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Gbtfile\u\U1\sales_public\01產品-多產品配貨表\"/>
    </mc:Choice>
  </mc:AlternateContent>
  <xr:revisionPtr revIDLastSave="0" documentId="13_ncr:1_{434534BE-3F41-40F6-A624-839EC608D95C}" xr6:coauthVersionLast="45" xr6:coauthVersionMax="46" xr10:uidLastSave="{00000000-0000-0000-0000-000000000000}"/>
  <bookViews>
    <workbookView xWindow="-108" yWindow="-108" windowWidth="23256" windowHeight="12720" tabRatio="443" xr2:uid="{00000000-000D-0000-FFFF-FFFF00000000}"/>
  </bookViews>
  <sheets>
    <sheet name="配貨表" sheetId="2" r:id="rId1"/>
    <sheet name="各區域數量整理" sheetId="5" r:id="rId2"/>
    <sheet name="隔週出貨" sheetId="8" r:id="rId3"/>
    <sheet name="配貨" sheetId="9" r:id="rId4"/>
  </sheets>
  <definedNames>
    <definedName name="_xlnm._FilterDatabase" localSheetId="0" hidden="1">配貨表!$A$6:$FR$118</definedName>
    <definedName name="_xlnm.Print_Area" localSheetId="0">配貨表!$A$2:$FO$316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P74" i="2" l="1"/>
  <c r="FP101" i="2"/>
  <c r="CQ233" i="5"/>
  <c r="CQ233" i="2"/>
  <c r="CQ216" i="5"/>
  <c r="CQ216" i="2"/>
  <c r="CN233" i="5"/>
  <c r="CN233" i="2"/>
  <c r="EV233" i="5"/>
  <c r="EV233" i="2"/>
  <c r="EV216" i="5"/>
  <c r="EV216" i="2"/>
  <c r="EX216" i="5"/>
  <c r="EX216" i="2"/>
  <c r="FF233" i="5"/>
  <c r="FF233" i="2"/>
  <c r="FB233" i="5"/>
  <c r="FB233" i="2"/>
  <c r="EZ233" i="5"/>
  <c r="EZ233" i="2"/>
  <c r="EX233" i="5"/>
  <c r="EX233" i="2"/>
  <c r="EU233" i="5"/>
  <c r="EU233" i="2"/>
  <c r="ET233" i="5"/>
  <c r="ET233" i="2"/>
  <c r="DW194" i="2"/>
  <c r="DW233" i="5"/>
  <c r="DW233" i="2"/>
  <c r="DT233" i="5"/>
  <c r="DT233" i="2"/>
  <c r="DR233" i="5"/>
  <c r="DR233" i="2"/>
  <c r="DL299" i="5"/>
  <c r="DL299" i="2"/>
  <c r="DL233" i="5"/>
  <c r="DL233" i="2"/>
  <c r="DK233" i="5"/>
  <c r="DK233" i="2"/>
  <c r="DJ233" i="5"/>
  <c r="DJ233" i="2"/>
  <c r="CN212" i="5"/>
  <c r="CN212" i="2"/>
  <c r="DH233" i="5"/>
  <c r="DH233" i="2"/>
  <c r="DG233" i="5"/>
  <c r="DG233" i="2"/>
  <c r="DF233" i="5"/>
  <c r="DF233" i="2"/>
  <c r="DE233" i="5"/>
  <c r="DE233" i="2"/>
  <c r="DD233" i="5"/>
  <c r="DD233" i="2"/>
  <c r="DC233" i="5"/>
  <c r="DC233" i="2"/>
  <c r="CV299" i="5"/>
  <c r="CV299" i="2"/>
  <c r="CV233" i="5"/>
  <c r="CV233" i="2"/>
  <c r="CT234" i="5"/>
  <c r="CT234" i="2"/>
  <c r="CT233" i="5"/>
  <c r="CT233" i="2"/>
  <c r="CR233" i="5"/>
  <c r="CR233" i="2"/>
  <c r="CP233" i="5"/>
  <c r="CP233" i="2"/>
  <c r="CO233" i="5"/>
  <c r="CO233" i="2"/>
  <c r="CN9" i="5" l="1"/>
  <c r="CN9" i="2"/>
  <c r="CN100" i="5"/>
  <c r="CN100" i="2"/>
  <c r="CK8" i="5"/>
  <c r="CK8" i="2"/>
  <c r="CN234" i="5"/>
  <c r="CN234" i="2"/>
  <c r="CM233" i="5"/>
  <c r="CM233" i="2"/>
  <c r="CL233" i="5"/>
  <c r="CL233" i="2"/>
  <c r="CK233" i="5"/>
  <c r="CK233" i="2"/>
  <c r="CI233" i="5"/>
  <c r="CI233" i="2"/>
  <c r="CG233" i="5"/>
  <c r="CG233" i="2"/>
  <c r="CE233" i="5"/>
  <c r="CE233" i="2"/>
  <c r="CD233" i="5"/>
  <c r="CD233" i="2"/>
  <c r="CC233" i="5"/>
  <c r="CC233" i="2"/>
  <c r="BY233" i="5"/>
  <c r="BY233" i="2"/>
  <c r="BX234" i="5"/>
  <c r="BX234" i="2"/>
  <c r="BX233" i="5"/>
  <c r="BX233" i="2"/>
  <c r="BW233" i="5"/>
  <c r="BW233" i="2"/>
  <c r="BV233" i="5"/>
  <c r="BV233" i="2"/>
  <c r="BU233" i="5"/>
  <c r="BU233" i="2"/>
  <c r="BF226" i="2"/>
  <c r="BF230" i="2"/>
  <c r="BF233" i="5"/>
  <c r="BF233" i="2"/>
  <c r="BB232" i="5"/>
  <c r="BB232" i="2"/>
  <c r="AX232" i="5"/>
  <c r="AX232" i="2"/>
  <c r="AM220" i="5"/>
  <c r="AM220" i="2"/>
  <c r="AM197" i="5"/>
  <c r="AM197" i="2"/>
  <c r="FF8" i="5" l="1"/>
  <c r="FF8" i="2"/>
  <c r="FB8" i="5"/>
  <c r="FB8" i="2"/>
  <c r="EU8" i="5"/>
  <c r="EU8" i="2"/>
  <c r="ET8" i="5"/>
  <c r="ET8" i="2"/>
  <c r="DT8" i="5"/>
  <c r="DT8" i="2"/>
  <c r="DK8" i="5"/>
  <c r="DK8" i="2"/>
  <c r="DG8" i="5"/>
  <c r="DG8" i="2"/>
  <c r="DF8" i="5"/>
  <c r="DF8" i="2"/>
  <c r="DD8" i="5"/>
  <c r="DD8" i="2"/>
  <c r="DC8" i="5"/>
  <c r="DC8" i="2"/>
  <c r="CT8" i="5"/>
  <c r="CT8" i="2"/>
  <c r="CP8" i="5"/>
  <c r="CP8" i="2"/>
  <c r="CL8" i="5"/>
  <c r="CL8" i="2"/>
  <c r="CE8" i="5"/>
  <c r="CE8" i="2"/>
  <c r="BF8" i="5"/>
  <c r="BF8" i="2"/>
  <c r="AU8" i="5"/>
  <c r="AU8" i="2"/>
  <c r="FP113" i="2"/>
  <c r="G113" i="5"/>
  <c r="AU234" i="5"/>
  <c r="AU234" i="2"/>
  <c r="AU233" i="5"/>
  <c r="AU233" i="2"/>
  <c r="AO232" i="5"/>
  <c r="AO232" i="2"/>
  <c r="H220" i="5"/>
  <c r="H220" i="2"/>
  <c r="AM233" i="5"/>
  <c r="AM233" i="2"/>
  <c r="AE233" i="5"/>
  <c r="AE233" i="2"/>
  <c r="AD232" i="5"/>
  <c r="AD232" i="2"/>
  <c r="T232" i="5"/>
  <c r="T232" i="2"/>
  <c r="N233" i="5"/>
  <c r="N233" i="2"/>
  <c r="L233" i="5"/>
  <c r="L233" i="2"/>
  <c r="H233" i="5" l="1"/>
  <c r="H233" i="2"/>
  <c r="FP215" i="2"/>
  <c r="EO220" i="5"/>
  <c r="EH220" i="5"/>
  <c r="AS220" i="5"/>
  <c r="AD220" i="5"/>
  <c r="AC220" i="5"/>
  <c r="AB220" i="5"/>
  <c r="AA220" i="5"/>
  <c r="P220" i="5"/>
  <c r="O220" i="5"/>
  <c r="DU219" i="5"/>
  <c r="AR219" i="5"/>
  <c r="AO219" i="5"/>
  <c r="AH219" i="5"/>
  <c r="AG219" i="5"/>
  <c r="FD216" i="5"/>
  <c r="FC216" i="5"/>
  <c r="EZ216" i="5"/>
  <c r="EY216" i="5"/>
  <c r="ET216" i="5"/>
  <c r="ER216" i="5"/>
  <c r="EQ216" i="5"/>
  <c r="EP216" i="5"/>
  <c r="DJ216" i="5"/>
  <c r="DI216" i="5"/>
  <c r="DH216" i="5"/>
  <c r="DE216" i="5"/>
  <c r="CU216" i="5"/>
  <c r="CS216" i="5"/>
  <c r="CR216" i="5"/>
  <c r="CJ216" i="5"/>
  <c r="CG216" i="5"/>
  <c r="CF216" i="5"/>
  <c r="CC216" i="5"/>
  <c r="CB216" i="5"/>
  <c r="CA216" i="5"/>
  <c r="BZ216" i="5"/>
  <c r="EF214" i="5"/>
  <c r="EO220" i="2"/>
  <c r="EH220" i="2"/>
  <c r="AS220" i="2"/>
  <c r="AD220" i="2"/>
  <c r="AC220" i="2"/>
  <c r="AB220" i="2"/>
  <c r="AA220" i="2"/>
  <c r="P220" i="2"/>
  <c r="O220" i="2"/>
  <c r="DU219" i="2"/>
  <c r="AR219" i="2"/>
  <c r="AO219" i="2"/>
  <c r="AH219" i="2"/>
  <c r="AG219" i="2"/>
  <c r="FD216" i="2"/>
  <c r="FC216" i="2"/>
  <c r="EZ216" i="2"/>
  <c r="EY216" i="2"/>
  <c r="ET216" i="2"/>
  <c r="ER216" i="2"/>
  <c r="EQ216" i="2"/>
  <c r="EP216" i="2"/>
  <c r="DJ216" i="2"/>
  <c r="DI216" i="2"/>
  <c r="DH216" i="2"/>
  <c r="DE216" i="2"/>
  <c r="CU216" i="2"/>
  <c r="CS216" i="2"/>
  <c r="CR216" i="2"/>
  <c r="CJ216" i="2"/>
  <c r="CG216" i="2"/>
  <c r="CF216" i="2"/>
  <c r="CC216" i="2"/>
  <c r="CB216" i="2"/>
  <c r="CA216" i="2"/>
  <c r="BZ216" i="2"/>
  <c r="EF214" i="2"/>
  <c r="FP201" i="2"/>
  <c r="AB202" i="5"/>
  <c r="AB202" i="2"/>
  <c r="G18" i="5"/>
  <c r="G16" i="5"/>
  <c r="BF21" i="2"/>
  <c r="BF23" i="2"/>
  <c r="J195" i="2"/>
  <c r="FP195" i="2"/>
  <c r="AU194" i="2"/>
  <c r="AM194" i="2"/>
  <c r="AE194" i="2"/>
  <c r="AC194" i="2"/>
  <c r="AB194" i="2"/>
  <c r="P194" i="2"/>
  <c r="O194" i="2"/>
  <c r="L194" i="2"/>
  <c r="H194" i="2"/>
  <c r="EA193" i="2"/>
  <c r="DY193" i="2"/>
  <c r="DU193" i="2"/>
  <c r="AR193" i="2"/>
  <c r="AO193" i="2"/>
  <c r="AH193" i="2"/>
  <c r="AG193" i="2"/>
  <c r="N193" i="2"/>
  <c r="K193" i="2"/>
  <c r="I193" i="2"/>
  <c r="ES192" i="2"/>
  <c r="FP192" i="2" s="1"/>
  <c r="FF191" i="2"/>
  <c r="FC191" i="2"/>
  <c r="FB191" i="2"/>
  <c r="EZ191" i="2"/>
  <c r="EY191" i="2"/>
  <c r="EX191" i="2"/>
  <c r="EV191" i="2"/>
  <c r="EU191" i="2"/>
  <c r="ET191" i="2"/>
  <c r="ER191" i="2"/>
  <c r="DT191" i="2"/>
  <c r="DR191" i="2"/>
  <c r="DK191" i="2"/>
  <c r="DJ191" i="2"/>
  <c r="DH191" i="2"/>
  <c r="DF191" i="2"/>
  <c r="DE191" i="2"/>
  <c r="DD191" i="2"/>
  <c r="DC191" i="2"/>
  <c r="CZ191" i="2"/>
  <c r="CT191" i="2"/>
  <c r="CS191" i="2"/>
  <c r="CQ191" i="2"/>
  <c r="CP191" i="2"/>
  <c r="CO191" i="2"/>
  <c r="CN191" i="2"/>
  <c r="CM191" i="2"/>
  <c r="CL191" i="2"/>
  <c r="CK191" i="2"/>
  <c r="CI191" i="2"/>
  <c r="CG191" i="2"/>
  <c r="CE191" i="2"/>
  <c r="CD191" i="2"/>
  <c r="CC191" i="2"/>
  <c r="CA191" i="2"/>
  <c r="BY191" i="2"/>
  <c r="BX191" i="2"/>
  <c r="BW191" i="2"/>
  <c r="BV191" i="2"/>
  <c r="BU191" i="2"/>
  <c r="BF190" i="2"/>
  <c r="FP190" i="2"/>
  <c r="J185" i="2"/>
  <c r="FP185" i="2" s="1"/>
  <c r="FF184" i="2"/>
  <c r="FC184" i="2"/>
  <c r="FB184" i="2"/>
  <c r="EZ184" i="2"/>
  <c r="EX184" i="2"/>
  <c r="EV184" i="2"/>
  <c r="EU184" i="2"/>
  <c r="ET184" i="2"/>
  <c r="DT184" i="2"/>
  <c r="DO184" i="2"/>
  <c r="DK184" i="2"/>
  <c r="DH184" i="2"/>
  <c r="DG184" i="2"/>
  <c r="DF184" i="2"/>
  <c r="DE184" i="2"/>
  <c r="DD184" i="2"/>
  <c r="DC184" i="2"/>
  <c r="CY184" i="2"/>
  <c r="CT184" i="2"/>
  <c r="CS184" i="2"/>
  <c r="CQ184" i="2"/>
  <c r="CP184" i="2"/>
  <c r="CO184" i="2"/>
  <c r="CN184" i="2"/>
  <c r="CM184" i="2"/>
  <c r="CL184" i="2"/>
  <c r="CK184" i="2"/>
  <c r="CJ184" i="2"/>
  <c r="CI184" i="2"/>
  <c r="CG184" i="2"/>
  <c r="CE184" i="2"/>
  <c r="CD184" i="2"/>
  <c r="CC184" i="2"/>
  <c r="CB184" i="2"/>
  <c r="CA184" i="2"/>
  <c r="BY184" i="2"/>
  <c r="BX184" i="2"/>
  <c r="BW184" i="2"/>
  <c r="BV184" i="2"/>
  <c r="BU184" i="2"/>
  <c r="AU184" i="2"/>
  <c r="AB184" i="2"/>
  <c r="Z184" i="2"/>
  <c r="H184" i="2"/>
  <c r="I183" i="2"/>
  <c r="FP183" i="2" s="1"/>
  <c r="DS182" i="2"/>
  <c r="FP182" i="2" s="1"/>
  <c r="DC181" i="2"/>
  <c r="FP181" i="2" s="1"/>
  <c r="FB171" i="2"/>
  <c r="EX171" i="2"/>
  <c r="ET171" i="2"/>
  <c r="EQ171" i="2"/>
  <c r="EP171" i="2"/>
  <c r="EG171" i="2"/>
  <c r="EF171" i="2"/>
  <c r="DK171" i="2"/>
  <c r="DJ171" i="2"/>
  <c r="CT171" i="2"/>
  <c r="CS171" i="2"/>
  <c r="CR171" i="2"/>
  <c r="CN171" i="2"/>
  <c r="CK171" i="2"/>
  <c r="CJ171" i="2"/>
  <c r="CG171" i="2"/>
  <c r="CD171" i="2"/>
  <c r="CC171" i="2"/>
  <c r="CB171" i="2"/>
  <c r="BW171" i="2"/>
  <c r="BV171" i="2"/>
  <c r="AE171" i="2"/>
  <c r="AB171" i="2"/>
  <c r="AH170" i="2"/>
  <c r="AR170" i="2"/>
  <c r="EG167" i="2"/>
  <c r="EF167" i="2"/>
  <c r="CD167" i="2"/>
  <c r="AB167" i="2"/>
  <c r="AR166" i="2"/>
  <c r="AH166" i="2"/>
  <c r="FH142" i="2"/>
  <c r="FG142" i="2"/>
  <c r="EO142" i="2"/>
  <c r="EN142" i="2"/>
  <c r="EM142" i="2"/>
  <c r="EG142" i="2"/>
  <c r="EF142" i="2"/>
  <c r="EC142" i="2"/>
  <c r="DK142" i="2"/>
  <c r="DJ142" i="2"/>
  <c r="DI142" i="2"/>
  <c r="DE142" i="2"/>
  <c r="CS142" i="2"/>
  <c r="CR142" i="2"/>
  <c r="CQ142" i="2"/>
  <c r="CK142" i="2"/>
  <c r="CJ142" i="2"/>
  <c r="CG142" i="2"/>
  <c r="CC142" i="2"/>
  <c r="CB142" i="2"/>
  <c r="CA142" i="2"/>
  <c r="BW142" i="2"/>
  <c r="BV142" i="2"/>
  <c r="BB142" i="2"/>
  <c r="AB142" i="2"/>
  <c r="Y142" i="2"/>
  <c r="O142" i="2"/>
  <c r="DY141" i="2"/>
  <c r="DW141" i="2"/>
  <c r="BF141" i="2"/>
  <c r="AO141" i="2"/>
  <c r="AH141" i="2"/>
  <c r="FF140" i="2"/>
  <c r="FB140" i="2"/>
  <c r="EZ140" i="2"/>
  <c r="EY140" i="2"/>
  <c r="EX140" i="2"/>
  <c r="EV140" i="2"/>
  <c r="EU140" i="2"/>
  <c r="EO140" i="2"/>
  <c r="EM140" i="2"/>
  <c r="EL140" i="2"/>
  <c r="EJ140" i="2"/>
  <c r="EH140" i="2"/>
  <c r="DT140" i="2"/>
  <c r="DK140" i="2"/>
  <c r="DJ140" i="2"/>
  <c r="DI140" i="2"/>
  <c r="DH140" i="2"/>
  <c r="DE140" i="2"/>
  <c r="DD140" i="2"/>
  <c r="CT140" i="2"/>
  <c r="CS140" i="2"/>
  <c r="CR140" i="2"/>
  <c r="CQ140" i="2"/>
  <c r="CP140" i="2"/>
  <c r="CN140" i="2"/>
  <c r="CM140" i="2"/>
  <c r="CL140" i="2"/>
  <c r="CJ140" i="2"/>
  <c r="CI140" i="2"/>
  <c r="CD140" i="2"/>
  <c r="CC140" i="2"/>
  <c r="CB140" i="2"/>
  <c r="CA140" i="2"/>
  <c r="BY140" i="2"/>
  <c r="BX140" i="2"/>
  <c r="BU140" i="2"/>
  <c r="AU140" i="2"/>
  <c r="AM140" i="2"/>
  <c r="AE140" i="2"/>
  <c r="AB140" i="2"/>
  <c r="AA140" i="2"/>
  <c r="L140" i="2"/>
  <c r="DW139" i="2"/>
  <c r="AR139" i="2"/>
  <c r="AO139" i="2"/>
  <c r="AH139" i="2"/>
  <c r="FE128" i="2"/>
  <c r="FA128" i="2"/>
  <c r="EW128" i="2"/>
  <c r="FH127" i="2"/>
  <c r="FG127" i="2"/>
  <c r="FC127" i="2"/>
  <c r="FB127" i="2"/>
  <c r="EZ127" i="2"/>
  <c r="EY127" i="2"/>
  <c r="EX127" i="2"/>
  <c r="ET127" i="2"/>
  <c r="ER127" i="2"/>
  <c r="EO127" i="2"/>
  <c r="EM127" i="2"/>
  <c r="DT127" i="2"/>
  <c r="DR127" i="2"/>
  <c r="DJ127" i="2"/>
  <c r="DI127" i="2"/>
  <c r="DH127" i="2"/>
  <c r="DE127" i="2"/>
  <c r="DD127" i="2"/>
  <c r="DC127" i="2"/>
  <c r="CS127" i="2"/>
  <c r="CR127" i="2"/>
  <c r="CQ127" i="2"/>
  <c r="CM127" i="2"/>
  <c r="CK127" i="2"/>
  <c r="CJ127" i="2"/>
  <c r="CI127" i="2"/>
  <c r="CG127" i="2"/>
  <c r="CE127" i="2"/>
  <c r="CD127" i="2"/>
  <c r="CC127" i="2"/>
  <c r="CB127" i="2"/>
  <c r="CA127" i="2"/>
  <c r="BY127" i="2"/>
  <c r="BV127" i="2"/>
  <c r="BU127" i="2"/>
  <c r="BH127" i="2"/>
  <c r="AB127" i="2"/>
  <c r="BF126" i="2"/>
  <c r="AR126" i="2"/>
  <c r="AH126" i="2"/>
  <c r="AG126" i="2"/>
  <c r="FC125" i="2"/>
  <c r="EZ125" i="2"/>
  <c r="EY125" i="2"/>
  <c r="EX125" i="2"/>
  <c r="ET125" i="2"/>
  <c r="ER125" i="2"/>
  <c r="EO125" i="2"/>
  <c r="EM125" i="2"/>
  <c r="DR125" i="2"/>
  <c r="DK125" i="2"/>
  <c r="DJ125" i="2"/>
  <c r="DI125" i="2"/>
  <c r="DE125" i="2"/>
  <c r="CS125" i="2"/>
  <c r="CQ125" i="2"/>
  <c r="CN125" i="2"/>
  <c r="CD125" i="2"/>
  <c r="CC125" i="2"/>
  <c r="CA125" i="2"/>
  <c r="BW125" i="2"/>
  <c r="BV125" i="2"/>
  <c r="BH125" i="2"/>
  <c r="AB125" i="2"/>
  <c r="P125" i="2"/>
  <c r="DU124" i="2"/>
  <c r="BF124" i="2"/>
  <c r="AR124" i="2"/>
  <c r="AH124" i="2"/>
  <c r="AG124" i="2"/>
  <c r="AU123" i="2"/>
  <c r="AE123" i="2"/>
  <c r="AB123" i="2"/>
  <c r="L123" i="2"/>
  <c r="AO122" i="2"/>
  <c r="FP122" i="2" s="1"/>
  <c r="AH122" i="2"/>
  <c r="FF121" i="2"/>
  <c r="FB121" i="2"/>
  <c r="EZ121" i="2"/>
  <c r="EY121" i="2"/>
  <c r="EX121" i="2"/>
  <c r="EV121" i="2"/>
  <c r="DJ121" i="2"/>
  <c r="DI121" i="2"/>
  <c r="DH121" i="2"/>
  <c r="DE121" i="2"/>
  <c r="CT121" i="2"/>
  <c r="CS121" i="2"/>
  <c r="CQ121" i="2"/>
  <c r="CN121" i="2"/>
  <c r="CM121" i="2"/>
  <c r="CK121" i="2"/>
  <c r="CJ121" i="2"/>
  <c r="CI121" i="2"/>
  <c r="CD121" i="2"/>
  <c r="CC121" i="2"/>
  <c r="CB121" i="2"/>
  <c r="CA121" i="2"/>
  <c r="BV8" i="2"/>
  <c r="CV8" i="2"/>
  <c r="BO8" i="2"/>
  <c r="BO114" i="2"/>
  <c r="BO118" i="2" s="1"/>
  <c r="DE8" i="2"/>
  <c r="DH8" i="2"/>
  <c r="DL8" i="2"/>
  <c r="FC227" i="2"/>
  <c r="EZ227" i="2"/>
  <c r="EY227" i="2"/>
  <c r="EX227" i="2"/>
  <c r="FC223" i="2"/>
  <c r="EZ223" i="2"/>
  <c r="EY223" i="2"/>
  <c r="EX223" i="2"/>
  <c r="EV223" i="2"/>
  <c r="DJ227" i="2"/>
  <c r="DI227" i="2"/>
  <c r="DJ223" i="2"/>
  <c r="DI223" i="2"/>
  <c r="CS227" i="2"/>
  <c r="CR227" i="2"/>
  <c r="CQ227" i="2"/>
  <c r="CO227" i="2"/>
  <c r="CS223" i="2"/>
  <c r="CR223" i="2"/>
  <c r="CQ223" i="2"/>
  <c r="CP223" i="2"/>
  <c r="CN223" i="2"/>
  <c r="CG227" i="2"/>
  <c r="CD227" i="2"/>
  <c r="CC227" i="2"/>
  <c r="CB227" i="2"/>
  <c r="CA227" i="2"/>
  <c r="BZ227" i="2"/>
  <c r="BV227" i="2"/>
  <c r="CG223" i="2"/>
  <c r="CC223" i="2"/>
  <c r="CB223" i="2"/>
  <c r="CA223" i="2"/>
  <c r="BZ223" i="2"/>
  <c r="BY223" i="2"/>
  <c r="BW223" i="2"/>
  <c r="BV223" i="2"/>
  <c r="BU223" i="2"/>
  <c r="AU222" i="2"/>
  <c r="AO221" i="2"/>
  <c r="AE230" i="2"/>
  <c r="L230" i="2"/>
  <c r="AU244" i="2"/>
  <c r="FP244" i="2" s="1"/>
  <c r="FH243" i="2"/>
  <c r="FG243" i="2"/>
  <c r="EO243" i="2"/>
  <c r="EJ243" i="2"/>
  <c r="EH243" i="2"/>
  <c r="EG243" i="2"/>
  <c r="EF243" i="2"/>
  <c r="DX243" i="2"/>
  <c r="DW243" i="2"/>
  <c r="AU243" i="2"/>
  <c r="AE243" i="2"/>
  <c r="AC243" i="2"/>
  <c r="AB243" i="2"/>
  <c r="Z243" i="2"/>
  <c r="U243" i="2"/>
  <c r="P243" i="2"/>
  <c r="O243" i="2"/>
  <c r="N243" i="2"/>
  <c r="L243" i="2"/>
  <c r="DZ242" i="2"/>
  <c r="DW242" i="2"/>
  <c r="DU242" i="2"/>
  <c r="AH242" i="2"/>
  <c r="AG242" i="2"/>
  <c r="N242" i="2"/>
  <c r="K242" i="2"/>
  <c r="I242" i="2"/>
  <c r="ES241" i="2"/>
  <c r="CT241" i="2"/>
  <c r="CN241" i="2"/>
  <c r="BX241" i="2"/>
  <c r="DB240" i="2"/>
  <c r="CR240" i="2"/>
  <c r="CQ240" i="2"/>
  <c r="CP240" i="2"/>
  <c r="CO240" i="2"/>
  <c r="CG240" i="2"/>
  <c r="CE240" i="2"/>
  <c r="CC240" i="2"/>
  <c r="FF239" i="2"/>
  <c r="FD239" i="2"/>
  <c r="FC239" i="2"/>
  <c r="FB239" i="2"/>
  <c r="EZ239" i="2"/>
  <c r="EY239" i="2"/>
  <c r="EX239" i="2"/>
  <c r="EV239" i="2"/>
  <c r="EU239" i="2"/>
  <c r="ET239" i="2"/>
  <c r="ER239" i="2"/>
  <c r="DT239" i="2"/>
  <c r="DR239" i="2"/>
  <c r="DQ239" i="2"/>
  <c r="DK239" i="2"/>
  <c r="DJ239" i="2"/>
  <c r="DI239" i="2"/>
  <c r="DH239" i="2"/>
  <c r="DG239" i="2"/>
  <c r="DF239" i="2"/>
  <c r="DE239" i="2"/>
  <c r="DD239" i="2"/>
  <c r="DC239" i="2"/>
  <c r="DB239" i="2"/>
  <c r="CT239" i="2"/>
  <c r="CS239" i="2"/>
  <c r="CR239" i="2"/>
  <c r="CQ239" i="2"/>
  <c r="CN239" i="2"/>
  <c r="CM239" i="2"/>
  <c r="CL239" i="2"/>
  <c r="CK239" i="2"/>
  <c r="CJ239" i="2"/>
  <c r="CI239" i="2"/>
  <c r="CG239" i="2"/>
  <c r="CE239" i="2"/>
  <c r="CD239" i="2"/>
  <c r="CC239" i="2"/>
  <c r="CB239" i="2"/>
  <c r="CA239" i="2"/>
  <c r="BZ239" i="2"/>
  <c r="BY239" i="2"/>
  <c r="BX239" i="2"/>
  <c r="BW239" i="2"/>
  <c r="BV239" i="2"/>
  <c r="BU239" i="2"/>
  <c r="H239" i="2"/>
  <c r="FF173" i="2"/>
  <c r="FB173" i="2"/>
  <c r="EY173" i="2"/>
  <c r="EX173" i="2"/>
  <c r="EV173" i="2"/>
  <c r="EU173" i="2"/>
  <c r="ET173" i="2"/>
  <c r="DT173" i="2"/>
  <c r="DK173" i="2"/>
  <c r="DH173" i="2"/>
  <c r="DE173" i="2"/>
  <c r="DD173" i="2"/>
  <c r="DC173" i="2"/>
  <c r="CT173" i="2"/>
  <c r="CS173" i="2"/>
  <c r="CP173" i="2"/>
  <c r="CL173" i="2"/>
  <c r="CK173" i="2"/>
  <c r="CI173" i="2"/>
  <c r="CE173" i="2"/>
  <c r="CD173" i="2"/>
  <c r="CC173" i="2"/>
  <c r="CB173" i="2"/>
  <c r="CA173" i="2"/>
  <c r="BY173" i="2"/>
  <c r="BX173" i="2"/>
  <c r="BW173" i="2"/>
  <c r="BU173" i="2"/>
  <c r="AU173" i="2"/>
  <c r="AE173" i="2"/>
  <c r="O173" i="2"/>
  <c r="BF172" i="2"/>
  <c r="AO172" i="2"/>
  <c r="FF169" i="2"/>
  <c r="FB169" i="2"/>
  <c r="EX169" i="2"/>
  <c r="EU169" i="2"/>
  <c r="ET169" i="2"/>
  <c r="EG169" i="2"/>
  <c r="DX169" i="2"/>
  <c r="DK169" i="2"/>
  <c r="DJ169" i="2"/>
  <c r="DH169" i="2"/>
  <c r="DF169" i="2"/>
  <c r="DE169" i="2"/>
  <c r="DD169" i="2"/>
  <c r="CT169" i="2"/>
  <c r="CS169" i="2"/>
  <c r="CR169" i="2"/>
  <c r="CN169" i="2"/>
  <c r="CM169" i="2"/>
  <c r="CL169" i="2"/>
  <c r="CK169" i="2"/>
  <c r="CJ169" i="2"/>
  <c r="CG169" i="2"/>
  <c r="CD169" i="2"/>
  <c r="CC169" i="2"/>
  <c r="CB169" i="2"/>
  <c r="BY169" i="2"/>
  <c r="BX169" i="2"/>
  <c r="BW169" i="2"/>
  <c r="BV169" i="2"/>
  <c r="BU169" i="2"/>
  <c r="AU169" i="2"/>
  <c r="AM169" i="2"/>
  <c r="AF169" i="2"/>
  <c r="AE169" i="2"/>
  <c r="AB169" i="2"/>
  <c r="U169" i="2"/>
  <c r="P169" i="2"/>
  <c r="O169" i="2"/>
  <c r="DW168" i="2"/>
  <c r="AR168" i="2"/>
  <c r="AQ168" i="2"/>
  <c r="AH168" i="2"/>
  <c r="AG168" i="2"/>
  <c r="K168" i="2"/>
  <c r="FP165" i="2"/>
  <c r="DW164" i="2"/>
  <c r="FF163" i="2"/>
  <c r="FC163" i="2"/>
  <c r="FB163" i="2"/>
  <c r="EY163" i="2"/>
  <c r="EX163" i="2"/>
  <c r="EV163" i="2"/>
  <c r="EU163" i="2"/>
  <c r="ET163" i="2"/>
  <c r="DT163" i="2"/>
  <c r="DK163" i="2"/>
  <c r="DH163" i="2"/>
  <c r="DE163" i="2"/>
  <c r="DD163" i="2"/>
  <c r="DC163" i="2"/>
  <c r="CT163" i="2"/>
  <c r="CS163" i="2"/>
  <c r="CP163" i="2"/>
  <c r="CO163" i="2"/>
  <c r="CL163" i="2"/>
  <c r="CK163" i="2"/>
  <c r="CI163" i="2"/>
  <c r="CE163" i="2"/>
  <c r="CD163" i="2"/>
  <c r="CC163" i="2"/>
  <c r="CB163" i="2"/>
  <c r="CA163" i="2"/>
  <c r="BY163" i="2"/>
  <c r="BX163" i="2"/>
  <c r="BW163" i="2"/>
  <c r="BU163" i="2"/>
  <c r="AU163" i="2"/>
  <c r="AE163" i="2"/>
  <c r="AC163" i="2"/>
  <c r="O163" i="2"/>
  <c r="BF162" i="2"/>
  <c r="AO162" i="2"/>
  <c r="J210" i="2"/>
  <c r="EX209" i="2"/>
  <c r="AK209" i="2"/>
  <c r="AC209" i="2"/>
  <c r="AB209" i="2"/>
  <c r="P209" i="2"/>
  <c r="O209" i="2"/>
  <c r="EA208" i="2"/>
  <c r="DZ208" i="2"/>
  <c r="DU208" i="2"/>
  <c r="AR208" i="2"/>
  <c r="AH208" i="2"/>
  <c r="AG208" i="2"/>
  <c r="K208" i="2"/>
  <c r="I208" i="2"/>
  <c r="FE207" i="2"/>
  <c r="ES207" i="2"/>
  <c r="FH206" i="2"/>
  <c r="FC206" i="2"/>
  <c r="EZ206" i="2"/>
  <c r="EY206" i="2"/>
  <c r="ET206" i="2"/>
  <c r="EO206" i="2"/>
  <c r="EG206" i="2"/>
  <c r="EF206" i="2"/>
  <c r="DP206" i="2"/>
  <c r="DJ206" i="2"/>
  <c r="DI206" i="2"/>
  <c r="DH206" i="2"/>
  <c r="DE206" i="2"/>
  <c r="CZ206" i="2"/>
  <c r="CS206" i="2"/>
  <c r="CR206" i="2"/>
  <c r="CQ206" i="2"/>
  <c r="CO206" i="2"/>
  <c r="CJ206" i="2"/>
  <c r="CG206" i="2"/>
  <c r="CC206" i="2"/>
  <c r="CB206" i="2"/>
  <c r="CA206" i="2"/>
  <c r="BV206" i="2"/>
  <c r="BH206" i="2"/>
  <c r="BF205" i="2"/>
  <c r="FP154" i="2"/>
  <c r="FP153" i="2"/>
  <c r="FP138" i="2"/>
  <c r="FP137" i="2"/>
  <c r="FP136" i="2"/>
  <c r="FP135" i="2"/>
  <c r="FP51" i="2"/>
  <c r="FP39" i="2"/>
  <c r="FH80" i="2"/>
  <c r="FG80" i="2"/>
  <c r="EG80" i="2"/>
  <c r="AE80" i="2"/>
  <c r="AC80" i="2"/>
  <c r="AB80" i="2"/>
  <c r="P80" i="2"/>
  <c r="O80" i="2"/>
  <c r="AY79" i="2"/>
  <c r="AH79" i="2"/>
  <c r="EJ48" i="2"/>
  <c r="EI48" i="2"/>
  <c r="EI118" i="2" s="1"/>
  <c r="EH48" i="2"/>
  <c r="EG48" i="2"/>
  <c r="EF48" i="2"/>
  <c r="EC48" i="2"/>
  <c r="EB48" i="2"/>
  <c r="BB48" i="2"/>
  <c r="AF48" i="2"/>
  <c r="AC48" i="2"/>
  <c r="AB48" i="2"/>
  <c r="BB47" i="2"/>
  <c r="AH47" i="2"/>
  <c r="AG47" i="2"/>
  <c r="FP49" i="2"/>
  <c r="FP75" i="2"/>
  <c r="FP78" i="2"/>
  <c r="AJ77" i="2"/>
  <c r="Y77" i="2"/>
  <c r="AH76" i="2"/>
  <c r="AG76" i="2"/>
  <c r="BB73" i="2"/>
  <c r="BF72" i="2"/>
  <c r="AH72" i="2"/>
  <c r="EA70" i="2"/>
  <c r="DU70" i="2"/>
  <c r="FF94" i="2"/>
  <c r="FC94" i="2"/>
  <c r="FB94" i="2"/>
  <c r="EZ94" i="2"/>
  <c r="EV94" i="2"/>
  <c r="EU94" i="2"/>
  <c r="EO94" i="2"/>
  <c r="EM94" i="2"/>
  <c r="DX94" i="2"/>
  <c r="AF94" i="2"/>
  <c r="AE94" i="2"/>
  <c r="AB94" i="2"/>
  <c r="Z94" i="2"/>
  <c r="Y94" i="2"/>
  <c r="U94" i="2"/>
  <c r="O94" i="2"/>
  <c r="N94" i="2"/>
  <c r="BF93" i="2"/>
  <c r="AO93" i="2"/>
  <c r="AH93" i="2"/>
  <c r="AG93" i="2"/>
  <c r="N93" i="2"/>
  <c r="K93" i="2"/>
  <c r="I93" i="2"/>
  <c r="FF92" i="2"/>
  <c r="FC92" i="2"/>
  <c r="FB92" i="2"/>
  <c r="EZ92" i="2"/>
  <c r="EX92" i="2"/>
  <c r="EV92" i="2"/>
  <c r="EU92" i="2"/>
  <c r="EU118" i="2" s="1"/>
  <c r="EU320" i="2" s="1"/>
  <c r="EO92" i="2"/>
  <c r="EM92" i="2"/>
  <c r="DH92" i="2"/>
  <c r="DE92" i="2"/>
  <c r="DE118" i="2" s="1"/>
  <c r="DE326" i="2" s="1"/>
  <c r="DD92" i="2"/>
  <c r="DD118" i="2" s="1"/>
  <c r="DD326" i="2" s="1"/>
  <c r="CT92" i="2"/>
  <c r="CS92" i="2"/>
  <c r="CR92" i="2"/>
  <c r="CQ92" i="2"/>
  <c r="CN92" i="2"/>
  <c r="CM92" i="2"/>
  <c r="CL92" i="2"/>
  <c r="CK92" i="2"/>
  <c r="CJ92" i="2"/>
  <c r="CI92" i="2"/>
  <c r="CG92" i="2"/>
  <c r="CE92" i="2"/>
  <c r="CD92" i="2"/>
  <c r="CC92" i="2"/>
  <c r="CB92" i="2"/>
  <c r="CA92" i="2"/>
  <c r="BY92" i="2"/>
  <c r="BX92" i="2"/>
  <c r="BW92" i="2"/>
  <c r="BW118" i="2" s="1"/>
  <c r="BW326" i="2" s="1"/>
  <c r="BV92" i="2"/>
  <c r="AU92" i="2"/>
  <c r="AF92" i="2"/>
  <c r="AE92" i="2"/>
  <c r="Z92" i="2"/>
  <c r="Y92" i="2"/>
  <c r="U92" i="2"/>
  <c r="BF91" i="2"/>
  <c r="AO91" i="2"/>
  <c r="AH91" i="2"/>
  <c r="AG91" i="2"/>
  <c r="FP76" i="2"/>
  <c r="FE213" i="2"/>
  <c r="FA213" i="2"/>
  <c r="FH212" i="2"/>
  <c r="FF212" i="2"/>
  <c r="FC212" i="2"/>
  <c r="EZ212" i="2"/>
  <c r="EX212" i="2"/>
  <c r="EV212" i="2"/>
  <c r="ET212" i="2"/>
  <c r="ER212" i="2"/>
  <c r="EO212" i="2"/>
  <c r="DR212" i="2"/>
  <c r="DJ212" i="2"/>
  <c r="DI212" i="2"/>
  <c r="DH212" i="2"/>
  <c r="DE212" i="2"/>
  <c r="DD212" i="2"/>
  <c r="CS212" i="2"/>
  <c r="CR212" i="2"/>
  <c r="CQ212" i="2"/>
  <c r="CG212" i="2"/>
  <c r="CD212" i="2"/>
  <c r="CC212" i="2"/>
  <c r="CB212" i="2"/>
  <c r="CA212" i="2"/>
  <c r="BV212" i="2"/>
  <c r="BH212" i="2"/>
  <c r="BF212" i="2"/>
  <c r="AU212" i="2"/>
  <c r="AC212" i="2"/>
  <c r="AB212" i="2"/>
  <c r="DU211" i="2"/>
  <c r="BF211" i="2"/>
  <c r="AR211" i="2"/>
  <c r="AH211" i="2"/>
  <c r="AG211" i="2"/>
  <c r="I211" i="2"/>
  <c r="FH112" i="2"/>
  <c r="EO112" i="2"/>
  <c r="EL112" i="2"/>
  <c r="EJ112" i="2"/>
  <c r="EH112" i="2"/>
  <c r="EG112" i="2"/>
  <c r="BB112" i="2"/>
  <c r="AJ112" i="2"/>
  <c r="AE112" i="2"/>
  <c r="L112" i="2"/>
  <c r="DW111" i="2"/>
  <c r="BF111" i="2"/>
  <c r="AH111" i="2"/>
  <c r="BF105" i="2"/>
  <c r="AG105" i="2"/>
  <c r="K105" i="2"/>
  <c r="I105" i="2"/>
  <c r="AB96" i="2"/>
  <c r="FP96" i="2" s="1"/>
  <c r="BF95" i="2"/>
  <c r="AH95" i="2"/>
  <c r="BB90" i="2"/>
  <c r="BF89" i="2"/>
  <c r="J69" i="2"/>
  <c r="EO68" i="2"/>
  <c r="EM68" i="2"/>
  <c r="EL68" i="2"/>
  <c r="EJ68" i="2"/>
  <c r="EH68" i="2"/>
  <c r="EG68" i="2"/>
  <c r="EF68" i="2"/>
  <c r="DX68" i="2"/>
  <c r="BH68" i="2"/>
  <c r="AU68" i="2"/>
  <c r="AC68" i="2"/>
  <c r="AB68" i="2"/>
  <c r="AA68" i="2"/>
  <c r="U68" i="2"/>
  <c r="S68" i="2"/>
  <c r="BF67" i="2"/>
  <c r="AR67" i="2"/>
  <c r="AH67" i="2"/>
  <c r="AG67" i="2"/>
  <c r="K67" i="2"/>
  <c r="I67" i="2"/>
  <c r="J66" i="2"/>
  <c r="EO65" i="2"/>
  <c r="EM65" i="2"/>
  <c r="EL65" i="2"/>
  <c r="EJ65" i="2"/>
  <c r="EH65" i="2"/>
  <c r="EG65" i="2"/>
  <c r="EF65" i="2"/>
  <c r="DX65" i="2"/>
  <c r="BH65" i="2"/>
  <c r="AE65" i="2"/>
  <c r="AA65" i="2"/>
  <c r="U65" i="2"/>
  <c r="S65" i="2"/>
  <c r="AR64" i="2"/>
  <c r="AG64" i="2"/>
  <c r="K64" i="2"/>
  <c r="I64" i="2"/>
  <c r="EM63" i="2"/>
  <c r="EE63" i="2"/>
  <c r="ED63" i="2"/>
  <c r="DX63" i="2"/>
  <c r="AU63" i="2"/>
  <c r="AC63" i="2"/>
  <c r="U63" i="2"/>
  <c r="S63" i="2"/>
  <c r="N63" i="2"/>
  <c r="BF62" i="2"/>
  <c r="AO62" i="2"/>
  <c r="AH62" i="2"/>
  <c r="N62" i="2"/>
  <c r="K62" i="2"/>
  <c r="J61" i="2"/>
  <c r="DX60" i="2"/>
  <c r="AB60" i="2"/>
  <c r="U60" i="2"/>
  <c r="S60" i="2"/>
  <c r="AO59" i="2"/>
  <c r="EO52" i="2"/>
  <c r="EM52" i="2"/>
  <c r="EJ52" i="2"/>
  <c r="EG52" i="2"/>
  <c r="EF52" i="2"/>
  <c r="BB52" i="2"/>
  <c r="AE52" i="2"/>
  <c r="AC52" i="2"/>
  <c r="AB52" i="2"/>
  <c r="P52" i="2"/>
  <c r="O52" i="2"/>
  <c r="N52" i="2"/>
  <c r="EO50" i="2"/>
  <c r="EM50" i="2"/>
  <c r="EJ50" i="2"/>
  <c r="EG50" i="2"/>
  <c r="EF50" i="2"/>
  <c r="BF50" i="2"/>
  <c r="AH50" i="2"/>
  <c r="AG50" i="2"/>
  <c r="N50" i="2"/>
  <c r="K50" i="2"/>
  <c r="I50" i="2"/>
  <c r="AE40" i="2"/>
  <c r="AB40" i="2"/>
  <c r="O40" i="2"/>
  <c r="BF38" i="2"/>
  <c r="AY38" i="2"/>
  <c r="AH38" i="2"/>
  <c r="AG38" i="2"/>
  <c r="EO83" i="2"/>
  <c r="EN83" i="2"/>
  <c r="EM83" i="2"/>
  <c r="EL83" i="2"/>
  <c r="EK83" i="2"/>
  <c r="EG83" i="2"/>
  <c r="EF83" i="2"/>
  <c r="EC83" i="2"/>
  <c r="EB83" i="2"/>
  <c r="BB83" i="2"/>
  <c r="AI83" i="2"/>
  <c r="AF83" i="2"/>
  <c r="AE83" i="2"/>
  <c r="AD83" i="2"/>
  <c r="AC83" i="2"/>
  <c r="AB83" i="2"/>
  <c r="AA83" i="2"/>
  <c r="Z83" i="2"/>
  <c r="Y83" i="2"/>
  <c r="V83" i="2"/>
  <c r="U83" i="2"/>
  <c r="S83" i="2"/>
  <c r="P83" i="2"/>
  <c r="O83" i="2"/>
  <c r="N83" i="2"/>
  <c r="AO82" i="2"/>
  <c r="AH82" i="2"/>
  <c r="AG82" i="2"/>
  <c r="AD82" i="2"/>
  <c r="T82" i="2"/>
  <c r="Q82" i="2"/>
  <c r="N82" i="2"/>
  <c r="FH103" i="2"/>
  <c r="FG103" i="2"/>
  <c r="EO103" i="2"/>
  <c r="EM103" i="2"/>
  <c r="EL103" i="2"/>
  <c r="EK103" i="2"/>
  <c r="EJ103" i="2"/>
  <c r="EH103" i="2"/>
  <c r="EG103" i="2"/>
  <c r="EF103" i="2"/>
  <c r="EE103" i="2"/>
  <c r="BO103" i="2"/>
  <c r="AW103" i="2"/>
  <c r="AV103" i="2"/>
  <c r="AT103" i="2"/>
  <c r="AS103" i="2"/>
  <c r="AE103" i="2"/>
  <c r="AC103" i="2"/>
  <c r="S103" i="2"/>
  <c r="P103" i="2"/>
  <c r="O103" i="2"/>
  <c r="N103" i="2"/>
  <c r="AY102" i="2"/>
  <c r="AQ102" i="2"/>
  <c r="AO102" i="2"/>
  <c r="AH102" i="2"/>
  <c r="AG102" i="2"/>
  <c r="N102" i="2"/>
  <c r="K102" i="2"/>
  <c r="I102" i="2"/>
  <c r="FH54" i="2"/>
  <c r="FG54" i="2"/>
  <c r="EO54" i="2"/>
  <c r="EM54" i="2"/>
  <c r="EL54" i="2"/>
  <c r="EJ54" i="2"/>
  <c r="EH54" i="2"/>
  <c r="EG54" i="2"/>
  <c r="EF54" i="2"/>
  <c r="BH54" i="2"/>
  <c r="AE54" i="2"/>
  <c r="AC54" i="2"/>
  <c r="AB54" i="2"/>
  <c r="AA54" i="2"/>
  <c r="U54" i="2"/>
  <c r="S54" i="2"/>
  <c r="P54" i="2"/>
  <c r="O54" i="2"/>
  <c r="N54" i="2"/>
  <c r="L54" i="2"/>
  <c r="EA53" i="2"/>
  <c r="DZ53" i="2"/>
  <c r="DY53" i="2"/>
  <c r="DW53" i="2"/>
  <c r="DV53" i="2"/>
  <c r="AR53" i="2"/>
  <c r="AQ53" i="2"/>
  <c r="AH53" i="2"/>
  <c r="AG53" i="2"/>
  <c r="N53" i="2"/>
  <c r="K53" i="2"/>
  <c r="I53" i="2"/>
  <c r="FP204" i="2"/>
  <c r="FP203" i="2"/>
  <c r="FP218" i="2"/>
  <c r="FP217" i="2"/>
  <c r="FH108" i="2"/>
  <c r="FG108" i="2"/>
  <c r="EO108" i="2"/>
  <c r="EM108" i="2"/>
  <c r="EF108" i="2"/>
  <c r="DX108" i="2"/>
  <c r="DK108" i="2"/>
  <c r="DI108" i="2"/>
  <c r="DH108" i="2"/>
  <c r="CT108" i="2"/>
  <c r="CS108" i="2"/>
  <c r="CQ108" i="2"/>
  <c r="CN108" i="2"/>
  <c r="CM108" i="2"/>
  <c r="CL108" i="2"/>
  <c r="CK108" i="2"/>
  <c r="CI108" i="2"/>
  <c r="CE108" i="2"/>
  <c r="CC108" i="2"/>
  <c r="CB108" i="2"/>
  <c r="CA108" i="2"/>
  <c r="BX108" i="2"/>
  <c r="AU108" i="2"/>
  <c r="BF107" i="2"/>
  <c r="AR107" i="2"/>
  <c r="AQ107" i="2"/>
  <c r="AH107" i="2"/>
  <c r="AG107" i="2"/>
  <c r="J104" i="2"/>
  <c r="J81" i="2"/>
  <c r="J55" i="2"/>
  <c r="EO37" i="2"/>
  <c r="BF37" i="2"/>
  <c r="AU37" i="2"/>
  <c r="AM37" i="2"/>
  <c r="AB37" i="2"/>
  <c r="P37" i="2"/>
  <c r="O37" i="2"/>
  <c r="N37" i="2"/>
  <c r="BF36" i="2"/>
  <c r="N36" i="2"/>
  <c r="N312" i="2" s="1"/>
  <c r="N316" i="2" s="1"/>
  <c r="I36" i="2"/>
  <c r="FB35" i="2"/>
  <c r="EY35" i="2"/>
  <c r="EX35" i="2"/>
  <c r="EV35" i="2"/>
  <c r="AU35" i="2"/>
  <c r="AE35" i="2"/>
  <c r="AA35" i="2"/>
  <c r="AR34" i="2"/>
  <c r="AQ34" i="2"/>
  <c r="AH34" i="2"/>
  <c r="AG34" i="2"/>
  <c r="EO33" i="2"/>
  <c r="EL33" i="2"/>
  <c r="BH33" i="2"/>
  <c r="AE33" i="2"/>
  <c r="AB33" i="2"/>
  <c r="BF32" i="2"/>
  <c r="AH32" i="2"/>
  <c r="FE31" i="2"/>
  <c r="FA31" i="2"/>
  <c r="EW31" i="2"/>
  <c r="FF118" i="2"/>
  <c r="FF320" i="2" s="1"/>
  <c r="BF29" i="2"/>
  <c r="AR29" i="2"/>
  <c r="AQ29" i="2"/>
  <c r="AG29" i="2"/>
  <c r="AD29" i="2"/>
  <c r="T29" i="2"/>
  <c r="Q29" i="2"/>
  <c r="BH28" i="2"/>
  <c r="AM28" i="2"/>
  <c r="AB28" i="2"/>
  <c r="O28" i="2"/>
  <c r="N28" i="2"/>
  <c r="BF27" i="2"/>
  <c r="AH27" i="2"/>
  <c r="N27" i="2"/>
  <c r="FB26" i="2"/>
  <c r="EY26" i="2"/>
  <c r="EX26" i="2"/>
  <c r="EV26" i="2"/>
  <c r="EO26" i="2"/>
  <c r="EM26" i="2"/>
  <c r="EJ26" i="2"/>
  <c r="EH26" i="2"/>
  <c r="EF26" i="2"/>
  <c r="EE26" i="2"/>
  <c r="ED26" i="2"/>
  <c r="ED118" i="2" s="1"/>
  <c r="AM26" i="2"/>
  <c r="AB26" i="2"/>
  <c r="AA26" i="2"/>
  <c r="AR25" i="2"/>
  <c r="AQ25" i="2"/>
  <c r="AH25" i="2"/>
  <c r="BH24" i="2"/>
  <c r="AE24" i="2"/>
  <c r="AE118" i="2" s="1"/>
  <c r="AB24" i="2"/>
  <c r="AR23" i="2"/>
  <c r="AH23" i="2"/>
  <c r="BH22" i="2"/>
  <c r="AB22" i="2"/>
  <c r="AH21" i="2"/>
  <c r="BH20" i="2"/>
  <c r="AB20" i="2"/>
  <c r="BF19" i="2"/>
  <c r="AH19" i="2"/>
  <c r="FE18" i="2"/>
  <c r="FA18" i="2"/>
  <c r="FP18" i="2" s="1"/>
  <c r="EW18" i="2"/>
  <c r="BF16" i="2"/>
  <c r="AR16" i="2"/>
  <c r="AQ16" i="2"/>
  <c r="AG16" i="2"/>
  <c r="T16" i="2"/>
  <c r="Q16" i="2"/>
  <c r="AE15" i="2"/>
  <c r="AD15" i="2"/>
  <c r="AC15" i="2"/>
  <c r="AB15" i="2"/>
  <c r="AA15" i="2"/>
  <c r="Z15" i="2"/>
  <c r="Y15" i="2"/>
  <c r="BH14" i="2"/>
  <c r="AB14" i="2"/>
  <c r="BF13" i="2"/>
  <c r="AH13" i="2"/>
  <c r="J12" i="2"/>
  <c r="FH11" i="2"/>
  <c r="FG11" i="2"/>
  <c r="EJ11" i="2"/>
  <c r="EG11" i="2"/>
  <c r="EF11" i="2"/>
  <c r="DX11" i="2"/>
  <c r="AF11" i="2"/>
  <c r="P11" i="2"/>
  <c r="O11" i="2"/>
  <c r="N11" i="2"/>
  <c r="L11" i="2"/>
  <c r="EA10" i="2"/>
  <c r="DZ10" i="2"/>
  <c r="DY10" i="2"/>
  <c r="DY118" i="2" s="1"/>
  <c r="DW10" i="2"/>
  <c r="DV10" i="2"/>
  <c r="DU10" i="2"/>
  <c r="K10" i="2"/>
  <c r="I10" i="2"/>
  <c r="FE9" i="2"/>
  <c r="FA9" i="2"/>
  <c r="EW9" i="2"/>
  <c r="ES9" i="2"/>
  <c r="FD8" i="2"/>
  <c r="FD118" i="2" s="1"/>
  <c r="FD326" i="2" s="1"/>
  <c r="FC8" i="2"/>
  <c r="FC118" i="2" s="1"/>
  <c r="FC326" i="2" s="1"/>
  <c r="EZ8" i="2"/>
  <c r="EY8" i="2"/>
  <c r="EX8" i="2"/>
  <c r="EV8" i="2"/>
  <c r="ER8" i="2"/>
  <c r="ER118" i="2" s="1"/>
  <c r="ER326" i="2" s="1"/>
  <c r="EQ8" i="2"/>
  <c r="EQ118" i="2" s="1"/>
  <c r="EP8" i="2"/>
  <c r="EP118" i="2" s="1"/>
  <c r="EO8" i="2"/>
  <c r="EN8" i="2"/>
  <c r="EM8" i="2"/>
  <c r="EL8" i="2"/>
  <c r="EK8" i="2"/>
  <c r="EK118" i="2" s="1"/>
  <c r="EK326" i="2" s="1"/>
  <c r="EC8" i="2"/>
  <c r="EB8" i="2"/>
  <c r="DR8" i="2"/>
  <c r="DR118" i="2" s="1"/>
  <c r="DJ8" i="2"/>
  <c r="DI8" i="2"/>
  <c r="DF118" i="2"/>
  <c r="DF320" i="2" s="1"/>
  <c r="DC118" i="2"/>
  <c r="DC320" i="2" s="1"/>
  <c r="CU8" i="2"/>
  <c r="CU118" i="2" s="1"/>
  <c r="CS8" i="2"/>
  <c r="CR8" i="2"/>
  <c r="CQ8" i="2"/>
  <c r="CP118" i="2"/>
  <c r="CP320" i="2" s="1"/>
  <c r="CO118" i="2"/>
  <c r="CO326" i="2" s="1"/>
  <c r="CN8" i="2"/>
  <c r="CK118" i="2"/>
  <c r="CK320" i="2" s="1"/>
  <c r="CJ8" i="2"/>
  <c r="CJ118" i="2" s="1"/>
  <c r="CG8" i="2"/>
  <c r="CF8" i="2"/>
  <c r="CD8" i="2"/>
  <c r="CC8" i="2"/>
  <c r="CB8" i="2"/>
  <c r="CA8" i="2"/>
  <c r="BS8" i="2"/>
  <c r="BR8" i="2"/>
  <c r="BP8" i="2"/>
  <c r="BP118" i="2" s="1"/>
  <c r="BP320" i="2" s="1"/>
  <c r="BM8" i="2"/>
  <c r="BM118" i="2" s="1"/>
  <c r="BM320" i="2" s="1"/>
  <c r="BL8" i="2"/>
  <c r="BL118" i="2" s="1"/>
  <c r="BK8" i="2"/>
  <c r="BH8" i="2"/>
  <c r="BG8" i="2"/>
  <c r="BD8" i="2"/>
  <c r="BC8" i="2"/>
  <c r="AT8" i="2"/>
  <c r="AS8" i="2"/>
  <c r="AN8" i="2"/>
  <c r="AN118" i="2" s="1"/>
  <c r="AN326" i="2" s="1"/>
  <c r="AM8" i="2"/>
  <c r="AL8" i="2"/>
  <c r="AK8" i="2"/>
  <c r="AJ8" i="2"/>
  <c r="AI8" i="2"/>
  <c r="AE8" i="2"/>
  <c r="AC8" i="2"/>
  <c r="AB8" i="2"/>
  <c r="AA8" i="2"/>
  <c r="Z8" i="2"/>
  <c r="X8" i="2"/>
  <c r="V8" i="2"/>
  <c r="U8" i="2"/>
  <c r="S8" i="2"/>
  <c r="BB7" i="2"/>
  <c r="AZ7" i="2"/>
  <c r="AY7" i="2"/>
  <c r="AR7" i="2"/>
  <c r="AQ7" i="2"/>
  <c r="AO7" i="2"/>
  <c r="AH7" i="2"/>
  <c r="AG7" i="2"/>
  <c r="AD7" i="2"/>
  <c r="CN286" i="2"/>
  <c r="BO297" i="2"/>
  <c r="BN338" i="2"/>
  <c r="BN335" i="2"/>
  <c r="BN325" i="2"/>
  <c r="BN319" i="2"/>
  <c r="BN313" i="2"/>
  <c r="BN317" i="2" s="1"/>
  <c r="BN312" i="2"/>
  <c r="BN316" i="2" s="1"/>
  <c r="BN310" i="2"/>
  <c r="BN314" i="2" s="1"/>
  <c r="BN302" i="2"/>
  <c r="BN303" i="2" s="1"/>
  <c r="BN291" i="2"/>
  <c r="BN324" i="2" s="1"/>
  <c r="BN279" i="2"/>
  <c r="BN264" i="2"/>
  <c r="BN277" i="2" s="1"/>
  <c r="BN333" i="2" s="1"/>
  <c r="BN254" i="2"/>
  <c r="BN262" i="2"/>
  <c r="BN332" i="2" s="1"/>
  <c r="BN249" i="2"/>
  <c r="BN252" i="2" s="1"/>
  <c r="BN238" i="2"/>
  <c r="BN247" i="2" s="1"/>
  <c r="BN180" i="2"/>
  <c r="BN236" i="2" s="1"/>
  <c r="BN329" i="2" s="1"/>
  <c r="BN161" i="2"/>
  <c r="BN178" i="2" s="1"/>
  <c r="BN328" i="2" s="1"/>
  <c r="BN120" i="2"/>
  <c r="BN159" i="2" s="1"/>
  <c r="BN293" i="2"/>
  <c r="BN334" i="2"/>
  <c r="BN311" i="2"/>
  <c r="BN315" i="2" s="1"/>
  <c r="BN118" i="2"/>
  <c r="BN326" i="2" s="1"/>
  <c r="B53" i="9"/>
  <c r="DW284" i="2"/>
  <c r="FF285" i="2"/>
  <c r="FB285" i="2"/>
  <c r="EZ285" i="2"/>
  <c r="EX285" i="2"/>
  <c r="EV285" i="2"/>
  <c r="EU285" i="2"/>
  <c r="ET285" i="2"/>
  <c r="EJ285" i="2"/>
  <c r="DZ284" i="2"/>
  <c r="DT285" i="2"/>
  <c r="DR285" i="2"/>
  <c r="DK285" i="2"/>
  <c r="DJ285" i="2"/>
  <c r="DH285" i="2"/>
  <c r="DG285" i="2"/>
  <c r="DG311" i="2" s="1"/>
  <c r="DG315" i="2" s="1"/>
  <c r="DF285" i="2"/>
  <c r="DE285" i="2"/>
  <c r="DD285" i="2"/>
  <c r="DC285" i="2"/>
  <c r="CX285" i="2"/>
  <c r="CV302" i="2"/>
  <c r="CT285" i="2"/>
  <c r="CR285" i="2"/>
  <c r="CP285" i="2"/>
  <c r="CQ285" i="2"/>
  <c r="CO285" i="2"/>
  <c r="CM285" i="2"/>
  <c r="CL285" i="2"/>
  <c r="CK285" i="2"/>
  <c r="CI285" i="2"/>
  <c r="CG285" i="2"/>
  <c r="CE285" i="2"/>
  <c r="CD285" i="2"/>
  <c r="CC285" i="2"/>
  <c r="BY285" i="2"/>
  <c r="BX285" i="2"/>
  <c r="BW285" i="2"/>
  <c r="BV285" i="2"/>
  <c r="BU285" i="2"/>
  <c r="BC285" i="2"/>
  <c r="BF285" i="2"/>
  <c r="AU285" i="2"/>
  <c r="AT281" i="2"/>
  <c r="AQ280" i="2"/>
  <c r="AO284" i="2"/>
  <c r="AM285" i="2"/>
  <c r="AJ281" i="2"/>
  <c r="AI281" i="2"/>
  <c r="AE285" i="2"/>
  <c r="AD284" i="2"/>
  <c r="AD291" i="2" s="1"/>
  <c r="W280" i="2"/>
  <c r="P285" i="2"/>
  <c r="O284" i="2"/>
  <c r="N285" i="2"/>
  <c r="N291" i="2" s="1"/>
  <c r="L285" i="2"/>
  <c r="I302" i="2"/>
  <c r="J302" i="2"/>
  <c r="K302" i="2"/>
  <c r="L302" i="2"/>
  <c r="M302" i="2"/>
  <c r="N302" i="2"/>
  <c r="O302" i="2"/>
  <c r="O303" i="2" s="1"/>
  <c r="P302" i="2"/>
  <c r="P303" i="2" s="1"/>
  <c r="Q302" i="2"/>
  <c r="R302" i="2"/>
  <c r="R303" i="2" s="1"/>
  <c r="S302" i="2"/>
  <c r="T302" i="2"/>
  <c r="U302" i="2"/>
  <c r="V302" i="2"/>
  <c r="W302" i="2"/>
  <c r="W303" i="2" s="1"/>
  <c r="X302" i="2"/>
  <c r="Y302" i="2"/>
  <c r="Z302" i="2"/>
  <c r="AA302" i="2"/>
  <c r="AA303" i="2" s="1"/>
  <c r="AB302" i="2"/>
  <c r="AC302" i="2"/>
  <c r="AD302" i="2"/>
  <c r="AE302" i="2"/>
  <c r="AE303" i="2" s="1"/>
  <c r="AF302" i="2"/>
  <c r="AG302" i="2"/>
  <c r="AH302" i="2"/>
  <c r="AI302" i="2"/>
  <c r="AJ302" i="2"/>
  <c r="AK302" i="2"/>
  <c r="AL302" i="2"/>
  <c r="AM302" i="2"/>
  <c r="AM303" i="2" s="1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Y303" i="2" s="1"/>
  <c r="AZ302" i="2"/>
  <c r="BA302" i="2"/>
  <c r="BB302" i="2"/>
  <c r="BC302" i="2"/>
  <c r="BD302" i="2"/>
  <c r="BE302" i="2"/>
  <c r="BF302" i="2"/>
  <c r="BG302" i="2"/>
  <c r="BH302" i="2"/>
  <c r="BI302" i="2"/>
  <c r="BJ302" i="2"/>
  <c r="BK302" i="2"/>
  <c r="BL302" i="2"/>
  <c r="BM302" i="2"/>
  <c r="BO302" i="2"/>
  <c r="BP302" i="2"/>
  <c r="BQ302" i="2"/>
  <c r="BR302" i="2"/>
  <c r="BS302" i="2"/>
  <c r="BT302" i="2"/>
  <c r="BU302" i="2"/>
  <c r="BV302" i="2"/>
  <c r="BW302" i="2"/>
  <c r="BX302" i="2"/>
  <c r="BY302" i="2"/>
  <c r="BZ302" i="2"/>
  <c r="CA302" i="2"/>
  <c r="CB302" i="2"/>
  <c r="CC302" i="2"/>
  <c r="CD302" i="2"/>
  <c r="CE302" i="2"/>
  <c r="CF302" i="2"/>
  <c r="CG302" i="2"/>
  <c r="CH302" i="2"/>
  <c r="CH303" i="2"/>
  <c r="CI302" i="2"/>
  <c r="CJ302" i="2"/>
  <c r="CK302" i="2"/>
  <c r="CL302" i="2"/>
  <c r="CM302" i="2"/>
  <c r="CN302" i="2"/>
  <c r="CO302" i="2"/>
  <c r="CP302" i="2"/>
  <c r="CQ302" i="2"/>
  <c r="CR302" i="2"/>
  <c r="CS302" i="2"/>
  <c r="CT302" i="2"/>
  <c r="CU302" i="2"/>
  <c r="CW302" i="2"/>
  <c r="CX302" i="2"/>
  <c r="CY302" i="2"/>
  <c r="CZ302" i="2"/>
  <c r="DA302" i="2"/>
  <c r="DB302" i="2"/>
  <c r="DC302" i="2"/>
  <c r="DD302" i="2"/>
  <c r="DE302" i="2"/>
  <c r="DF302" i="2"/>
  <c r="DG302" i="2"/>
  <c r="DH302" i="2"/>
  <c r="DI302" i="2"/>
  <c r="DJ302" i="2"/>
  <c r="DK302" i="2"/>
  <c r="DL302" i="2"/>
  <c r="DL303" i="2" s="1"/>
  <c r="DM302" i="2"/>
  <c r="DM303" i="2" s="1"/>
  <c r="DN302" i="2"/>
  <c r="DO302" i="2"/>
  <c r="DP302" i="2"/>
  <c r="DQ302" i="2"/>
  <c r="DR302" i="2"/>
  <c r="DS302" i="2"/>
  <c r="DT302" i="2"/>
  <c r="DU302" i="2"/>
  <c r="DV302" i="2"/>
  <c r="DW302" i="2"/>
  <c r="DX302" i="2"/>
  <c r="DY302" i="2"/>
  <c r="DZ302" i="2"/>
  <c r="EA302" i="2"/>
  <c r="EB302" i="2"/>
  <c r="EC302" i="2"/>
  <c r="ED302" i="2"/>
  <c r="EE302" i="2"/>
  <c r="EF302" i="2"/>
  <c r="EF303" i="2" s="1"/>
  <c r="EG302" i="2"/>
  <c r="EH302" i="2"/>
  <c r="EI302" i="2"/>
  <c r="EJ302" i="2"/>
  <c r="EK302" i="2"/>
  <c r="EL302" i="2"/>
  <c r="EM302" i="2"/>
  <c r="EN302" i="2"/>
  <c r="EO302" i="2"/>
  <c r="EP302" i="2"/>
  <c r="EQ302" i="2"/>
  <c r="ER302" i="2"/>
  <c r="ER303" i="2" s="1"/>
  <c r="ES302" i="2"/>
  <c r="ET302" i="2"/>
  <c r="EU302" i="2"/>
  <c r="EV302" i="2"/>
  <c r="EW302" i="2"/>
  <c r="EX302" i="2"/>
  <c r="EY302" i="2"/>
  <c r="EZ302" i="2"/>
  <c r="FA302" i="2"/>
  <c r="FB302" i="2"/>
  <c r="FC302" i="2"/>
  <c r="FD302" i="2"/>
  <c r="FE302" i="2"/>
  <c r="FF302" i="2"/>
  <c r="FG302" i="2"/>
  <c r="FH302" i="2"/>
  <c r="FI302" i="2"/>
  <c r="FJ302" i="2"/>
  <c r="H302" i="2"/>
  <c r="H118" i="2"/>
  <c r="H120" i="2"/>
  <c r="H159" i="2" s="1"/>
  <c r="H161" i="2"/>
  <c r="H178" i="2" s="1"/>
  <c r="H180" i="2"/>
  <c r="H238" i="2"/>
  <c r="H249" i="2"/>
  <c r="H252" i="2" s="1"/>
  <c r="H254" i="2"/>
  <c r="H262" i="2" s="1"/>
  <c r="H264" i="2"/>
  <c r="H277" i="2" s="1"/>
  <c r="H279" i="2"/>
  <c r="H291" i="2"/>
  <c r="FJ285" i="2"/>
  <c r="FI285" i="2"/>
  <c r="FH285" i="2"/>
  <c r="FH291" i="2" s="1"/>
  <c r="FH222" i="2"/>
  <c r="FH150" i="2"/>
  <c r="FH149" i="2"/>
  <c r="FH130" i="2"/>
  <c r="FG285" i="2"/>
  <c r="FG222" i="2"/>
  <c r="FG150" i="2"/>
  <c r="FG149" i="2"/>
  <c r="FF258" i="2"/>
  <c r="FF144" i="2"/>
  <c r="FF133" i="2"/>
  <c r="FE145" i="2"/>
  <c r="FE134" i="2"/>
  <c r="FE131" i="2"/>
  <c r="FD285" i="2"/>
  <c r="FC285" i="2"/>
  <c r="FC150" i="2"/>
  <c r="FC149" i="2"/>
  <c r="FC130" i="2"/>
  <c r="FB258" i="2"/>
  <c r="FB149" i="2"/>
  <c r="FB147" i="2"/>
  <c r="FB144" i="2"/>
  <c r="FB133" i="2"/>
  <c r="FA145" i="2"/>
  <c r="FA131" i="2"/>
  <c r="EZ150" i="2"/>
  <c r="EZ149" i="2"/>
  <c r="EZ147" i="2"/>
  <c r="EZ144" i="2"/>
  <c r="EZ133" i="2"/>
  <c r="EZ130" i="2"/>
  <c r="EY285" i="2"/>
  <c r="EY258" i="2"/>
  <c r="EY150" i="2"/>
  <c r="EY149" i="2"/>
  <c r="EY147" i="2"/>
  <c r="EY144" i="2"/>
  <c r="EY130" i="2"/>
  <c r="EX258" i="2"/>
  <c r="EX150" i="2"/>
  <c r="EX149" i="2"/>
  <c r="EX144" i="2"/>
  <c r="EX133" i="2"/>
  <c r="EX130" i="2"/>
  <c r="EV150" i="2"/>
  <c r="EV144" i="2"/>
  <c r="EV133" i="2"/>
  <c r="EU133" i="2"/>
  <c r="ET227" i="2"/>
  <c r="ET223" i="2"/>
  <c r="ET149" i="2"/>
  <c r="ET133" i="2"/>
  <c r="ET130" i="2"/>
  <c r="ES286" i="2"/>
  <c r="ES228" i="2"/>
  <c r="ES224" i="2"/>
  <c r="ER285" i="2"/>
  <c r="ER227" i="2"/>
  <c r="ER223" i="2"/>
  <c r="ER133" i="2"/>
  <c r="EQ285" i="2"/>
  <c r="EQ227" i="2"/>
  <c r="EP285" i="2"/>
  <c r="EP291" i="2" s="1"/>
  <c r="EP227" i="2"/>
  <c r="EO285" i="2"/>
  <c r="EO258" i="2"/>
  <c r="EO222" i="2"/>
  <c r="EO197" i="2"/>
  <c r="EO189" i="2"/>
  <c r="EO150" i="2"/>
  <c r="EN285" i="2"/>
  <c r="EN150" i="2"/>
  <c r="EM285" i="2"/>
  <c r="EM258" i="2"/>
  <c r="EM222" i="2"/>
  <c r="EM189" i="2"/>
  <c r="EM144" i="2"/>
  <c r="EJ258" i="2"/>
  <c r="EJ189" i="2"/>
  <c r="EI285" i="2"/>
  <c r="EH285" i="2"/>
  <c r="EH258" i="2"/>
  <c r="EH197" i="2"/>
  <c r="EH144" i="2"/>
  <c r="EG285" i="2"/>
  <c r="EF285" i="2"/>
  <c r="EF311" i="2" s="1"/>
  <c r="EF315" i="2" s="1"/>
  <c r="EF281" i="2"/>
  <c r="EF258" i="2"/>
  <c r="EE285" i="2"/>
  <c r="EE281" i="2"/>
  <c r="EE130" i="2"/>
  <c r="EB285" i="2"/>
  <c r="EB281" i="2"/>
  <c r="EA284" i="2"/>
  <c r="DZ229" i="2"/>
  <c r="DZ338" i="2" s="1"/>
  <c r="DZ225" i="2"/>
  <c r="DY284" i="2"/>
  <c r="DY229" i="2"/>
  <c r="DY310" i="2" s="1"/>
  <c r="DY314" i="2" s="1"/>
  <c r="DY225" i="2"/>
  <c r="DY196" i="2"/>
  <c r="DY151" i="2"/>
  <c r="DY148" i="2"/>
  <c r="DX197" i="2"/>
  <c r="DX144" i="2"/>
  <c r="DW229" i="2"/>
  <c r="DW225" i="2"/>
  <c r="DW186" i="2"/>
  <c r="DW151" i="2"/>
  <c r="DW148" i="2"/>
  <c r="DW129" i="2"/>
  <c r="DV196" i="2"/>
  <c r="DU229" i="2"/>
  <c r="DU225" i="2"/>
  <c r="DU196" i="2"/>
  <c r="DU151" i="2"/>
  <c r="DU148" i="2"/>
  <c r="DT258" i="2"/>
  <c r="DT150" i="2"/>
  <c r="DT144" i="2"/>
  <c r="DT133" i="2"/>
  <c r="DK272" i="2"/>
  <c r="DK258" i="2"/>
  <c r="DK293" i="2" s="1"/>
  <c r="DK150" i="2"/>
  <c r="DK147" i="2"/>
  <c r="DK133" i="2"/>
  <c r="DJ272" i="2"/>
  <c r="DJ258" i="2"/>
  <c r="DJ150" i="2"/>
  <c r="DJ147" i="2"/>
  <c r="DJ133" i="2"/>
  <c r="DJ130" i="2"/>
  <c r="DI285" i="2"/>
  <c r="DI133" i="2"/>
  <c r="DH258" i="2"/>
  <c r="DH311" i="2" s="1"/>
  <c r="DH315" i="2" s="1"/>
  <c r="DH150" i="2"/>
  <c r="DH149" i="2"/>
  <c r="DH147" i="2"/>
  <c r="DH144" i="2"/>
  <c r="DH133" i="2"/>
  <c r="DF144" i="2"/>
  <c r="DE258" i="2"/>
  <c r="DE227" i="2"/>
  <c r="DE223" i="2"/>
  <c r="DE150" i="2"/>
  <c r="DE149" i="2"/>
  <c r="DE147" i="2"/>
  <c r="DE144" i="2"/>
  <c r="DE133" i="2"/>
  <c r="DE130" i="2"/>
  <c r="DD258" i="2"/>
  <c r="DD147" i="2"/>
  <c r="DD144" i="2"/>
  <c r="DD133" i="2"/>
  <c r="CU285" i="2"/>
  <c r="CU227" i="2"/>
  <c r="CU223" i="2"/>
  <c r="CT272" i="2"/>
  <c r="CT266" i="2"/>
  <c r="CT258" i="2"/>
  <c r="CT147" i="2"/>
  <c r="CS285" i="2"/>
  <c r="CS272" i="2"/>
  <c r="CS270" i="2"/>
  <c r="CS268" i="2"/>
  <c r="CS266" i="2"/>
  <c r="CS258" i="2"/>
  <c r="CS150" i="2"/>
  <c r="CS149" i="2"/>
  <c r="CS147" i="2"/>
  <c r="CS133" i="2"/>
  <c r="CS130" i="2"/>
  <c r="CR133" i="2"/>
  <c r="CR130" i="2"/>
  <c r="CQ258" i="2"/>
  <c r="CQ150" i="2"/>
  <c r="CQ149" i="2"/>
  <c r="CQ147" i="2"/>
  <c r="CQ144" i="2"/>
  <c r="CQ133" i="2"/>
  <c r="CQ130" i="2"/>
  <c r="CO144" i="2"/>
  <c r="CN258" i="2"/>
  <c r="CN149" i="2"/>
  <c r="CN147" i="2"/>
  <c r="CN144" i="2"/>
  <c r="CN133" i="2"/>
  <c r="CM272" i="2"/>
  <c r="CM266" i="2"/>
  <c r="CM258" i="2"/>
  <c r="CL272" i="2"/>
  <c r="CL270" i="2"/>
  <c r="CL268" i="2"/>
  <c r="CL266" i="2"/>
  <c r="CL258" i="2"/>
  <c r="CL147" i="2"/>
  <c r="CK272" i="2"/>
  <c r="CK270" i="2"/>
  <c r="CK268" i="2"/>
  <c r="CK266" i="2"/>
  <c r="CK258" i="2"/>
  <c r="CK150" i="2"/>
  <c r="CK147" i="2"/>
  <c r="CK133" i="2"/>
  <c r="CJ285" i="2"/>
  <c r="CJ272" i="2"/>
  <c r="CJ266" i="2"/>
  <c r="CJ227" i="2"/>
  <c r="CJ223" i="2"/>
  <c r="CJ150" i="2"/>
  <c r="CJ149" i="2"/>
  <c r="CJ133" i="2"/>
  <c r="CJ130" i="2"/>
  <c r="CI272" i="2"/>
  <c r="CI266" i="2"/>
  <c r="CI258" i="2"/>
  <c r="CI147" i="2"/>
  <c r="CG272" i="2"/>
  <c r="CG266" i="2"/>
  <c r="CG258" i="2"/>
  <c r="CG152" i="2"/>
  <c r="CG149" i="2"/>
  <c r="CG144" i="2"/>
  <c r="CG130" i="2"/>
  <c r="CF285" i="2"/>
  <c r="CE272" i="2"/>
  <c r="CE266" i="2"/>
  <c r="CE258" i="2"/>
  <c r="CE144" i="2"/>
  <c r="CE133" i="2"/>
  <c r="CD272" i="2"/>
  <c r="CD270" i="2"/>
  <c r="CD268" i="2"/>
  <c r="CD266" i="2"/>
  <c r="CD258" i="2"/>
  <c r="CD152" i="2"/>
  <c r="CD147" i="2"/>
  <c r="CD133" i="2"/>
  <c r="CD130" i="2"/>
  <c r="CC272" i="2"/>
  <c r="CC270" i="2"/>
  <c r="CC268" i="2"/>
  <c r="CC266" i="2"/>
  <c r="CC258" i="2"/>
  <c r="CC152" i="2"/>
  <c r="CC149" i="2"/>
  <c r="CC147" i="2"/>
  <c r="CC144" i="2"/>
  <c r="CC133" i="2"/>
  <c r="CC130" i="2"/>
  <c r="CB285" i="2"/>
  <c r="CB272" i="2"/>
  <c r="CB270" i="2"/>
  <c r="CB268" i="2"/>
  <c r="CB266" i="2"/>
  <c r="CB152" i="2"/>
  <c r="CB149" i="2"/>
  <c r="CB144" i="2"/>
  <c r="CB133" i="2"/>
  <c r="CB130" i="2"/>
  <c r="CA285" i="2"/>
  <c r="CA272" i="2"/>
  <c r="CA266" i="2"/>
  <c r="CA258" i="2"/>
  <c r="CA152" i="2"/>
  <c r="CA149" i="2"/>
  <c r="CA147" i="2"/>
  <c r="CA144" i="2"/>
  <c r="CA130" i="2"/>
  <c r="BZ285" i="2"/>
  <c r="BY149" i="2"/>
  <c r="BY147" i="2"/>
  <c r="BY133" i="2"/>
  <c r="BX147" i="2"/>
  <c r="BW147" i="2"/>
  <c r="BW144" i="2"/>
  <c r="BW133" i="2"/>
  <c r="BV152" i="2"/>
  <c r="BV149" i="2"/>
  <c r="BV147" i="2"/>
  <c r="BV133" i="2"/>
  <c r="BV130" i="2"/>
  <c r="BU133" i="2"/>
  <c r="BO285" i="2"/>
  <c r="BJ285" i="2"/>
  <c r="BH285" i="2"/>
  <c r="BH230" i="2"/>
  <c r="BH338" i="2" s="1"/>
  <c r="BH226" i="2"/>
  <c r="BG285" i="2"/>
  <c r="BF196" i="2"/>
  <c r="BF151" i="2"/>
  <c r="BF148" i="2"/>
  <c r="BF146" i="2"/>
  <c r="BF129" i="2"/>
  <c r="BE285" i="2"/>
  <c r="BB285" i="2"/>
  <c r="BB256" i="2"/>
  <c r="BB152" i="2"/>
  <c r="BA256" i="2"/>
  <c r="AY284" i="2"/>
  <c r="AX285" i="2"/>
  <c r="AX256" i="2"/>
  <c r="AW285" i="2"/>
  <c r="AW291" i="2" s="1"/>
  <c r="AW324" i="2" s="1"/>
  <c r="AV258" i="2"/>
  <c r="AU272" i="2"/>
  <c r="AU270" i="2"/>
  <c r="AU268" i="2"/>
  <c r="AU266" i="2"/>
  <c r="AU230" i="2"/>
  <c r="AU226" i="2"/>
  <c r="AU197" i="2"/>
  <c r="AU147" i="2"/>
  <c r="AT285" i="2"/>
  <c r="AT266" i="2"/>
  <c r="AT256" i="2"/>
  <c r="AT311" i="2" s="1"/>
  <c r="AT315" i="2" s="1"/>
  <c r="AS285" i="2"/>
  <c r="AS272" i="2"/>
  <c r="AS256" i="2"/>
  <c r="AS130" i="2"/>
  <c r="AR284" i="2"/>
  <c r="AR265" i="2"/>
  <c r="AR257" i="2"/>
  <c r="AR151" i="2"/>
  <c r="AR148" i="2"/>
  <c r="AR129" i="2"/>
  <c r="AQ284" i="2"/>
  <c r="AQ255" i="2"/>
  <c r="AQ293" i="2" s="1"/>
  <c r="AQ129" i="2"/>
  <c r="AP287" i="2"/>
  <c r="AO280" i="2"/>
  <c r="AO255" i="2"/>
  <c r="AO229" i="2"/>
  <c r="AO225" i="2"/>
  <c r="AO148" i="2"/>
  <c r="AO146" i="2"/>
  <c r="AO129" i="2"/>
  <c r="AN285" i="2"/>
  <c r="AN144" i="2"/>
  <c r="AM266" i="2"/>
  <c r="AM277" i="2" s="1"/>
  <c r="AM333" i="2" s="1"/>
  <c r="AM147" i="2"/>
  <c r="AL281" i="2"/>
  <c r="AK130" i="2"/>
  <c r="AK293" i="2" s="1"/>
  <c r="AI285" i="2"/>
  <c r="AI130" i="2"/>
  <c r="AH284" i="2"/>
  <c r="AH267" i="2"/>
  <c r="AH265" i="2"/>
  <c r="AH257" i="2"/>
  <c r="AH229" i="2"/>
  <c r="AH225" i="2"/>
  <c r="AH151" i="2"/>
  <c r="AH148" i="2"/>
  <c r="AH143" i="2"/>
  <c r="AH132" i="2"/>
  <c r="AH129" i="2"/>
  <c r="AG284" i="2"/>
  <c r="AG271" i="2"/>
  <c r="AG269" i="2"/>
  <c r="AG267" i="2"/>
  <c r="AG265" i="2"/>
  <c r="AG229" i="2"/>
  <c r="AG338" i="2" s="1"/>
  <c r="AG225" i="2"/>
  <c r="AG196" i="2"/>
  <c r="AG186" i="2"/>
  <c r="AG151" i="2"/>
  <c r="AG148" i="2"/>
  <c r="AG143" i="2"/>
  <c r="AG132" i="2"/>
  <c r="AG129" i="2"/>
  <c r="AF285" i="2"/>
  <c r="AF272" i="2"/>
  <c r="AF270" i="2"/>
  <c r="AF268" i="2"/>
  <c r="AF266" i="2"/>
  <c r="AF230" i="2"/>
  <c r="AF226" i="2"/>
  <c r="AF130" i="2"/>
  <c r="AE258" i="2"/>
  <c r="AE226" i="2"/>
  <c r="AE152" i="2"/>
  <c r="AE147" i="2"/>
  <c r="AD256" i="2"/>
  <c r="AD133" i="2"/>
  <c r="AD130" i="2"/>
  <c r="AC285" i="2"/>
  <c r="AC272" i="2"/>
  <c r="AC266" i="2"/>
  <c r="AC197" i="2"/>
  <c r="AC189" i="2"/>
  <c r="AB285" i="2"/>
  <c r="AB291" i="2" s="1"/>
  <c r="AB272" i="2"/>
  <c r="AB270" i="2"/>
  <c r="AB268" i="2"/>
  <c r="AB230" i="2"/>
  <c r="AB226" i="2"/>
  <c r="AB197" i="2"/>
  <c r="AB187" i="2"/>
  <c r="AB152" i="2"/>
  <c r="AB149" i="2"/>
  <c r="AB147" i="2"/>
  <c r="AB130" i="2"/>
  <c r="AA189" i="2"/>
  <c r="AA130" i="2"/>
  <c r="Z285" i="2"/>
  <c r="Y285" i="2"/>
  <c r="Y230" i="2"/>
  <c r="Y338" i="2" s="1"/>
  <c r="Y226" i="2"/>
  <c r="Y130" i="2"/>
  <c r="X266" i="2"/>
  <c r="X293" i="2" s="1"/>
  <c r="W266" i="2"/>
  <c r="W293" i="2" s="1"/>
  <c r="V285" i="2"/>
  <c r="V266" i="2"/>
  <c r="V187" i="2"/>
  <c r="U285" i="2"/>
  <c r="U291" i="2" s="1"/>
  <c r="U266" i="2"/>
  <c r="U152" i="2"/>
  <c r="U149" i="2"/>
  <c r="U133" i="2"/>
  <c r="U130" i="2"/>
  <c r="T280" i="2"/>
  <c r="T129" i="2"/>
  <c r="T159" i="2" s="1"/>
  <c r="S285" i="2"/>
  <c r="S291" i="2" s="1"/>
  <c r="S199" i="2"/>
  <c r="S130" i="2"/>
  <c r="R284" i="2"/>
  <c r="R265" i="2"/>
  <c r="R310" i="2" s="1"/>
  <c r="R314" i="2" s="1"/>
  <c r="O152" i="2"/>
  <c r="O149" i="2"/>
  <c r="O130" i="2"/>
  <c r="L226" i="2"/>
  <c r="L197" i="2"/>
  <c r="L187" i="2"/>
  <c r="K284" i="2"/>
  <c r="K229" i="2"/>
  <c r="K293" i="2" s="1"/>
  <c r="K225" i="2"/>
  <c r="K143" i="2"/>
  <c r="J198" i="2"/>
  <c r="I284" i="2"/>
  <c r="I229" i="2"/>
  <c r="I338" i="2" s="1"/>
  <c r="I225" i="2"/>
  <c r="I200" i="2"/>
  <c r="I196" i="2"/>
  <c r="I188" i="2"/>
  <c r="I151" i="2"/>
  <c r="I148" i="2"/>
  <c r="I146" i="2"/>
  <c r="I129" i="2"/>
  <c r="CH338" i="2"/>
  <c r="CH335" i="2"/>
  <c r="CH325" i="2"/>
  <c r="CH319" i="2"/>
  <c r="CH313" i="2"/>
  <c r="CH317" i="2" s="1"/>
  <c r="CH312" i="2"/>
  <c r="CH316" i="2" s="1"/>
  <c r="CH311" i="2"/>
  <c r="CH315" i="2" s="1"/>
  <c r="CH310" i="2"/>
  <c r="CH314" i="2" s="1"/>
  <c r="CH293" i="2"/>
  <c r="CH291" i="2"/>
  <c r="CH334" i="2" s="1"/>
  <c r="CH279" i="2"/>
  <c r="CH264" i="2"/>
  <c r="CH277" i="2" s="1"/>
  <c r="CH254" i="2"/>
  <c r="CH262" i="2" s="1"/>
  <c r="CH332" i="2" s="1"/>
  <c r="CH249" i="2"/>
  <c r="CH252" i="2"/>
  <c r="CH238" i="2"/>
  <c r="CH247" i="2" s="1"/>
  <c r="CH180" i="2"/>
  <c r="CH236" i="2" s="1"/>
  <c r="CH329" i="2" s="1"/>
  <c r="CH161" i="2"/>
  <c r="CH178" i="2" s="1"/>
  <c r="CH328" i="2" s="1"/>
  <c r="CH120" i="2"/>
  <c r="CH159" i="2" s="1"/>
  <c r="CH118" i="2"/>
  <c r="CH326" i="2" s="1"/>
  <c r="H247" i="2"/>
  <c r="CH324" i="2"/>
  <c r="FP25" i="2"/>
  <c r="FP23" i="2"/>
  <c r="FP22" i="2"/>
  <c r="FP21" i="2"/>
  <c r="M118" i="2"/>
  <c r="M326" i="2" s="1"/>
  <c r="R118" i="2"/>
  <c r="T118" i="2"/>
  <c r="T326" i="2" s="1"/>
  <c r="W118" i="2"/>
  <c r="W326" i="2" s="1"/>
  <c r="X118" i="2"/>
  <c r="AJ118" i="2"/>
  <c r="AJ320" i="2" s="1"/>
  <c r="AK118" i="2"/>
  <c r="AK326" i="2" s="1"/>
  <c r="AL118" i="2"/>
  <c r="AP118" i="2"/>
  <c r="AP320" i="2" s="1"/>
  <c r="AS118" i="2"/>
  <c r="AT118" i="2"/>
  <c r="AT326" i="2" s="1"/>
  <c r="AV118" i="2"/>
  <c r="AV326" i="2" s="1"/>
  <c r="AW118" i="2"/>
  <c r="AX118" i="2"/>
  <c r="AZ118" i="2"/>
  <c r="AZ320" i="2" s="1"/>
  <c r="BA118" i="2"/>
  <c r="BA326" i="2" s="1"/>
  <c r="BC118" i="2"/>
  <c r="BD118" i="2"/>
  <c r="BD320" i="2" s="1"/>
  <c r="BE118" i="2"/>
  <c r="BE326" i="2" s="1"/>
  <c r="BG118" i="2"/>
  <c r="BI118" i="2"/>
  <c r="BI320" i="2" s="1"/>
  <c r="BJ118" i="2"/>
  <c r="BJ326" i="2" s="1"/>
  <c r="BK118" i="2"/>
  <c r="BK326" i="2" s="1"/>
  <c r="BQ118" i="2"/>
  <c r="BQ320" i="2" s="1"/>
  <c r="BR118" i="2"/>
  <c r="BR320" i="2" s="1"/>
  <c r="BS118" i="2"/>
  <c r="BS320" i="2" s="1"/>
  <c r="BT118" i="2"/>
  <c r="BU118" i="2"/>
  <c r="BY118" i="2"/>
  <c r="BY320" i="2" s="1"/>
  <c r="BZ118" i="2"/>
  <c r="CE118" i="2"/>
  <c r="CE320" i="2" s="1"/>
  <c r="CF118" i="2"/>
  <c r="CF320" i="2" s="1"/>
  <c r="CG118" i="2"/>
  <c r="CG320" i="2" s="1"/>
  <c r="CN118" i="2"/>
  <c r="CN326" i="2" s="1"/>
  <c r="CQ118" i="2"/>
  <c r="CQ320" i="2" s="1"/>
  <c r="CR118" i="2"/>
  <c r="CV118" i="2"/>
  <c r="CW118" i="2"/>
  <c r="CW320" i="2" s="1"/>
  <c r="CX118" i="2"/>
  <c r="CX320" i="2" s="1"/>
  <c r="CY118" i="2"/>
  <c r="CZ118" i="2"/>
  <c r="DA118" i="2"/>
  <c r="DB118" i="2"/>
  <c r="DB320" i="2" s="1"/>
  <c r="DG118" i="2"/>
  <c r="DI118" i="2"/>
  <c r="DI320" i="2" s="1"/>
  <c r="DJ118" i="2"/>
  <c r="DJ326" i="2" s="1"/>
  <c r="DL118" i="2"/>
  <c r="DL320" i="2" s="1"/>
  <c r="DM118" i="2"/>
  <c r="DN118" i="2"/>
  <c r="DO118" i="2"/>
  <c r="DO326" i="2" s="1"/>
  <c r="DP118" i="2"/>
  <c r="DP320" i="2" s="1"/>
  <c r="DQ118" i="2"/>
  <c r="DS118" i="2"/>
  <c r="DS320" i="2" s="1"/>
  <c r="DT118" i="2"/>
  <c r="DT326" i="2" s="1"/>
  <c r="DU118" i="2"/>
  <c r="DU320" i="2" s="1"/>
  <c r="DV118" i="2"/>
  <c r="EE118" i="2"/>
  <c r="EE326" i="2" s="1"/>
  <c r="EG118" i="2"/>
  <c r="EG326" i="2" s="1"/>
  <c r="EL118" i="2"/>
  <c r="ES118" i="2"/>
  <c r="ET118" i="2"/>
  <c r="FE118" i="2"/>
  <c r="FH118" i="2"/>
  <c r="FI118" i="2"/>
  <c r="FI326" i="2" s="1"/>
  <c r="FJ118" i="2"/>
  <c r="FJ326" i="2" s="1"/>
  <c r="I120" i="2"/>
  <c r="J120" i="2"/>
  <c r="J159" i="2" s="1"/>
  <c r="J327" i="2" s="1"/>
  <c r="K120" i="2"/>
  <c r="K159" i="2" s="1"/>
  <c r="K327" i="2" s="1"/>
  <c r="L120" i="2"/>
  <c r="M120" i="2"/>
  <c r="M159" i="2" s="1"/>
  <c r="N120" i="2"/>
  <c r="N159" i="2" s="1"/>
  <c r="N327" i="2" s="1"/>
  <c r="O120" i="2"/>
  <c r="P120" i="2"/>
  <c r="Q120" i="2"/>
  <c r="Q159" i="2" s="1"/>
  <c r="R120" i="2"/>
  <c r="R159" i="2" s="1"/>
  <c r="R327" i="2" s="1"/>
  <c r="S120" i="2"/>
  <c r="T120" i="2"/>
  <c r="U120" i="2"/>
  <c r="V120" i="2"/>
  <c r="V159" i="2" s="1"/>
  <c r="W120" i="2"/>
  <c r="W159" i="2" s="1"/>
  <c r="X120" i="2"/>
  <c r="X159" i="2" s="1"/>
  <c r="Y120" i="2"/>
  <c r="Y159" i="2"/>
  <c r="Z120" i="2"/>
  <c r="Z159" i="2" s="1"/>
  <c r="AA120" i="2"/>
  <c r="AB120" i="2"/>
  <c r="AC120" i="2"/>
  <c r="AC159" i="2" s="1"/>
  <c r="AD120" i="2"/>
  <c r="AE120" i="2"/>
  <c r="AF120" i="2"/>
  <c r="AG120" i="2"/>
  <c r="AH120" i="2"/>
  <c r="AI120" i="2"/>
  <c r="AJ120" i="2"/>
  <c r="AJ159" i="2" s="1"/>
  <c r="AJ327" i="2" s="1"/>
  <c r="AK120" i="2"/>
  <c r="AK159" i="2" s="1"/>
  <c r="AL120" i="2"/>
  <c r="AL159" i="2" s="1"/>
  <c r="AL327" i="2" s="1"/>
  <c r="AM120" i="2"/>
  <c r="AM159" i="2" s="1"/>
  <c r="AM327" i="2" s="1"/>
  <c r="AN120" i="2"/>
  <c r="AO120" i="2"/>
  <c r="AP120" i="2"/>
  <c r="AP159" i="2" s="1"/>
  <c r="AP327" i="2" s="1"/>
  <c r="AQ120" i="2"/>
  <c r="AR120" i="2"/>
  <c r="AS120" i="2"/>
  <c r="AT120" i="2"/>
  <c r="AT159" i="2" s="1"/>
  <c r="AT327" i="2" s="1"/>
  <c r="AU120" i="2"/>
  <c r="AV120" i="2"/>
  <c r="AV159" i="2" s="1"/>
  <c r="AW120" i="2"/>
  <c r="AW159" i="2" s="1"/>
  <c r="AW327" i="2" s="1"/>
  <c r="AX120" i="2"/>
  <c r="AX159" i="2" s="1"/>
  <c r="AX327" i="2" s="1"/>
  <c r="AY120" i="2"/>
  <c r="AY159" i="2" s="1"/>
  <c r="AY327" i="2" s="1"/>
  <c r="AZ120" i="2"/>
  <c r="AZ159" i="2" s="1"/>
  <c r="BA120" i="2"/>
  <c r="BA159" i="2" s="1"/>
  <c r="BB120" i="2"/>
  <c r="BB159" i="2" s="1"/>
  <c r="BB327" i="2" s="1"/>
  <c r="BC120" i="2"/>
  <c r="BC159" i="2" s="1"/>
  <c r="BD120" i="2"/>
  <c r="BD159" i="2" s="1"/>
  <c r="BE120" i="2"/>
  <c r="BE159" i="2" s="1"/>
  <c r="BF120" i="2"/>
  <c r="BG120" i="2"/>
  <c r="BG159" i="2" s="1"/>
  <c r="BH120" i="2"/>
  <c r="BI120" i="2"/>
  <c r="BI159" i="2"/>
  <c r="BJ120" i="2"/>
  <c r="BJ159" i="2" s="1"/>
  <c r="BK120" i="2"/>
  <c r="BK159" i="2" s="1"/>
  <c r="BK327" i="2" s="1"/>
  <c r="BL120" i="2"/>
  <c r="BL159" i="2" s="1"/>
  <c r="BL327" i="2" s="1"/>
  <c r="BM120" i="2"/>
  <c r="BM159" i="2" s="1"/>
  <c r="BO120" i="2"/>
  <c r="BO159" i="2"/>
  <c r="BP120" i="2"/>
  <c r="BP159" i="2" s="1"/>
  <c r="BP327" i="2" s="1"/>
  <c r="BQ120" i="2"/>
  <c r="BQ159" i="2" s="1"/>
  <c r="BQ327" i="2" s="1"/>
  <c r="BR120" i="2"/>
  <c r="BR159" i="2"/>
  <c r="BS120" i="2"/>
  <c r="BS159" i="2" s="1"/>
  <c r="BT120" i="2"/>
  <c r="BT159" i="2" s="1"/>
  <c r="BU120" i="2"/>
  <c r="BV120" i="2"/>
  <c r="BW120" i="2"/>
  <c r="BX120" i="2"/>
  <c r="BY120" i="2"/>
  <c r="BZ120" i="2"/>
  <c r="BZ159" i="2" s="1"/>
  <c r="CA120" i="2"/>
  <c r="CB120" i="2"/>
  <c r="CC120" i="2"/>
  <c r="CD120" i="2"/>
  <c r="CE120" i="2"/>
  <c r="CE159" i="2" s="1"/>
  <c r="CF120" i="2"/>
  <c r="CF159" i="2" s="1"/>
  <c r="CF327" i="2" s="1"/>
  <c r="CG120" i="2"/>
  <c r="CI120" i="2"/>
  <c r="CI159" i="2"/>
  <c r="CJ120" i="2"/>
  <c r="CK120" i="2"/>
  <c r="CL120" i="2"/>
  <c r="CM120" i="2"/>
  <c r="CM159" i="2" s="1"/>
  <c r="CN120" i="2"/>
  <c r="CO120" i="2"/>
  <c r="CO159" i="2" s="1"/>
  <c r="CP120" i="2"/>
  <c r="CP159" i="2" s="1"/>
  <c r="CP327" i="2" s="1"/>
  <c r="CQ120" i="2"/>
  <c r="CR120" i="2"/>
  <c r="CR159" i="2" s="1"/>
  <c r="CR327" i="2" s="1"/>
  <c r="CS120" i="2"/>
  <c r="CT120" i="2"/>
  <c r="CU120" i="2"/>
  <c r="CU159" i="2" s="1"/>
  <c r="CV120" i="2"/>
  <c r="CV159" i="2" s="1"/>
  <c r="CV327" i="2" s="1"/>
  <c r="CW120" i="2"/>
  <c r="CW159" i="2" s="1"/>
  <c r="CW327" i="2" s="1"/>
  <c r="CX120" i="2"/>
  <c r="CX159" i="2" s="1"/>
  <c r="CY120" i="2"/>
  <c r="CY159" i="2"/>
  <c r="CZ120" i="2"/>
  <c r="CZ159" i="2" s="1"/>
  <c r="DA120" i="2"/>
  <c r="DA159" i="2" s="1"/>
  <c r="DB120" i="2"/>
  <c r="DB159" i="2"/>
  <c r="DC120" i="2"/>
  <c r="DC159" i="2"/>
  <c r="DD120" i="2"/>
  <c r="DE120" i="2"/>
  <c r="DF120" i="2"/>
  <c r="DF159" i="2" s="1"/>
  <c r="DF327" i="2" s="1"/>
  <c r="DG120" i="2"/>
  <c r="DG159" i="2" s="1"/>
  <c r="DG327" i="2" s="1"/>
  <c r="DH120" i="2"/>
  <c r="DI120" i="2"/>
  <c r="DJ120" i="2"/>
  <c r="DK120" i="2"/>
  <c r="DL120" i="2"/>
  <c r="DL159" i="2"/>
  <c r="DM120" i="2"/>
  <c r="DM159" i="2" s="1"/>
  <c r="DM327" i="2" s="1"/>
  <c r="DN120" i="2"/>
  <c r="DN159" i="2" s="1"/>
  <c r="DN327" i="2" s="1"/>
  <c r="DO120" i="2"/>
  <c r="DO159" i="2" s="1"/>
  <c r="DO327" i="2" s="1"/>
  <c r="DP120" i="2"/>
  <c r="DP159" i="2" s="1"/>
  <c r="DP327" i="2" s="1"/>
  <c r="DQ120" i="2"/>
  <c r="DQ159" i="2" s="1"/>
  <c r="DQ327" i="2" s="1"/>
  <c r="DR120" i="2"/>
  <c r="DS120" i="2"/>
  <c r="DS159" i="2" s="1"/>
  <c r="DT120" i="2"/>
  <c r="DU120" i="2"/>
  <c r="DV120" i="2"/>
  <c r="DV159" i="2" s="1"/>
  <c r="DV327" i="2" s="1"/>
  <c r="DW120" i="2"/>
  <c r="DX120" i="2"/>
  <c r="DX159" i="2" s="1"/>
  <c r="DX327" i="2" s="1"/>
  <c r="DY120" i="2"/>
  <c r="DZ120" i="2"/>
  <c r="DZ159" i="2" s="1"/>
  <c r="DZ327" i="2" s="1"/>
  <c r="EA120" i="2"/>
  <c r="EA159" i="2" s="1"/>
  <c r="EA327" i="2" s="1"/>
  <c r="EB120" i="2"/>
  <c r="EB159" i="2" s="1"/>
  <c r="EB327" i="2" s="1"/>
  <c r="EC120" i="2"/>
  <c r="EC159" i="2" s="1"/>
  <c r="ED120" i="2"/>
  <c r="ED159" i="2"/>
  <c r="EE120" i="2"/>
  <c r="EE159" i="2" s="1"/>
  <c r="EE327" i="2" s="1"/>
  <c r="EF120" i="2"/>
  <c r="EG120" i="2"/>
  <c r="EH120" i="2"/>
  <c r="EH159" i="2"/>
  <c r="EI120" i="2"/>
  <c r="EI159" i="2"/>
  <c r="EI327" i="2" s="1"/>
  <c r="EJ120" i="2"/>
  <c r="EJ159" i="2" s="1"/>
  <c r="EK120" i="2"/>
  <c r="EK159" i="2" s="1"/>
  <c r="EK327" i="2" s="1"/>
  <c r="EL120" i="2"/>
  <c r="EL159" i="2" s="1"/>
  <c r="EL327" i="2" s="1"/>
  <c r="EM120" i="2"/>
  <c r="EN120" i="2"/>
  <c r="EN159" i="2" s="1"/>
  <c r="EN327" i="2" s="1"/>
  <c r="EO120" i="2"/>
  <c r="EP120" i="2"/>
  <c r="EP159" i="2" s="1"/>
  <c r="EQ120" i="2"/>
  <c r="EQ159" i="2" s="1"/>
  <c r="ER120" i="2"/>
  <c r="ES120" i="2"/>
  <c r="ES159" i="2" s="1"/>
  <c r="ET120" i="2"/>
  <c r="EU120" i="2"/>
  <c r="EU159" i="2"/>
  <c r="EU327" i="2" s="1"/>
  <c r="EV120" i="2"/>
  <c r="EW120" i="2"/>
  <c r="EX120" i="2"/>
  <c r="EY120" i="2"/>
  <c r="EZ120" i="2"/>
  <c r="FA120" i="2"/>
  <c r="FA159" i="2" s="1"/>
  <c r="FB120" i="2"/>
  <c r="FC120" i="2"/>
  <c r="FD120" i="2"/>
  <c r="FD159" i="2" s="1"/>
  <c r="FE120" i="2"/>
  <c r="FF120" i="2"/>
  <c r="FG120" i="2"/>
  <c r="FH120" i="2"/>
  <c r="FI120" i="2"/>
  <c r="FI159" i="2" s="1"/>
  <c r="FJ120" i="2"/>
  <c r="FJ159" i="2" s="1"/>
  <c r="I161" i="2"/>
  <c r="J161" i="2"/>
  <c r="K161" i="2"/>
  <c r="L161" i="2"/>
  <c r="M161" i="2"/>
  <c r="N161" i="2"/>
  <c r="O161" i="2"/>
  <c r="P161" i="2"/>
  <c r="P178" i="2" s="1"/>
  <c r="P328" i="2" s="1"/>
  <c r="Q161" i="2"/>
  <c r="Q178" i="2" s="1"/>
  <c r="Q328" i="2" s="1"/>
  <c r="R161" i="2"/>
  <c r="S161" i="2"/>
  <c r="S178" i="2" s="1"/>
  <c r="S328" i="2" s="1"/>
  <c r="T161" i="2"/>
  <c r="U161" i="2"/>
  <c r="U178" i="2" s="1"/>
  <c r="U328" i="2" s="1"/>
  <c r="V161" i="2"/>
  <c r="W161" i="2"/>
  <c r="X161" i="2"/>
  <c r="Y161" i="2"/>
  <c r="Z161" i="2"/>
  <c r="AA161" i="2"/>
  <c r="AA178" i="2" s="1"/>
  <c r="AA328" i="2" s="1"/>
  <c r="AB161" i="2"/>
  <c r="AC161" i="2"/>
  <c r="AC178" i="2" s="1"/>
  <c r="AC328" i="2" s="1"/>
  <c r="AD161" i="2"/>
  <c r="AE161" i="2"/>
  <c r="AF161" i="2"/>
  <c r="AF178" i="2" s="1"/>
  <c r="AG161" i="2"/>
  <c r="AG178" i="2" s="1"/>
  <c r="AG328" i="2" s="1"/>
  <c r="AH161" i="2"/>
  <c r="AI161" i="2"/>
  <c r="AJ161" i="2"/>
  <c r="AK161" i="2"/>
  <c r="AL161" i="2"/>
  <c r="AM161" i="2"/>
  <c r="AM178" i="2" s="1"/>
  <c r="AM328" i="2" s="1"/>
  <c r="AN161" i="2"/>
  <c r="AN178" i="2" s="1"/>
  <c r="AO161" i="2"/>
  <c r="AO178" i="2" s="1"/>
  <c r="AO328" i="2" s="1"/>
  <c r="AP161" i="2"/>
  <c r="AQ161" i="2"/>
  <c r="AR161" i="2"/>
  <c r="AS161" i="2"/>
  <c r="AS178" i="2" s="1"/>
  <c r="AS328" i="2" s="1"/>
  <c r="AT161" i="2"/>
  <c r="AU161" i="2"/>
  <c r="AV161" i="2"/>
  <c r="AW161" i="2"/>
  <c r="AX161" i="2"/>
  <c r="AY161" i="2"/>
  <c r="AZ161" i="2"/>
  <c r="BA161" i="2"/>
  <c r="BA178" i="2" s="1"/>
  <c r="BA328" i="2" s="1"/>
  <c r="BB161" i="2"/>
  <c r="BC161" i="2"/>
  <c r="BD161" i="2"/>
  <c r="BE161" i="2"/>
  <c r="BF161" i="2"/>
  <c r="BG161" i="2"/>
  <c r="BH161" i="2"/>
  <c r="BI161" i="2"/>
  <c r="BJ161" i="2"/>
  <c r="BK161" i="2"/>
  <c r="BL161" i="2"/>
  <c r="BM161" i="2"/>
  <c r="BM178" i="2" s="1"/>
  <c r="BM328" i="2" s="1"/>
  <c r="BO161" i="2"/>
  <c r="BP161" i="2"/>
  <c r="BQ161" i="2"/>
  <c r="BR161" i="2"/>
  <c r="BS161" i="2"/>
  <c r="BT161" i="2"/>
  <c r="BU161" i="2"/>
  <c r="BV161" i="2"/>
  <c r="BW161" i="2"/>
  <c r="BX161" i="2"/>
  <c r="BY161" i="2"/>
  <c r="BZ161" i="2"/>
  <c r="CA161" i="2"/>
  <c r="CB161" i="2"/>
  <c r="CC161" i="2"/>
  <c r="CD161" i="2"/>
  <c r="CE161" i="2"/>
  <c r="CF161" i="2"/>
  <c r="CG161" i="2"/>
  <c r="CI161" i="2"/>
  <c r="CJ161" i="2"/>
  <c r="CK161" i="2"/>
  <c r="CL161" i="2"/>
  <c r="CM161" i="2"/>
  <c r="CN161" i="2"/>
  <c r="CO161" i="2"/>
  <c r="CP161" i="2"/>
  <c r="CQ161" i="2"/>
  <c r="CR161" i="2"/>
  <c r="CS161" i="2"/>
  <c r="CT161" i="2"/>
  <c r="CU161" i="2"/>
  <c r="CV161" i="2"/>
  <c r="CW161" i="2"/>
  <c r="CX161" i="2"/>
  <c r="CY161" i="2"/>
  <c r="CZ161" i="2"/>
  <c r="DA161" i="2"/>
  <c r="DB161" i="2"/>
  <c r="DC161" i="2"/>
  <c r="DD161" i="2"/>
  <c r="DE161" i="2"/>
  <c r="DF161" i="2"/>
  <c r="DG161" i="2"/>
  <c r="DH161" i="2"/>
  <c r="DI161" i="2"/>
  <c r="DJ161" i="2"/>
  <c r="DK161" i="2"/>
  <c r="DK178" i="2" s="1"/>
  <c r="DK328" i="2" s="1"/>
  <c r="DL161" i="2"/>
  <c r="DM161" i="2"/>
  <c r="DN161" i="2"/>
  <c r="DO161" i="2"/>
  <c r="DP161" i="2"/>
  <c r="DQ161" i="2"/>
  <c r="DR161" i="2"/>
  <c r="DS161" i="2"/>
  <c r="DT161" i="2"/>
  <c r="DU161" i="2"/>
  <c r="DU178" i="2" s="1"/>
  <c r="DU328" i="2" s="1"/>
  <c r="DV161" i="2"/>
  <c r="DW161" i="2"/>
  <c r="DW178" i="2" s="1"/>
  <c r="DW328" i="2" s="1"/>
  <c r="DX161" i="2"/>
  <c r="DY161" i="2"/>
  <c r="DZ161" i="2"/>
  <c r="EA161" i="2"/>
  <c r="EB161" i="2"/>
  <c r="EC161" i="2"/>
  <c r="ED161" i="2"/>
  <c r="EE161" i="2"/>
  <c r="EF161" i="2"/>
  <c r="EG161" i="2"/>
  <c r="EG178" i="2" s="1"/>
  <c r="EG328" i="2" s="1"/>
  <c r="EH161" i="2"/>
  <c r="EI161" i="2"/>
  <c r="EI178" i="2" s="1"/>
  <c r="EI328" i="2" s="1"/>
  <c r="EJ161" i="2"/>
  <c r="EK161" i="2"/>
  <c r="EL161" i="2"/>
  <c r="EM161" i="2"/>
  <c r="EN161" i="2"/>
  <c r="EO161" i="2"/>
  <c r="EP161" i="2"/>
  <c r="EQ161" i="2"/>
  <c r="ER161" i="2"/>
  <c r="ES161" i="2"/>
  <c r="ES178" i="2" s="1"/>
  <c r="ES328" i="2" s="1"/>
  <c r="ET161" i="2"/>
  <c r="EU161" i="2"/>
  <c r="EV161" i="2"/>
  <c r="EW161" i="2"/>
  <c r="EX161" i="2"/>
  <c r="EX178" i="2" s="1"/>
  <c r="EY161" i="2"/>
  <c r="EY178" i="2" s="1"/>
  <c r="EY328" i="2" s="1"/>
  <c r="EZ161" i="2"/>
  <c r="FA161" i="2"/>
  <c r="FB161" i="2"/>
  <c r="FC161" i="2"/>
  <c r="FD161" i="2"/>
  <c r="FE161" i="2"/>
  <c r="FF161" i="2"/>
  <c r="FG161" i="2"/>
  <c r="FH161" i="2"/>
  <c r="FH178" i="2" s="1"/>
  <c r="FH328" i="2" s="1"/>
  <c r="FI161" i="2"/>
  <c r="FJ161" i="2"/>
  <c r="FH338" i="2"/>
  <c r="FH335" i="2"/>
  <c r="FH325" i="2"/>
  <c r="FH319" i="2"/>
  <c r="FH313" i="2"/>
  <c r="FH317" i="2" s="1"/>
  <c r="FH312" i="2"/>
  <c r="FH316" i="2" s="1"/>
  <c r="FH310" i="2"/>
  <c r="FH314" i="2" s="1"/>
  <c r="FH303" i="2"/>
  <c r="FH279" i="2"/>
  <c r="FH264" i="2"/>
  <c r="FH277" i="2" s="1"/>
  <c r="FH333" i="2" s="1"/>
  <c r="FH254" i="2"/>
  <c r="FH262" i="2" s="1"/>
  <c r="FH332" i="2" s="1"/>
  <c r="FH249" i="2"/>
  <c r="FH252" i="2" s="1"/>
  <c r="FH238" i="2"/>
  <c r="FH247" i="2" s="1"/>
  <c r="FH180" i="2"/>
  <c r="FH236" i="2"/>
  <c r="FH329" i="2" s="1"/>
  <c r="FP32" i="2"/>
  <c r="FP31" i="2"/>
  <c r="FP27" i="2"/>
  <c r="FP19" i="2"/>
  <c r="FP16" i="2"/>
  <c r="FP13" i="2"/>
  <c r="FP12" i="2"/>
  <c r="G117" i="5"/>
  <c r="G116" i="5"/>
  <c r="G115" i="5"/>
  <c r="G114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W338" i="2"/>
  <c r="V338" i="2"/>
  <c r="U338" i="2"/>
  <c r="T338" i="2"/>
  <c r="S338" i="2"/>
  <c r="R338" i="2"/>
  <c r="Q338" i="2"/>
  <c r="P338" i="2"/>
  <c r="O338" i="2"/>
  <c r="N338" i="2"/>
  <c r="M338" i="2"/>
  <c r="W335" i="2"/>
  <c r="V335" i="2"/>
  <c r="U335" i="2"/>
  <c r="T335" i="2"/>
  <c r="S335" i="2"/>
  <c r="R335" i="2"/>
  <c r="Q335" i="2"/>
  <c r="P335" i="2"/>
  <c r="O335" i="2"/>
  <c r="N335" i="2"/>
  <c r="M335" i="2"/>
  <c r="W325" i="2"/>
  <c r="V325" i="2"/>
  <c r="U325" i="2"/>
  <c r="T325" i="2"/>
  <c r="S325" i="2"/>
  <c r="R325" i="2"/>
  <c r="Q325" i="2"/>
  <c r="P325" i="2"/>
  <c r="O325" i="2"/>
  <c r="N325" i="2"/>
  <c r="M325" i="2"/>
  <c r="W319" i="2"/>
  <c r="V319" i="2"/>
  <c r="U319" i="2"/>
  <c r="T319" i="2"/>
  <c r="S319" i="2"/>
  <c r="R319" i="2"/>
  <c r="Q319" i="2"/>
  <c r="P319" i="2"/>
  <c r="O319" i="2"/>
  <c r="N319" i="2"/>
  <c r="M319" i="2"/>
  <c r="W313" i="2"/>
  <c r="W317" i="2" s="1"/>
  <c r="V313" i="2"/>
  <c r="V317" i="2" s="1"/>
  <c r="U313" i="2"/>
  <c r="U317" i="2" s="1"/>
  <c r="T313" i="2"/>
  <c r="T317" i="2" s="1"/>
  <c r="S313" i="2"/>
  <c r="S317" i="2" s="1"/>
  <c r="R313" i="2"/>
  <c r="R317" i="2" s="1"/>
  <c r="Q313" i="2"/>
  <c r="Q317" i="2" s="1"/>
  <c r="P313" i="2"/>
  <c r="P317" i="2" s="1"/>
  <c r="O313" i="2"/>
  <c r="O317" i="2" s="1"/>
  <c r="N313" i="2"/>
  <c r="N317" i="2" s="1"/>
  <c r="M313" i="2"/>
  <c r="M317" i="2" s="1"/>
  <c r="W312" i="2"/>
  <c r="W316" i="2" s="1"/>
  <c r="V312" i="2"/>
  <c r="V316" i="2" s="1"/>
  <c r="U312" i="2"/>
  <c r="U316" i="2" s="1"/>
  <c r="T312" i="2"/>
  <c r="T316" i="2" s="1"/>
  <c r="S312" i="2"/>
  <c r="S316" i="2" s="1"/>
  <c r="R312" i="2"/>
  <c r="R316" i="2" s="1"/>
  <c r="Q312" i="2"/>
  <c r="Q316" i="2" s="1"/>
  <c r="P312" i="2"/>
  <c r="P316" i="2" s="1"/>
  <c r="O312" i="2"/>
  <c r="O316" i="2" s="1"/>
  <c r="M312" i="2"/>
  <c r="M316" i="2" s="1"/>
  <c r="T311" i="2"/>
  <c r="T315" i="2" s="1"/>
  <c r="R311" i="2"/>
  <c r="R315" i="2" s="1"/>
  <c r="Q311" i="2"/>
  <c r="Q315" i="2" s="1"/>
  <c r="O311" i="2"/>
  <c r="O315" i="2" s="1"/>
  <c r="M311" i="2"/>
  <c r="M315" i="2" s="1"/>
  <c r="W310" i="2"/>
  <c r="W314" i="2" s="1"/>
  <c r="V310" i="2"/>
  <c r="V314" i="2" s="1"/>
  <c r="U310" i="2"/>
  <c r="U314" i="2" s="1"/>
  <c r="S310" i="2"/>
  <c r="S314" i="2" s="1"/>
  <c r="Q310" i="2"/>
  <c r="Q314" i="2" s="1"/>
  <c r="P310" i="2"/>
  <c r="P314" i="2" s="1"/>
  <c r="O310" i="2"/>
  <c r="O314" i="2" s="1"/>
  <c r="M310" i="2"/>
  <c r="M314" i="2" s="1"/>
  <c r="V303" i="2"/>
  <c r="U303" i="2"/>
  <c r="T303" i="2"/>
  <c r="S303" i="2"/>
  <c r="Q303" i="2"/>
  <c r="N303" i="2"/>
  <c r="M303" i="2"/>
  <c r="T293" i="2"/>
  <c r="Q293" i="2"/>
  <c r="P293" i="2"/>
  <c r="M293" i="2"/>
  <c r="W291" i="2"/>
  <c r="W324" i="2" s="1"/>
  <c r="V291" i="2"/>
  <c r="V324" i="2"/>
  <c r="T291" i="2"/>
  <c r="T334" i="2" s="1"/>
  <c r="Q291" i="2"/>
  <c r="Q334" i="2" s="1"/>
  <c r="P291" i="2"/>
  <c r="O291" i="2"/>
  <c r="O334" i="2" s="1"/>
  <c r="N334" i="2"/>
  <c r="M291" i="2"/>
  <c r="M334" i="2"/>
  <c r="W279" i="2"/>
  <c r="V279" i="2"/>
  <c r="U279" i="2"/>
  <c r="T279" i="2"/>
  <c r="S279" i="2"/>
  <c r="R279" i="2"/>
  <c r="Q279" i="2"/>
  <c r="P279" i="2"/>
  <c r="O279" i="2"/>
  <c r="N279" i="2"/>
  <c r="M279" i="2"/>
  <c r="W264" i="2"/>
  <c r="V264" i="2"/>
  <c r="V277" i="2"/>
  <c r="V333" i="2" s="1"/>
  <c r="U264" i="2"/>
  <c r="T264" i="2"/>
  <c r="T277" i="2" s="1"/>
  <c r="T333" i="2" s="1"/>
  <c r="S264" i="2"/>
  <c r="S277" i="2" s="1"/>
  <c r="S333" i="2" s="1"/>
  <c r="R264" i="2"/>
  <c r="Q264" i="2"/>
  <c r="Q277" i="2" s="1"/>
  <c r="Q333" i="2" s="1"/>
  <c r="P264" i="2"/>
  <c r="P277" i="2" s="1"/>
  <c r="O264" i="2"/>
  <c r="O277" i="2" s="1"/>
  <c r="O333" i="2" s="1"/>
  <c r="N264" i="2"/>
  <c r="N277" i="2" s="1"/>
  <c r="N333" i="2" s="1"/>
  <c r="M264" i="2"/>
  <c r="M277" i="2" s="1"/>
  <c r="W254" i="2"/>
  <c r="W262" i="2" s="1"/>
  <c r="W332" i="2" s="1"/>
  <c r="V254" i="2"/>
  <c r="V262" i="2" s="1"/>
  <c r="V332" i="2" s="1"/>
  <c r="U254" i="2"/>
  <c r="U262" i="2" s="1"/>
  <c r="U332" i="2" s="1"/>
  <c r="T254" i="2"/>
  <c r="T262" i="2" s="1"/>
  <c r="T332" i="2" s="1"/>
  <c r="S254" i="2"/>
  <c r="S262" i="2" s="1"/>
  <c r="S332" i="2" s="1"/>
  <c r="R254" i="2"/>
  <c r="R262" i="2" s="1"/>
  <c r="R332" i="2" s="1"/>
  <c r="Q254" i="2"/>
  <c r="Q262" i="2"/>
  <c r="Q332" i="2" s="1"/>
  <c r="P254" i="2"/>
  <c r="P262" i="2" s="1"/>
  <c r="P332" i="2"/>
  <c r="O254" i="2"/>
  <c r="O262" i="2"/>
  <c r="O332" i="2" s="1"/>
  <c r="N254" i="2"/>
  <c r="N262" i="2" s="1"/>
  <c r="N332" i="2" s="1"/>
  <c r="M254" i="2"/>
  <c r="M262" i="2" s="1"/>
  <c r="W249" i="2"/>
  <c r="W252" i="2" s="1"/>
  <c r="V249" i="2"/>
  <c r="V252" i="2" s="1"/>
  <c r="U249" i="2"/>
  <c r="U252" i="2" s="1"/>
  <c r="U331" i="2" s="1"/>
  <c r="T249" i="2"/>
  <c r="T252" i="2" s="1"/>
  <c r="S249" i="2"/>
  <c r="S252" i="2" s="1"/>
  <c r="R249" i="2"/>
  <c r="R252" i="2" s="1"/>
  <c r="Q249" i="2"/>
  <c r="Q252" i="2" s="1"/>
  <c r="P249" i="2"/>
  <c r="P252" i="2" s="1"/>
  <c r="P331" i="2" s="1"/>
  <c r="O249" i="2"/>
  <c r="O252" i="2" s="1"/>
  <c r="N249" i="2"/>
  <c r="N252" i="2" s="1"/>
  <c r="N331" i="2" s="1"/>
  <c r="M249" i="2"/>
  <c r="M252" i="2"/>
  <c r="M331" i="2"/>
  <c r="W238" i="2"/>
  <c r="W247" i="2" s="1"/>
  <c r="V238" i="2"/>
  <c r="V247" i="2" s="1"/>
  <c r="U238" i="2"/>
  <c r="U247" i="2" s="1"/>
  <c r="T238" i="2"/>
  <c r="T247" i="2" s="1"/>
  <c r="S238" i="2"/>
  <c r="S247" i="2" s="1"/>
  <c r="R238" i="2"/>
  <c r="R247" i="2" s="1"/>
  <c r="R322" i="2" s="1"/>
  <c r="Q238" i="2"/>
  <c r="Q247" i="2" s="1"/>
  <c r="P238" i="2"/>
  <c r="P247" i="2" s="1"/>
  <c r="O238" i="2"/>
  <c r="O247" i="2" s="1"/>
  <c r="O330" i="2" s="1"/>
  <c r="N238" i="2"/>
  <c r="N247" i="2" s="1"/>
  <c r="M238" i="2"/>
  <c r="M247" i="2" s="1"/>
  <c r="W180" i="2"/>
  <c r="W236" i="2" s="1"/>
  <c r="W329" i="2" s="1"/>
  <c r="V180" i="2"/>
  <c r="V236" i="2" s="1"/>
  <c r="V329" i="2" s="1"/>
  <c r="U180" i="2"/>
  <c r="U236" i="2" s="1"/>
  <c r="U329" i="2" s="1"/>
  <c r="T180" i="2"/>
  <c r="T236" i="2" s="1"/>
  <c r="T329" i="2" s="1"/>
  <c r="S180" i="2"/>
  <c r="R180" i="2"/>
  <c r="R236" i="2" s="1"/>
  <c r="R329" i="2" s="1"/>
  <c r="Q180" i="2"/>
  <c r="Q236" i="2" s="1"/>
  <c r="Q329" i="2" s="1"/>
  <c r="P180" i="2"/>
  <c r="P236" i="2" s="1"/>
  <c r="P329" i="2" s="1"/>
  <c r="O180" i="2"/>
  <c r="N180" i="2"/>
  <c r="M180" i="2"/>
  <c r="M236" i="2" s="1"/>
  <c r="M329" i="2" s="1"/>
  <c r="W178" i="2"/>
  <c r="W328" i="2" s="1"/>
  <c r="V178" i="2"/>
  <c r="V328" i="2" s="1"/>
  <c r="T178" i="2"/>
  <c r="T328" i="2"/>
  <c r="R178" i="2"/>
  <c r="R328" i="2" s="1"/>
  <c r="N178" i="2"/>
  <c r="N328" i="2" s="1"/>
  <c r="M178" i="2"/>
  <c r="M328" i="2" s="1"/>
  <c r="R320" i="2"/>
  <c r="AH338" i="2"/>
  <c r="AE338" i="2"/>
  <c r="AD338" i="2"/>
  <c r="AC338" i="2"/>
  <c r="AB338" i="2"/>
  <c r="AA338" i="2"/>
  <c r="Z338" i="2"/>
  <c r="X338" i="2"/>
  <c r="AH335" i="2"/>
  <c r="AG335" i="2"/>
  <c r="AF335" i="2"/>
  <c r="AE335" i="2"/>
  <c r="AD335" i="2"/>
  <c r="AC335" i="2"/>
  <c r="AB335" i="2"/>
  <c r="AA335" i="2"/>
  <c r="Z335" i="2"/>
  <c r="Y335" i="2"/>
  <c r="X335" i="2"/>
  <c r="AH325" i="2"/>
  <c r="AG325" i="2"/>
  <c r="AF325" i="2"/>
  <c r="AE325" i="2"/>
  <c r="AD325" i="2"/>
  <c r="AC325" i="2"/>
  <c r="AB325" i="2"/>
  <c r="AA325" i="2"/>
  <c r="Z325" i="2"/>
  <c r="Y325" i="2"/>
  <c r="X325" i="2"/>
  <c r="AH319" i="2"/>
  <c r="AG319" i="2"/>
  <c r="AF319" i="2"/>
  <c r="AE319" i="2"/>
  <c r="AD319" i="2"/>
  <c r="AC319" i="2"/>
  <c r="AB319" i="2"/>
  <c r="AA319" i="2"/>
  <c r="Z319" i="2"/>
  <c r="Y319" i="2"/>
  <c r="X319" i="2"/>
  <c r="AH313" i="2"/>
  <c r="AH317" i="2" s="1"/>
  <c r="AG313" i="2"/>
  <c r="AG317" i="2" s="1"/>
  <c r="AF313" i="2"/>
  <c r="AF317" i="2" s="1"/>
  <c r="AE313" i="2"/>
  <c r="AE317" i="2" s="1"/>
  <c r="AD313" i="2"/>
  <c r="AD317" i="2" s="1"/>
  <c r="AC313" i="2"/>
  <c r="AC317" i="2" s="1"/>
  <c r="AB313" i="2"/>
  <c r="AB317" i="2" s="1"/>
  <c r="AA313" i="2"/>
  <c r="AA317" i="2" s="1"/>
  <c r="Z313" i="2"/>
  <c r="Z317" i="2" s="1"/>
  <c r="Y313" i="2"/>
  <c r="Y317" i="2" s="1"/>
  <c r="X313" i="2"/>
  <c r="X317" i="2" s="1"/>
  <c r="AH312" i="2"/>
  <c r="AH316" i="2" s="1"/>
  <c r="AG312" i="2"/>
  <c r="AG316" i="2" s="1"/>
  <c r="AF312" i="2"/>
  <c r="AF316" i="2" s="1"/>
  <c r="AE312" i="2"/>
  <c r="AE316" i="2" s="1"/>
  <c r="AD312" i="2"/>
  <c r="AD316" i="2" s="1"/>
  <c r="AC312" i="2"/>
  <c r="AC316" i="2" s="1"/>
  <c r="AB312" i="2"/>
  <c r="AB316" i="2" s="1"/>
  <c r="AA312" i="2"/>
  <c r="AA316" i="2" s="1"/>
  <c r="Z312" i="2"/>
  <c r="Z316" i="2" s="1"/>
  <c r="Y312" i="2"/>
  <c r="Y316" i="2" s="1"/>
  <c r="X312" i="2"/>
  <c r="X316" i="2" s="1"/>
  <c r="AH311" i="2"/>
  <c r="AH315" i="2" s="1"/>
  <c r="AG311" i="2"/>
  <c r="AG315" i="2" s="1"/>
  <c r="Z311" i="2"/>
  <c r="Z315" i="2" s="1"/>
  <c r="Y311" i="2"/>
  <c r="Y315" i="2" s="1"/>
  <c r="X311" i="2"/>
  <c r="X315" i="2" s="1"/>
  <c r="AF310" i="2"/>
  <c r="AF314" i="2" s="1"/>
  <c r="AE310" i="2"/>
  <c r="AE314" i="2" s="1"/>
  <c r="AC310" i="2"/>
  <c r="AC314" i="2" s="1"/>
  <c r="AB310" i="2"/>
  <c r="AB314" i="2" s="1"/>
  <c r="AA310" i="2"/>
  <c r="AA314" i="2" s="1"/>
  <c r="Z310" i="2"/>
  <c r="Z314" i="2" s="1"/>
  <c r="Y310" i="2"/>
  <c r="Y314" i="2" s="1"/>
  <c r="X310" i="2"/>
  <c r="X314" i="2" s="1"/>
  <c r="AH303" i="2"/>
  <c r="AG303" i="2"/>
  <c r="AF303" i="2"/>
  <c r="AD303" i="2"/>
  <c r="AC303" i="2"/>
  <c r="AB303" i="2"/>
  <c r="Z303" i="2"/>
  <c r="Y303" i="2"/>
  <c r="X303" i="2"/>
  <c r="AH291" i="2"/>
  <c r="AH324" i="2" s="1"/>
  <c r="AG291" i="2"/>
  <c r="AF291" i="2"/>
  <c r="AF334" i="2" s="1"/>
  <c r="AE291" i="2"/>
  <c r="AE334" i="2" s="1"/>
  <c r="AC291" i="2"/>
  <c r="AC334" i="2" s="1"/>
  <c r="AA291" i="2"/>
  <c r="AA334" i="2" s="1"/>
  <c r="Z291" i="2"/>
  <c r="Z334" i="2"/>
  <c r="Y291" i="2"/>
  <c r="Y334" i="2" s="1"/>
  <c r="X291" i="2"/>
  <c r="X334" i="2" s="1"/>
  <c r="AH279" i="2"/>
  <c r="AG279" i="2"/>
  <c r="AF279" i="2"/>
  <c r="AE279" i="2"/>
  <c r="AD279" i="2"/>
  <c r="AC279" i="2"/>
  <c r="AB279" i="2"/>
  <c r="AA279" i="2"/>
  <c r="Z279" i="2"/>
  <c r="Y279" i="2"/>
  <c r="X279" i="2"/>
  <c r="AH264" i="2"/>
  <c r="AH277" i="2" s="1"/>
  <c r="AH333" i="2" s="1"/>
  <c r="AG264" i="2"/>
  <c r="AF264" i="2"/>
  <c r="AE264" i="2"/>
  <c r="AE277" i="2" s="1"/>
  <c r="AD264" i="2"/>
  <c r="AD277" i="2" s="1"/>
  <c r="AD333" i="2" s="1"/>
  <c r="AC264" i="2"/>
  <c r="AB264" i="2"/>
  <c r="AB277" i="2" s="1"/>
  <c r="AB333" i="2" s="1"/>
  <c r="AA264" i="2"/>
  <c r="AA277" i="2" s="1"/>
  <c r="AA333" i="2" s="1"/>
  <c r="Z264" i="2"/>
  <c r="Z277" i="2" s="1"/>
  <c r="Z333" i="2" s="1"/>
  <c r="Y264" i="2"/>
  <c r="Y277" i="2" s="1"/>
  <c r="Y333" i="2"/>
  <c r="X264" i="2"/>
  <c r="X277" i="2" s="1"/>
  <c r="AH254" i="2"/>
  <c r="AH262" i="2" s="1"/>
  <c r="AH332" i="2" s="1"/>
  <c r="AG254" i="2"/>
  <c r="AG262" i="2" s="1"/>
  <c r="AG332" i="2" s="1"/>
  <c r="AF254" i="2"/>
  <c r="AF262" i="2" s="1"/>
  <c r="AF332" i="2" s="1"/>
  <c r="AE254" i="2"/>
  <c r="AD254" i="2"/>
  <c r="AC254" i="2"/>
  <c r="AC262" i="2" s="1"/>
  <c r="AC332" i="2" s="1"/>
  <c r="AB254" i="2"/>
  <c r="AB262" i="2" s="1"/>
  <c r="AB332" i="2" s="1"/>
  <c r="AA254" i="2"/>
  <c r="AA262" i="2"/>
  <c r="AA332" i="2" s="1"/>
  <c r="Z254" i="2"/>
  <c r="Z262" i="2" s="1"/>
  <c r="Z332" i="2" s="1"/>
  <c r="Y254" i="2"/>
  <c r="Y262" i="2" s="1"/>
  <c r="X254" i="2"/>
  <c r="X262" i="2" s="1"/>
  <c r="X332" i="2" s="1"/>
  <c r="AH249" i="2"/>
  <c r="AH252" i="2" s="1"/>
  <c r="AG249" i="2"/>
  <c r="AG252" i="2" s="1"/>
  <c r="AF249" i="2"/>
  <c r="AF252" i="2" s="1"/>
  <c r="AE249" i="2"/>
  <c r="AE252" i="2" s="1"/>
  <c r="AE331" i="2" s="1"/>
  <c r="AD249" i="2"/>
  <c r="AD252" i="2" s="1"/>
  <c r="AD331" i="2" s="1"/>
  <c r="AC249" i="2"/>
  <c r="AC252" i="2" s="1"/>
  <c r="AB249" i="2"/>
  <c r="AB252" i="2"/>
  <c r="AB331" i="2" s="1"/>
  <c r="AA249" i="2"/>
  <c r="AA252" i="2" s="1"/>
  <c r="AA331" i="2" s="1"/>
  <c r="Z249" i="2"/>
  <c r="Z252" i="2" s="1"/>
  <c r="Y249" i="2"/>
  <c r="Y252" i="2"/>
  <c r="Y331" i="2"/>
  <c r="X249" i="2"/>
  <c r="X252" i="2" s="1"/>
  <c r="AH238" i="2"/>
  <c r="AH247" i="2" s="1"/>
  <c r="AG238" i="2"/>
  <c r="AG247" i="2" s="1"/>
  <c r="AF238" i="2"/>
  <c r="AF247" i="2" s="1"/>
  <c r="AE238" i="2"/>
  <c r="AE247" i="2" s="1"/>
  <c r="AD238" i="2"/>
  <c r="AD247" i="2" s="1"/>
  <c r="AD322" i="2" s="1"/>
  <c r="AC238" i="2"/>
  <c r="AC247" i="2" s="1"/>
  <c r="AC322" i="2" s="1"/>
  <c r="AB238" i="2"/>
  <c r="AB247" i="2"/>
  <c r="AA238" i="2"/>
  <c r="AA247" i="2" s="1"/>
  <c r="AA330" i="2" s="1"/>
  <c r="Z238" i="2"/>
  <c r="Z247" i="2" s="1"/>
  <c r="Y238" i="2"/>
  <c r="Y247" i="2" s="1"/>
  <c r="Y330" i="2" s="1"/>
  <c r="X238" i="2"/>
  <c r="X247" i="2" s="1"/>
  <c r="AH180" i="2"/>
  <c r="AH236" i="2" s="1"/>
  <c r="AH329" i="2" s="1"/>
  <c r="AG180" i="2"/>
  <c r="AF180" i="2"/>
  <c r="AE180" i="2"/>
  <c r="AE236" i="2" s="1"/>
  <c r="AE329" i="2" s="1"/>
  <c r="AD180" i="2"/>
  <c r="AC180" i="2"/>
  <c r="AB180" i="2"/>
  <c r="AA180" i="2"/>
  <c r="Z180" i="2"/>
  <c r="Z236" i="2" s="1"/>
  <c r="Z329" i="2" s="1"/>
  <c r="Y180" i="2"/>
  <c r="Y236" i="2" s="1"/>
  <c r="X180" i="2"/>
  <c r="X236" i="2"/>
  <c r="X329" i="2" s="1"/>
  <c r="AH178" i="2"/>
  <c r="AH328" i="2" s="1"/>
  <c r="AD178" i="2"/>
  <c r="AD328" i="2" s="1"/>
  <c r="AB178" i="2"/>
  <c r="AB328" i="2" s="1"/>
  <c r="Z178" i="2"/>
  <c r="Z328" i="2" s="1"/>
  <c r="Y178" i="2"/>
  <c r="Y328" i="2" s="1"/>
  <c r="X178" i="2"/>
  <c r="X328" i="2" s="1"/>
  <c r="X326" i="2"/>
  <c r="AS338" i="2"/>
  <c r="AR338" i="2"/>
  <c r="AQ338" i="2"/>
  <c r="AP338" i="2"/>
  <c r="AO338" i="2"/>
  <c r="AN338" i="2"/>
  <c r="AM338" i="2"/>
  <c r="AL338" i="2"/>
  <c r="AK338" i="2"/>
  <c r="AJ338" i="2"/>
  <c r="AI338" i="2"/>
  <c r="AS335" i="2"/>
  <c r="AR335" i="2"/>
  <c r="AQ335" i="2"/>
  <c r="AP335" i="2"/>
  <c r="AO335" i="2"/>
  <c r="AN335" i="2"/>
  <c r="AM335" i="2"/>
  <c r="AL335" i="2"/>
  <c r="AK335" i="2"/>
  <c r="AJ335" i="2"/>
  <c r="AI335" i="2"/>
  <c r="AS325" i="2"/>
  <c r="AR325" i="2"/>
  <c r="AQ325" i="2"/>
  <c r="AP325" i="2"/>
  <c r="AO325" i="2"/>
  <c r="AN325" i="2"/>
  <c r="AM325" i="2"/>
  <c r="AL325" i="2"/>
  <c r="AK325" i="2"/>
  <c r="AJ325" i="2"/>
  <c r="AI325" i="2"/>
  <c r="AS319" i="2"/>
  <c r="AR319" i="2"/>
  <c r="AQ319" i="2"/>
  <c r="AP319" i="2"/>
  <c r="AO319" i="2"/>
  <c r="AN319" i="2"/>
  <c r="AM319" i="2"/>
  <c r="AL319" i="2"/>
  <c r="AK319" i="2"/>
  <c r="AJ319" i="2"/>
  <c r="AI319" i="2"/>
  <c r="AS313" i="2"/>
  <c r="AS317" i="2" s="1"/>
  <c r="AR313" i="2"/>
  <c r="AR317" i="2" s="1"/>
  <c r="AQ313" i="2"/>
  <c r="AQ317" i="2" s="1"/>
  <c r="AP313" i="2"/>
  <c r="AP317" i="2" s="1"/>
  <c r="AO313" i="2"/>
  <c r="AO317" i="2" s="1"/>
  <c r="AN313" i="2"/>
  <c r="AN317" i="2" s="1"/>
  <c r="AM313" i="2"/>
  <c r="AM317" i="2" s="1"/>
  <c r="AL313" i="2"/>
  <c r="AL317" i="2" s="1"/>
  <c r="AK313" i="2"/>
  <c r="AK317" i="2" s="1"/>
  <c r="AJ313" i="2"/>
  <c r="AJ317" i="2" s="1"/>
  <c r="AI313" i="2"/>
  <c r="AI317" i="2" s="1"/>
  <c r="AS312" i="2"/>
  <c r="AS316" i="2" s="1"/>
  <c r="AR312" i="2"/>
  <c r="AR316" i="2" s="1"/>
  <c r="AQ312" i="2"/>
  <c r="AQ316" i="2" s="1"/>
  <c r="AP312" i="2"/>
  <c r="AP316" i="2" s="1"/>
  <c r="AO312" i="2"/>
  <c r="AO316" i="2" s="1"/>
  <c r="AN312" i="2"/>
  <c r="AN316" i="2" s="1"/>
  <c r="AM312" i="2"/>
  <c r="AM316" i="2" s="1"/>
  <c r="AL312" i="2"/>
  <c r="AL316" i="2" s="1"/>
  <c r="AK312" i="2"/>
  <c r="AK316" i="2" s="1"/>
  <c r="AJ312" i="2"/>
  <c r="AJ316" i="2" s="1"/>
  <c r="AI312" i="2"/>
  <c r="AI316" i="2" s="1"/>
  <c r="AR311" i="2"/>
  <c r="AR315" i="2" s="1"/>
  <c r="AQ311" i="2"/>
  <c r="AQ315" i="2" s="1"/>
  <c r="AP311" i="2"/>
  <c r="AP315" i="2" s="1"/>
  <c r="AO311" i="2"/>
  <c r="AO315" i="2" s="1"/>
  <c r="AL311" i="2"/>
  <c r="AL315" i="2" s="1"/>
  <c r="AK311" i="2"/>
  <c r="AK315" i="2" s="1"/>
  <c r="AI311" i="2"/>
  <c r="AI315" i="2" s="1"/>
  <c r="AS310" i="2"/>
  <c r="AS314" i="2" s="1"/>
  <c r="AP310" i="2"/>
  <c r="AP314" i="2" s="1"/>
  <c r="AN310" i="2"/>
  <c r="AN314" i="2" s="1"/>
  <c r="AM310" i="2"/>
  <c r="AM314" i="2" s="1"/>
  <c r="AL310" i="2"/>
  <c r="AL314" i="2" s="1"/>
  <c r="AK310" i="2"/>
  <c r="AK314" i="2" s="1"/>
  <c r="AJ310" i="2"/>
  <c r="AJ314" i="2" s="1"/>
  <c r="AI310" i="2"/>
  <c r="AI314" i="2" s="1"/>
  <c r="AS303" i="2"/>
  <c r="AR303" i="2"/>
  <c r="AQ303" i="2"/>
  <c r="AP303" i="2"/>
  <c r="AO303" i="2"/>
  <c r="AN303" i="2"/>
  <c r="AL303" i="2"/>
  <c r="AK303" i="2"/>
  <c r="AJ303" i="2"/>
  <c r="AI303" i="2"/>
  <c r="AP293" i="2"/>
  <c r="AN293" i="2"/>
  <c r="AL293" i="2"/>
  <c r="AJ293" i="2"/>
  <c r="AS291" i="2"/>
  <c r="AS324" i="2" s="1"/>
  <c r="AR291" i="2"/>
  <c r="AQ291" i="2"/>
  <c r="AQ334" i="2" s="1"/>
  <c r="AP291" i="2"/>
  <c r="AO291" i="2"/>
  <c r="AO324" i="2" s="1"/>
  <c r="AN291" i="2"/>
  <c r="AN334" i="2" s="1"/>
  <c r="AM291" i="2"/>
  <c r="AM334" i="2" s="1"/>
  <c r="AL291" i="2"/>
  <c r="AL324" i="2" s="1"/>
  <c r="AL334" i="2"/>
  <c r="AK291" i="2"/>
  <c r="AK334" i="2" s="1"/>
  <c r="AJ291" i="2"/>
  <c r="AJ334" i="2" s="1"/>
  <c r="AS279" i="2"/>
  <c r="AR279" i="2"/>
  <c r="AQ279" i="2"/>
  <c r="AP279" i="2"/>
  <c r="AO279" i="2"/>
  <c r="AN279" i="2"/>
  <c r="AM279" i="2"/>
  <c r="AL279" i="2"/>
  <c r="AK279" i="2"/>
  <c r="AJ279" i="2"/>
  <c r="AI279" i="2"/>
  <c r="AS264" i="2"/>
  <c r="AS277" i="2" s="1"/>
  <c r="AS333" i="2" s="1"/>
  <c r="AR264" i="2"/>
  <c r="AR277" i="2" s="1"/>
  <c r="AR333" i="2" s="1"/>
  <c r="AQ264" i="2"/>
  <c r="AQ277" i="2" s="1"/>
  <c r="AQ333" i="2" s="1"/>
  <c r="AP264" i="2"/>
  <c r="AP277" i="2" s="1"/>
  <c r="AP333" i="2" s="1"/>
  <c r="AO264" i="2"/>
  <c r="AO277" i="2" s="1"/>
  <c r="AO333" i="2" s="1"/>
  <c r="AN264" i="2"/>
  <c r="AN277" i="2"/>
  <c r="AN333" i="2" s="1"/>
  <c r="AM264" i="2"/>
  <c r="AL264" i="2"/>
  <c r="AL277" i="2"/>
  <c r="AK264" i="2"/>
  <c r="AK277" i="2" s="1"/>
  <c r="AK333" i="2" s="1"/>
  <c r="AJ264" i="2"/>
  <c r="AJ277" i="2" s="1"/>
  <c r="AJ333" i="2"/>
  <c r="AI264" i="2"/>
  <c r="AI277" i="2" s="1"/>
  <c r="AI333" i="2" s="1"/>
  <c r="AS254" i="2"/>
  <c r="AS262" i="2"/>
  <c r="AS332" i="2" s="1"/>
  <c r="AR254" i="2"/>
  <c r="AR262" i="2" s="1"/>
  <c r="AR332" i="2" s="1"/>
  <c r="AQ254" i="2"/>
  <c r="AP254" i="2"/>
  <c r="AP262" i="2" s="1"/>
  <c r="AP332" i="2" s="1"/>
  <c r="AO254" i="2"/>
  <c r="AO262" i="2"/>
  <c r="AO332" i="2" s="1"/>
  <c r="AN254" i="2"/>
  <c r="AN262" i="2" s="1"/>
  <c r="AN332" i="2" s="1"/>
  <c r="AM254" i="2"/>
  <c r="AM262" i="2" s="1"/>
  <c r="AM332" i="2" s="1"/>
  <c r="AL254" i="2"/>
  <c r="AL262" i="2"/>
  <c r="AK254" i="2"/>
  <c r="AK262" i="2" s="1"/>
  <c r="AK332" i="2" s="1"/>
  <c r="AJ254" i="2"/>
  <c r="AJ262" i="2" s="1"/>
  <c r="AJ332" i="2" s="1"/>
  <c r="AI254" i="2"/>
  <c r="AI262" i="2" s="1"/>
  <c r="AI332" i="2" s="1"/>
  <c r="AS249" i="2"/>
  <c r="AS252" i="2" s="1"/>
  <c r="AR249" i="2"/>
  <c r="AR252" i="2"/>
  <c r="AQ249" i="2"/>
  <c r="AQ252" i="2" s="1"/>
  <c r="AQ331" i="2" s="1"/>
  <c r="AP249" i="2"/>
  <c r="AP252" i="2"/>
  <c r="AO249" i="2"/>
  <c r="AO252" i="2" s="1"/>
  <c r="AO331" i="2" s="1"/>
  <c r="AN249" i="2"/>
  <c r="AN252" i="2" s="1"/>
  <c r="AM249" i="2"/>
  <c r="AM252" i="2" s="1"/>
  <c r="AL249" i="2"/>
  <c r="AL252" i="2" s="1"/>
  <c r="AL331" i="2" s="1"/>
  <c r="AK249" i="2"/>
  <c r="AK252" i="2" s="1"/>
  <c r="AJ249" i="2"/>
  <c r="AJ252" i="2" s="1"/>
  <c r="AI249" i="2"/>
  <c r="AI252" i="2" s="1"/>
  <c r="AS238" i="2"/>
  <c r="AS247" i="2" s="1"/>
  <c r="AR238" i="2"/>
  <c r="AR247" i="2" s="1"/>
  <c r="AR322" i="2" s="1"/>
  <c r="AQ238" i="2"/>
  <c r="AQ247" i="2" s="1"/>
  <c r="AP238" i="2"/>
  <c r="AP247" i="2"/>
  <c r="AP330" i="2" s="1"/>
  <c r="AO238" i="2"/>
  <c r="AO247" i="2"/>
  <c r="AO330" i="2" s="1"/>
  <c r="AN238" i="2"/>
  <c r="AN247" i="2"/>
  <c r="AM238" i="2"/>
  <c r="AM247" i="2" s="1"/>
  <c r="AL238" i="2"/>
  <c r="AL247" i="2"/>
  <c r="AK238" i="2"/>
  <c r="AK247" i="2" s="1"/>
  <c r="AK322" i="2" s="1"/>
  <c r="AJ238" i="2"/>
  <c r="AJ247" i="2"/>
  <c r="AJ322" i="2" s="1"/>
  <c r="AI238" i="2"/>
  <c r="AI247" i="2"/>
  <c r="AS180" i="2"/>
  <c r="AR180" i="2"/>
  <c r="AR236" i="2" s="1"/>
  <c r="AR329" i="2" s="1"/>
  <c r="AQ180" i="2"/>
  <c r="AQ236" i="2"/>
  <c r="AQ329" i="2" s="1"/>
  <c r="AP180" i="2"/>
  <c r="AP236" i="2" s="1"/>
  <c r="AP329" i="2" s="1"/>
  <c r="AO180" i="2"/>
  <c r="AN180" i="2"/>
  <c r="AN236" i="2" s="1"/>
  <c r="AN329" i="2" s="1"/>
  <c r="AM180" i="2"/>
  <c r="AL180" i="2"/>
  <c r="AL236" i="2" s="1"/>
  <c r="AK180" i="2"/>
  <c r="AK236" i="2"/>
  <c r="AK329" i="2" s="1"/>
  <c r="AJ180" i="2"/>
  <c r="AJ236" i="2" s="1"/>
  <c r="AI180" i="2"/>
  <c r="AI236" i="2" s="1"/>
  <c r="AI329" i="2" s="1"/>
  <c r="AQ178" i="2"/>
  <c r="AQ328" i="2" s="1"/>
  <c r="AP178" i="2"/>
  <c r="AP328" i="2" s="1"/>
  <c r="AN328" i="2"/>
  <c r="AL178" i="2"/>
  <c r="AL328" i="2" s="1"/>
  <c r="AK178" i="2"/>
  <c r="AK328" i="2" s="1"/>
  <c r="AJ178" i="2"/>
  <c r="AJ328" i="2" s="1"/>
  <c r="AI178" i="2"/>
  <c r="AI328" i="2" s="1"/>
  <c r="FP35" i="2"/>
  <c r="M327" i="2"/>
  <c r="M321" i="2"/>
  <c r="S322" i="2"/>
  <c r="S330" i="2"/>
  <c r="V334" i="2"/>
  <c r="M324" i="2"/>
  <c r="T331" i="2"/>
  <c r="N324" i="2"/>
  <c r="R326" i="2"/>
  <c r="Q324" i="2"/>
  <c r="T324" i="2"/>
  <c r="AD330" i="2"/>
  <c r="AC331" i="2"/>
  <c r="Y327" i="2"/>
  <c r="AG331" i="2"/>
  <c r="AC330" i="2"/>
  <c r="X324" i="2"/>
  <c r="AH334" i="2"/>
  <c r="Y324" i="2"/>
  <c r="Z324" i="2"/>
  <c r="Y322" i="2"/>
  <c r="X320" i="2"/>
  <c r="AE324" i="2"/>
  <c r="AS331" i="2"/>
  <c r="AL326" i="2"/>
  <c r="AL320" i="2"/>
  <c r="AP324" i="2"/>
  <c r="J338" i="2"/>
  <c r="K338" i="2"/>
  <c r="L338" i="2"/>
  <c r="AT338" i="2"/>
  <c r="AU338" i="2"/>
  <c r="AV338" i="2"/>
  <c r="AW338" i="2"/>
  <c r="AX338" i="2"/>
  <c r="AY338" i="2"/>
  <c r="AZ338" i="2"/>
  <c r="BA338" i="2"/>
  <c r="BB338" i="2"/>
  <c r="BC338" i="2"/>
  <c r="BD338" i="2"/>
  <c r="BE338" i="2"/>
  <c r="BF338" i="2"/>
  <c r="BG338" i="2"/>
  <c r="BI338" i="2"/>
  <c r="BJ338" i="2"/>
  <c r="BK338" i="2"/>
  <c r="BL338" i="2"/>
  <c r="BM338" i="2"/>
  <c r="BO338" i="2"/>
  <c r="BP338" i="2"/>
  <c r="BQ338" i="2"/>
  <c r="BR338" i="2"/>
  <c r="BS338" i="2"/>
  <c r="BT338" i="2"/>
  <c r="BU338" i="2"/>
  <c r="BV338" i="2"/>
  <c r="BW338" i="2"/>
  <c r="BX338" i="2"/>
  <c r="BY338" i="2"/>
  <c r="BZ338" i="2"/>
  <c r="CA338" i="2"/>
  <c r="CB338" i="2"/>
  <c r="CC338" i="2"/>
  <c r="CD338" i="2"/>
  <c r="CE338" i="2"/>
  <c r="CF338" i="2"/>
  <c r="CG338" i="2"/>
  <c r="CI338" i="2"/>
  <c r="CJ338" i="2"/>
  <c r="CK338" i="2"/>
  <c r="CL338" i="2"/>
  <c r="CM338" i="2"/>
  <c r="CN338" i="2"/>
  <c r="CO338" i="2"/>
  <c r="CP338" i="2"/>
  <c r="CQ338" i="2"/>
  <c r="CR338" i="2"/>
  <c r="CS338" i="2"/>
  <c r="CT338" i="2"/>
  <c r="CU338" i="2"/>
  <c r="CV338" i="2"/>
  <c r="CW338" i="2"/>
  <c r="CX338" i="2"/>
  <c r="CY338" i="2"/>
  <c r="CZ338" i="2"/>
  <c r="DA338" i="2"/>
  <c r="DB338" i="2"/>
  <c r="DC338" i="2"/>
  <c r="DD338" i="2"/>
  <c r="DE338" i="2"/>
  <c r="DF338" i="2"/>
  <c r="DG338" i="2"/>
  <c r="DH338" i="2"/>
  <c r="DI338" i="2"/>
  <c r="DJ338" i="2"/>
  <c r="DK338" i="2"/>
  <c r="DL338" i="2"/>
  <c r="DM338" i="2"/>
  <c r="DN338" i="2"/>
  <c r="DO338" i="2"/>
  <c r="DP338" i="2"/>
  <c r="DQ338" i="2"/>
  <c r="DR338" i="2"/>
  <c r="DS338" i="2"/>
  <c r="DT338" i="2"/>
  <c r="DU338" i="2"/>
  <c r="DV338" i="2"/>
  <c r="DW338" i="2"/>
  <c r="DX338" i="2"/>
  <c r="EA338" i="2"/>
  <c r="EB338" i="2"/>
  <c r="EC338" i="2"/>
  <c r="ED338" i="2"/>
  <c r="EE338" i="2"/>
  <c r="EF338" i="2"/>
  <c r="EG338" i="2"/>
  <c r="EH338" i="2"/>
  <c r="EI338" i="2"/>
  <c r="EJ338" i="2"/>
  <c r="EK338" i="2"/>
  <c r="EL338" i="2"/>
  <c r="EM338" i="2"/>
  <c r="EN338" i="2"/>
  <c r="EO338" i="2"/>
  <c r="EP338" i="2"/>
  <c r="EQ338" i="2"/>
  <c r="ER338" i="2"/>
  <c r="ES338" i="2"/>
  <c r="ET338" i="2"/>
  <c r="EU338" i="2"/>
  <c r="EV338" i="2"/>
  <c r="EW338" i="2"/>
  <c r="EX338" i="2"/>
  <c r="EY338" i="2"/>
  <c r="EZ338" i="2"/>
  <c r="FA338" i="2"/>
  <c r="FB338" i="2"/>
  <c r="FC338" i="2"/>
  <c r="FD338" i="2"/>
  <c r="FE338" i="2"/>
  <c r="FF338" i="2"/>
  <c r="FG338" i="2"/>
  <c r="FI338" i="2"/>
  <c r="FJ338" i="2"/>
  <c r="FP36" i="2"/>
  <c r="FP37" i="2"/>
  <c r="FP9" i="2"/>
  <c r="FP11" i="2"/>
  <c r="FP40" i="2"/>
  <c r="FP38" i="2"/>
  <c r="ET335" i="2"/>
  <c r="ES335" i="2"/>
  <c r="ER335" i="2"/>
  <c r="EQ335" i="2"/>
  <c r="ET325" i="2"/>
  <c r="ES325" i="2"/>
  <c r="ER325" i="2"/>
  <c r="EQ325" i="2"/>
  <c r="ET319" i="2"/>
  <c r="ES319" i="2"/>
  <c r="ER319" i="2"/>
  <c r="EQ319" i="2"/>
  <c r="ET313" i="2"/>
  <c r="ET317" i="2" s="1"/>
  <c r="ES313" i="2"/>
  <c r="ES317" i="2" s="1"/>
  <c r="ER313" i="2"/>
  <c r="ER317" i="2" s="1"/>
  <c r="EQ313" i="2"/>
  <c r="EQ317" i="2" s="1"/>
  <c r="ET312" i="2"/>
  <c r="ET316" i="2" s="1"/>
  <c r="ER312" i="2"/>
  <c r="ER316" i="2" s="1"/>
  <c r="EQ312" i="2"/>
  <c r="EQ316" i="2" s="1"/>
  <c r="ES311" i="2"/>
  <c r="ES315" i="2" s="1"/>
  <c r="ER311" i="2"/>
  <c r="ER315" i="2" s="1"/>
  <c r="ET310" i="2"/>
  <c r="ET314" i="2" s="1"/>
  <c r="ES310" i="2"/>
  <c r="ES314" i="2" s="1"/>
  <c r="ER310" i="2"/>
  <c r="ER314" i="2" s="1"/>
  <c r="EQ310" i="2"/>
  <c r="EQ314" i="2" s="1"/>
  <c r="ET303" i="2"/>
  <c r="ES303" i="2"/>
  <c r="EQ303" i="2"/>
  <c r="ER293" i="2"/>
  <c r="ET291" i="2"/>
  <c r="ET334" i="2" s="1"/>
  <c r="ES291" i="2"/>
  <c r="ES324" i="2" s="1"/>
  <c r="ER291" i="2"/>
  <c r="EQ291" i="2"/>
  <c r="EQ334" i="2" s="1"/>
  <c r="ET279" i="2"/>
  <c r="ES279" i="2"/>
  <c r="ER279" i="2"/>
  <c r="EQ279" i="2"/>
  <c r="ET264" i="2"/>
  <c r="ET277" i="2" s="1"/>
  <c r="ET333" i="2" s="1"/>
  <c r="ES264" i="2"/>
  <c r="ES277" i="2" s="1"/>
  <c r="ES333" i="2" s="1"/>
  <c r="ER264" i="2"/>
  <c r="ER277" i="2" s="1"/>
  <c r="EQ264" i="2"/>
  <c r="EQ277" i="2" s="1"/>
  <c r="EQ333" i="2" s="1"/>
  <c r="ET254" i="2"/>
  <c r="ET262" i="2" s="1"/>
  <c r="ET332" i="2" s="1"/>
  <c r="ES254" i="2"/>
  <c r="ES262" i="2" s="1"/>
  <c r="ES332" i="2" s="1"/>
  <c r="ER254" i="2"/>
  <c r="ER262" i="2" s="1"/>
  <c r="ER332" i="2" s="1"/>
  <c r="EQ254" i="2"/>
  <c r="EQ262" i="2" s="1"/>
  <c r="EQ332" i="2" s="1"/>
  <c r="ET249" i="2"/>
  <c r="ET252" i="2" s="1"/>
  <c r="ES249" i="2"/>
  <c r="ES252" i="2" s="1"/>
  <c r="ES331" i="2" s="1"/>
  <c r="ER249" i="2"/>
  <c r="ER252" i="2" s="1"/>
  <c r="EQ249" i="2"/>
  <c r="EQ252" i="2" s="1"/>
  <c r="ET238" i="2"/>
  <c r="ET247" i="2"/>
  <c r="ET322" i="2" s="1"/>
  <c r="ES238" i="2"/>
  <c r="ES247" i="2" s="1"/>
  <c r="ES330" i="2" s="1"/>
  <c r="ER238" i="2"/>
  <c r="ER247" i="2" s="1"/>
  <c r="EQ238" i="2"/>
  <c r="EQ247" i="2" s="1"/>
  <c r="ET180" i="2"/>
  <c r="ES180" i="2"/>
  <c r="ES236" i="2" s="1"/>
  <c r="ES329" i="2" s="1"/>
  <c r="ER180" i="2"/>
  <c r="ER236" i="2" s="1"/>
  <c r="ER329" i="2" s="1"/>
  <c r="EQ180" i="2"/>
  <c r="ET178" i="2"/>
  <c r="ET328" i="2" s="1"/>
  <c r="ER178" i="2"/>
  <c r="ER328" i="2" s="1"/>
  <c r="EQ178" i="2"/>
  <c r="EQ328" i="2" s="1"/>
  <c r="EQ326" i="2"/>
  <c r="FP42" i="2"/>
  <c r="FP41" i="2"/>
  <c r="ET330" i="2"/>
  <c r="ES327" i="2"/>
  <c r="EQ320" i="2"/>
  <c r="ES320" i="2"/>
  <c r="G150" i="5"/>
  <c r="G157" i="5"/>
  <c r="G156" i="5"/>
  <c r="G155" i="5"/>
  <c r="G154" i="5"/>
  <c r="G153" i="5"/>
  <c r="G152" i="5"/>
  <c r="G151" i="5"/>
  <c r="G149" i="5"/>
  <c r="G148" i="5"/>
  <c r="G147" i="5"/>
  <c r="EY335" i="2"/>
  <c r="EX335" i="2"/>
  <c r="EW335" i="2"/>
  <c r="EV335" i="2"/>
  <c r="EU335" i="2"/>
  <c r="EP335" i="2"/>
  <c r="EO335" i="2"/>
  <c r="EN335" i="2"/>
  <c r="EY325" i="2"/>
  <c r="EX325" i="2"/>
  <c r="EW325" i="2"/>
  <c r="EV325" i="2"/>
  <c r="EU325" i="2"/>
  <c r="EP325" i="2"/>
  <c r="EO325" i="2"/>
  <c r="EN325" i="2"/>
  <c r="EY319" i="2"/>
  <c r="EX319" i="2"/>
  <c r="EW319" i="2"/>
  <c r="EV319" i="2"/>
  <c r="EU319" i="2"/>
  <c r="EP319" i="2"/>
  <c r="EO319" i="2"/>
  <c r="EN319" i="2"/>
  <c r="EY313" i="2"/>
  <c r="EY317" i="2" s="1"/>
  <c r="EX313" i="2"/>
  <c r="EX317" i="2" s="1"/>
  <c r="EW313" i="2"/>
  <c r="EW317" i="2" s="1"/>
  <c r="EV313" i="2"/>
  <c r="EV317" i="2" s="1"/>
  <c r="EU313" i="2"/>
  <c r="EU317" i="2" s="1"/>
  <c r="EP313" i="2"/>
  <c r="EP317" i="2" s="1"/>
  <c r="EO313" i="2"/>
  <c r="EO317" i="2" s="1"/>
  <c r="EN313" i="2"/>
  <c r="EN317" i="2" s="1"/>
  <c r="EY312" i="2"/>
  <c r="EY316" i="2" s="1"/>
  <c r="EX312" i="2"/>
  <c r="EX316" i="2" s="1"/>
  <c r="EV312" i="2"/>
  <c r="EV316" i="2" s="1"/>
  <c r="EU312" i="2"/>
  <c r="EU316" i="2" s="1"/>
  <c r="EP312" i="2"/>
  <c r="EP316" i="2" s="1"/>
  <c r="EO312" i="2"/>
  <c r="EO316" i="2" s="1"/>
  <c r="EN312" i="2"/>
  <c r="EN316" i="2" s="1"/>
  <c r="EW311" i="2"/>
  <c r="EW315" i="2" s="1"/>
  <c r="EU311" i="2"/>
  <c r="EU315" i="2" s="1"/>
  <c r="EP311" i="2"/>
  <c r="EP315" i="2" s="1"/>
  <c r="EN311" i="2"/>
  <c r="EN315" i="2" s="1"/>
  <c r="EY310" i="2"/>
  <c r="EY314" i="2" s="1"/>
  <c r="EX310" i="2"/>
  <c r="EX314" i="2" s="1"/>
  <c r="EW310" i="2"/>
  <c r="EW314" i="2" s="1"/>
  <c r="EV310" i="2"/>
  <c r="EV314" i="2" s="1"/>
  <c r="EU310" i="2"/>
  <c r="EU314" i="2" s="1"/>
  <c r="EP310" i="2"/>
  <c r="EP314" i="2" s="1"/>
  <c r="EO310" i="2"/>
  <c r="EO314" i="2" s="1"/>
  <c r="EN310" i="2"/>
  <c r="EN314" i="2" s="1"/>
  <c r="EY303" i="2"/>
  <c r="EX303" i="2"/>
  <c r="EW303" i="2"/>
  <c r="EV303" i="2"/>
  <c r="EU303" i="2"/>
  <c r="EP303" i="2"/>
  <c r="EO303" i="2"/>
  <c r="EN303" i="2"/>
  <c r="EU293" i="2"/>
  <c r="EP293" i="2"/>
  <c r="EY291" i="2"/>
  <c r="EY334" i="2" s="1"/>
  <c r="EX291" i="2"/>
  <c r="EX324" i="2" s="1"/>
  <c r="EW291" i="2"/>
  <c r="EV291" i="2"/>
  <c r="EV324" i="2" s="1"/>
  <c r="EU291" i="2"/>
  <c r="EP334" i="2"/>
  <c r="EO291" i="2"/>
  <c r="EO334" i="2" s="1"/>
  <c r="EY279" i="2"/>
  <c r="EX279" i="2"/>
  <c r="EW279" i="2"/>
  <c r="EV279" i="2"/>
  <c r="EU279" i="2"/>
  <c r="EP279" i="2"/>
  <c r="EO279" i="2"/>
  <c r="EN279" i="2"/>
  <c r="EY264" i="2"/>
  <c r="EY277" i="2" s="1"/>
  <c r="EY333" i="2" s="1"/>
  <c r="EX264" i="2"/>
  <c r="EX277" i="2" s="1"/>
  <c r="EX333" i="2" s="1"/>
  <c r="EW264" i="2"/>
  <c r="EW277" i="2" s="1"/>
  <c r="EW333" i="2" s="1"/>
  <c r="EV264" i="2"/>
  <c r="EV277" i="2"/>
  <c r="EV333" i="2" s="1"/>
  <c r="EU264" i="2"/>
  <c r="EU277" i="2" s="1"/>
  <c r="EP264" i="2"/>
  <c r="EP277" i="2" s="1"/>
  <c r="EO264" i="2"/>
  <c r="EO277" i="2" s="1"/>
  <c r="EO333" i="2" s="1"/>
  <c r="EN264" i="2"/>
  <c r="EN277" i="2" s="1"/>
  <c r="EN333" i="2" s="1"/>
  <c r="EY254" i="2"/>
  <c r="EY262" i="2" s="1"/>
  <c r="EY332" i="2" s="1"/>
  <c r="EX254" i="2"/>
  <c r="EX262" i="2" s="1"/>
  <c r="EX332" i="2" s="1"/>
  <c r="EW254" i="2"/>
  <c r="EW262" i="2" s="1"/>
  <c r="EW332" i="2" s="1"/>
  <c r="EV254" i="2"/>
  <c r="EV262" i="2" s="1"/>
  <c r="EV332" i="2" s="1"/>
  <c r="EU254" i="2"/>
  <c r="EU262" i="2" s="1"/>
  <c r="EU332" i="2" s="1"/>
  <c r="EP254" i="2"/>
  <c r="EP262" i="2" s="1"/>
  <c r="EP332" i="2" s="1"/>
  <c r="EO254" i="2"/>
  <c r="EO262" i="2" s="1"/>
  <c r="EO332" i="2" s="1"/>
  <c r="EN254" i="2"/>
  <c r="EN262" i="2" s="1"/>
  <c r="EN332" i="2" s="1"/>
  <c r="EY249" i="2"/>
  <c r="EY252" i="2" s="1"/>
  <c r="EX249" i="2"/>
  <c r="EX252" i="2" s="1"/>
  <c r="EW249" i="2"/>
  <c r="EW252" i="2" s="1"/>
  <c r="EV249" i="2"/>
  <c r="EV252" i="2" s="1"/>
  <c r="EU249" i="2"/>
  <c r="EU252" i="2" s="1"/>
  <c r="EU331" i="2" s="1"/>
  <c r="EP249" i="2"/>
  <c r="EP252" i="2" s="1"/>
  <c r="EP331" i="2" s="1"/>
  <c r="EO249" i="2"/>
  <c r="EO252" i="2" s="1"/>
  <c r="EN249" i="2"/>
  <c r="EN252" i="2" s="1"/>
  <c r="EY238" i="2"/>
  <c r="EY247" i="2" s="1"/>
  <c r="EY330" i="2" s="1"/>
  <c r="EX238" i="2"/>
  <c r="EX247" i="2" s="1"/>
  <c r="EX322" i="2" s="1"/>
  <c r="EW238" i="2"/>
  <c r="EW247" i="2" s="1"/>
  <c r="EW330" i="2" s="1"/>
  <c r="EV238" i="2"/>
  <c r="EV247" i="2"/>
  <c r="EU238" i="2"/>
  <c r="EU247" i="2" s="1"/>
  <c r="EP238" i="2"/>
  <c r="EP247" i="2" s="1"/>
  <c r="EO238" i="2"/>
  <c r="EO247" i="2" s="1"/>
  <c r="EN238" i="2"/>
  <c r="EN247" i="2" s="1"/>
  <c r="EN330" i="2" s="1"/>
  <c r="EY180" i="2"/>
  <c r="EY236" i="2" s="1"/>
  <c r="EY329" i="2" s="1"/>
  <c r="EX180" i="2"/>
  <c r="EW180" i="2"/>
  <c r="EW236" i="2" s="1"/>
  <c r="EW329" i="2" s="1"/>
  <c r="EV180" i="2"/>
  <c r="EV236" i="2" s="1"/>
  <c r="EV329" i="2" s="1"/>
  <c r="EU180" i="2"/>
  <c r="EU236" i="2" s="1"/>
  <c r="EU329" i="2" s="1"/>
  <c r="EP180" i="2"/>
  <c r="EP236" i="2" s="1"/>
  <c r="EP329" i="2" s="1"/>
  <c r="EO180" i="2"/>
  <c r="EO236" i="2" s="1"/>
  <c r="EO329" i="2" s="1"/>
  <c r="EN180" i="2"/>
  <c r="EN236" i="2" s="1"/>
  <c r="EN329" i="2"/>
  <c r="EW178" i="2"/>
  <c r="EW328" i="2" s="1"/>
  <c r="EV178" i="2"/>
  <c r="EV328" i="2" s="1"/>
  <c r="EU178" i="2"/>
  <c r="EU328" i="2" s="1"/>
  <c r="EP178" i="2"/>
  <c r="EP328" i="2" s="1"/>
  <c r="EO178" i="2"/>
  <c r="EO328" i="2" s="1"/>
  <c r="EN178" i="2"/>
  <c r="EP326" i="2"/>
  <c r="FP43" i="2"/>
  <c r="EN331" i="2"/>
  <c r="EP324" i="2"/>
  <c r="EU334" i="2"/>
  <c r="EP320" i="2"/>
  <c r="FP44" i="2"/>
  <c r="FP45" i="2"/>
  <c r="G158" i="5"/>
  <c r="G146" i="5"/>
  <c r="G145" i="5"/>
  <c r="BA335" i="2"/>
  <c r="AZ335" i="2"/>
  <c r="AY335" i="2"/>
  <c r="AX335" i="2"/>
  <c r="AW335" i="2"/>
  <c r="AV335" i="2"/>
  <c r="AU335" i="2"/>
  <c r="BA325" i="2"/>
  <c r="AZ325" i="2"/>
  <c r="AY325" i="2"/>
  <c r="AX325" i="2"/>
  <c r="AW325" i="2"/>
  <c r="AV325" i="2"/>
  <c r="AU325" i="2"/>
  <c r="BA319" i="2"/>
  <c r="AZ319" i="2"/>
  <c r="AY319" i="2"/>
  <c r="AX319" i="2"/>
  <c r="AW319" i="2"/>
  <c r="AV319" i="2"/>
  <c r="AU319" i="2"/>
  <c r="BA313" i="2"/>
  <c r="BA317" i="2" s="1"/>
  <c r="AZ313" i="2"/>
  <c r="AZ317" i="2" s="1"/>
  <c r="AY313" i="2"/>
  <c r="AY317" i="2" s="1"/>
  <c r="AX313" i="2"/>
  <c r="AX317" i="2" s="1"/>
  <c r="AW313" i="2"/>
  <c r="AW317" i="2" s="1"/>
  <c r="AV313" i="2"/>
  <c r="AV317" i="2" s="1"/>
  <c r="AU313" i="2"/>
  <c r="AU317" i="2" s="1"/>
  <c r="BA312" i="2"/>
  <c r="BA316" i="2" s="1"/>
  <c r="AZ312" i="2"/>
  <c r="AZ316" i="2" s="1"/>
  <c r="AY312" i="2"/>
  <c r="AY316" i="2" s="1"/>
  <c r="AX312" i="2"/>
  <c r="AX316" i="2" s="1"/>
  <c r="AW312" i="2"/>
  <c r="AW316" i="2" s="1"/>
  <c r="AV312" i="2"/>
  <c r="AV316" i="2" s="1"/>
  <c r="AU312" i="2"/>
  <c r="AU316" i="2" s="1"/>
  <c r="BA311" i="2"/>
  <c r="BA315" i="2" s="1"/>
  <c r="AZ311" i="2"/>
  <c r="AZ315" i="2" s="1"/>
  <c r="AY311" i="2"/>
  <c r="AY315" i="2" s="1"/>
  <c r="AX311" i="2"/>
  <c r="AX315" i="2" s="1"/>
  <c r="AW311" i="2"/>
  <c r="AW315" i="2" s="1"/>
  <c r="AV311" i="2"/>
  <c r="AV315" i="2" s="1"/>
  <c r="BA310" i="2"/>
  <c r="BA314" i="2" s="1"/>
  <c r="AZ310" i="2"/>
  <c r="AZ314" i="2" s="1"/>
  <c r="AY310" i="2"/>
  <c r="AY314" i="2" s="1"/>
  <c r="AX310" i="2"/>
  <c r="AX314" i="2" s="1"/>
  <c r="AW310" i="2"/>
  <c r="AW314" i="2" s="1"/>
  <c r="AV310" i="2"/>
  <c r="AV314" i="2" s="1"/>
  <c r="AU310" i="2"/>
  <c r="AU314" i="2" s="1"/>
  <c r="BA303" i="2"/>
  <c r="AZ303" i="2"/>
  <c r="AX303" i="2"/>
  <c r="AW303" i="2"/>
  <c r="AV303" i="2"/>
  <c r="AU303" i="2"/>
  <c r="BA293" i="2"/>
  <c r="AZ293" i="2"/>
  <c r="AY293" i="2"/>
  <c r="AX293" i="2"/>
  <c r="AV293" i="2"/>
  <c r="BA291" i="2"/>
  <c r="BA324" i="2" s="1"/>
  <c r="AZ291" i="2"/>
  <c r="AY291" i="2"/>
  <c r="AY324" i="2" s="1"/>
  <c r="AX291" i="2"/>
  <c r="AV291" i="2"/>
  <c r="AV334" i="2" s="1"/>
  <c r="AU291" i="2"/>
  <c r="AU334" i="2" s="1"/>
  <c r="BA279" i="2"/>
  <c r="AZ279" i="2"/>
  <c r="AY279" i="2"/>
  <c r="AX279" i="2"/>
  <c r="AW279" i="2"/>
  <c r="AV279" i="2"/>
  <c r="AU279" i="2"/>
  <c r="BA264" i="2"/>
  <c r="BA277" i="2" s="1"/>
  <c r="BA333" i="2" s="1"/>
  <c r="AZ264" i="2"/>
  <c r="AZ277" i="2" s="1"/>
  <c r="AZ333" i="2" s="1"/>
  <c r="AY264" i="2"/>
  <c r="AY277" i="2" s="1"/>
  <c r="AY333" i="2" s="1"/>
  <c r="AX264" i="2"/>
  <c r="AX277" i="2" s="1"/>
  <c r="AX333" i="2" s="1"/>
  <c r="AW264" i="2"/>
  <c r="AW277" i="2" s="1"/>
  <c r="AW333" i="2" s="1"/>
  <c r="AV264" i="2"/>
  <c r="AV277" i="2" s="1"/>
  <c r="AV333" i="2"/>
  <c r="AU264" i="2"/>
  <c r="AU277" i="2"/>
  <c r="AU333" i="2" s="1"/>
  <c r="BA254" i="2"/>
  <c r="BA262" i="2" s="1"/>
  <c r="BA332" i="2" s="1"/>
  <c r="AZ254" i="2"/>
  <c r="AZ262" i="2" s="1"/>
  <c r="AZ332" i="2" s="1"/>
  <c r="AY254" i="2"/>
  <c r="AY262" i="2" s="1"/>
  <c r="AY332" i="2" s="1"/>
  <c r="AX254" i="2"/>
  <c r="AX262" i="2" s="1"/>
  <c r="AX332" i="2" s="1"/>
  <c r="AW254" i="2"/>
  <c r="AW262" i="2" s="1"/>
  <c r="AW332" i="2" s="1"/>
  <c r="AV254" i="2"/>
  <c r="AV262" i="2" s="1"/>
  <c r="AV332" i="2" s="1"/>
  <c r="AU254" i="2"/>
  <c r="AU262" i="2"/>
  <c r="AU332" i="2" s="1"/>
  <c r="BA249" i="2"/>
  <c r="BA252" i="2"/>
  <c r="AZ249" i="2"/>
  <c r="AZ252" i="2"/>
  <c r="AZ331" i="2" s="1"/>
  <c r="AY249" i="2"/>
  <c r="AY252" i="2" s="1"/>
  <c r="AY331" i="2" s="1"/>
  <c r="AX249" i="2"/>
  <c r="AX252" i="2" s="1"/>
  <c r="AW249" i="2"/>
  <c r="AW252" i="2" s="1"/>
  <c r="AW331" i="2" s="1"/>
  <c r="AV249" i="2"/>
  <c r="AV252" i="2" s="1"/>
  <c r="AV331" i="2" s="1"/>
  <c r="AU249" i="2"/>
  <c r="AU252" i="2" s="1"/>
  <c r="AU331" i="2" s="1"/>
  <c r="BA238" i="2"/>
  <c r="BA247" i="2" s="1"/>
  <c r="AZ238" i="2"/>
  <c r="AZ247" i="2"/>
  <c r="AZ330" i="2" s="1"/>
  <c r="AY238" i="2"/>
  <c r="AY247" i="2" s="1"/>
  <c r="AX238" i="2"/>
  <c r="AX247" i="2" s="1"/>
  <c r="AW238" i="2"/>
  <c r="AW247" i="2"/>
  <c r="AV238" i="2"/>
  <c r="AV247" i="2"/>
  <c r="AV322" i="2" s="1"/>
  <c r="AU238" i="2"/>
  <c r="AU247" i="2"/>
  <c r="AU330" i="2" s="1"/>
  <c r="BA180" i="2"/>
  <c r="BA236" i="2"/>
  <c r="AZ180" i="2"/>
  <c r="AZ236" i="2" s="1"/>
  <c r="AZ329" i="2" s="1"/>
  <c r="AY180" i="2"/>
  <c r="AY236" i="2" s="1"/>
  <c r="AX180" i="2"/>
  <c r="AX236" i="2" s="1"/>
  <c r="AX329" i="2" s="1"/>
  <c r="AW180" i="2"/>
  <c r="AW236" i="2" s="1"/>
  <c r="AW329" i="2" s="1"/>
  <c r="AV180" i="2"/>
  <c r="AV236" i="2" s="1"/>
  <c r="AV329" i="2"/>
  <c r="AU180" i="2"/>
  <c r="AU236" i="2" s="1"/>
  <c r="AU329" i="2" s="1"/>
  <c r="AZ178" i="2"/>
  <c r="AZ328" i="2" s="1"/>
  <c r="AY178" i="2"/>
  <c r="AY328" i="2" s="1"/>
  <c r="AX178" i="2"/>
  <c r="AX328" i="2" s="1"/>
  <c r="AW178" i="2"/>
  <c r="AV178" i="2"/>
  <c r="AV328" i="2" s="1"/>
  <c r="AU178" i="2"/>
  <c r="AU328" i="2" s="1"/>
  <c r="AX320" i="2"/>
  <c r="AW320" i="2"/>
  <c r="EI335" i="2"/>
  <c r="EH335" i="2"/>
  <c r="EG335" i="2"/>
  <c r="EF335" i="2"/>
  <c r="EE335" i="2"/>
  <c r="ED335" i="2"/>
  <c r="EC335" i="2"/>
  <c r="EI325" i="2"/>
  <c r="EH325" i="2"/>
  <c r="EG325" i="2"/>
  <c r="EF325" i="2"/>
  <c r="EE325" i="2"/>
  <c r="ED325" i="2"/>
  <c r="EC325" i="2"/>
  <c r="EI319" i="2"/>
  <c r="EH319" i="2"/>
  <c r="EG319" i="2"/>
  <c r="EF319" i="2"/>
  <c r="EE319" i="2"/>
  <c r="ED319" i="2"/>
  <c r="EC319" i="2"/>
  <c r="EI313" i="2"/>
  <c r="EI317" i="2" s="1"/>
  <c r="EH313" i="2"/>
  <c r="EH317" i="2" s="1"/>
  <c r="EG313" i="2"/>
  <c r="EG317" i="2" s="1"/>
  <c r="EF313" i="2"/>
  <c r="EF317" i="2" s="1"/>
  <c r="EE313" i="2"/>
  <c r="EE317" i="2" s="1"/>
  <c r="ED313" i="2"/>
  <c r="ED317" i="2" s="1"/>
  <c r="EC313" i="2"/>
  <c r="EC317" i="2" s="1"/>
  <c r="EI312" i="2"/>
  <c r="EI316" i="2" s="1"/>
  <c r="EH312" i="2"/>
  <c r="EH316" i="2" s="1"/>
  <c r="EG312" i="2"/>
  <c r="EG316" i="2" s="1"/>
  <c r="EF312" i="2"/>
  <c r="EF316" i="2" s="1"/>
  <c r="EE312" i="2"/>
  <c r="EE316" i="2" s="1"/>
  <c r="ED312" i="2"/>
  <c r="ED316" i="2" s="1"/>
  <c r="EC312" i="2"/>
  <c r="EC316" i="2" s="1"/>
  <c r="EI311" i="2"/>
  <c r="EI315" i="2" s="1"/>
  <c r="EH311" i="2"/>
  <c r="EH315" i="2" s="1"/>
  <c r="EG311" i="2"/>
  <c r="EG315" i="2" s="1"/>
  <c r="EE311" i="2"/>
  <c r="EE315" i="2" s="1"/>
  <c r="ED311" i="2"/>
  <c r="ED315" i="2" s="1"/>
  <c r="EC311" i="2"/>
  <c r="EC315" i="2" s="1"/>
  <c r="EI310" i="2"/>
  <c r="EI314" i="2" s="1"/>
  <c r="EH310" i="2"/>
  <c r="EH314" i="2" s="1"/>
  <c r="EG310" i="2"/>
  <c r="EG314" i="2" s="1"/>
  <c r="EF310" i="2"/>
  <c r="EF314" i="2" s="1"/>
  <c r="EE310" i="2"/>
  <c r="EE314" i="2" s="1"/>
  <c r="ED310" i="2"/>
  <c r="ED314" i="2" s="1"/>
  <c r="EC310" i="2"/>
  <c r="EC314" i="2" s="1"/>
  <c r="EI303" i="2"/>
  <c r="EH303" i="2"/>
  <c r="EG303" i="2"/>
  <c r="EE303" i="2"/>
  <c r="ED303" i="2"/>
  <c r="EC303" i="2"/>
  <c r="EI293" i="2"/>
  <c r="EH293" i="2"/>
  <c r="EG293" i="2"/>
  <c r="EF293" i="2"/>
  <c r="EE293" i="2"/>
  <c r="ED293" i="2"/>
  <c r="EC293" i="2"/>
  <c r="EI291" i="2"/>
  <c r="EH291" i="2"/>
  <c r="EH324" i="2" s="1"/>
  <c r="EG291" i="2"/>
  <c r="EG334" i="2" s="1"/>
  <c r="EE291" i="2"/>
  <c r="EE334" i="2" s="1"/>
  <c r="ED291" i="2"/>
  <c r="EC291" i="2"/>
  <c r="EC334" i="2" s="1"/>
  <c r="EI279" i="2"/>
  <c r="EH279" i="2"/>
  <c r="EG279" i="2"/>
  <c r="EF279" i="2"/>
  <c r="EE279" i="2"/>
  <c r="ED279" i="2"/>
  <c r="EC279" i="2"/>
  <c r="EI264" i="2"/>
  <c r="EI277" i="2" s="1"/>
  <c r="EI333" i="2" s="1"/>
  <c r="EH264" i="2"/>
  <c r="EH277" i="2" s="1"/>
  <c r="EH333" i="2" s="1"/>
  <c r="EG264" i="2"/>
  <c r="EG277" i="2" s="1"/>
  <c r="EF264" i="2"/>
  <c r="EF277" i="2" s="1"/>
  <c r="EF333" i="2" s="1"/>
  <c r="EE264" i="2"/>
  <c r="EE277" i="2" s="1"/>
  <c r="EE333" i="2" s="1"/>
  <c r="ED264" i="2"/>
  <c r="ED277" i="2" s="1"/>
  <c r="ED333" i="2" s="1"/>
  <c r="EC264" i="2"/>
  <c r="EC277" i="2" s="1"/>
  <c r="EC333" i="2" s="1"/>
  <c r="EI254" i="2"/>
  <c r="EI262" i="2" s="1"/>
  <c r="EI332" i="2" s="1"/>
  <c r="EH254" i="2"/>
  <c r="EH262" i="2" s="1"/>
  <c r="EH332" i="2" s="1"/>
  <c r="EG254" i="2"/>
  <c r="EG262" i="2" s="1"/>
  <c r="EG332" i="2" s="1"/>
  <c r="EF254" i="2"/>
  <c r="EF262" i="2" s="1"/>
  <c r="EF332" i="2" s="1"/>
  <c r="EE254" i="2"/>
  <c r="EE262" i="2" s="1"/>
  <c r="EE332" i="2" s="1"/>
  <c r="ED254" i="2"/>
  <c r="ED262" i="2" s="1"/>
  <c r="ED332" i="2" s="1"/>
  <c r="EC254" i="2"/>
  <c r="EC262" i="2"/>
  <c r="EC332" i="2" s="1"/>
  <c r="EI249" i="2"/>
  <c r="EI252" i="2"/>
  <c r="EH249" i="2"/>
  <c r="EH252" i="2"/>
  <c r="EH331" i="2" s="1"/>
  <c r="EG249" i="2"/>
  <c r="EG252" i="2" s="1"/>
  <c r="EG331" i="2" s="1"/>
  <c r="EF249" i="2"/>
  <c r="EF252" i="2" s="1"/>
  <c r="EF331" i="2" s="1"/>
  <c r="EE249" i="2"/>
  <c r="EE252" i="2" s="1"/>
  <c r="ED249" i="2"/>
  <c r="ED252" i="2" s="1"/>
  <c r="ED331" i="2" s="1"/>
  <c r="EC249" i="2"/>
  <c r="EC252" i="2" s="1"/>
  <c r="EI238" i="2"/>
  <c r="EI247" i="2" s="1"/>
  <c r="EH238" i="2"/>
  <c r="EH247" i="2" s="1"/>
  <c r="EG238" i="2"/>
  <c r="EG247" i="2" s="1"/>
  <c r="EF238" i="2"/>
  <c r="EF247" i="2" s="1"/>
  <c r="EE238" i="2"/>
  <c r="EE247" i="2" s="1"/>
  <c r="ED238" i="2"/>
  <c r="ED247" i="2" s="1"/>
  <c r="ED322" i="2" s="1"/>
  <c r="EC238" i="2"/>
  <c r="EC247" i="2" s="1"/>
  <c r="EC322" i="2" s="1"/>
  <c r="EI180" i="2"/>
  <c r="EI236" i="2" s="1"/>
  <c r="EI329" i="2" s="1"/>
  <c r="EH180" i="2"/>
  <c r="EH236" i="2" s="1"/>
  <c r="EH329" i="2" s="1"/>
  <c r="EG180" i="2"/>
  <c r="EG236" i="2" s="1"/>
  <c r="EG329" i="2" s="1"/>
  <c r="EF180" i="2"/>
  <c r="EF236" i="2" s="1"/>
  <c r="EE180" i="2"/>
  <c r="EE236" i="2" s="1"/>
  <c r="ED180" i="2"/>
  <c r="ED236" i="2" s="1"/>
  <c r="ED329" i="2" s="1"/>
  <c r="EC180" i="2"/>
  <c r="EC236" i="2" s="1"/>
  <c r="EC329" i="2" s="1"/>
  <c r="EH178" i="2"/>
  <c r="EH321" i="2" s="1"/>
  <c r="EF178" i="2"/>
  <c r="EF328" i="2" s="1"/>
  <c r="EE178" i="2"/>
  <c r="EE328" i="2" s="1"/>
  <c r="ED178" i="2"/>
  <c r="EC178" i="2"/>
  <c r="ED327" i="2"/>
  <c r="EC327" i="2"/>
  <c r="FP46" i="2"/>
  <c r="BA327" i="2"/>
  <c r="AU324" i="2"/>
  <c r="AW326" i="2"/>
  <c r="AX326" i="2"/>
  <c r="AV330" i="2"/>
  <c r="EH327" i="2"/>
  <c r="EC330" i="2"/>
  <c r="EE331" i="2"/>
  <c r="EI334" i="2"/>
  <c r="I335" i="2"/>
  <c r="J335" i="2"/>
  <c r="K335" i="2"/>
  <c r="L335" i="2"/>
  <c r="AT335" i="2"/>
  <c r="BB335" i="2"/>
  <c r="BC335" i="2"/>
  <c r="BD335" i="2"/>
  <c r="BE335" i="2"/>
  <c r="BF335" i="2"/>
  <c r="BG335" i="2"/>
  <c r="BH335" i="2"/>
  <c r="BI335" i="2"/>
  <c r="BJ335" i="2"/>
  <c r="BK335" i="2"/>
  <c r="BL335" i="2"/>
  <c r="BM335" i="2"/>
  <c r="BO335" i="2"/>
  <c r="BP335" i="2"/>
  <c r="BQ335" i="2"/>
  <c r="BR335" i="2"/>
  <c r="BS335" i="2"/>
  <c r="BT335" i="2"/>
  <c r="BU335" i="2"/>
  <c r="BV335" i="2"/>
  <c r="BW335" i="2"/>
  <c r="BX335" i="2"/>
  <c r="BY335" i="2"/>
  <c r="BZ335" i="2"/>
  <c r="CA335" i="2"/>
  <c r="CB335" i="2"/>
  <c r="CC335" i="2"/>
  <c r="CD335" i="2"/>
  <c r="CE335" i="2"/>
  <c r="CF335" i="2"/>
  <c r="CG335" i="2"/>
  <c r="CI335" i="2"/>
  <c r="CJ335" i="2"/>
  <c r="CK335" i="2"/>
  <c r="CL335" i="2"/>
  <c r="CM335" i="2"/>
  <c r="CN335" i="2"/>
  <c r="CO335" i="2"/>
  <c r="CP335" i="2"/>
  <c r="CQ335" i="2"/>
  <c r="CR335" i="2"/>
  <c r="CS335" i="2"/>
  <c r="CT335" i="2"/>
  <c r="CU335" i="2"/>
  <c r="CV335" i="2"/>
  <c r="CW335" i="2"/>
  <c r="CX335" i="2"/>
  <c r="CY335" i="2"/>
  <c r="CZ335" i="2"/>
  <c r="DA335" i="2"/>
  <c r="DB335" i="2"/>
  <c r="DC335" i="2"/>
  <c r="DD335" i="2"/>
  <c r="DE335" i="2"/>
  <c r="DF335" i="2"/>
  <c r="DG335" i="2"/>
  <c r="DH335" i="2"/>
  <c r="DI335" i="2"/>
  <c r="DJ335" i="2"/>
  <c r="DK335" i="2"/>
  <c r="DL335" i="2"/>
  <c r="DM335" i="2"/>
  <c r="DN335" i="2"/>
  <c r="DO335" i="2"/>
  <c r="DP335" i="2"/>
  <c r="DQ335" i="2"/>
  <c r="DR335" i="2"/>
  <c r="DS335" i="2"/>
  <c r="DT335" i="2"/>
  <c r="DU335" i="2"/>
  <c r="DV335" i="2"/>
  <c r="DW335" i="2"/>
  <c r="DX335" i="2"/>
  <c r="DY335" i="2"/>
  <c r="DZ335" i="2"/>
  <c r="EA335" i="2"/>
  <c r="EB335" i="2"/>
  <c r="EJ335" i="2"/>
  <c r="EK335" i="2"/>
  <c r="EL335" i="2"/>
  <c r="EM335" i="2"/>
  <c r="EZ335" i="2"/>
  <c r="FA335" i="2"/>
  <c r="FB335" i="2"/>
  <c r="FC335" i="2"/>
  <c r="FD335" i="2"/>
  <c r="FE335" i="2"/>
  <c r="FF335" i="2"/>
  <c r="FG335" i="2"/>
  <c r="FI335" i="2"/>
  <c r="FJ335" i="2"/>
  <c r="H335" i="2"/>
  <c r="G143" i="5"/>
  <c r="G142" i="5"/>
  <c r="G141" i="5"/>
  <c r="G140" i="5"/>
  <c r="G139" i="5"/>
  <c r="FB325" i="2"/>
  <c r="FB319" i="2"/>
  <c r="FB313" i="2"/>
  <c r="FB317" i="2" s="1"/>
  <c r="FB312" i="2"/>
  <c r="FB316" i="2" s="1"/>
  <c r="FB310" i="2"/>
  <c r="FB314" i="2" s="1"/>
  <c r="FB303" i="2"/>
  <c r="FB291" i="2"/>
  <c r="FB324" i="2" s="1"/>
  <c r="FB334" i="2"/>
  <c r="FB279" i="2"/>
  <c r="FB264" i="2"/>
  <c r="FB277" i="2" s="1"/>
  <c r="FB333" i="2" s="1"/>
  <c r="FB254" i="2"/>
  <c r="FB262" i="2"/>
  <c r="FB332" i="2" s="1"/>
  <c r="FB249" i="2"/>
  <c r="FB252" i="2" s="1"/>
  <c r="FB238" i="2"/>
  <c r="FB247" i="2" s="1"/>
  <c r="FB180" i="2"/>
  <c r="FB236" i="2" s="1"/>
  <c r="FB329" i="2" s="1"/>
  <c r="EL325" i="2"/>
  <c r="EK325" i="2"/>
  <c r="EJ325" i="2"/>
  <c r="EB325" i="2"/>
  <c r="EA325" i="2"/>
  <c r="EL319" i="2"/>
  <c r="EK319" i="2"/>
  <c r="EJ319" i="2"/>
  <c r="EB319" i="2"/>
  <c r="EA319" i="2"/>
  <c r="EL313" i="2"/>
  <c r="EL317" i="2" s="1"/>
  <c r="EK313" i="2"/>
  <c r="EK317" i="2" s="1"/>
  <c r="EJ313" i="2"/>
  <c r="EJ317" i="2" s="1"/>
  <c r="EB313" i="2"/>
  <c r="EB317" i="2" s="1"/>
  <c r="EA313" i="2"/>
  <c r="EA317" i="2" s="1"/>
  <c r="EL312" i="2"/>
  <c r="EL316" i="2" s="1"/>
  <c r="EK312" i="2"/>
  <c r="EK316" i="2" s="1"/>
  <c r="EJ312" i="2"/>
  <c r="EJ316" i="2" s="1"/>
  <c r="EB312" i="2"/>
  <c r="EB316" i="2" s="1"/>
  <c r="EA312" i="2"/>
  <c r="EA316" i="2" s="1"/>
  <c r="EL311" i="2"/>
  <c r="EL315" i="2" s="1"/>
  <c r="EK311" i="2"/>
  <c r="EK315" i="2" s="1"/>
  <c r="EJ311" i="2"/>
  <c r="EJ315" i="2" s="1"/>
  <c r="EB311" i="2"/>
  <c r="EB315" i="2" s="1"/>
  <c r="EA311" i="2"/>
  <c r="EA315" i="2" s="1"/>
  <c r="EL310" i="2"/>
  <c r="EL314" i="2" s="1"/>
  <c r="EK310" i="2"/>
  <c r="EK314" i="2" s="1"/>
  <c r="EJ310" i="2"/>
  <c r="EJ314" i="2" s="1"/>
  <c r="EB310" i="2"/>
  <c r="EB314" i="2" s="1"/>
  <c r="EL303" i="2"/>
  <c r="EK303" i="2"/>
  <c r="EJ303" i="2"/>
  <c r="EB303" i="2"/>
  <c r="EA303" i="2"/>
  <c r="EL293" i="2"/>
  <c r="EK293" i="2"/>
  <c r="EJ293" i="2"/>
  <c r="EB293" i="2"/>
  <c r="EL291" i="2"/>
  <c r="EL324" i="2" s="1"/>
  <c r="EK291" i="2"/>
  <c r="EK334" i="2" s="1"/>
  <c r="EJ291" i="2"/>
  <c r="EJ334" i="2" s="1"/>
  <c r="EB291" i="2"/>
  <c r="EB334" i="2"/>
  <c r="EA291" i="2"/>
  <c r="EA324" i="2" s="1"/>
  <c r="EA334" i="2"/>
  <c r="EL279" i="2"/>
  <c r="EK279" i="2"/>
  <c r="EJ279" i="2"/>
  <c r="EB279" i="2"/>
  <c r="EA279" i="2"/>
  <c r="EL264" i="2"/>
  <c r="EL277" i="2" s="1"/>
  <c r="EK264" i="2"/>
  <c r="EK277" i="2" s="1"/>
  <c r="EK333" i="2"/>
  <c r="EJ264" i="2"/>
  <c r="EJ277" i="2"/>
  <c r="EJ333" i="2" s="1"/>
  <c r="EB264" i="2"/>
  <c r="EB277" i="2" s="1"/>
  <c r="EB333" i="2" s="1"/>
  <c r="EA264" i="2"/>
  <c r="EA277" i="2" s="1"/>
  <c r="EA333" i="2" s="1"/>
  <c r="EL254" i="2"/>
  <c r="EL262" i="2" s="1"/>
  <c r="EL332" i="2" s="1"/>
  <c r="EK254" i="2"/>
  <c r="EK262" i="2" s="1"/>
  <c r="EK332" i="2" s="1"/>
  <c r="EJ254" i="2"/>
  <c r="EJ262" i="2" s="1"/>
  <c r="EJ332" i="2" s="1"/>
  <c r="EB254" i="2"/>
  <c r="EB262" i="2" s="1"/>
  <c r="EB332" i="2" s="1"/>
  <c r="EA254" i="2"/>
  <c r="EA262" i="2" s="1"/>
  <c r="EA332" i="2" s="1"/>
  <c r="EL249" i="2"/>
  <c r="EL252" i="2" s="1"/>
  <c r="EL331" i="2" s="1"/>
  <c r="EK249" i="2"/>
  <c r="EK252" i="2" s="1"/>
  <c r="EK331" i="2" s="1"/>
  <c r="EJ249" i="2"/>
  <c r="EJ252" i="2" s="1"/>
  <c r="EJ331" i="2" s="1"/>
  <c r="EB249" i="2"/>
  <c r="EB252" i="2" s="1"/>
  <c r="EA249" i="2"/>
  <c r="EA252" i="2" s="1"/>
  <c r="EL238" i="2"/>
  <c r="EL247" i="2" s="1"/>
  <c r="EL322" i="2" s="1"/>
  <c r="EK238" i="2"/>
  <c r="EK247" i="2" s="1"/>
  <c r="EJ238" i="2"/>
  <c r="EJ247" i="2" s="1"/>
  <c r="EJ330" i="2" s="1"/>
  <c r="EB238" i="2"/>
  <c r="EB247" i="2" s="1"/>
  <c r="EA238" i="2"/>
  <c r="EA247" i="2" s="1"/>
  <c r="EA330" i="2" s="1"/>
  <c r="EL180" i="2"/>
  <c r="EL236" i="2" s="1"/>
  <c r="EL329" i="2" s="1"/>
  <c r="EK180" i="2"/>
  <c r="EK236" i="2" s="1"/>
  <c r="EK329" i="2" s="1"/>
  <c r="EJ180" i="2"/>
  <c r="EJ236" i="2" s="1"/>
  <c r="EJ329" i="2" s="1"/>
  <c r="EB180" i="2"/>
  <c r="EB236" i="2" s="1"/>
  <c r="EB329" i="2"/>
  <c r="EA180" i="2"/>
  <c r="EL178" i="2"/>
  <c r="EK178" i="2"/>
  <c r="EJ178" i="2"/>
  <c r="EJ328" i="2" s="1"/>
  <c r="EB178" i="2"/>
  <c r="EB328" i="2" s="1"/>
  <c r="EA178" i="2"/>
  <c r="EA328" i="2" s="1"/>
  <c r="EB321" i="2"/>
  <c r="EJ327" i="2"/>
  <c r="EL320" i="2"/>
  <c r="EB324" i="2"/>
  <c r="EA322" i="2"/>
  <c r="EL326" i="2"/>
  <c r="BE325" i="2"/>
  <c r="BD325" i="2"/>
  <c r="BC325" i="2"/>
  <c r="BB325" i="2"/>
  <c r="AT325" i="2"/>
  <c r="BE319" i="2"/>
  <c r="BD319" i="2"/>
  <c r="BC319" i="2"/>
  <c r="BB319" i="2"/>
  <c r="AT319" i="2"/>
  <c r="BE313" i="2"/>
  <c r="BE317" i="2" s="1"/>
  <c r="BD313" i="2"/>
  <c r="BD317" i="2" s="1"/>
  <c r="BC313" i="2"/>
  <c r="BC317" i="2" s="1"/>
  <c r="BB313" i="2"/>
  <c r="BB317" i="2" s="1"/>
  <c r="AT313" i="2"/>
  <c r="AT317" i="2" s="1"/>
  <c r="BE312" i="2"/>
  <c r="BE316" i="2" s="1"/>
  <c r="BD312" i="2"/>
  <c r="BD316" i="2" s="1"/>
  <c r="BC312" i="2"/>
  <c r="BC316" i="2" s="1"/>
  <c r="BB312" i="2"/>
  <c r="BB316" i="2" s="1"/>
  <c r="AT312" i="2"/>
  <c r="AT316" i="2" s="1"/>
  <c r="BE311" i="2"/>
  <c r="BE315" i="2" s="1"/>
  <c r="BD311" i="2"/>
  <c r="BD315" i="2" s="1"/>
  <c r="BC311" i="2"/>
  <c r="BC315" i="2" s="1"/>
  <c r="BB311" i="2"/>
  <c r="BB315" i="2" s="1"/>
  <c r="BE310" i="2"/>
  <c r="BE314" i="2" s="1"/>
  <c r="BD310" i="2"/>
  <c r="BD314" i="2" s="1"/>
  <c r="BC310" i="2"/>
  <c r="BC314" i="2" s="1"/>
  <c r="BB310" i="2"/>
  <c r="BB314" i="2" s="1"/>
  <c r="AT310" i="2"/>
  <c r="AT314" i="2" s="1"/>
  <c r="BE303" i="2"/>
  <c r="BD303" i="2"/>
  <c r="BC303" i="2"/>
  <c r="BB303" i="2"/>
  <c r="AT303" i="2"/>
  <c r="BE293" i="2"/>
  <c r="BD293" i="2"/>
  <c r="BC293" i="2"/>
  <c r="BB293" i="2"/>
  <c r="AT293" i="2"/>
  <c r="BE291" i="2"/>
  <c r="BE334" i="2" s="1"/>
  <c r="BD291" i="2"/>
  <c r="BD324" i="2" s="1"/>
  <c r="BC291" i="2"/>
  <c r="BC334" i="2"/>
  <c r="BB291" i="2"/>
  <c r="BB324" i="2" s="1"/>
  <c r="AT291" i="2"/>
  <c r="AT334" i="2" s="1"/>
  <c r="BE279" i="2"/>
  <c r="BD279" i="2"/>
  <c r="BC279" i="2"/>
  <c r="BB279" i="2"/>
  <c r="AT279" i="2"/>
  <c r="BE264" i="2"/>
  <c r="BE277" i="2" s="1"/>
  <c r="BE333" i="2" s="1"/>
  <c r="BD264" i="2"/>
  <c r="BD277" i="2" s="1"/>
  <c r="BD333" i="2" s="1"/>
  <c r="BC264" i="2"/>
  <c r="BC277" i="2" s="1"/>
  <c r="BC333" i="2" s="1"/>
  <c r="BB264" i="2"/>
  <c r="BB277" i="2" s="1"/>
  <c r="BB333" i="2" s="1"/>
  <c r="AT264" i="2"/>
  <c r="AT277" i="2" s="1"/>
  <c r="AT333" i="2" s="1"/>
  <c r="BE254" i="2"/>
  <c r="BE262" i="2" s="1"/>
  <c r="BE332" i="2" s="1"/>
  <c r="BD254" i="2"/>
  <c r="BD262" i="2" s="1"/>
  <c r="BD332" i="2" s="1"/>
  <c r="BC254" i="2"/>
  <c r="BC262" i="2" s="1"/>
  <c r="BB254" i="2"/>
  <c r="BB262" i="2" s="1"/>
  <c r="BB332" i="2" s="1"/>
  <c r="AT254" i="2"/>
  <c r="BE249" i="2"/>
  <c r="BE252" i="2" s="1"/>
  <c r="BD249" i="2"/>
  <c r="BD252" i="2" s="1"/>
  <c r="BC249" i="2"/>
  <c r="BC252" i="2" s="1"/>
  <c r="BC331" i="2" s="1"/>
  <c r="BB249" i="2"/>
  <c r="BB252" i="2" s="1"/>
  <c r="BB331" i="2" s="1"/>
  <c r="AT249" i="2"/>
  <c r="AT252" i="2"/>
  <c r="BE238" i="2"/>
  <c r="BE247" i="2" s="1"/>
  <c r="BD238" i="2"/>
  <c r="BD247" i="2" s="1"/>
  <c r="BC238" i="2"/>
  <c r="BC247" i="2" s="1"/>
  <c r="BC330" i="2" s="1"/>
  <c r="BB238" i="2"/>
  <c r="BB247" i="2" s="1"/>
  <c r="BB322" i="2" s="1"/>
  <c r="AT238" i="2"/>
  <c r="AT247" i="2" s="1"/>
  <c r="AT322" i="2" s="1"/>
  <c r="BE180" i="2"/>
  <c r="BE236" i="2" s="1"/>
  <c r="BE329" i="2" s="1"/>
  <c r="BD180" i="2"/>
  <c r="BD236" i="2"/>
  <c r="BD329" i="2" s="1"/>
  <c r="BC180" i="2"/>
  <c r="BC236" i="2" s="1"/>
  <c r="BB180" i="2"/>
  <c r="BB236" i="2" s="1"/>
  <c r="AT180" i="2"/>
  <c r="AT236" i="2" s="1"/>
  <c r="AT329" i="2" s="1"/>
  <c r="BE178" i="2"/>
  <c r="BE328" i="2" s="1"/>
  <c r="BD178" i="2"/>
  <c r="BD328" i="2"/>
  <c r="BC178" i="2"/>
  <c r="BC328" i="2"/>
  <c r="BB178" i="2"/>
  <c r="BB328" i="2" s="1"/>
  <c r="AT178" i="2"/>
  <c r="AT328" i="2" s="1"/>
  <c r="BC327" i="2"/>
  <c r="BC320" i="2"/>
  <c r="FP50" i="2"/>
  <c r="BE327" i="2"/>
  <c r="BC326" i="2"/>
  <c r="BD326" i="2"/>
  <c r="BC324" i="2"/>
  <c r="FP52" i="2"/>
  <c r="G127" i="5"/>
  <c r="G126" i="5"/>
  <c r="G125" i="5"/>
  <c r="G124" i="5"/>
  <c r="G123" i="5"/>
  <c r="G122" i="5"/>
  <c r="G121" i="5"/>
  <c r="G120" i="5"/>
  <c r="G119" i="5"/>
  <c r="FP53" i="2"/>
  <c r="FP56" i="2"/>
  <c r="FP54" i="2"/>
  <c r="FP55" i="2"/>
  <c r="DL325" i="2"/>
  <c r="DK325" i="2"/>
  <c r="DJ325" i="2"/>
  <c r="DI325" i="2"/>
  <c r="DH325" i="2"/>
  <c r="DG325" i="2"/>
  <c r="DF325" i="2"/>
  <c r="DL319" i="2"/>
  <c r="DK319" i="2"/>
  <c r="DJ319" i="2"/>
  <c r="DI319" i="2"/>
  <c r="DH319" i="2"/>
  <c r="DG319" i="2"/>
  <c r="DF319" i="2"/>
  <c r="DL313" i="2"/>
  <c r="DL317" i="2" s="1"/>
  <c r="DK313" i="2"/>
  <c r="DK317" i="2" s="1"/>
  <c r="DJ313" i="2"/>
  <c r="DJ317" i="2" s="1"/>
  <c r="DI313" i="2"/>
  <c r="DI317" i="2" s="1"/>
  <c r="DH313" i="2"/>
  <c r="DH317" i="2" s="1"/>
  <c r="DG313" i="2"/>
  <c r="DG317" i="2" s="1"/>
  <c r="DF313" i="2"/>
  <c r="DF317" i="2" s="1"/>
  <c r="DL312" i="2"/>
  <c r="DL316" i="2" s="1"/>
  <c r="DK312" i="2"/>
  <c r="DK316" i="2" s="1"/>
  <c r="DJ312" i="2"/>
  <c r="DJ316" i="2" s="1"/>
  <c r="DI312" i="2"/>
  <c r="DI316" i="2" s="1"/>
  <c r="DH312" i="2"/>
  <c r="DH316" i="2" s="1"/>
  <c r="DG312" i="2"/>
  <c r="DG316" i="2" s="1"/>
  <c r="DF312" i="2"/>
  <c r="DF316" i="2" s="1"/>
  <c r="DL311" i="2"/>
  <c r="DL315" i="2" s="1"/>
  <c r="DI311" i="2"/>
  <c r="DI315" i="2" s="1"/>
  <c r="DF311" i="2"/>
  <c r="DF315" i="2" s="1"/>
  <c r="DL310" i="2"/>
  <c r="DL314" i="2" s="1"/>
  <c r="DK310" i="2"/>
  <c r="DK314" i="2" s="1"/>
  <c r="DJ310" i="2"/>
  <c r="DJ314" i="2" s="1"/>
  <c r="DI310" i="2"/>
  <c r="DI314" i="2" s="1"/>
  <c r="DH310" i="2"/>
  <c r="DH314" i="2" s="1"/>
  <c r="DG310" i="2"/>
  <c r="DG314" i="2" s="1"/>
  <c r="DF310" i="2"/>
  <c r="DF314" i="2" s="1"/>
  <c r="DK303" i="2"/>
  <c r="DJ303" i="2"/>
  <c r="DI303" i="2"/>
  <c r="DH303" i="2"/>
  <c r="DG303" i="2"/>
  <c r="DF303" i="2"/>
  <c r="DL293" i="2"/>
  <c r="DI293" i="2"/>
  <c r="DG293" i="2"/>
  <c r="DF293" i="2"/>
  <c r="DL291" i="2"/>
  <c r="DL334" i="2" s="1"/>
  <c r="DK291" i="2"/>
  <c r="DJ291" i="2"/>
  <c r="DJ324" i="2" s="1"/>
  <c r="DI291" i="2"/>
  <c r="DH291" i="2"/>
  <c r="DH324" i="2" s="1"/>
  <c r="DF291" i="2"/>
  <c r="DL279" i="2"/>
  <c r="DK279" i="2"/>
  <c r="DJ279" i="2"/>
  <c r="DI279" i="2"/>
  <c r="DH279" i="2"/>
  <c r="DG279" i="2"/>
  <c r="DF279" i="2"/>
  <c r="DL264" i="2"/>
  <c r="DL277" i="2" s="1"/>
  <c r="DL333" i="2" s="1"/>
  <c r="DK264" i="2"/>
  <c r="DK277" i="2" s="1"/>
  <c r="DJ264" i="2"/>
  <c r="DJ277" i="2"/>
  <c r="DJ333" i="2" s="1"/>
  <c r="DI264" i="2"/>
  <c r="DI277" i="2" s="1"/>
  <c r="DI333" i="2" s="1"/>
  <c r="DH264" i="2"/>
  <c r="DH277" i="2" s="1"/>
  <c r="DH333" i="2" s="1"/>
  <c r="DG264" i="2"/>
  <c r="DG277" i="2"/>
  <c r="DG333" i="2" s="1"/>
  <c r="DF264" i="2"/>
  <c r="DF277" i="2"/>
  <c r="DF333" i="2" s="1"/>
  <c r="DL254" i="2"/>
  <c r="DL262" i="2" s="1"/>
  <c r="DL332" i="2" s="1"/>
  <c r="DK254" i="2"/>
  <c r="DK262" i="2" s="1"/>
  <c r="DK332" i="2" s="1"/>
  <c r="DJ254" i="2"/>
  <c r="DJ262" i="2"/>
  <c r="DJ332" i="2" s="1"/>
  <c r="DI254" i="2"/>
  <c r="DI262" i="2" s="1"/>
  <c r="DI332" i="2" s="1"/>
  <c r="DH254" i="2"/>
  <c r="DG254" i="2"/>
  <c r="DG262" i="2" s="1"/>
  <c r="DF254" i="2"/>
  <c r="DF262" i="2" s="1"/>
  <c r="DF332" i="2" s="1"/>
  <c r="DL249" i="2"/>
  <c r="DL252" i="2" s="1"/>
  <c r="DL331" i="2" s="1"/>
  <c r="DK249" i="2"/>
  <c r="DK252" i="2" s="1"/>
  <c r="DK331" i="2" s="1"/>
  <c r="DJ249" i="2"/>
  <c r="DJ252" i="2" s="1"/>
  <c r="DI249" i="2"/>
  <c r="DI252" i="2" s="1"/>
  <c r="DI331" i="2" s="1"/>
  <c r="DH249" i="2"/>
  <c r="DH252" i="2" s="1"/>
  <c r="DG249" i="2"/>
  <c r="DG252" i="2" s="1"/>
  <c r="DG331" i="2" s="1"/>
  <c r="DF249" i="2"/>
  <c r="DF252" i="2"/>
  <c r="DF331" i="2" s="1"/>
  <c r="DL238" i="2"/>
  <c r="DL247" i="2" s="1"/>
  <c r="DL330" i="2" s="1"/>
  <c r="DK238" i="2"/>
  <c r="DK247" i="2" s="1"/>
  <c r="DK322" i="2" s="1"/>
  <c r="DJ238" i="2"/>
  <c r="DJ247" i="2"/>
  <c r="DI238" i="2"/>
  <c r="DI247" i="2" s="1"/>
  <c r="DH238" i="2"/>
  <c r="DH247" i="2" s="1"/>
  <c r="DG238" i="2"/>
  <c r="DG247" i="2" s="1"/>
  <c r="DF238" i="2"/>
  <c r="DF247" i="2" s="1"/>
  <c r="DL180" i="2"/>
  <c r="DL236" i="2" s="1"/>
  <c r="DL329" i="2" s="1"/>
  <c r="DK180" i="2"/>
  <c r="DK236" i="2" s="1"/>
  <c r="DK329" i="2" s="1"/>
  <c r="DJ180" i="2"/>
  <c r="DJ236" i="2" s="1"/>
  <c r="DJ329" i="2" s="1"/>
  <c r="DI180" i="2"/>
  <c r="DI236" i="2" s="1"/>
  <c r="DI329" i="2" s="1"/>
  <c r="DH180" i="2"/>
  <c r="DH236" i="2" s="1"/>
  <c r="DH329" i="2" s="1"/>
  <c r="DG180" i="2"/>
  <c r="DG236" i="2" s="1"/>
  <c r="DG329" i="2" s="1"/>
  <c r="DF180" i="2"/>
  <c r="DF236" i="2" s="1"/>
  <c r="DF329" i="2" s="1"/>
  <c r="DL178" i="2"/>
  <c r="DI178" i="2"/>
  <c r="DI328" i="2" s="1"/>
  <c r="DH178" i="2"/>
  <c r="DH328" i="2" s="1"/>
  <c r="DG178" i="2"/>
  <c r="DG328" i="2" s="1"/>
  <c r="DF178" i="2"/>
  <c r="DF328" i="2" s="1"/>
  <c r="DG326" i="2"/>
  <c r="DS325" i="2"/>
  <c r="DR325" i="2"/>
  <c r="DQ325" i="2"/>
  <c r="DP325" i="2"/>
  <c r="DO325" i="2"/>
  <c r="DN325" i="2"/>
  <c r="DM325" i="2"/>
  <c r="DS319" i="2"/>
  <c r="DR319" i="2"/>
  <c r="DQ319" i="2"/>
  <c r="DP319" i="2"/>
  <c r="DO319" i="2"/>
  <c r="DN319" i="2"/>
  <c r="DM319" i="2"/>
  <c r="DS313" i="2"/>
  <c r="DS317" i="2" s="1"/>
  <c r="DR313" i="2"/>
  <c r="DR317" i="2" s="1"/>
  <c r="DQ313" i="2"/>
  <c r="DQ317" i="2" s="1"/>
  <c r="DP313" i="2"/>
  <c r="DP317" i="2" s="1"/>
  <c r="DO313" i="2"/>
  <c r="DO317" i="2" s="1"/>
  <c r="DN313" i="2"/>
  <c r="DN317" i="2" s="1"/>
  <c r="DM313" i="2"/>
  <c r="DM317" i="2" s="1"/>
  <c r="DS312" i="2"/>
  <c r="DS316" i="2" s="1"/>
  <c r="DR312" i="2"/>
  <c r="DR316" i="2" s="1"/>
  <c r="DQ312" i="2"/>
  <c r="DQ316" i="2" s="1"/>
  <c r="DP312" i="2"/>
  <c r="DP316" i="2" s="1"/>
  <c r="DO312" i="2"/>
  <c r="DO316" i="2" s="1"/>
  <c r="DN312" i="2"/>
  <c r="DN316" i="2" s="1"/>
  <c r="DM312" i="2"/>
  <c r="DM316" i="2" s="1"/>
  <c r="DS311" i="2"/>
  <c r="DS315" i="2" s="1"/>
  <c r="DQ311" i="2"/>
  <c r="DQ315" i="2" s="1"/>
  <c r="DP311" i="2"/>
  <c r="DP315" i="2" s="1"/>
  <c r="DO311" i="2"/>
  <c r="DO315" i="2" s="1"/>
  <c r="DN311" i="2"/>
  <c r="DN315" i="2" s="1"/>
  <c r="DM311" i="2"/>
  <c r="DM315" i="2" s="1"/>
  <c r="DS310" i="2"/>
  <c r="DS314" i="2" s="1"/>
  <c r="DR310" i="2"/>
  <c r="DR314" i="2" s="1"/>
  <c r="DQ310" i="2"/>
  <c r="DQ314" i="2" s="1"/>
  <c r="DP310" i="2"/>
  <c r="DP314" i="2" s="1"/>
  <c r="DO310" i="2"/>
  <c r="DO314" i="2" s="1"/>
  <c r="DN310" i="2"/>
  <c r="DN314" i="2" s="1"/>
  <c r="DM310" i="2"/>
  <c r="DM314" i="2" s="1"/>
  <c r="DS303" i="2"/>
  <c r="DR303" i="2"/>
  <c r="DQ303" i="2"/>
  <c r="DP303" i="2"/>
  <c r="DO303" i="2"/>
  <c r="DN303" i="2"/>
  <c r="DS293" i="2"/>
  <c r="DQ293" i="2"/>
  <c r="DP293" i="2"/>
  <c r="DO293" i="2"/>
  <c r="DN293" i="2"/>
  <c r="DM293" i="2"/>
  <c r="DS291" i="2"/>
  <c r="DS334" i="2" s="1"/>
  <c r="DR291" i="2"/>
  <c r="DQ291" i="2"/>
  <c r="DQ324" i="2" s="1"/>
  <c r="DP291" i="2"/>
  <c r="DO291" i="2"/>
  <c r="DO324" i="2" s="1"/>
  <c r="DN291" i="2"/>
  <c r="DN324" i="2" s="1"/>
  <c r="DM291" i="2"/>
  <c r="DM324" i="2"/>
  <c r="DS279" i="2"/>
  <c r="DR279" i="2"/>
  <c r="DQ279" i="2"/>
  <c r="DP279" i="2"/>
  <c r="DO279" i="2"/>
  <c r="DN279" i="2"/>
  <c r="DM279" i="2"/>
  <c r="DS264" i="2"/>
  <c r="DS277" i="2" s="1"/>
  <c r="DS333" i="2" s="1"/>
  <c r="DR264" i="2"/>
  <c r="DR277" i="2" s="1"/>
  <c r="DR333" i="2" s="1"/>
  <c r="DQ264" i="2"/>
  <c r="DQ277" i="2" s="1"/>
  <c r="DQ333" i="2" s="1"/>
  <c r="DP264" i="2"/>
  <c r="DP277" i="2" s="1"/>
  <c r="DP333" i="2" s="1"/>
  <c r="DO264" i="2"/>
  <c r="DO277" i="2" s="1"/>
  <c r="DO333" i="2" s="1"/>
  <c r="DN264" i="2"/>
  <c r="DN277" i="2" s="1"/>
  <c r="DN333" i="2" s="1"/>
  <c r="DM264" i="2"/>
  <c r="DM277" i="2" s="1"/>
  <c r="DM333" i="2" s="1"/>
  <c r="DS254" i="2"/>
  <c r="DS262" i="2" s="1"/>
  <c r="DS332" i="2" s="1"/>
  <c r="DR254" i="2"/>
  <c r="DR262" i="2" s="1"/>
  <c r="DQ254" i="2"/>
  <c r="DQ262" i="2" s="1"/>
  <c r="DQ332" i="2" s="1"/>
  <c r="DP254" i="2"/>
  <c r="DP262" i="2" s="1"/>
  <c r="DO254" i="2"/>
  <c r="DO262" i="2" s="1"/>
  <c r="DO332" i="2" s="1"/>
  <c r="DN254" i="2"/>
  <c r="DN262" i="2" s="1"/>
  <c r="DN332" i="2" s="1"/>
  <c r="DM254" i="2"/>
  <c r="DM262" i="2" s="1"/>
  <c r="DM332" i="2" s="1"/>
  <c r="DS249" i="2"/>
  <c r="DS252" i="2" s="1"/>
  <c r="DR249" i="2"/>
  <c r="DR252" i="2" s="1"/>
  <c r="DR331" i="2" s="1"/>
  <c r="DQ249" i="2"/>
  <c r="DQ252" i="2" s="1"/>
  <c r="DP249" i="2"/>
  <c r="DP252" i="2" s="1"/>
  <c r="DP331" i="2" s="1"/>
  <c r="DO249" i="2"/>
  <c r="DO252" i="2" s="1"/>
  <c r="DN249" i="2"/>
  <c r="DN252" i="2" s="1"/>
  <c r="DM249" i="2"/>
  <c r="DM252" i="2" s="1"/>
  <c r="DS238" i="2"/>
  <c r="DS247" i="2" s="1"/>
  <c r="DR238" i="2"/>
  <c r="DR247" i="2" s="1"/>
  <c r="DQ238" i="2"/>
  <c r="DQ247" i="2" s="1"/>
  <c r="DP238" i="2"/>
  <c r="DP247" i="2" s="1"/>
  <c r="DP322" i="2" s="1"/>
  <c r="DO238" i="2"/>
  <c r="DO247" i="2" s="1"/>
  <c r="DO330" i="2" s="1"/>
  <c r="DN238" i="2"/>
  <c r="DN247" i="2" s="1"/>
  <c r="DM238" i="2"/>
  <c r="DM247" i="2" s="1"/>
  <c r="DS180" i="2"/>
  <c r="DS236" i="2" s="1"/>
  <c r="DS329" i="2" s="1"/>
  <c r="DR180" i="2"/>
  <c r="DR236" i="2" s="1"/>
  <c r="DR329" i="2" s="1"/>
  <c r="DQ180" i="2"/>
  <c r="DQ236" i="2" s="1"/>
  <c r="DQ329" i="2" s="1"/>
  <c r="DP180" i="2"/>
  <c r="DP236" i="2" s="1"/>
  <c r="DP329" i="2" s="1"/>
  <c r="DO180" i="2"/>
  <c r="DO236" i="2" s="1"/>
  <c r="DO329" i="2" s="1"/>
  <c r="DN180" i="2"/>
  <c r="DN236" i="2" s="1"/>
  <c r="DN329" i="2" s="1"/>
  <c r="DM180" i="2"/>
  <c r="DM236" i="2" s="1"/>
  <c r="DM329" i="2" s="1"/>
  <c r="DS178" i="2"/>
  <c r="DS328" i="2" s="1"/>
  <c r="DR178" i="2"/>
  <c r="DR328" i="2" s="1"/>
  <c r="DQ178" i="2"/>
  <c r="DP178" i="2"/>
  <c r="DO178" i="2"/>
  <c r="DO328" i="2" s="1"/>
  <c r="DN178" i="2"/>
  <c r="DM178" i="2"/>
  <c r="DR320" i="2"/>
  <c r="DQ320" i="2"/>
  <c r="DN326" i="2"/>
  <c r="DM326" i="2"/>
  <c r="DZ325" i="2"/>
  <c r="DY325" i="2"/>
  <c r="DX325" i="2"/>
  <c r="DW325" i="2"/>
  <c r="DV325" i="2"/>
  <c r="DU325" i="2"/>
  <c r="DT325" i="2"/>
  <c r="DZ319" i="2"/>
  <c r="DY319" i="2"/>
  <c r="DX319" i="2"/>
  <c r="DW319" i="2"/>
  <c r="DV319" i="2"/>
  <c r="DU319" i="2"/>
  <c r="DT319" i="2"/>
  <c r="DZ313" i="2"/>
  <c r="DZ317" i="2" s="1"/>
  <c r="DY313" i="2"/>
  <c r="DY317" i="2" s="1"/>
  <c r="DX313" i="2"/>
  <c r="DX317" i="2" s="1"/>
  <c r="DW313" i="2"/>
  <c r="DW317" i="2" s="1"/>
  <c r="DV313" i="2"/>
  <c r="DV317" i="2" s="1"/>
  <c r="DU313" i="2"/>
  <c r="DU317" i="2" s="1"/>
  <c r="DT313" i="2"/>
  <c r="DT317" i="2" s="1"/>
  <c r="DZ312" i="2"/>
  <c r="DZ316" i="2" s="1"/>
  <c r="DY312" i="2"/>
  <c r="DY316" i="2" s="1"/>
  <c r="DX312" i="2"/>
  <c r="DX316" i="2" s="1"/>
  <c r="DW312" i="2"/>
  <c r="DW316" i="2" s="1"/>
  <c r="DV312" i="2"/>
  <c r="DV316" i="2" s="1"/>
  <c r="DU312" i="2"/>
  <c r="DU316" i="2" s="1"/>
  <c r="DT312" i="2"/>
  <c r="DT316" i="2" s="1"/>
  <c r="DZ311" i="2"/>
  <c r="DZ315" i="2" s="1"/>
  <c r="DY311" i="2"/>
  <c r="DY315" i="2" s="1"/>
  <c r="DX311" i="2"/>
  <c r="DX315" i="2" s="1"/>
  <c r="DW311" i="2"/>
  <c r="DW315" i="2" s="1"/>
  <c r="DV311" i="2"/>
  <c r="DV315" i="2" s="1"/>
  <c r="DU311" i="2"/>
  <c r="DU315" i="2" s="1"/>
  <c r="DZ310" i="2"/>
  <c r="DZ314" i="2" s="1"/>
  <c r="DX310" i="2"/>
  <c r="DX314" i="2" s="1"/>
  <c r="DV310" i="2"/>
  <c r="DV314" i="2" s="1"/>
  <c r="DT310" i="2"/>
  <c r="DT314" i="2" s="1"/>
  <c r="DZ303" i="2"/>
  <c r="DY303" i="2"/>
  <c r="DX303" i="2"/>
  <c r="DW303" i="2"/>
  <c r="DV303" i="2"/>
  <c r="DU303" i="2"/>
  <c r="DT303" i="2"/>
  <c r="DZ293" i="2"/>
  <c r="DX293" i="2"/>
  <c r="DW293" i="2"/>
  <c r="DV293" i="2"/>
  <c r="DZ291" i="2"/>
  <c r="DZ324" i="2" s="1"/>
  <c r="DY291" i="2"/>
  <c r="DY324" i="2" s="1"/>
  <c r="DX291" i="2"/>
  <c r="DX334" i="2" s="1"/>
  <c r="DW291" i="2"/>
  <c r="DV291" i="2"/>
  <c r="DU291" i="2"/>
  <c r="DT291" i="2"/>
  <c r="DZ279" i="2"/>
  <c r="DY279" i="2"/>
  <c r="DX279" i="2"/>
  <c r="DW279" i="2"/>
  <c r="DV279" i="2"/>
  <c r="DU279" i="2"/>
  <c r="DT279" i="2"/>
  <c r="DZ264" i="2"/>
  <c r="DZ277" i="2" s="1"/>
  <c r="DZ333" i="2" s="1"/>
  <c r="DY264" i="2"/>
  <c r="DY277" i="2" s="1"/>
  <c r="DY333" i="2" s="1"/>
  <c r="DX264" i="2"/>
  <c r="DX277" i="2" s="1"/>
  <c r="DX333" i="2" s="1"/>
  <c r="DW264" i="2"/>
  <c r="DW277" i="2" s="1"/>
  <c r="DW333" i="2" s="1"/>
  <c r="DV264" i="2"/>
  <c r="DV277" i="2" s="1"/>
  <c r="DV333" i="2" s="1"/>
  <c r="DU264" i="2"/>
  <c r="DU277" i="2" s="1"/>
  <c r="DU333" i="2" s="1"/>
  <c r="DT264" i="2"/>
  <c r="DT277" i="2" s="1"/>
  <c r="DZ254" i="2"/>
  <c r="DZ262" i="2" s="1"/>
  <c r="DZ332" i="2" s="1"/>
  <c r="DY254" i="2"/>
  <c r="DY262" i="2" s="1"/>
  <c r="DY332" i="2" s="1"/>
  <c r="DX254" i="2"/>
  <c r="DX262" i="2" s="1"/>
  <c r="DW254" i="2"/>
  <c r="DW262" i="2" s="1"/>
  <c r="DW332" i="2" s="1"/>
  <c r="DV254" i="2"/>
  <c r="DV262" i="2" s="1"/>
  <c r="DV332" i="2" s="1"/>
  <c r="DU254" i="2"/>
  <c r="DU262" i="2" s="1"/>
  <c r="DU332" i="2" s="1"/>
  <c r="DT254" i="2"/>
  <c r="DT262" i="2" s="1"/>
  <c r="DT332" i="2" s="1"/>
  <c r="DZ249" i="2"/>
  <c r="DZ252" i="2" s="1"/>
  <c r="DY249" i="2"/>
  <c r="DY252" i="2" s="1"/>
  <c r="DY331" i="2" s="1"/>
  <c r="DX249" i="2"/>
  <c r="DX252" i="2" s="1"/>
  <c r="DX331" i="2" s="1"/>
  <c r="DW249" i="2"/>
  <c r="DW252" i="2" s="1"/>
  <c r="DV249" i="2"/>
  <c r="DV252" i="2" s="1"/>
  <c r="DU249" i="2"/>
  <c r="DU252" i="2" s="1"/>
  <c r="DT249" i="2"/>
  <c r="DT252" i="2" s="1"/>
  <c r="DZ238" i="2"/>
  <c r="DZ247" i="2" s="1"/>
  <c r="DY238" i="2"/>
  <c r="DY247" i="2" s="1"/>
  <c r="DY322" i="2" s="1"/>
  <c r="DX238" i="2"/>
  <c r="DX247" i="2"/>
  <c r="DW238" i="2"/>
  <c r="DW247" i="2" s="1"/>
  <c r="DW322" i="2" s="1"/>
  <c r="DV238" i="2"/>
  <c r="DV247" i="2" s="1"/>
  <c r="DU238" i="2"/>
  <c r="DU247" i="2" s="1"/>
  <c r="DU330" i="2" s="1"/>
  <c r="DT238" i="2"/>
  <c r="DT247" i="2" s="1"/>
  <c r="DT330" i="2" s="1"/>
  <c r="DZ180" i="2"/>
  <c r="DZ236" i="2" s="1"/>
  <c r="DY180" i="2"/>
  <c r="DY236" i="2" s="1"/>
  <c r="DY329" i="2" s="1"/>
  <c r="DX180" i="2"/>
  <c r="DX236" i="2" s="1"/>
  <c r="DX329" i="2" s="1"/>
  <c r="DW180" i="2"/>
  <c r="DV180" i="2"/>
  <c r="DV236" i="2" s="1"/>
  <c r="DU180" i="2"/>
  <c r="DT180" i="2"/>
  <c r="DT236" i="2" s="1"/>
  <c r="DT329" i="2" s="1"/>
  <c r="DZ178" i="2"/>
  <c r="DZ328" i="2" s="1"/>
  <c r="DY178" i="2"/>
  <c r="DY328" i="2" s="1"/>
  <c r="DX178" i="2"/>
  <c r="DX328" i="2" s="1"/>
  <c r="DV178" i="2"/>
  <c r="DT178" i="2"/>
  <c r="DV326" i="2"/>
  <c r="G65" i="5"/>
  <c r="G64" i="5"/>
  <c r="G63" i="5"/>
  <c r="G62" i="5"/>
  <c r="G61" i="5"/>
  <c r="G60" i="5"/>
  <c r="G59" i="5"/>
  <c r="G58" i="5"/>
  <c r="G57" i="5"/>
  <c r="G132" i="5"/>
  <c r="G131" i="5"/>
  <c r="G130" i="5"/>
  <c r="G129" i="5"/>
  <c r="G128" i="5"/>
  <c r="G118" i="5"/>
  <c r="G68" i="5"/>
  <c r="G67" i="5"/>
  <c r="G66" i="5"/>
  <c r="FP57" i="2"/>
  <c r="DL327" i="2"/>
  <c r="DL324" i="2"/>
  <c r="DG320" i="2"/>
  <c r="DK330" i="2"/>
  <c r="DH334" i="2"/>
  <c r="DQ331" i="2"/>
  <c r="DQ326" i="2"/>
  <c r="DR326" i="2"/>
  <c r="DM320" i="2"/>
  <c r="DS326" i="2"/>
  <c r="DN320" i="2"/>
  <c r="DO320" i="2"/>
  <c r="DM334" i="2"/>
  <c r="DO334" i="2"/>
  <c r="DQ334" i="2"/>
  <c r="DU322" i="2"/>
  <c r="DV328" i="2"/>
  <c r="DT320" i="2"/>
  <c r="DV320" i="2"/>
  <c r="FP58" i="2"/>
  <c r="I319" i="2"/>
  <c r="J319" i="2"/>
  <c r="K319" i="2"/>
  <c r="L319" i="2"/>
  <c r="BF319" i="2"/>
  <c r="BG319" i="2"/>
  <c r="BH319" i="2"/>
  <c r="BI319" i="2"/>
  <c r="BJ319" i="2"/>
  <c r="BK319" i="2"/>
  <c r="BL319" i="2"/>
  <c r="BM319" i="2"/>
  <c r="BO319" i="2"/>
  <c r="BP319" i="2"/>
  <c r="BQ319" i="2"/>
  <c r="BR319" i="2"/>
  <c r="BS319" i="2"/>
  <c r="BT319" i="2"/>
  <c r="BU319" i="2"/>
  <c r="BV319" i="2"/>
  <c r="BW319" i="2"/>
  <c r="BX319" i="2"/>
  <c r="BY319" i="2"/>
  <c r="BZ319" i="2"/>
  <c r="CA319" i="2"/>
  <c r="CB319" i="2"/>
  <c r="CC319" i="2"/>
  <c r="CD319" i="2"/>
  <c r="CE319" i="2"/>
  <c r="CF319" i="2"/>
  <c r="CG319" i="2"/>
  <c r="CI319" i="2"/>
  <c r="CJ319" i="2"/>
  <c r="CK319" i="2"/>
  <c r="CL319" i="2"/>
  <c r="CM319" i="2"/>
  <c r="CN319" i="2"/>
  <c r="CO319" i="2"/>
  <c r="CP319" i="2"/>
  <c r="CQ319" i="2"/>
  <c r="CR319" i="2"/>
  <c r="CS319" i="2"/>
  <c r="CT319" i="2"/>
  <c r="CU319" i="2"/>
  <c r="CV319" i="2"/>
  <c r="CW319" i="2"/>
  <c r="CX319" i="2"/>
  <c r="CY319" i="2"/>
  <c r="CZ319" i="2"/>
  <c r="DA319" i="2"/>
  <c r="DB319" i="2"/>
  <c r="DC319" i="2"/>
  <c r="DD319" i="2"/>
  <c r="DE319" i="2"/>
  <c r="EM319" i="2"/>
  <c r="EZ319" i="2"/>
  <c r="FA319" i="2"/>
  <c r="FC319" i="2"/>
  <c r="FD319" i="2"/>
  <c r="FE319" i="2"/>
  <c r="FF319" i="2"/>
  <c r="FG319" i="2"/>
  <c r="FI319" i="2"/>
  <c r="FJ319" i="2"/>
  <c r="H319" i="2"/>
  <c r="FP59" i="2"/>
  <c r="FP60" i="2"/>
  <c r="I325" i="2"/>
  <c r="J325" i="2"/>
  <c r="K325" i="2"/>
  <c r="L325" i="2"/>
  <c r="BF325" i="2"/>
  <c r="BG325" i="2"/>
  <c r="BH325" i="2"/>
  <c r="BI325" i="2"/>
  <c r="BJ325" i="2"/>
  <c r="BK325" i="2"/>
  <c r="BL325" i="2"/>
  <c r="BM325" i="2"/>
  <c r="BO325" i="2"/>
  <c r="BP325" i="2"/>
  <c r="BQ325" i="2"/>
  <c r="BR325" i="2"/>
  <c r="BS325" i="2"/>
  <c r="BT325" i="2"/>
  <c r="BU325" i="2"/>
  <c r="BV325" i="2"/>
  <c r="BW325" i="2"/>
  <c r="BX325" i="2"/>
  <c r="BY325" i="2"/>
  <c r="BZ325" i="2"/>
  <c r="CA325" i="2"/>
  <c r="CB325" i="2"/>
  <c r="CC325" i="2"/>
  <c r="CD325" i="2"/>
  <c r="CE325" i="2"/>
  <c r="CF325" i="2"/>
  <c r="CG325" i="2"/>
  <c r="CI325" i="2"/>
  <c r="CJ325" i="2"/>
  <c r="CK325" i="2"/>
  <c r="CL325" i="2"/>
  <c r="CM325" i="2"/>
  <c r="CN325" i="2"/>
  <c r="CO325" i="2"/>
  <c r="CP325" i="2"/>
  <c r="CQ325" i="2"/>
  <c r="CR325" i="2"/>
  <c r="CS325" i="2"/>
  <c r="CT325" i="2"/>
  <c r="CU325" i="2"/>
  <c r="CV325" i="2"/>
  <c r="CW325" i="2"/>
  <c r="CX325" i="2"/>
  <c r="CY325" i="2"/>
  <c r="CZ325" i="2"/>
  <c r="DA325" i="2"/>
  <c r="DB325" i="2"/>
  <c r="DC325" i="2"/>
  <c r="DD325" i="2"/>
  <c r="DE325" i="2"/>
  <c r="EM325" i="2"/>
  <c r="EZ325" i="2"/>
  <c r="FA325" i="2"/>
  <c r="FC325" i="2"/>
  <c r="FD325" i="2"/>
  <c r="FE325" i="2"/>
  <c r="FF325" i="2"/>
  <c r="FG325" i="2"/>
  <c r="FI325" i="2"/>
  <c r="FJ325" i="2"/>
  <c r="H325" i="2"/>
  <c r="FP61" i="2"/>
  <c r="FP62" i="2"/>
  <c r="E159" i="5"/>
  <c r="FP63" i="2"/>
  <c r="FP7" i="2"/>
  <c r="FP66" i="2"/>
  <c r="FP64" i="2"/>
  <c r="FP65" i="2"/>
  <c r="FP67" i="2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9" i="5"/>
  <c r="G20" i="5"/>
  <c r="G21" i="5"/>
  <c r="G22" i="5"/>
  <c r="G23" i="5"/>
  <c r="G24" i="5"/>
  <c r="G25" i="5"/>
  <c r="G26" i="5"/>
  <c r="G27" i="5"/>
  <c r="G28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133" i="5"/>
  <c r="G134" i="5"/>
  <c r="G135" i="5"/>
  <c r="G136" i="5"/>
  <c r="G137" i="5"/>
  <c r="G138" i="5"/>
  <c r="G144" i="5"/>
  <c r="G2" i="5"/>
  <c r="FP68" i="2"/>
  <c r="F159" i="5"/>
  <c r="D159" i="5"/>
  <c r="C159" i="5"/>
  <c r="B159" i="5"/>
  <c r="FP69" i="2"/>
  <c r="I178" i="2"/>
  <c r="I328" i="2" s="1"/>
  <c r="J178" i="2"/>
  <c r="K178" i="2"/>
  <c r="L178" i="2"/>
  <c r="L328" i="2" s="1"/>
  <c r="BF178" i="2"/>
  <c r="BF328" i="2" s="1"/>
  <c r="BG178" i="2"/>
  <c r="BG328" i="2" s="1"/>
  <c r="BH178" i="2"/>
  <c r="BH313" i="2"/>
  <c r="BH317" i="2" s="1"/>
  <c r="BG313" i="2"/>
  <c r="BG317" i="2" s="1"/>
  <c r="BF313" i="2"/>
  <c r="BF317" i="2" s="1"/>
  <c r="L313" i="2"/>
  <c r="L317" i="2" s="1"/>
  <c r="K313" i="2"/>
  <c r="K317" i="2" s="1"/>
  <c r="J313" i="2"/>
  <c r="J317" i="2" s="1"/>
  <c r="I313" i="2"/>
  <c r="I317" i="2" s="1"/>
  <c r="BH312" i="2"/>
  <c r="BH316" i="2" s="1"/>
  <c r="BG312" i="2"/>
  <c r="BG316" i="2" s="1"/>
  <c r="BF312" i="2"/>
  <c r="BF316" i="2" s="1"/>
  <c r="L312" i="2"/>
  <c r="L316" i="2" s="1"/>
  <c r="K312" i="2"/>
  <c r="K316" i="2" s="1"/>
  <c r="J312" i="2"/>
  <c r="J316" i="2" s="1"/>
  <c r="I312" i="2"/>
  <c r="I316" i="2" s="1"/>
  <c r="BH311" i="2"/>
  <c r="BH315" i="2" s="1"/>
  <c r="BG311" i="2"/>
  <c r="BG315" i="2" s="1"/>
  <c r="BF311" i="2"/>
  <c r="BF315" i="2" s="1"/>
  <c r="K311" i="2"/>
  <c r="K315" i="2" s="1"/>
  <c r="J311" i="2"/>
  <c r="J315" i="2" s="1"/>
  <c r="I311" i="2"/>
  <c r="I315" i="2" s="1"/>
  <c r="BH310" i="2"/>
  <c r="BH314" i="2" s="1"/>
  <c r="BG310" i="2"/>
  <c r="BG314" i="2" s="1"/>
  <c r="BF310" i="2"/>
  <c r="BF314" i="2" s="1"/>
  <c r="L310" i="2"/>
  <c r="L314" i="2" s="1"/>
  <c r="J310" i="2"/>
  <c r="J314" i="2" s="1"/>
  <c r="BH293" i="2"/>
  <c r="BG293" i="2"/>
  <c r="BF293" i="2"/>
  <c r="J293" i="2"/>
  <c r="BH291" i="2"/>
  <c r="BH334" i="2" s="1"/>
  <c r="BG291" i="2"/>
  <c r="BF291" i="2"/>
  <c r="L291" i="2"/>
  <c r="L324" i="2" s="1"/>
  <c r="K291" i="2"/>
  <c r="K324" i="2" s="1"/>
  <c r="J291" i="2"/>
  <c r="I291" i="2"/>
  <c r="I334" i="2" s="1"/>
  <c r="BH279" i="2"/>
  <c r="BG279" i="2"/>
  <c r="BF279" i="2"/>
  <c r="L279" i="2"/>
  <c r="K279" i="2"/>
  <c r="J279" i="2"/>
  <c r="I279" i="2"/>
  <c r="BH264" i="2"/>
  <c r="BH277" i="2" s="1"/>
  <c r="BH333" i="2" s="1"/>
  <c r="BG264" i="2"/>
  <c r="BG277" i="2" s="1"/>
  <c r="BG333" i="2" s="1"/>
  <c r="BF264" i="2"/>
  <c r="BF277" i="2" s="1"/>
  <c r="BF333" i="2" s="1"/>
  <c r="L264" i="2"/>
  <c r="L277" i="2" s="1"/>
  <c r="L333" i="2" s="1"/>
  <c r="K264" i="2"/>
  <c r="K277" i="2"/>
  <c r="J264" i="2"/>
  <c r="J277" i="2" s="1"/>
  <c r="J333" i="2" s="1"/>
  <c r="I264" i="2"/>
  <c r="I277" i="2" s="1"/>
  <c r="I333" i="2" s="1"/>
  <c r="BH254" i="2"/>
  <c r="BH262" i="2" s="1"/>
  <c r="BH332" i="2" s="1"/>
  <c r="BG254" i="2"/>
  <c r="BG262" i="2" s="1"/>
  <c r="BG332" i="2" s="1"/>
  <c r="BF254" i="2"/>
  <c r="BF262" i="2" s="1"/>
  <c r="BF332" i="2" s="1"/>
  <c r="L254" i="2"/>
  <c r="L262" i="2" s="1"/>
  <c r="L332" i="2" s="1"/>
  <c r="K254" i="2"/>
  <c r="K262" i="2" s="1"/>
  <c r="K332" i="2" s="1"/>
  <c r="J254" i="2"/>
  <c r="J262" i="2"/>
  <c r="I254" i="2"/>
  <c r="I262" i="2" s="1"/>
  <c r="I332" i="2" s="1"/>
  <c r="BH249" i="2"/>
  <c r="BH252" i="2" s="1"/>
  <c r="BG249" i="2"/>
  <c r="BG252" i="2" s="1"/>
  <c r="BF249" i="2"/>
  <c r="BF252" i="2" s="1"/>
  <c r="BF331" i="2" s="1"/>
  <c r="L249" i="2"/>
  <c r="L252" i="2" s="1"/>
  <c r="L331" i="2" s="1"/>
  <c r="K249" i="2"/>
  <c r="K252" i="2" s="1"/>
  <c r="K331" i="2" s="1"/>
  <c r="J249" i="2"/>
  <c r="J252" i="2" s="1"/>
  <c r="J331" i="2" s="1"/>
  <c r="I249" i="2"/>
  <c r="I252" i="2" s="1"/>
  <c r="BH238" i="2"/>
  <c r="BH247" i="2" s="1"/>
  <c r="BG238" i="2"/>
  <c r="BG247" i="2" s="1"/>
  <c r="BF238" i="2"/>
  <c r="BF247" i="2" s="1"/>
  <c r="BF330" i="2" s="1"/>
  <c r="L238" i="2"/>
  <c r="L247" i="2" s="1"/>
  <c r="K238" i="2"/>
  <c r="K247" i="2" s="1"/>
  <c r="J238" i="2"/>
  <c r="J247" i="2" s="1"/>
  <c r="I238" i="2"/>
  <c r="I247" i="2" s="1"/>
  <c r="BH180" i="2"/>
  <c r="BH236" i="2" s="1"/>
  <c r="BH329" i="2" s="1"/>
  <c r="BG180" i="2"/>
  <c r="BG236" i="2" s="1"/>
  <c r="BF180" i="2"/>
  <c r="BF236" i="2" s="1"/>
  <c r="BF329" i="2" s="1"/>
  <c r="L180" i="2"/>
  <c r="L236" i="2" s="1"/>
  <c r="L329" i="2" s="1"/>
  <c r="K180" i="2"/>
  <c r="J180" i="2"/>
  <c r="J236" i="2" s="1"/>
  <c r="J329" i="2" s="1"/>
  <c r="I180" i="2"/>
  <c r="BG327" i="2"/>
  <c r="FP71" i="2"/>
  <c r="BG326" i="2"/>
  <c r="I324" i="2"/>
  <c r="BG320" i="2"/>
  <c r="I303" i="2"/>
  <c r="J303" i="2"/>
  <c r="K303" i="2"/>
  <c r="L303" i="2"/>
  <c r="BF303" i="2"/>
  <c r="BG303" i="2"/>
  <c r="BH303" i="2"/>
  <c r="BL320" i="2"/>
  <c r="BL326" i="2"/>
  <c r="FC320" i="2"/>
  <c r="CK326" i="2"/>
  <c r="BU320" i="2"/>
  <c r="BU326" i="2"/>
  <c r="BT320" i="2"/>
  <c r="BT326" i="2"/>
  <c r="CE326" i="2"/>
  <c r="BS326" i="2"/>
  <c r="CV320" i="2"/>
  <c r="CV326" i="2"/>
  <c r="BJ320" i="2"/>
  <c r="CU320" i="2"/>
  <c r="CU326" i="2"/>
  <c r="BI326" i="2"/>
  <c r="CR320" i="2"/>
  <c r="CR326" i="2"/>
  <c r="FI320" i="2"/>
  <c r="DA320" i="2"/>
  <c r="DA326" i="2"/>
  <c r="CO320" i="2"/>
  <c r="CZ320" i="2"/>
  <c r="CZ326" i="2"/>
  <c r="CN320" i="2"/>
  <c r="FE320" i="2"/>
  <c r="FE326" i="2"/>
  <c r="CY320" i="2"/>
  <c r="CY326" i="2"/>
  <c r="BZ320" i="2"/>
  <c r="BZ326" i="2"/>
  <c r="BM313" i="2"/>
  <c r="BM317" i="2" s="1"/>
  <c r="BL313" i="2"/>
  <c r="BK313" i="2"/>
  <c r="BJ313" i="2"/>
  <c r="BJ317" i="2" s="1"/>
  <c r="BI313" i="2"/>
  <c r="BI317" i="2" s="1"/>
  <c r="BM312" i="2"/>
  <c r="BM316" i="2" s="1"/>
  <c r="BL312" i="2"/>
  <c r="BL316" i="2" s="1"/>
  <c r="BK312" i="2"/>
  <c r="BK316" i="2" s="1"/>
  <c r="BJ312" i="2"/>
  <c r="BJ316" i="2" s="1"/>
  <c r="BI312" i="2"/>
  <c r="BI316" i="2" s="1"/>
  <c r="BM311" i="2"/>
  <c r="BM315" i="2" s="1"/>
  <c r="BL311" i="2"/>
  <c r="BL315" i="2" s="1"/>
  <c r="BK311" i="2"/>
  <c r="BK315" i="2" s="1"/>
  <c r="BJ311" i="2"/>
  <c r="BJ315" i="2" s="1"/>
  <c r="BI311" i="2"/>
  <c r="BM310" i="2"/>
  <c r="BM314" i="2" s="1"/>
  <c r="BL310" i="2"/>
  <c r="BL314" i="2" s="1"/>
  <c r="BK310" i="2"/>
  <c r="BK314" i="2" s="1"/>
  <c r="BJ310" i="2"/>
  <c r="BJ314" i="2" s="1"/>
  <c r="BI310" i="2"/>
  <c r="BI314" i="2" s="1"/>
  <c r="BM291" i="2"/>
  <c r="BM324" i="2" s="1"/>
  <c r="BM264" i="2"/>
  <c r="BM277" i="2" s="1"/>
  <c r="BM333" i="2" s="1"/>
  <c r="BM327" i="2"/>
  <c r="BM180" i="2"/>
  <c r="BM236" i="2" s="1"/>
  <c r="BM238" i="2"/>
  <c r="BM247" i="2" s="1"/>
  <c r="BM330" i="2" s="1"/>
  <c r="BM249" i="2"/>
  <c r="BM252" i="2" s="1"/>
  <c r="BM331" i="2" s="1"/>
  <c r="BM254" i="2"/>
  <c r="BM262" i="2" s="1"/>
  <c r="BM332" i="2" s="1"/>
  <c r="BL291" i="2"/>
  <c r="BL324" i="2" s="1"/>
  <c r="BL264" i="2"/>
  <c r="BL277" i="2" s="1"/>
  <c r="BL333" i="2"/>
  <c r="BL178" i="2"/>
  <c r="BL328" i="2" s="1"/>
  <c r="BL180" i="2"/>
  <c r="BL236" i="2" s="1"/>
  <c r="BL329" i="2" s="1"/>
  <c r="BL238" i="2"/>
  <c r="BL247" i="2"/>
  <c r="BL330" i="2" s="1"/>
  <c r="BL249" i="2"/>
  <c r="BL252" i="2" s="1"/>
  <c r="BL254" i="2"/>
  <c r="BL262" i="2" s="1"/>
  <c r="BL332" i="2" s="1"/>
  <c r="BK291" i="2"/>
  <c r="BK264" i="2"/>
  <c r="BK277" i="2" s="1"/>
  <c r="BK323" i="2" s="1"/>
  <c r="BK178" i="2"/>
  <c r="BK328" i="2" s="1"/>
  <c r="BK180" i="2"/>
  <c r="BK236" i="2" s="1"/>
  <c r="BK238" i="2"/>
  <c r="BK247" i="2" s="1"/>
  <c r="BK330" i="2" s="1"/>
  <c r="BK249" i="2"/>
  <c r="BK252" i="2" s="1"/>
  <c r="BK254" i="2"/>
  <c r="BK262" i="2" s="1"/>
  <c r="BK332" i="2" s="1"/>
  <c r="BJ291" i="2"/>
  <c r="BJ264" i="2"/>
  <c r="BJ277" i="2" s="1"/>
  <c r="BJ327" i="2"/>
  <c r="BJ178" i="2"/>
  <c r="BJ328" i="2" s="1"/>
  <c r="BJ180" i="2"/>
  <c r="BJ236" i="2"/>
  <c r="BJ238" i="2"/>
  <c r="BJ247" i="2" s="1"/>
  <c r="BJ249" i="2"/>
  <c r="BJ252" i="2" s="1"/>
  <c r="BJ254" i="2"/>
  <c r="BJ262" i="2" s="1"/>
  <c r="BJ332" i="2" s="1"/>
  <c r="BI291" i="2"/>
  <c r="BI324" i="2" s="1"/>
  <c r="BI264" i="2"/>
  <c r="BI277" i="2" s="1"/>
  <c r="BI333" i="2" s="1"/>
  <c r="BI327" i="2"/>
  <c r="BI178" i="2"/>
  <c r="BI328" i="2" s="1"/>
  <c r="BI180" i="2"/>
  <c r="BI236" i="2" s="1"/>
  <c r="BI329" i="2" s="1"/>
  <c r="BI238" i="2"/>
  <c r="BI247" i="2"/>
  <c r="BI330" i="2" s="1"/>
  <c r="BI249" i="2"/>
  <c r="BI252" i="2" s="1"/>
  <c r="BI254" i="2"/>
  <c r="BI262" i="2" s="1"/>
  <c r="BI332" i="2" s="1"/>
  <c r="BM293" i="2"/>
  <c r="BL293" i="2"/>
  <c r="BK293" i="2"/>
  <c r="BJ293" i="2"/>
  <c r="BI293" i="2"/>
  <c r="BM279" i="2"/>
  <c r="BL279" i="2"/>
  <c r="BK279" i="2"/>
  <c r="BJ279" i="2"/>
  <c r="BI279" i="2"/>
  <c r="BO238" i="2"/>
  <c r="BO247" i="2" s="1"/>
  <c r="BP238" i="2"/>
  <c r="BP247" i="2" s="1"/>
  <c r="BQ238" i="2"/>
  <c r="BQ247" i="2"/>
  <c r="BQ322" i="2" s="1"/>
  <c r="BR238" i="2"/>
  <c r="BR247" i="2" s="1"/>
  <c r="BR322" i="2" s="1"/>
  <c r="BS238" i="2"/>
  <c r="BS247" i="2" s="1"/>
  <c r="BS322" i="2" s="1"/>
  <c r="BT238" i="2"/>
  <c r="BT247" i="2" s="1"/>
  <c r="BT330" i="2" s="1"/>
  <c r="BU238" i="2"/>
  <c r="BU247" i="2" s="1"/>
  <c r="BU322" i="2" s="1"/>
  <c r="BV238" i="2"/>
  <c r="BV247" i="2" s="1"/>
  <c r="BV322" i="2" s="1"/>
  <c r="BW238" i="2"/>
  <c r="BW247" i="2" s="1"/>
  <c r="BX238" i="2"/>
  <c r="BX247" i="2" s="1"/>
  <c r="BX322" i="2" s="1"/>
  <c r="BY238" i="2"/>
  <c r="BY247" i="2" s="1"/>
  <c r="BZ238" i="2"/>
  <c r="BZ247" i="2"/>
  <c r="CA238" i="2"/>
  <c r="CA247" i="2" s="1"/>
  <c r="CB238" i="2"/>
  <c r="CB247" i="2" s="1"/>
  <c r="CC238" i="2"/>
  <c r="CC247" i="2" s="1"/>
  <c r="CD238" i="2"/>
  <c r="CD247" i="2" s="1"/>
  <c r="CD330" i="2" s="1"/>
  <c r="CE238" i="2"/>
  <c r="CE247" i="2" s="1"/>
  <c r="CF238" i="2"/>
  <c r="CF247" i="2" s="1"/>
  <c r="CF330" i="2" s="1"/>
  <c r="CG238" i="2"/>
  <c r="CG247" i="2" s="1"/>
  <c r="CG322" i="2" s="1"/>
  <c r="CI238" i="2"/>
  <c r="CI247" i="2" s="1"/>
  <c r="CJ238" i="2"/>
  <c r="CJ247" i="2" s="1"/>
  <c r="CJ330" i="2" s="1"/>
  <c r="CK238" i="2"/>
  <c r="CK247" i="2" s="1"/>
  <c r="CL238" i="2"/>
  <c r="CL247" i="2" s="1"/>
  <c r="CM238" i="2"/>
  <c r="CM247" i="2" s="1"/>
  <c r="CM330" i="2" s="1"/>
  <c r="CN238" i="2"/>
  <c r="CN247" i="2" s="1"/>
  <c r="CO238" i="2"/>
  <c r="CO247" i="2" s="1"/>
  <c r="CO330" i="2" s="1"/>
  <c r="CP238" i="2"/>
  <c r="CP247" i="2" s="1"/>
  <c r="CQ238" i="2"/>
  <c r="CQ247" i="2" s="1"/>
  <c r="CR238" i="2"/>
  <c r="CR247" i="2" s="1"/>
  <c r="CS238" i="2"/>
  <c r="CS247" i="2" s="1"/>
  <c r="CT238" i="2"/>
  <c r="CT247" i="2"/>
  <c r="CU238" i="2"/>
  <c r="CU247" i="2" s="1"/>
  <c r="CV238" i="2"/>
  <c r="CV247" i="2" s="1"/>
  <c r="CW238" i="2"/>
  <c r="CX238" i="2"/>
  <c r="CX247" i="2" s="1"/>
  <c r="CY238" i="2"/>
  <c r="CZ238" i="2"/>
  <c r="CZ247" i="2" s="1"/>
  <c r="DA238" i="2"/>
  <c r="DA247" i="2" s="1"/>
  <c r="DA322" i="2" s="1"/>
  <c r="DB238" i="2"/>
  <c r="DB247" i="2" s="1"/>
  <c r="DB322" i="2" s="1"/>
  <c r="DC238" i="2"/>
  <c r="DC247" i="2" s="1"/>
  <c r="DD238" i="2"/>
  <c r="DD247" i="2" s="1"/>
  <c r="DE238" i="2"/>
  <c r="DE247" i="2" s="1"/>
  <c r="EM238" i="2"/>
  <c r="EM247" i="2" s="1"/>
  <c r="EM330" i="2" s="1"/>
  <c r="EZ238" i="2"/>
  <c r="EZ247" i="2" s="1"/>
  <c r="EZ322" i="2" s="1"/>
  <c r="FA238" i="2"/>
  <c r="FA247" i="2" s="1"/>
  <c r="FC238" i="2"/>
  <c r="FC247" i="2" s="1"/>
  <c r="FC330" i="2" s="1"/>
  <c r="FD238" i="2"/>
  <c r="FD247" i="2" s="1"/>
  <c r="FE238" i="2"/>
  <c r="FE247" i="2" s="1"/>
  <c r="FE322" i="2" s="1"/>
  <c r="FF238" i="2"/>
  <c r="FG238" i="2"/>
  <c r="FG247" i="2" s="1"/>
  <c r="FG330" i="2" s="1"/>
  <c r="FI238" i="2"/>
  <c r="FJ238" i="2"/>
  <c r="FJ247" i="2" s="1"/>
  <c r="FJ330" i="2" s="1"/>
  <c r="BO313" i="2"/>
  <c r="BO312" i="2"/>
  <c r="BO311" i="2"/>
  <c r="BO315" i="2" s="1"/>
  <c r="BO310" i="2"/>
  <c r="BO314" i="2" s="1"/>
  <c r="BO293" i="2"/>
  <c r="BO291" i="2"/>
  <c r="BO324" i="2" s="1"/>
  <c r="BO279" i="2"/>
  <c r="BO264" i="2"/>
  <c r="BO277" i="2" s="1"/>
  <c r="BO254" i="2"/>
  <c r="BO262" i="2" s="1"/>
  <c r="BO332" i="2" s="1"/>
  <c r="BO249" i="2"/>
  <c r="BO252" i="2" s="1"/>
  <c r="BO331" i="2" s="1"/>
  <c r="BO180" i="2"/>
  <c r="BO236" i="2" s="1"/>
  <c r="BO178" i="2"/>
  <c r="BO328" i="2" s="1"/>
  <c r="BO327" i="2"/>
  <c r="BY313" i="2"/>
  <c r="BY317" i="2" s="1"/>
  <c r="BX313" i="2"/>
  <c r="BX317" i="2" s="1"/>
  <c r="BW313" i="2"/>
  <c r="BW317" i="2" s="1"/>
  <c r="BV313" i="2"/>
  <c r="BV317" i="2" s="1"/>
  <c r="BU313" i="2"/>
  <c r="BU317" i="2" s="1"/>
  <c r="BT313" i="2"/>
  <c r="BT317" i="2" s="1"/>
  <c r="BS313" i="2"/>
  <c r="BS317" i="2" s="1"/>
  <c r="BR313" i="2"/>
  <c r="BR317" i="2" s="1"/>
  <c r="BQ313" i="2"/>
  <c r="BQ317" i="2" s="1"/>
  <c r="BP313" i="2"/>
  <c r="BP317" i="2" s="1"/>
  <c r="BY312" i="2"/>
  <c r="BY316" i="2" s="1"/>
  <c r="BX312" i="2"/>
  <c r="BX316" i="2" s="1"/>
  <c r="BW312" i="2"/>
  <c r="BW316" i="2" s="1"/>
  <c r="BV312" i="2"/>
  <c r="BV316" i="2" s="1"/>
  <c r="BU312" i="2"/>
  <c r="BU316" i="2" s="1"/>
  <c r="BT312" i="2"/>
  <c r="BT316" i="2" s="1"/>
  <c r="BS312" i="2"/>
  <c r="BS316" i="2" s="1"/>
  <c r="BR312" i="2"/>
  <c r="BR316" i="2" s="1"/>
  <c r="BQ312" i="2"/>
  <c r="BP312" i="2"/>
  <c r="BP316" i="2" s="1"/>
  <c r="BY311" i="2"/>
  <c r="BY315" i="2" s="1"/>
  <c r="BX311" i="2"/>
  <c r="BX315" i="2" s="1"/>
  <c r="BV311" i="2"/>
  <c r="BV315" i="2" s="1"/>
  <c r="BU311" i="2"/>
  <c r="BU315" i="2" s="1"/>
  <c r="BT311" i="2"/>
  <c r="BT315" i="2" s="1"/>
  <c r="BS311" i="2"/>
  <c r="BS315" i="2" s="1"/>
  <c r="BR311" i="2"/>
  <c r="BR315" i="2" s="1"/>
  <c r="BQ311" i="2"/>
  <c r="BQ315" i="2" s="1"/>
  <c r="BP311" i="2"/>
  <c r="BP315" i="2" s="1"/>
  <c r="BY310" i="2"/>
  <c r="BY314" i="2" s="1"/>
  <c r="BX310" i="2"/>
  <c r="BX314" i="2" s="1"/>
  <c r="BW310" i="2"/>
  <c r="BW314" i="2" s="1"/>
  <c r="BV310" i="2"/>
  <c r="BV314" i="2" s="1"/>
  <c r="BU310" i="2"/>
  <c r="BU314" i="2" s="1"/>
  <c r="BT310" i="2"/>
  <c r="BT314" i="2" s="1"/>
  <c r="BS310" i="2"/>
  <c r="BS314" i="2" s="1"/>
  <c r="BR310" i="2"/>
  <c r="BR314" i="2" s="1"/>
  <c r="BQ310" i="2"/>
  <c r="BQ314" i="2" s="1"/>
  <c r="BP310" i="2"/>
  <c r="BP314" i="2" s="1"/>
  <c r="BX293" i="2"/>
  <c r="BV293" i="2"/>
  <c r="BU293" i="2"/>
  <c r="BT293" i="2"/>
  <c r="BS293" i="2"/>
  <c r="BR293" i="2"/>
  <c r="BQ293" i="2"/>
  <c r="BP293" i="2"/>
  <c r="BY291" i="2"/>
  <c r="BX291" i="2"/>
  <c r="BX324" i="2" s="1"/>
  <c r="BW291" i="2"/>
  <c r="BW324" i="2" s="1"/>
  <c r="BV291" i="2"/>
  <c r="BV334" i="2" s="1"/>
  <c r="BU291" i="2"/>
  <c r="BT291" i="2"/>
  <c r="BT324" i="2" s="1"/>
  <c r="BS291" i="2"/>
  <c r="BS324" i="2" s="1"/>
  <c r="BR291" i="2"/>
  <c r="BQ291" i="2"/>
  <c r="BP291" i="2"/>
  <c r="BP324" i="2" s="1"/>
  <c r="BY279" i="2"/>
  <c r="BX279" i="2"/>
  <c r="BW279" i="2"/>
  <c r="BV279" i="2"/>
  <c r="BU279" i="2"/>
  <c r="BT279" i="2"/>
  <c r="BS279" i="2"/>
  <c r="BR279" i="2"/>
  <c r="BQ279" i="2"/>
  <c r="BP279" i="2"/>
  <c r="BY264" i="2"/>
  <c r="BY277" i="2" s="1"/>
  <c r="BY333" i="2" s="1"/>
  <c r="BX264" i="2"/>
  <c r="BX277" i="2" s="1"/>
  <c r="BX333" i="2" s="1"/>
  <c r="BW264" i="2"/>
  <c r="BW277" i="2" s="1"/>
  <c r="BW333" i="2" s="1"/>
  <c r="BV264" i="2"/>
  <c r="BV277" i="2" s="1"/>
  <c r="BU264" i="2"/>
  <c r="BU277" i="2" s="1"/>
  <c r="BT264" i="2"/>
  <c r="BT277" i="2"/>
  <c r="BT333" i="2" s="1"/>
  <c r="BS264" i="2"/>
  <c r="BS277" i="2"/>
  <c r="BS333" i="2" s="1"/>
  <c r="BR264" i="2"/>
  <c r="BR277" i="2" s="1"/>
  <c r="BR333" i="2" s="1"/>
  <c r="BQ264" i="2"/>
  <c r="BQ277" i="2" s="1"/>
  <c r="BQ333" i="2" s="1"/>
  <c r="BP264" i="2"/>
  <c r="BP277" i="2" s="1"/>
  <c r="BY254" i="2"/>
  <c r="BY262" i="2" s="1"/>
  <c r="BY332" i="2" s="1"/>
  <c r="BX254" i="2"/>
  <c r="BX262" i="2" s="1"/>
  <c r="BX332" i="2" s="1"/>
  <c r="BW254" i="2"/>
  <c r="BW262" i="2" s="1"/>
  <c r="BV254" i="2"/>
  <c r="BV262" i="2" s="1"/>
  <c r="BU254" i="2"/>
  <c r="BU262" i="2" s="1"/>
  <c r="BU332" i="2" s="1"/>
  <c r="BT254" i="2"/>
  <c r="BT262" i="2"/>
  <c r="BT332" i="2" s="1"/>
  <c r="BS254" i="2"/>
  <c r="BS262" i="2" s="1"/>
  <c r="BR254" i="2"/>
  <c r="BR262" i="2" s="1"/>
  <c r="BQ254" i="2"/>
  <c r="BQ262" i="2" s="1"/>
  <c r="BQ332" i="2" s="1"/>
  <c r="BP254" i="2"/>
  <c r="BP262" i="2" s="1"/>
  <c r="BP332" i="2" s="1"/>
  <c r="BY249" i="2"/>
  <c r="BY252" i="2" s="1"/>
  <c r="BY331" i="2" s="1"/>
  <c r="BX249" i="2"/>
  <c r="BX252" i="2" s="1"/>
  <c r="BW249" i="2"/>
  <c r="BW252" i="2" s="1"/>
  <c r="BW331" i="2" s="1"/>
  <c r="BV249" i="2"/>
  <c r="BV252" i="2"/>
  <c r="BV331" i="2" s="1"/>
  <c r="BU249" i="2"/>
  <c r="BU252" i="2" s="1"/>
  <c r="BU331" i="2" s="1"/>
  <c r="BT249" i="2"/>
  <c r="BT252" i="2" s="1"/>
  <c r="BS249" i="2"/>
  <c r="BS252" i="2" s="1"/>
  <c r="BR249" i="2"/>
  <c r="BR252" i="2" s="1"/>
  <c r="BR331" i="2" s="1"/>
  <c r="BQ249" i="2"/>
  <c r="BQ252" i="2" s="1"/>
  <c r="BP249" i="2"/>
  <c r="BP252" i="2" s="1"/>
  <c r="BY180" i="2"/>
  <c r="BY236" i="2" s="1"/>
  <c r="BY329" i="2" s="1"/>
  <c r="BX180" i="2"/>
  <c r="BX236" i="2" s="1"/>
  <c r="BX329" i="2" s="1"/>
  <c r="BW180" i="2"/>
  <c r="BV180" i="2"/>
  <c r="BV236" i="2" s="1"/>
  <c r="BV329" i="2" s="1"/>
  <c r="BU180" i="2"/>
  <c r="BU236" i="2" s="1"/>
  <c r="BT180" i="2"/>
  <c r="BT236" i="2" s="1"/>
  <c r="BS180" i="2"/>
  <c r="BS236" i="2" s="1"/>
  <c r="BS329" i="2" s="1"/>
  <c r="BR180" i="2"/>
  <c r="BR236" i="2" s="1"/>
  <c r="BR329" i="2" s="1"/>
  <c r="BQ180" i="2"/>
  <c r="BQ236" i="2" s="1"/>
  <c r="BQ329" i="2" s="1"/>
  <c r="BP180" i="2"/>
  <c r="BP236" i="2" s="1"/>
  <c r="BP329" i="2" s="1"/>
  <c r="BY178" i="2"/>
  <c r="BY328" i="2" s="1"/>
  <c r="BX178" i="2"/>
  <c r="BX328" i="2" s="1"/>
  <c r="BW178" i="2"/>
  <c r="BW328" i="2"/>
  <c r="BV178" i="2"/>
  <c r="BV328" i="2"/>
  <c r="BU178" i="2"/>
  <c r="BU328" i="2" s="1"/>
  <c r="BT178" i="2"/>
  <c r="BT328" i="2" s="1"/>
  <c r="BS178" i="2"/>
  <c r="BS328" i="2" s="1"/>
  <c r="BR178" i="2"/>
  <c r="BR328" i="2" s="1"/>
  <c r="BQ178" i="2"/>
  <c r="BQ328" i="2" s="1"/>
  <c r="BP178" i="2"/>
  <c r="BT327" i="2"/>
  <c r="BS327" i="2"/>
  <c r="BR327" i="2"/>
  <c r="FP10" i="2"/>
  <c r="CJ313" i="2"/>
  <c r="CJ317" i="2" s="1"/>
  <c r="CI313" i="2"/>
  <c r="CI317" i="2" s="1"/>
  <c r="CG313" i="2"/>
  <c r="CG317" i="2" s="1"/>
  <c r="CF313" i="2"/>
  <c r="CF317" i="2" s="1"/>
  <c r="CE313" i="2"/>
  <c r="CE317" i="2" s="1"/>
  <c r="CD313" i="2"/>
  <c r="CD317" i="2" s="1"/>
  <c r="CC313" i="2"/>
  <c r="CC317" i="2" s="1"/>
  <c r="CB313" i="2"/>
  <c r="CA313" i="2"/>
  <c r="CA317" i="2" s="1"/>
  <c r="BZ313" i="2"/>
  <c r="BZ317" i="2" s="1"/>
  <c r="CJ312" i="2"/>
  <c r="CJ316" i="2" s="1"/>
  <c r="CI312" i="2"/>
  <c r="CI316" i="2" s="1"/>
  <c r="CG312" i="2"/>
  <c r="CG316" i="2" s="1"/>
  <c r="CF312" i="2"/>
  <c r="CF316" i="2" s="1"/>
  <c r="CE312" i="2"/>
  <c r="CE316" i="2" s="1"/>
  <c r="CD312" i="2"/>
  <c r="CD316" i="2" s="1"/>
  <c r="CC312" i="2"/>
  <c r="CC316" i="2" s="1"/>
  <c r="CB312" i="2"/>
  <c r="CB316" i="2" s="1"/>
  <c r="CA312" i="2"/>
  <c r="CA316" i="2" s="1"/>
  <c r="BZ312" i="2"/>
  <c r="BZ316" i="2" s="1"/>
  <c r="CG311" i="2"/>
  <c r="CG315" i="2" s="1"/>
  <c r="CF311" i="2"/>
  <c r="CF315" i="2" s="1"/>
  <c r="CE311" i="2"/>
  <c r="CE315" i="2" s="1"/>
  <c r="BZ311" i="2"/>
  <c r="BZ315" i="2" s="1"/>
  <c r="CJ310" i="2"/>
  <c r="CJ314" i="2" s="1"/>
  <c r="CI310" i="2"/>
  <c r="CI314" i="2" s="1"/>
  <c r="CG310" i="2"/>
  <c r="CG314" i="2" s="1"/>
  <c r="CF310" i="2"/>
  <c r="CF314" i="2" s="1"/>
  <c r="CE310" i="2"/>
  <c r="CE314" i="2" s="1"/>
  <c r="CD310" i="2"/>
  <c r="CD314" i="2" s="1"/>
  <c r="CC310" i="2"/>
  <c r="CC314" i="2" s="1"/>
  <c r="CB310" i="2"/>
  <c r="CB314" i="2" s="1"/>
  <c r="CA310" i="2"/>
  <c r="CA314" i="2" s="1"/>
  <c r="BZ310" i="2"/>
  <c r="BZ314" i="2" s="1"/>
  <c r="CJ293" i="2"/>
  <c r="CG293" i="2"/>
  <c r="CF293" i="2"/>
  <c r="CE293" i="2"/>
  <c r="CC293" i="2"/>
  <c r="CB293" i="2"/>
  <c r="BZ293" i="2"/>
  <c r="CJ291" i="2"/>
  <c r="CI291" i="2"/>
  <c r="CI334" i="2" s="1"/>
  <c r="CG291" i="2"/>
  <c r="CF291" i="2"/>
  <c r="CE291" i="2"/>
  <c r="CD291" i="2"/>
  <c r="CC291" i="2"/>
  <c r="CB291" i="2"/>
  <c r="CB334" i="2" s="1"/>
  <c r="CA291" i="2"/>
  <c r="BZ291" i="2"/>
  <c r="BZ324" i="2" s="1"/>
  <c r="CJ279" i="2"/>
  <c r="CI279" i="2"/>
  <c r="CG279" i="2"/>
  <c r="CF279" i="2"/>
  <c r="CE279" i="2"/>
  <c r="CD279" i="2"/>
  <c r="CC279" i="2"/>
  <c r="CB279" i="2"/>
  <c r="CA279" i="2"/>
  <c r="BZ279" i="2"/>
  <c r="CJ264" i="2"/>
  <c r="CJ277" i="2"/>
  <c r="CI264" i="2"/>
  <c r="CI277" i="2" s="1"/>
  <c r="CI333" i="2" s="1"/>
  <c r="CG264" i="2"/>
  <c r="CG277" i="2" s="1"/>
  <c r="CG333" i="2" s="1"/>
  <c r="CF264" i="2"/>
  <c r="CF277" i="2" s="1"/>
  <c r="CF333" i="2" s="1"/>
  <c r="CE264" i="2"/>
  <c r="CE277" i="2" s="1"/>
  <c r="CE333" i="2" s="1"/>
  <c r="CD264" i="2"/>
  <c r="CD277" i="2" s="1"/>
  <c r="CD333" i="2" s="1"/>
  <c r="CC264" i="2"/>
  <c r="CC277" i="2" s="1"/>
  <c r="CC333" i="2" s="1"/>
  <c r="CB264" i="2"/>
  <c r="CB277" i="2" s="1"/>
  <c r="CB333" i="2" s="1"/>
  <c r="CA264" i="2"/>
  <c r="CA277" i="2" s="1"/>
  <c r="CA323" i="2" s="1"/>
  <c r="BZ264" i="2"/>
  <c r="BZ277" i="2" s="1"/>
  <c r="BZ333" i="2" s="1"/>
  <c r="CJ254" i="2"/>
  <c r="CJ262" i="2" s="1"/>
  <c r="CJ332" i="2" s="1"/>
  <c r="CI254" i="2"/>
  <c r="CI262" i="2" s="1"/>
  <c r="CI332" i="2"/>
  <c r="CG254" i="2"/>
  <c r="CG262" i="2"/>
  <c r="CG332" i="2" s="1"/>
  <c r="CF254" i="2"/>
  <c r="CF262" i="2"/>
  <c r="CF332" i="2" s="1"/>
  <c r="CE254" i="2"/>
  <c r="CE262" i="2" s="1"/>
  <c r="CE332" i="2" s="1"/>
  <c r="CD254" i="2"/>
  <c r="CD262" i="2" s="1"/>
  <c r="CC254" i="2"/>
  <c r="CC262" i="2" s="1"/>
  <c r="CC332" i="2" s="1"/>
  <c r="CB254" i="2"/>
  <c r="CB262" i="2" s="1"/>
  <c r="CB332" i="2" s="1"/>
  <c r="CA254" i="2"/>
  <c r="CA262" i="2" s="1"/>
  <c r="CA332" i="2" s="1"/>
  <c r="BZ254" i="2"/>
  <c r="BZ262" i="2" s="1"/>
  <c r="BZ332" i="2" s="1"/>
  <c r="CJ249" i="2"/>
  <c r="CJ252" i="2" s="1"/>
  <c r="CJ331" i="2" s="1"/>
  <c r="CI249" i="2"/>
  <c r="CI252" i="2" s="1"/>
  <c r="CG249" i="2"/>
  <c r="CG252" i="2" s="1"/>
  <c r="CF249" i="2"/>
  <c r="CF252" i="2" s="1"/>
  <c r="CF331" i="2" s="1"/>
  <c r="CE249" i="2"/>
  <c r="CE252" i="2" s="1"/>
  <c r="CE331" i="2" s="1"/>
  <c r="CD249" i="2"/>
  <c r="CD252" i="2" s="1"/>
  <c r="CD331" i="2" s="1"/>
  <c r="CC249" i="2"/>
  <c r="CC252" i="2" s="1"/>
  <c r="CB249" i="2"/>
  <c r="CB252" i="2" s="1"/>
  <c r="CB331" i="2" s="1"/>
  <c r="CA249" i="2"/>
  <c r="CA252" i="2" s="1"/>
  <c r="BZ249" i="2"/>
  <c r="BZ252" i="2" s="1"/>
  <c r="CJ180" i="2"/>
  <c r="CJ236" i="2"/>
  <c r="CJ329" i="2" s="1"/>
  <c r="CI180" i="2"/>
  <c r="CG180" i="2"/>
  <c r="CG236" i="2" s="1"/>
  <c r="CG329" i="2" s="1"/>
  <c r="CF180" i="2"/>
  <c r="CF236" i="2" s="1"/>
  <c r="CF329" i="2" s="1"/>
  <c r="CE180" i="2"/>
  <c r="CE236" i="2" s="1"/>
  <c r="CE329" i="2" s="1"/>
  <c r="CD180" i="2"/>
  <c r="CD236" i="2"/>
  <c r="CD329" i="2" s="1"/>
  <c r="CC180" i="2"/>
  <c r="CC236" i="2" s="1"/>
  <c r="CC329" i="2" s="1"/>
  <c r="CB180" i="2"/>
  <c r="CB236" i="2" s="1"/>
  <c r="CB329" i="2" s="1"/>
  <c r="CA180" i="2"/>
  <c r="CA236" i="2" s="1"/>
  <c r="CA329" i="2"/>
  <c r="BZ180" i="2"/>
  <c r="BZ236" i="2" s="1"/>
  <c r="BZ329" i="2" s="1"/>
  <c r="CJ178" i="2"/>
  <c r="CJ328" i="2" s="1"/>
  <c r="CI178" i="2"/>
  <c r="CI328" i="2"/>
  <c r="CG178" i="2"/>
  <c r="CG328" i="2" s="1"/>
  <c r="CF178" i="2"/>
  <c r="CF328" i="2" s="1"/>
  <c r="CE178" i="2"/>
  <c r="CE328" i="2" s="1"/>
  <c r="CC178" i="2"/>
  <c r="CC328" i="2" s="1"/>
  <c r="CB178" i="2"/>
  <c r="CB328" i="2" s="1"/>
  <c r="CA178" i="2"/>
  <c r="CA328" i="2" s="1"/>
  <c r="BZ178" i="2"/>
  <c r="BZ328" i="2"/>
  <c r="CI327" i="2"/>
  <c r="CP313" i="2"/>
  <c r="CP317" i="2" s="1"/>
  <c r="CP312" i="2"/>
  <c r="CP316" i="2" s="1"/>
  <c r="CP311" i="2"/>
  <c r="CP315" i="2" s="1"/>
  <c r="CP310" i="2"/>
  <c r="CP314" i="2" s="1"/>
  <c r="CP293" i="2"/>
  <c r="CP291" i="2"/>
  <c r="CP279" i="2"/>
  <c r="CP264" i="2"/>
  <c r="CP277" i="2" s="1"/>
  <c r="CP333" i="2" s="1"/>
  <c r="CP254" i="2"/>
  <c r="CP262" i="2" s="1"/>
  <c r="CP332" i="2" s="1"/>
  <c r="CP249" i="2"/>
  <c r="CP252" i="2" s="1"/>
  <c r="CP331" i="2" s="1"/>
  <c r="CP180" i="2"/>
  <c r="CP236" i="2"/>
  <c r="CP178" i="2"/>
  <c r="CP328" i="2" s="1"/>
  <c r="CQ313" i="2"/>
  <c r="CQ317" i="2" s="1"/>
  <c r="CQ312" i="2"/>
  <c r="CQ316" i="2" s="1"/>
  <c r="CQ311" i="2"/>
  <c r="CQ315" i="2" s="1"/>
  <c r="CQ310" i="2"/>
  <c r="CQ314" i="2" s="1"/>
  <c r="CQ291" i="2"/>
  <c r="CQ324" i="2" s="1"/>
  <c r="CQ279" i="2"/>
  <c r="CQ264" i="2"/>
  <c r="CQ277" i="2" s="1"/>
  <c r="CQ333" i="2" s="1"/>
  <c r="CQ254" i="2"/>
  <c r="CQ262" i="2" s="1"/>
  <c r="CQ332" i="2" s="1"/>
  <c r="CQ249" i="2"/>
  <c r="CQ252" i="2" s="1"/>
  <c r="CQ331" i="2" s="1"/>
  <c r="CQ180" i="2"/>
  <c r="CQ236" i="2" s="1"/>
  <c r="CQ329" i="2" s="1"/>
  <c r="CQ178" i="2"/>
  <c r="CQ328" i="2" s="1"/>
  <c r="FP73" i="2"/>
  <c r="FP72" i="2"/>
  <c r="FP70" i="2"/>
  <c r="CL313" i="2"/>
  <c r="CL317" i="2" s="1"/>
  <c r="CK313" i="2"/>
  <c r="CK317" i="2" s="1"/>
  <c r="CL312" i="2"/>
  <c r="CL316" i="2" s="1"/>
  <c r="CK312" i="2"/>
  <c r="CK316" i="2" s="1"/>
  <c r="CK311" i="2"/>
  <c r="CK315" i="2" s="1"/>
  <c r="CL310" i="2"/>
  <c r="CL314" i="2" s="1"/>
  <c r="CK310" i="2"/>
  <c r="CK314" i="2" s="1"/>
  <c r="CL293" i="2"/>
  <c r="CK293" i="2"/>
  <c r="CL291" i="2"/>
  <c r="CL324" i="2" s="1"/>
  <c r="CK291" i="2"/>
  <c r="CL279" i="2"/>
  <c r="CK279" i="2"/>
  <c r="CL264" i="2"/>
  <c r="CL277" i="2" s="1"/>
  <c r="CL333" i="2" s="1"/>
  <c r="CK264" i="2"/>
  <c r="CK277" i="2" s="1"/>
  <c r="CK333" i="2" s="1"/>
  <c r="CL254" i="2"/>
  <c r="CL262" i="2" s="1"/>
  <c r="CL332" i="2" s="1"/>
  <c r="CK254" i="2"/>
  <c r="CK262" i="2"/>
  <c r="CK332" i="2" s="1"/>
  <c r="CL249" i="2"/>
  <c r="CL252" i="2" s="1"/>
  <c r="CK249" i="2"/>
  <c r="CK252" i="2" s="1"/>
  <c r="CK331" i="2" s="1"/>
  <c r="CL180" i="2"/>
  <c r="CL236" i="2" s="1"/>
  <c r="CL329" i="2" s="1"/>
  <c r="CK180" i="2"/>
  <c r="CK236" i="2" s="1"/>
  <c r="CK329" i="2" s="1"/>
  <c r="CL178" i="2"/>
  <c r="CL328" i="2" s="1"/>
  <c r="CK178" i="2"/>
  <c r="CK328" i="2" s="1"/>
  <c r="FF313" i="2"/>
  <c r="FF317" i="2" s="1"/>
  <c r="FE313" i="2"/>
  <c r="FE317" i="2" s="1"/>
  <c r="FD313" i="2"/>
  <c r="FD317" i="2" s="1"/>
  <c r="FC313" i="2"/>
  <c r="FC317" i="2" s="1"/>
  <c r="FA313" i="2"/>
  <c r="FA317" i="2" s="1"/>
  <c r="EZ313" i="2"/>
  <c r="EZ317" i="2" s="1"/>
  <c r="EM313" i="2"/>
  <c r="EM317" i="2" s="1"/>
  <c r="DE313" i="2"/>
  <c r="DE317" i="2" s="1"/>
  <c r="DD313" i="2"/>
  <c r="DD317" i="2" s="1"/>
  <c r="DC313" i="2"/>
  <c r="DC317" i="2" s="1"/>
  <c r="DB313" i="2"/>
  <c r="DB317" i="2" s="1"/>
  <c r="DA313" i="2"/>
  <c r="DA317" i="2" s="1"/>
  <c r="CZ313" i="2"/>
  <c r="CZ317" i="2" s="1"/>
  <c r="CY313" i="2"/>
  <c r="CY317" i="2" s="1"/>
  <c r="CX313" i="2"/>
  <c r="CX317" i="2" s="1"/>
  <c r="CW313" i="2"/>
  <c r="CW317" i="2" s="1"/>
  <c r="CV313" i="2"/>
  <c r="CV317" i="2" s="1"/>
  <c r="CU313" i="2"/>
  <c r="CU317" i="2" s="1"/>
  <c r="CT313" i="2"/>
  <c r="CT317" i="2" s="1"/>
  <c r="CS313" i="2"/>
  <c r="CS317" i="2" s="1"/>
  <c r="CR313" i="2"/>
  <c r="CR317" i="2" s="1"/>
  <c r="CO313" i="2"/>
  <c r="CO317" i="2" s="1"/>
  <c r="CN313" i="2"/>
  <c r="CN317" i="2" s="1"/>
  <c r="CM313" i="2"/>
  <c r="CM317" i="2" s="1"/>
  <c r="FF312" i="2"/>
  <c r="FF316" i="2" s="1"/>
  <c r="FE312" i="2"/>
  <c r="FE316" i="2" s="1"/>
  <c r="FD312" i="2"/>
  <c r="FD316" i="2" s="1"/>
  <c r="FC312" i="2"/>
  <c r="FC316" i="2" s="1"/>
  <c r="FA312" i="2"/>
  <c r="FA316" i="2" s="1"/>
  <c r="EZ312" i="2"/>
  <c r="EZ316" i="2" s="1"/>
  <c r="EM312" i="2"/>
  <c r="EM316" i="2" s="1"/>
  <c r="DE312" i="2"/>
  <c r="DE316" i="2" s="1"/>
  <c r="DD312" i="2"/>
  <c r="DD316" i="2" s="1"/>
  <c r="DC312" i="2"/>
  <c r="DC316" i="2" s="1"/>
  <c r="DB312" i="2"/>
  <c r="DB316" i="2" s="1"/>
  <c r="DA312" i="2"/>
  <c r="DA316" i="2" s="1"/>
  <c r="CZ312" i="2"/>
  <c r="CZ316" i="2" s="1"/>
  <c r="CY312" i="2"/>
  <c r="CY316" i="2" s="1"/>
  <c r="CX312" i="2"/>
  <c r="CX316" i="2" s="1"/>
  <c r="CW312" i="2"/>
  <c r="CW316" i="2" s="1"/>
  <c r="CV312" i="2"/>
  <c r="CV316" i="2" s="1"/>
  <c r="CU312" i="2"/>
  <c r="CU316" i="2" s="1"/>
  <c r="CT312" i="2"/>
  <c r="CT316" i="2" s="1"/>
  <c r="CS312" i="2"/>
  <c r="CS316" i="2" s="1"/>
  <c r="CR312" i="2"/>
  <c r="CR316" i="2" s="1"/>
  <c r="CO312" i="2"/>
  <c r="CO316" i="2" s="1"/>
  <c r="CN312" i="2"/>
  <c r="CN316" i="2" s="1"/>
  <c r="CM312" i="2"/>
  <c r="CM316" i="2" s="1"/>
  <c r="FF311" i="2"/>
  <c r="FF315" i="2" s="1"/>
  <c r="FE311" i="2"/>
  <c r="FE315" i="2" s="1"/>
  <c r="FD311" i="2"/>
  <c r="FD315" i="2" s="1"/>
  <c r="FA311" i="2"/>
  <c r="FA315" i="2" s="1"/>
  <c r="EM311" i="2"/>
  <c r="EM315" i="2" s="1"/>
  <c r="DE311" i="2"/>
  <c r="DE315" i="2" s="1"/>
  <c r="DD311" i="2"/>
  <c r="DD315" i="2" s="1"/>
  <c r="DC311" i="2"/>
  <c r="DC315" i="2" s="1"/>
  <c r="DB311" i="2"/>
  <c r="DB315" i="2" s="1"/>
  <c r="DA311" i="2"/>
  <c r="DA315" i="2" s="1"/>
  <c r="CY311" i="2"/>
  <c r="CY315" i="2" s="1"/>
  <c r="CX311" i="2"/>
  <c r="CX315" i="2" s="1"/>
  <c r="CW311" i="2"/>
  <c r="CW315" i="2" s="1"/>
  <c r="CV311" i="2"/>
  <c r="CV315" i="2" s="1"/>
  <c r="CT311" i="2"/>
  <c r="CT315" i="2" s="1"/>
  <c r="CR311" i="2"/>
  <c r="CR315" i="2" s="1"/>
  <c r="CO311" i="2"/>
  <c r="CO315" i="2" s="1"/>
  <c r="CM311" i="2"/>
  <c r="CM315" i="2" s="1"/>
  <c r="FF310" i="2"/>
  <c r="FF314" i="2" s="1"/>
  <c r="FE310" i="2"/>
  <c r="FE314" i="2" s="1"/>
  <c r="FD310" i="2"/>
  <c r="FD314" i="2" s="1"/>
  <c r="FC310" i="2"/>
  <c r="FC314" i="2" s="1"/>
  <c r="FA310" i="2"/>
  <c r="FA314" i="2" s="1"/>
  <c r="EZ310" i="2"/>
  <c r="EZ314" i="2" s="1"/>
  <c r="EM310" i="2"/>
  <c r="EM314" i="2" s="1"/>
  <c r="DE310" i="2"/>
  <c r="DE314" i="2" s="1"/>
  <c r="DD310" i="2"/>
  <c r="DD314" i="2" s="1"/>
  <c r="DC310" i="2"/>
  <c r="DC314" i="2" s="1"/>
  <c r="DB310" i="2"/>
  <c r="DB314" i="2" s="1"/>
  <c r="DA310" i="2"/>
  <c r="DA314" i="2" s="1"/>
  <c r="CZ310" i="2"/>
  <c r="CZ314" i="2" s="1"/>
  <c r="CY310" i="2"/>
  <c r="CY314" i="2" s="1"/>
  <c r="CX310" i="2"/>
  <c r="CX314" i="2" s="1"/>
  <c r="CW310" i="2"/>
  <c r="CW314" i="2" s="1"/>
  <c r="CV310" i="2"/>
  <c r="CV314" i="2" s="1"/>
  <c r="CU310" i="2"/>
  <c r="CU314" i="2" s="1"/>
  <c r="CT310" i="2"/>
  <c r="CT314" i="2" s="1"/>
  <c r="CS310" i="2"/>
  <c r="CS314" i="2" s="1"/>
  <c r="CR310" i="2"/>
  <c r="CR314" i="2" s="1"/>
  <c r="CO310" i="2"/>
  <c r="CO314" i="2" s="1"/>
  <c r="CN310" i="2"/>
  <c r="CN314" i="2" s="1"/>
  <c r="CM310" i="2"/>
  <c r="CM314" i="2" s="1"/>
  <c r="FF293" i="2"/>
  <c r="FE293" i="2"/>
  <c r="FD293" i="2"/>
  <c r="FA293" i="2"/>
  <c r="EM293" i="2"/>
  <c r="DE293" i="2"/>
  <c r="DD293" i="2"/>
  <c r="DC293" i="2"/>
  <c r="DB293" i="2"/>
  <c r="DA293" i="2"/>
  <c r="CZ293" i="2"/>
  <c r="CY293" i="2"/>
  <c r="CX293" i="2"/>
  <c r="CW293" i="2"/>
  <c r="CV293" i="2"/>
  <c r="CT293" i="2"/>
  <c r="CR293" i="2"/>
  <c r="CO293" i="2"/>
  <c r="CM293" i="2"/>
  <c r="FF291" i="2"/>
  <c r="FF324" i="2" s="1"/>
  <c r="FE291" i="2"/>
  <c r="FE324" i="2" s="1"/>
  <c r="FD291" i="2"/>
  <c r="FD334" i="2" s="1"/>
  <c r="FC291" i="2"/>
  <c r="FC324" i="2" s="1"/>
  <c r="FA291" i="2"/>
  <c r="EZ291" i="2"/>
  <c r="EM291" i="2"/>
  <c r="EM334" i="2" s="1"/>
  <c r="DE291" i="2"/>
  <c r="DD291" i="2"/>
  <c r="DD334" i="2" s="1"/>
  <c r="DC291" i="2"/>
  <c r="DC324" i="2" s="1"/>
  <c r="DB291" i="2"/>
  <c r="DB324" i="2" s="1"/>
  <c r="DA291" i="2"/>
  <c r="DA324" i="2" s="1"/>
  <c r="CZ291" i="2"/>
  <c r="CZ334" i="2" s="1"/>
  <c r="CY291" i="2"/>
  <c r="CY324" i="2" s="1"/>
  <c r="CX291" i="2"/>
  <c r="CW291" i="2"/>
  <c r="CW334" i="2" s="1"/>
  <c r="CV291" i="2"/>
  <c r="CV334" i="2" s="1"/>
  <c r="CU291" i="2"/>
  <c r="CU324" i="2" s="1"/>
  <c r="CT291" i="2"/>
  <c r="CT334" i="2" s="1"/>
  <c r="CS291" i="2"/>
  <c r="CS334" i="2" s="1"/>
  <c r="CR291" i="2"/>
  <c r="CR324" i="2" s="1"/>
  <c r="CO291" i="2"/>
  <c r="CO334" i="2" s="1"/>
  <c r="CN291" i="2"/>
  <c r="CM291" i="2"/>
  <c r="FF279" i="2"/>
  <c r="FE279" i="2"/>
  <c r="FD279" i="2"/>
  <c r="FC279" i="2"/>
  <c r="FA279" i="2"/>
  <c r="EZ279" i="2"/>
  <c r="EM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O279" i="2"/>
  <c r="CN279" i="2"/>
  <c r="CM279" i="2"/>
  <c r="FF264" i="2"/>
  <c r="FF277" i="2" s="1"/>
  <c r="FF333" i="2" s="1"/>
  <c r="FE264" i="2"/>
  <c r="FE277" i="2" s="1"/>
  <c r="FD264" i="2"/>
  <c r="FD277" i="2" s="1"/>
  <c r="FD333" i="2" s="1"/>
  <c r="FC264" i="2"/>
  <c r="FC277" i="2"/>
  <c r="FC333" i="2" s="1"/>
  <c r="FA264" i="2"/>
  <c r="FA277" i="2" s="1"/>
  <c r="FA333" i="2" s="1"/>
  <c r="EZ264" i="2"/>
  <c r="EZ277" i="2" s="1"/>
  <c r="EM264" i="2"/>
  <c r="EM277" i="2" s="1"/>
  <c r="DE264" i="2"/>
  <c r="DE277" i="2" s="1"/>
  <c r="DE333" i="2" s="1"/>
  <c r="DD264" i="2"/>
  <c r="DD277" i="2" s="1"/>
  <c r="DC264" i="2"/>
  <c r="DC277" i="2"/>
  <c r="DC333" i="2" s="1"/>
  <c r="DB264" i="2"/>
  <c r="DB277" i="2" s="1"/>
  <c r="DB333" i="2" s="1"/>
  <c r="DA264" i="2"/>
  <c r="DA277" i="2" s="1"/>
  <c r="CZ264" i="2"/>
  <c r="CZ277" i="2" s="1"/>
  <c r="CZ333" i="2" s="1"/>
  <c r="CY264" i="2"/>
  <c r="CY277" i="2" s="1"/>
  <c r="CY333" i="2" s="1"/>
  <c r="CX264" i="2"/>
  <c r="CX277" i="2"/>
  <c r="CX333" i="2" s="1"/>
  <c r="CW264" i="2"/>
  <c r="CW277" i="2"/>
  <c r="CW333" i="2" s="1"/>
  <c r="CV264" i="2"/>
  <c r="CV277" i="2" s="1"/>
  <c r="CV333" i="2" s="1"/>
  <c r="CU264" i="2"/>
  <c r="CU277" i="2" s="1"/>
  <c r="CU333" i="2" s="1"/>
  <c r="CT264" i="2"/>
  <c r="CT277" i="2" s="1"/>
  <c r="CT333" i="2" s="1"/>
  <c r="CS264" i="2"/>
  <c r="CS277" i="2" s="1"/>
  <c r="CS333" i="2" s="1"/>
  <c r="CR264" i="2"/>
  <c r="CR277" i="2" s="1"/>
  <c r="CR333" i="2" s="1"/>
  <c r="CO264" i="2"/>
  <c r="CO277" i="2" s="1"/>
  <c r="CO333" i="2" s="1"/>
  <c r="CN264" i="2"/>
  <c r="CN277" i="2" s="1"/>
  <c r="CN333" i="2" s="1"/>
  <c r="CM264" i="2"/>
  <c r="CM277" i="2" s="1"/>
  <c r="CM333" i="2" s="1"/>
  <c r="FF254" i="2"/>
  <c r="FF262" i="2" s="1"/>
  <c r="FF332" i="2" s="1"/>
  <c r="FE254" i="2"/>
  <c r="FE262" i="2" s="1"/>
  <c r="FE332" i="2" s="1"/>
  <c r="FD254" i="2"/>
  <c r="FD262" i="2" s="1"/>
  <c r="FD332" i="2" s="1"/>
  <c r="FC254" i="2"/>
  <c r="FC262" i="2" s="1"/>
  <c r="FC332" i="2" s="1"/>
  <c r="FA254" i="2"/>
  <c r="FA262" i="2" s="1"/>
  <c r="FA332" i="2" s="1"/>
  <c r="EZ254" i="2"/>
  <c r="EZ262" i="2" s="1"/>
  <c r="EZ332" i="2" s="1"/>
  <c r="EM254" i="2"/>
  <c r="EM262" i="2" s="1"/>
  <c r="EM332" i="2" s="1"/>
  <c r="DE254" i="2"/>
  <c r="DE262" i="2" s="1"/>
  <c r="DE332" i="2" s="1"/>
  <c r="DD254" i="2"/>
  <c r="DD262" i="2" s="1"/>
  <c r="DD332" i="2" s="1"/>
  <c r="DC254" i="2"/>
  <c r="DC262" i="2"/>
  <c r="DC332" i="2" s="1"/>
  <c r="DB254" i="2"/>
  <c r="DB262" i="2"/>
  <c r="DB332" i="2" s="1"/>
  <c r="DA254" i="2"/>
  <c r="DA262" i="2"/>
  <c r="DA332" i="2" s="1"/>
  <c r="CZ254" i="2"/>
  <c r="CZ262" i="2" s="1"/>
  <c r="CZ332" i="2" s="1"/>
  <c r="CY254" i="2"/>
  <c r="CY262" i="2" s="1"/>
  <c r="CY332" i="2" s="1"/>
  <c r="CX254" i="2"/>
  <c r="CX262" i="2" s="1"/>
  <c r="CX332" i="2" s="1"/>
  <c r="CW254" i="2"/>
  <c r="CW262" i="2"/>
  <c r="CW332" i="2" s="1"/>
  <c r="CV254" i="2"/>
  <c r="CV262" i="2" s="1"/>
  <c r="CU254" i="2"/>
  <c r="CU262" i="2" s="1"/>
  <c r="CU332" i="2" s="1"/>
  <c r="CT254" i="2"/>
  <c r="CT262" i="2" s="1"/>
  <c r="CT332" i="2" s="1"/>
  <c r="CS254" i="2"/>
  <c r="CS262" i="2" s="1"/>
  <c r="CS332" i="2" s="1"/>
  <c r="CR254" i="2"/>
  <c r="CR262" i="2" s="1"/>
  <c r="CR332" i="2" s="1"/>
  <c r="CO254" i="2"/>
  <c r="CO262" i="2" s="1"/>
  <c r="CN254" i="2"/>
  <c r="CN262" i="2" s="1"/>
  <c r="CN332" i="2" s="1"/>
  <c r="CM254" i="2"/>
  <c r="CM262" i="2" s="1"/>
  <c r="CM332" i="2" s="1"/>
  <c r="FF249" i="2"/>
  <c r="FF252" i="2" s="1"/>
  <c r="FE249" i="2"/>
  <c r="FE252" i="2" s="1"/>
  <c r="FE331" i="2" s="1"/>
  <c r="FD249" i="2"/>
  <c r="FD252" i="2" s="1"/>
  <c r="FD331" i="2" s="1"/>
  <c r="FC249" i="2"/>
  <c r="FC252" i="2" s="1"/>
  <c r="FA249" i="2"/>
  <c r="FA252" i="2" s="1"/>
  <c r="EZ249" i="2"/>
  <c r="EZ252" i="2" s="1"/>
  <c r="EZ331" i="2" s="1"/>
  <c r="EM249" i="2"/>
  <c r="EM252" i="2" s="1"/>
  <c r="EM331" i="2" s="1"/>
  <c r="DE249" i="2"/>
  <c r="DE252" i="2" s="1"/>
  <c r="DE331" i="2" s="1"/>
  <c r="DD249" i="2"/>
  <c r="DD252" i="2" s="1"/>
  <c r="DD331" i="2" s="1"/>
  <c r="DC249" i="2"/>
  <c r="DC252" i="2" s="1"/>
  <c r="DC331" i="2" s="1"/>
  <c r="DB249" i="2"/>
  <c r="DB252" i="2" s="1"/>
  <c r="DA249" i="2"/>
  <c r="DA252" i="2" s="1"/>
  <c r="CZ249" i="2"/>
  <c r="CZ252" i="2" s="1"/>
  <c r="CY249" i="2"/>
  <c r="CY252" i="2" s="1"/>
  <c r="CY331" i="2" s="1"/>
  <c r="CX249" i="2"/>
  <c r="CX252" i="2" s="1"/>
  <c r="CW249" i="2"/>
  <c r="CW252" i="2" s="1"/>
  <c r="CW331" i="2" s="1"/>
  <c r="CV249" i="2"/>
  <c r="CV252" i="2" s="1"/>
  <c r="CV331" i="2" s="1"/>
  <c r="CU249" i="2"/>
  <c r="CU252" i="2" s="1"/>
  <c r="CU331" i="2" s="1"/>
  <c r="CT249" i="2"/>
  <c r="CT252" i="2" s="1"/>
  <c r="CS249" i="2"/>
  <c r="CS252" i="2" s="1"/>
  <c r="CS331" i="2" s="1"/>
  <c r="CR249" i="2"/>
  <c r="CR252" i="2" s="1"/>
  <c r="CR331" i="2" s="1"/>
  <c r="CO249" i="2"/>
  <c r="CO252" i="2" s="1"/>
  <c r="CO331" i="2" s="1"/>
  <c r="CN249" i="2"/>
  <c r="CN252" i="2" s="1"/>
  <c r="CN331" i="2" s="1"/>
  <c r="CM249" i="2"/>
  <c r="CM252" i="2" s="1"/>
  <c r="FF247" i="2"/>
  <c r="CY247" i="2"/>
  <c r="CY330" i="2" s="1"/>
  <c r="CW247" i="2"/>
  <c r="CW330" i="2" s="1"/>
  <c r="FF180" i="2"/>
  <c r="FF236" i="2" s="1"/>
  <c r="FF329" i="2" s="1"/>
  <c r="FE180" i="2"/>
  <c r="FE236" i="2" s="1"/>
  <c r="FE329" i="2" s="1"/>
  <c r="FD180" i="2"/>
  <c r="FD236" i="2" s="1"/>
  <c r="FD329" i="2" s="1"/>
  <c r="FC180" i="2"/>
  <c r="FC236" i="2" s="1"/>
  <c r="FC329" i="2" s="1"/>
  <c r="FA180" i="2"/>
  <c r="FA236" i="2" s="1"/>
  <c r="FA329" i="2" s="1"/>
  <c r="EZ180" i="2"/>
  <c r="EZ236" i="2"/>
  <c r="EZ329" i="2" s="1"/>
  <c r="EM180" i="2"/>
  <c r="EM236" i="2" s="1"/>
  <c r="DE180" i="2"/>
  <c r="DE236" i="2" s="1"/>
  <c r="DE329" i="2" s="1"/>
  <c r="DD180" i="2"/>
  <c r="DD236" i="2" s="1"/>
  <c r="DD329" i="2" s="1"/>
  <c r="DC180" i="2"/>
  <c r="DC236" i="2"/>
  <c r="DC329" i="2" s="1"/>
  <c r="DB180" i="2"/>
  <c r="DB236" i="2" s="1"/>
  <c r="DA180" i="2"/>
  <c r="DA236" i="2" s="1"/>
  <c r="CZ180" i="2"/>
  <c r="CZ236" i="2" s="1"/>
  <c r="CZ329" i="2" s="1"/>
  <c r="CY180" i="2"/>
  <c r="CY236" i="2" s="1"/>
  <c r="CX180" i="2"/>
  <c r="CX236" i="2" s="1"/>
  <c r="CX321" i="2" s="1"/>
  <c r="CW180" i="2"/>
  <c r="CW236" i="2" s="1"/>
  <c r="CW329" i="2" s="1"/>
  <c r="CV180" i="2"/>
  <c r="CV236" i="2" s="1"/>
  <c r="CU180" i="2"/>
  <c r="CT180" i="2"/>
  <c r="CT236" i="2" s="1"/>
  <c r="CT329" i="2" s="1"/>
  <c r="CS180" i="2"/>
  <c r="CR180" i="2"/>
  <c r="CR236" i="2"/>
  <c r="CR329" i="2" s="1"/>
  <c r="CO180" i="2"/>
  <c r="CO236" i="2" s="1"/>
  <c r="CO329" i="2" s="1"/>
  <c r="CN180" i="2"/>
  <c r="CN236" i="2" s="1"/>
  <c r="CN329" i="2" s="1"/>
  <c r="CM180" i="2"/>
  <c r="CM236" i="2" s="1"/>
  <c r="CM329" i="2" s="1"/>
  <c r="FF178" i="2"/>
  <c r="FF328" i="2" s="1"/>
  <c r="FE178" i="2"/>
  <c r="FE328" i="2" s="1"/>
  <c r="FD178" i="2"/>
  <c r="FD321" i="2" s="1"/>
  <c r="FC178" i="2"/>
  <c r="FC328" i="2" s="1"/>
  <c r="FA178" i="2"/>
  <c r="FA328" i="2" s="1"/>
  <c r="EZ178" i="2"/>
  <c r="EZ328" i="2" s="1"/>
  <c r="EM178" i="2"/>
  <c r="EM328" i="2" s="1"/>
  <c r="DE178" i="2"/>
  <c r="DE328" i="2" s="1"/>
  <c r="DD178" i="2"/>
  <c r="DD328" i="2" s="1"/>
  <c r="DC178" i="2"/>
  <c r="DC328" i="2" s="1"/>
  <c r="DB178" i="2"/>
  <c r="DB328" i="2" s="1"/>
  <c r="DA178" i="2"/>
  <c r="DA328" i="2" s="1"/>
  <c r="CZ178" i="2"/>
  <c r="CZ328" i="2" s="1"/>
  <c r="CY178" i="2"/>
  <c r="CY328" i="2" s="1"/>
  <c r="CX178" i="2"/>
  <c r="CX328" i="2" s="1"/>
  <c r="CW178" i="2"/>
  <c r="CW328" i="2" s="1"/>
  <c r="CV178" i="2"/>
  <c r="CV328" i="2" s="1"/>
  <c r="CU178" i="2"/>
  <c r="CU328" i="2" s="1"/>
  <c r="CT178" i="2"/>
  <c r="CT328" i="2" s="1"/>
  <c r="CS178" i="2"/>
  <c r="CS328" i="2" s="1"/>
  <c r="CR178" i="2"/>
  <c r="CR328" i="2" s="1"/>
  <c r="CO178" i="2"/>
  <c r="CO328" i="2" s="1"/>
  <c r="CN178" i="2"/>
  <c r="CN328" i="2" s="1"/>
  <c r="CM178" i="2"/>
  <c r="CM328" i="2" s="1"/>
  <c r="FD327" i="2"/>
  <c r="FA327" i="2"/>
  <c r="DC327" i="2"/>
  <c r="DB327" i="2"/>
  <c r="DA327" i="2"/>
  <c r="CY327" i="2"/>
  <c r="CX327" i="2"/>
  <c r="CU327" i="2"/>
  <c r="CO327" i="2"/>
  <c r="CM327" i="2"/>
  <c r="FI247" i="2"/>
  <c r="FG313" i="2"/>
  <c r="FG317" i="2" s="1"/>
  <c r="FG312" i="2"/>
  <c r="FG316" i="2" s="1"/>
  <c r="FG311" i="2"/>
  <c r="FG315" i="2" s="1"/>
  <c r="FG310" i="2"/>
  <c r="FG314" i="2" s="1"/>
  <c r="FG293" i="2"/>
  <c r="FG291" i="2"/>
  <c r="FG334" i="2" s="1"/>
  <c r="FG279" i="2"/>
  <c r="FG264" i="2"/>
  <c r="FG277" i="2" s="1"/>
  <c r="FG333" i="2" s="1"/>
  <c r="FG254" i="2"/>
  <c r="FG262" i="2" s="1"/>
  <c r="FG332" i="2" s="1"/>
  <c r="FG249" i="2"/>
  <c r="FG252" i="2" s="1"/>
  <c r="FG331" i="2" s="1"/>
  <c r="FG180" i="2"/>
  <c r="FG236" i="2" s="1"/>
  <c r="FG329" i="2" s="1"/>
  <c r="FG178" i="2"/>
  <c r="FG328" i="2" s="1"/>
  <c r="FP8" i="2"/>
  <c r="FJ313" i="2"/>
  <c r="FJ317" i="2" s="1"/>
  <c r="FI313" i="2"/>
  <c r="FI317" i="2" s="1"/>
  <c r="FJ312" i="2"/>
  <c r="FJ316" i="2" s="1"/>
  <c r="FI312" i="2"/>
  <c r="FI316" i="2" s="1"/>
  <c r="FJ311" i="2"/>
  <c r="FJ315" i="2" s="1"/>
  <c r="FI311" i="2"/>
  <c r="FI315" i="2" s="1"/>
  <c r="FJ310" i="2"/>
  <c r="FJ314" i="2" s="1"/>
  <c r="FI310" i="2"/>
  <c r="FI314" i="2" s="1"/>
  <c r="FJ293" i="2"/>
  <c r="FI293" i="2"/>
  <c r="FJ291" i="2"/>
  <c r="FJ324" i="2" s="1"/>
  <c r="FI291" i="2"/>
  <c r="FJ279" i="2"/>
  <c r="FI279" i="2"/>
  <c r="FJ264" i="2"/>
  <c r="FJ277" i="2" s="1"/>
  <c r="FJ333" i="2" s="1"/>
  <c r="FI264" i="2"/>
  <c r="FI277" i="2" s="1"/>
  <c r="FI333" i="2" s="1"/>
  <c r="FJ254" i="2"/>
  <c r="FJ262" i="2" s="1"/>
  <c r="FJ332" i="2" s="1"/>
  <c r="FI254" i="2"/>
  <c r="FI262" i="2" s="1"/>
  <c r="FI332" i="2" s="1"/>
  <c r="FJ249" i="2"/>
  <c r="FJ252" i="2" s="1"/>
  <c r="FI249" i="2"/>
  <c r="FI252" i="2"/>
  <c r="FJ180" i="2"/>
  <c r="FJ236" i="2" s="1"/>
  <c r="FJ329" i="2" s="1"/>
  <c r="FI180" i="2"/>
  <c r="FI236" i="2" s="1"/>
  <c r="FJ178" i="2"/>
  <c r="FJ328" i="2" s="1"/>
  <c r="FI178" i="2"/>
  <c r="FI328" i="2" s="1"/>
  <c r="FJ327" i="2"/>
  <c r="H313" i="2"/>
  <c r="H317" i="2" s="1"/>
  <c r="EM324" i="2"/>
  <c r="CW322" i="2"/>
  <c r="FD324" i="2"/>
  <c r="FE330" i="2"/>
  <c r="CY334" i="2"/>
  <c r="CK324" i="2"/>
  <c r="CK334" i="2"/>
  <c r="CE322" i="2"/>
  <c r="CE330" i="2"/>
  <c r="CI331" i="2"/>
  <c r="BU324" i="2"/>
  <c r="BU334" i="2"/>
  <c r="CQ334" i="2"/>
  <c r="CE334" i="2"/>
  <c r="BR330" i="2"/>
  <c r="BO322" i="2"/>
  <c r="BO330" i="2"/>
  <c r="BK324" i="2"/>
  <c r="BK334" i="2"/>
  <c r="CF324" i="2"/>
  <c r="CF334" i="2"/>
  <c r="BS330" i="2"/>
  <c r="BJ324" i="2"/>
  <c r="BJ334" i="2"/>
  <c r="FF334" i="2"/>
  <c r="CK322" i="2"/>
  <c r="CK330" i="2"/>
  <c r="CG324" i="2"/>
  <c r="CG334" i="2"/>
  <c r="BP331" i="2"/>
  <c r="BP323" i="2"/>
  <c r="BX334" i="2"/>
  <c r="BY322" i="2"/>
  <c r="BY330" i="2"/>
  <c r="BI334" i="2"/>
  <c r="BM323" i="2"/>
  <c r="DA330" i="2"/>
  <c r="DB330" i="2"/>
  <c r="BZ331" i="2"/>
  <c r="BZ323" i="2"/>
  <c r="CI324" i="2"/>
  <c r="BQ331" i="2"/>
  <c r="BX330" i="2"/>
  <c r="BL331" i="2"/>
  <c r="BL323" i="2"/>
  <c r="CA331" i="2"/>
  <c r="CJ324" i="2"/>
  <c r="CJ334" i="2"/>
  <c r="CJ322" i="2"/>
  <c r="BW322" i="2"/>
  <c r="BW330" i="2"/>
  <c r="BK331" i="2"/>
  <c r="CN322" i="2"/>
  <c r="CN330" i="2"/>
  <c r="CS324" i="2"/>
  <c r="CP322" i="2"/>
  <c r="CP330" i="2"/>
  <c r="BS331" i="2"/>
  <c r="BV330" i="2"/>
  <c r="BJ331" i="2"/>
  <c r="CT324" i="2"/>
  <c r="CT322" i="2"/>
  <c r="CT330" i="2"/>
  <c r="BI331" i="2"/>
  <c r="BJ322" i="2"/>
  <c r="BJ330" i="2"/>
  <c r="CQ322" i="2"/>
  <c r="CQ330" i="2"/>
  <c r="BQ324" i="2"/>
  <c r="BQ334" i="2"/>
  <c r="BI322" i="2"/>
  <c r="CU334" i="2"/>
  <c r="EZ324" i="2"/>
  <c r="EZ334" i="2"/>
  <c r="CA324" i="2"/>
  <c r="CA334" i="2"/>
  <c r="BR324" i="2"/>
  <c r="BR334" i="2"/>
  <c r="FJ322" i="2"/>
  <c r="FI322" i="2"/>
  <c r="FI330" i="2"/>
  <c r="FC322" i="2"/>
  <c r="CA322" i="2"/>
  <c r="CA330" i="2"/>
  <c r="BS334" i="2"/>
  <c r="CU322" i="2"/>
  <c r="CU330" i="2"/>
  <c r="FG324" i="2"/>
  <c r="FG322" i="2"/>
  <c r="CP324" i="2"/>
  <c r="CP334" i="2"/>
  <c r="CD322" i="2"/>
  <c r="CC324" i="2"/>
  <c r="CC334" i="2"/>
  <c r="BT322" i="2"/>
  <c r="BQ330" i="2"/>
  <c r="BM334" i="2"/>
  <c r="BL303" i="2"/>
  <c r="BM303" i="2"/>
  <c r="BQ321" i="2"/>
  <c r="BS321" i="2"/>
  <c r="BO317" i="2"/>
  <c r="BI303" i="2"/>
  <c r="BJ303" i="2"/>
  <c r="BK303" i="2"/>
  <c r="BW303" i="2"/>
  <c r="BQ316" i="2"/>
  <c r="CR303" i="2"/>
  <c r="FG303" i="2"/>
  <c r="CB303" i="2"/>
  <c r="CX303" i="2"/>
  <c r="CN303" i="2"/>
  <c r="CZ303" i="2"/>
  <c r="CU303" i="2"/>
  <c r="EZ303" i="2"/>
  <c r="BU303" i="2"/>
  <c r="CO303" i="2"/>
  <c r="DC303" i="2"/>
  <c r="BP303" i="2"/>
  <c r="CT303" i="2"/>
  <c r="CF303" i="2"/>
  <c r="FD303" i="2"/>
  <c r="BX303" i="2"/>
  <c r="CC303" i="2"/>
  <c r="CB317" i="2"/>
  <c r="BO316" i="2"/>
  <c r="DA303" i="2"/>
  <c r="CD303" i="2"/>
  <c r="BI315" i="2"/>
  <c r="BK317" i="2"/>
  <c r="FI303" i="2"/>
  <c r="CS303" i="2"/>
  <c r="FE303" i="2"/>
  <c r="BZ303" i="2"/>
  <c r="CP303" i="2"/>
  <c r="BL317" i="2"/>
  <c r="CK303" i="2"/>
  <c r="DB303" i="2"/>
  <c r="FF303" i="2"/>
  <c r="BQ303" i="2"/>
  <c r="BS303" i="2"/>
  <c r="DD303" i="2"/>
  <c r="BT303" i="2"/>
  <c r="CE303" i="2"/>
  <c r="CQ303" i="2"/>
  <c r="FJ303" i="2"/>
  <c r="CJ303" i="2"/>
  <c r="FA303" i="2"/>
  <c r="CY303" i="2"/>
  <c r="FC303" i="2"/>
  <c r="CW303" i="2"/>
  <c r="CM303" i="2"/>
  <c r="DE303" i="2"/>
  <c r="EM303" i="2"/>
  <c r="BR303" i="2"/>
  <c r="CA303" i="2"/>
  <c r="CL303" i="2"/>
  <c r="BY303" i="2"/>
  <c r="CI303" i="2"/>
  <c r="CG303" i="2"/>
  <c r="BV303" i="2"/>
  <c r="FI327" i="2"/>
  <c r="CZ327" i="2"/>
  <c r="BO303" i="2"/>
  <c r="FP79" i="2"/>
  <c r="FP80" i="2"/>
  <c r="FP81" i="2"/>
  <c r="FP82" i="2"/>
  <c r="FP83" i="2"/>
  <c r="FP84" i="2"/>
  <c r="FP85" i="2"/>
  <c r="FP86" i="2"/>
  <c r="FP87" i="2"/>
  <c r="FP88" i="2"/>
  <c r="FP89" i="2"/>
  <c r="FP90" i="2"/>
  <c r="FP91" i="2"/>
  <c r="FP92" i="2"/>
  <c r="FP93" i="2"/>
  <c r="FP94" i="2"/>
  <c r="FP95" i="2"/>
  <c r="FP97" i="2"/>
  <c r="FP98" i="2"/>
  <c r="FP99" i="2"/>
  <c r="FP102" i="2"/>
  <c r="FP100" i="2"/>
  <c r="FP104" i="2"/>
  <c r="FP103" i="2"/>
  <c r="FP106" i="2"/>
  <c r="FP105" i="2"/>
  <c r="FP107" i="2"/>
  <c r="FP108" i="2"/>
  <c r="FP109" i="2"/>
  <c r="FP110" i="2"/>
  <c r="FP111" i="2"/>
  <c r="FP112" i="2"/>
  <c r="FP115" i="2"/>
  <c r="FP116" i="2"/>
  <c r="H326" i="2"/>
  <c r="H320" i="2"/>
  <c r="FP117" i="2"/>
  <c r="FP129" i="2"/>
  <c r="FP131" i="2"/>
  <c r="FP130" i="2"/>
  <c r="FP133" i="2"/>
  <c r="FP132" i="2"/>
  <c r="FP134" i="2"/>
  <c r="FP143" i="2"/>
  <c r="FP144" i="2"/>
  <c r="FP145" i="2"/>
  <c r="FP147" i="2"/>
  <c r="FP146" i="2"/>
  <c r="FP149" i="2"/>
  <c r="FP148" i="2"/>
  <c r="FP151" i="2"/>
  <c r="FP150" i="2"/>
  <c r="FP152" i="2"/>
  <c r="FP155" i="2"/>
  <c r="FP157" i="2"/>
  <c r="FP156" i="2"/>
  <c r="FP158" i="2"/>
  <c r="H327" i="2"/>
  <c r="FP162" i="2"/>
  <c r="FP163" i="2"/>
  <c r="FP164" i="2"/>
  <c r="FP168" i="2"/>
  <c r="FP169" i="2"/>
  <c r="FP174" i="2"/>
  <c r="FP173" i="2"/>
  <c r="FP172" i="2"/>
  <c r="FP175" i="2"/>
  <c r="FP176" i="2"/>
  <c r="H328" i="2"/>
  <c r="FP177" i="2"/>
  <c r="FP186" i="2"/>
  <c r="FP187" i="2"/>
  <c r="FP188" i="2"/>
  <c r="FP189" i="2"/>
  <c r="FP198" i="2"/>
  <c r="FP196" i="2"/>
  <c r="FP197" i="2"/>
  <c r="FP199" i="2"/>
  <c r="FP200" i="2"/>
  <c r="FP206" i="2"/>
  <c r="FP202" i="2"/>
  <c r="FP205" i="2"/>
  <c r="FP208" i="2"/>
  <c r="FP207" i="2"/>
  <c r="FP210" i="2"/>
  <c r="FP209" i="2"/>
  <c r="FP213" i="2"/>
  <c r="FP212" i="2"/>
  <c r="FP211" i="2"/>
  <c r="FP214" i="2"/>
  <c r="FP216" i="2"/>
  <c r="FP222" i="2"/>
  <c r="FP221" i="2"/>
  <c r="FP224" i="2"/>
  <c r="FP223" i="2"/>
  <c r="FP227" i="2"/>
  <c r="FP226" i="2"/>
  <c r="FP225" i="2"/>
  <c r="FP228" i="2"/>
  <c r="FP230" i="2"/>
  <c r="FP229" i="2"/>
  <c r="FP231" i="2"/>
  <c r="FP232" i="2"/>
  <c r="H338" i="2"/>
  <c r="FP234" i="2"/>
  <c r="FP233" i="2"/>
  <c r="FP235" i="2"/>
  <c r="FP245" i="2"/>
  <c r="FP246" i="2"/>
  <c r="H322" i="2"/>
  <c r="H330" i="2"/>
  <c r="FP250" i="2"/>
  <c r="FP251" i="2"/>
  <c r="FP255" i="2"/>
  <c r="FP256" i="2"/>
  <c r="FP257" i="2"/>
  <c r="FP258" i="2"/>
  <c r="FP259" i="2"/>
  <c r="FP260" i="2"/>
  <c r="FP261" i="2"/>
  <c r="H332" i="2"/>
  <c r="FP265" i="2"/>
  <c r="FP267" i="2"/>
  <c r="FP266" i="2"/>
  <c r="FP269" i="2"/>
  <c r="FP268" i="2"/>
  <c r="FP271" i="2"/>
  <c r="FP270" i="2"/>
  <c r="FP273" i="2"/>
  <c r="FP272" i="2"/>
  <c r="FP274" i="2"/>
  <c r="FP275" i="2"/>
  <c r="FP276" i="2"/>
  <c r="H333" i="2"/>
  <c r="FP280" i="2"/>
  <c r="FP282" i="2"/>
  <c r="FP281" i="2"/>
  <c r="FP283" i="2"/>
  <c r="FP284" i="2"/>
  <c r="FP288" i="2"/>
  <c r="FP287" i="2"/>
  <c r="FP286" i="2"/>
  <c r="FP285" i="2"/>
  <c r="FP289" i="2"/>
  <c r="FP290" i="2"/>
  <c r="H311" i="2"/>
  <c r="H315" i="2" s="1"/>
  <c r="H310" i="2"/>
  <c r="H314" i="2" s="1"/>
  <c r="H312" i="2"/>
  <c r="H316" i="2" s="1"/>
  <c r="H324" i="2"/>
  <c r="H334" i="2"/>
  <c r="FL296" i="2"/>
  <c r="FL298" i="2"/>
  <c r="FL297" i="2"/>
  <c r="FL300" i="2"/>
  <c r="FL299" i="2"/>
  <c r="FL301" i="2"/>
  <c r="H303" i="2"/>
  <c r="DC326" i="2" l="1"/>
  <c r="FC323" i="2"/>
  <c r="FC331" i="2"/>
  <c r="J322" i="2"/>
  <c r="J330" i="2"/>
  <c r="DC322" i="2"/>
  <c r="DC330" i="2"/>
  <c r="DN330" i="2"/>
  <c r="DN322" i="2"/>
  <c r="CE321" i="2"/>
  <c r="CE327" i="2"/>
  <c r="H331" i="2"/>
  <c r="H323" i="2"/>
  <c r="BW323" i="2"/>
  <c r="BW332" i="2"/>
  <c r="DF322" i="2"/>
  <c r="DF330" i="2"/>
  <c r="CZ330" i="2"/>
  <c r="CZ322" i="2"/>
  <c r="CB322" i="2"/>
  <c r="CB330" i="2"/>
  <c r="DQ322" i="2"/>
  <c r="DQ330" i="2"/>
  <c r="EF322" i="2"/>
  <c r="EF330" i="2"/>
  <c r="M332" i="2"/>
  <c r="M323" i="2"/>
  <c r="EG330" i="2"/>
  <c r="EG322" i="2"/>
  <c r="EI320" i="2"/>
  <c r="EI326" i="2"/>
  <c r="BZ321" i="2"/>
  <c r="BZ327" i="2"/>
  <c r="BD327" i="2"/>
  <c r="BD321" i="2"/>
  <c r="O331" i="2"/>
  <c r="O323" i="2"/>
  <c r="CV303" i="2"/>
  <c r="FL302" i="2"/>
  <c r="FM301" i="2" s="1"/>
  <c r="FA330" i="2"/>
  <c r="FA322" i="2"/>
  <c r="CV330" i="2"/>
  <c r="CV322" i="2"/>
  <c r="X330" i="2"/>
  <c r="X322" i="2"/>
  <c r="AT262" i="2"/>
  <c r="AT332" i="2" s="1"/>
  <c r="ED330" i="2"/>
  <c r="AW293" i="2"/>
  <c r="EY324" i="2"/>
  <c r="DY338" i="2"/>
  <c r="AQ324" i="2"/>
  <c r="AA323" i="2"/>
  <c r="AG236" i="2"/>
  <c r="AG329" i="2" s="1"/>
  <c r="W277" i="2"/>
  <c r="W333" i="2" s="1"/>
  <c r="BW159" i="2"/>
  <c r="BW327" i="2" s="1"/>
  <c r="CZ311" i="2"/>
  <c r="CZ315" i="2" s="1"/>
  <c r="BV324" i="2"/>
  <c r="BL321" i="2"/>
  <c r="BX323" i="2"/>
  <c r="AU322" i="2"/>
  <c r="AC277" i="2"/>
  <c r="AC333" i="2" s="1"/>
  <c r="W311" i="2"/>
  <c r="W315" i="2" s="1"/>
  <c r="DD159" i="2"/>
  <c r="DD327" i="2" s="1"/>
  <c r="EZ118" i="2"/>
  <c r="BF159" i="2"/>
  <c r="BF327" i="2" s="1"/>
  <c r="K236" i="2"/>
  <c r="K329" i="2" s="1"/>
  <c r="K310" i="2"/>
  <c r="K314" i="2" s="1"/>
  <c r="BB330" i="2"/>
  <c r="EL330" i="2"/>
  <c r="EF291" i="2"/>
  <c r="AA324" i="2"/>
  <c r="FG118" i="2"/>
  <c r="FG320" i="2" s="1"/>
  <c r="BO334" i="2"/>
  <c r="FE334" i="2"/>
  <c r="DQ323" i="2"/>
  <c r="EK324" i="2"/>
  <c r="EH323" i="2"/>
  <c r="EH328" i="2"/>
  <c r="EG324" i="2"/>
  <c r="AK320" i="2"/>
  <c r="AE262" i="2"/>
  <c r="AE332" i="2" s="1"/>
  <c r="EF159" i="2"/>
  <c r="EF327" i="2" s="1"/>
  <c r="DW159" i="2"/>
  <c r="DW327" i="2" s="1"/>
  <c r="CM321" i="2"/>
  <c r="DB334" i="2"/>
  <c r="CB324" i="2"/>
  <c r="BZ334" i="2"/>
  <c r="CO322" i="2"/>
  <c r="BP334" i="2"/>
  <c r="DA334" i="2"/>
  <c r="CL334" i="2"/>
  <c r="BF322" i="2"/>
  <c r="EJ322" i="2"/>
  <c r="EQ236" i="2"/>
  <c r="EQ329" i="2" s="1"/>
  <c r="AS334" i="2"/>
  <c r="CC118" i="2"/>
  <c r="EN118" i="2"/>
  <c r="EN326" i="2" s="1"/>
  <c r="DH118" i="2"/>
  <c r="FP239" i="2"/>
  <c r="DY293" i="2"/>
  <c r="ED323" i="2"/>
  <c r="EO324" i="2"/>
  <c r="ET323" i="2"/>
  <c r="M320" i="2"/>
  <c r="O322" i="2"/>
  <c r="AA236" i="2"/>
  <c r="AA329" i="2" s="1"/>
  <c r="R277" i="2"/>
  <c r="R333" i="2" s="1"/>
  <c r="FP29" i="2"/>
  <c r="FP47" i="2"/>
  <c r="BL334" i="2"/>
  <c r="BI321" i="2"/>
  <c r="CW324" i="2"/>
  <c r="FD328" i="2"/>
  <c r="DN334" i="2"/>
  <c r="DH262" i="2"/>
  <c r="DH332" i="2" s="1"/>
  <c r="BC321" i="2"/>
  <c r="EH334" i="2"/>
  <c r="BA334" i="2"/>
  <c r="EW322" i="2"/>
  <c r="AJ323" i="2"/>
  <c r="AQ262" i="2"/>
  <c r="AQ332" i="2" s="1"/>
  <c r="FP48" i="2"/>
  <c r="AY118" i="2"/>
  <c r="AY326" i="2" s="1"/>
  <c r="FP166" i="2"/>
  <c r="BH118" i="2"/>
  <c r="BH326" i="2" s="1"/>
  <c r="BK322" i="2"/>
  <c r="BY323" i="2"/>
  <c r="DJ334" i="2"/>
  <c r="DG291" i="2"/>
  <c r="DG334" i="2" s="1"/>
  <c r="AO322" i="2"/>
  <c r="AR118" i="2"/>
  <c r="AR326" i="2" s="1"/>
  <c r="J118" i="2"/>
  <c r="J320" i="2" s="1"/>
  <c r="DW118" i="2"/>
  <c r="DW320" i="2" s="1"/>
  <c r="FP241" i="2"/>
  <c r="DY330" i="2"/>
  <c r="K118" i="2"/>
  <c r="K320" i="2" s="1"/>
  <c r="FP34" i="2"/>
  <c r="BF118" i="2"/>
  <c r="BF320" i="2" s="1"/>
  <c r="CV324" i="2"/>
  <c r="BI323" i="2"/>
  <c r="BE323" i="2"/>
  <c r="AZ323" i="2"/>
  <c r="EE324" i="2"/>
  <c r="EN322" i="2"/>
  <c r="AC324" i="2"/>
  <c r="W334" i="2"/>
  <c r="BB118" i="2"/>
  <c r="EX118" i="2"/>
  <c r="EX320" i="2" s="1"/>
  <c r="FP24" i="2"/>
  <c r="FP77" i="2"/>
  <c r="DN331" i="2"/>
  <c r="DN323" i="2"/>
  <c r="CY329" i="2"/>
  <c r="CY321" i="2"/>
  <c r="DD322" i="2"/>
  <c r="DD330" i="2"/>
  <c r="DM322" i="2"/>
  <c r="DM330" i="2"/>
  <c r="DA321" i="2"/>
  <c r="DA329" i="2"/>
  <c r="FI329" i="2"/>
  <c r="FI321" i="2"/>
  <c r="DB329" i="2"/>
  <c r="DB321" i="2"/>
  <c r="EM323" i="2"/>
  <c r="EM333" i="2"/>
  <c r="BJ333" i="2"/>
  <c r="BJ323" i="2"/>
  <c r="CZ331" i="2"/>
  <c r="CZ323" i="2"/>
  <c r="FJ331" i="2"/>
  <c r="FJ323" i="2"/>
  <c r="BT329" i="2"/>
  <c r="BT321" i="2"/>
  <c r="CV329" i="2"/>
  <c r="CV321" i="2"/>
  <c r="CO323" i="2"/>
  <c r="CO332" i="2"/>
  <c r="EM329" i="2"/>
  <c r="FE333" i="2"/>
  <c r="CR334" i="2"/>
  <c r="CY322" i="2"/>
  <c r="DC321" i="2"/>
  <c r="CR294" i="2"/>
  <c r="CR304" i="2" s="1"/>
  <c r="DP332" i="2"/>
  <c r="DP323" i="2"/>
  <c r="BC329" i="2"/>
  <c r="BB334" i="2"/>
  <c r="AY329" i="2"/>
  <c r="AY321" i="2"/>
  <c r="AZ321" i="2"/>
  <c r="AZ327" i="2"/>
  <c r="CH321" i="2"/>
  <c r="CH327" i="2"/>
  <c r="FI323" i="2"/>
  <c r="DD321" i="2"/>
  <c r="DC334" i="2"/>
  <c r="DZ322" i="2"/>
  <c r="DZ330" i="2"/>
  <c r="DR334" i="2"/>
  <c r="DR324" i="2"/>
  <c r="EO322" i="2"/>
  <c r="EO330" i="2"/>
  <c r="AO323" i="2"/>
  <c r="T330" i="2"/>
  <c r="T322" i="2"/>
  <c r="Q331" i="2"/>
  <c r="Q323" i="2"/>
  <c r="EQ327" i="2"/>
  <c r="EQ321" i="2"/>
  <c r="CJ320" i="2"/>
  <c r="CJ326" i="2"/>
  <c r="BF321" i="2"/>
  <c r="K322" i="2"/>
  <c r="K330" i="2"/>
  <c r="AW323" i="2"/>
  <c r="BA321" i="2"/>
  <c r="BA329" i="2"/>
  <c r="U322" i="2"/>
  <c r="U330" i="2"/>
  <c r="R331" i="2"/>
  <c r="EP327" i="2"/>
  <c r="EP321" i="2"/>
  <c r="DY320" i="2"/>
  <c r="DY326" i="2"/>
  <c r="DD324" i="2"/>
  <c r="FJ334" i="2"/>
  <c r="DU331" i="2"/>
  <c r="DU323" i="2"/>
  <c r="AH330" i="2"/>
  <c r="AH322" i="2"/>
  <c r="V322" i="2"/>
  <c r="V330" i="2"/>
  <c r="Q321" i="2"/>
  <c r="Q327" i="2"/>
  <c r="FI331" i="2"/>
  <c r="FP252" i="2"/>
  <c r="BT334" i="2"/>
  <c r="BU323" i="2"/>
  <c r="CO324" i="2"/>
  <c r="X331" i="2"/>
  <c r="X323" i="2"/>
  <c r="W330" i="2"/>
  <c r="W322" i="2"/>
  <c r="Z321" i="2"/>
  <c r="Z327" i="2"/>
  <c r="BO320" i="2"/>
  <c r="BO326" i="2"/>
  <c r="CR321" i="2"/>
  <c r="FJ321" i="2"/>
  <c r="BQ323" i="2"/>
  <c r="L334" i="2"/>
  <c r="DG330" i="2"/>
  <c r="DG322" i="2"/>
  <c r="BE331" i="2"/>
  <c r="AV327" i="2"/>
  <c r="AV321" i="2"/>
  <c r="FA321" i="2"/>
  <c r="DW330" i="2"/>
  <c r="BB323" i="2"/>
  <c r="EP333" i="2"/>
  <c r="EP323" i="2"/>
  <c r="M330" i="2"/>
  <c r="M322" i="2"/>
  <c r="BN327" i="2"/>
  <c r="BN321" i="2"/>
  <c r="CW321" i="2"/>
  <c r="AX324" i="2"/>
  <c r="AX334" i="2"/>
  <c r="X333" i="2"/>
  <c r="X294" i="2"/>
  <c r="X304" i="2" s="1"/>
  <c r="N330" i="2"/>
  <c r="N322" i="2"/>
  <c r="V331" i="2"/>
  <c r="V323" i="2"/>
  <c r="DS327" i="2"/>
  <c r="DS321" i="2"/>
  <c r="X327" i="2"/>
  <c r="X321" i="2"/>
  <c r="CF321" i="2"/>
  <c r="CX329" i="2"/>
  <c r="FB331" i="2"/>
  <c r="FB323" i="2"/>
  <c r="Z331" i="2"/>
  <c r="Z323" i="2"/>
  <c r="W331" i="2"/>
  <c r="W323" i="2"/>
  <c r="W327" i="2"/>
  <c r="W321" i="2"/>
  <c r="ED320" i="2"/>
  <c r="ED326" i="2"/>
  <c r="DT324" i="2"/>
  <c r="DT334" i="2"/>
  <c r="BD322" i="2"/>
  <c r="BD330" i="2"/>
  <c r="BC332" i="2"/>
  <c r="BC323" i="2"/>
  <c r="P330" i="2"/>
  <c r="P322" i="2"/>
  <c r="V327" i="2"/>
  <c r="V321" i="2"/>
  <c r="T327" i="2"/>
  <c r="T321" i="2"/>
  <c r="AR320" i="2"/>
  <c r="DU324" i="2"/>
  <c r="DU334" i="2"/>
  <c r="DG323" i="2"/>
  <c r="DG332" i="2"/>
  <c r="Q330" i="2"/>
  <c r="Q322" i="2"/>
  <c r="BN322" i="2"/>
  <c r="BN330" i="2"/>
  <c r="BM321" i="2"/>
  <c r="BM329" i="2"/>
  <c r="FL303" i="2"/>
  <c r="FM303" i="2" s="1"/>
  <c r="I322" i="2"/>
  <c r="I330" i="2"/>
  <c r="BG324" i="2"/>
  <c r="BG334" i="2"/>
  <c r="BE322" i="2"/>
  <c r="BE330" i="2"/>
  <c r="AB236" i="2"/>
  <c r="AB329" i="2" s="1"/>
  <c r="BZ294" i="2"/>
  <c r="BZ304" i="2" s="1"/>
  <c r="AZ322" i="2"/>
  <c r="U159" i="2"/>
  <c r="FP114" i="2"/>
  <c r="CL118" i="2"/>
  <c r="DZ118" i="2"/>
  <c r="EW118" i="2"/>
  <c r="EW326" i="2" s="1"/>
  <c r="FP127" i="2"/>
  <c r="EM159" i="2"/>
  <c r="EM327" i="2" s="1"/>
  <c r="K334" i="2"/>
  <c r="DX324" i="2"/>
  <c r="AY334" i="2"/>
  <c r="AV323" i="2"/>
  <c r="AM324" i="2"/>
  <c r="AK330" i="2"/>
  <c r="FE159" i="2"/>
  <c r="AI159" i="2"/>
  <c r="AI327" i="2" s="1"/>
  <c r="Q118" i="2"/>
  <c r="EO118" i="2"/>
  <c r="CM118" i="2"/>
  <c r="CM294" i="2" s="1"/>
  <c r="CM304" i="2" s="1"/>
  <c r="FP220" i="2"/>
  <c r="DO322" i="2"/>
  <c r="EX330" i="2"/>
  <c r="EQ324" i="2"/>
  <c r="AO334" i="2"/>
  <c r="FG159" i="2"/>
  <c r="FG327" i="2" s="1"/>
  <c r="AU118" i="2"/>
  <c r="L118" i="2"/>
  <c r="L320" i="2" s="1"/>
  <c r="T310" i="2"/>
  <c r="T314" i="2" s="1"/>
  <c r="T318" i="2" s="1"/>
  <c r="CA118" i="2"/>
  <c r="CA320" i="2" s="1"/>
  <c r="BV118" i="2"/>
  <c r="CN159" i="2"/>
  <c r="FP142" i="2"/>
  <c r="CQ323" i="2"/>
  <c r="AK324" i="2"/>
  <c r="AA322" i="2"/>
  <c r="O324" i="2"/>
  <c r="R330" i="2"/>
  <c r="ER159" i="2"/>
  <c r="ER327" i="2" s="1"/>
  <c r="AE178" i="2"/>
  <c r="AE328" i="2" s="1"/>
  <c r="FP243" i="2"/>
  <c r="P159" i="2"/>
  <c r="CL311" i="2"/>
  <c r="CL315" i="2" s="1"/>
  <c r="CL318" i="2" s="1"/>
  <c r="CK323" i="2"/>
  <c r="DL321" i="2"/>
  <c r="AT330" i="2"/>
  <c r="ES294" i="2"/>
  <c r="ES304" i="2" s="1"/>
  <c r="AF159" i="2"/>
  <c r="AF327" i="2" s="1"/>
  <c r="EX159" i="2"/>
  <c r="EX327" i="2" s="1"/>
  <c r="CB118" i="2"/>
  <c r="FA118" i="2"/>
  <c r="CS118" i="2"/>
  <c r="CS159" i="2"/>
  <c r="CS327" i="2" s="1"/>
  <c r="AH159" i="2"/>
  <c r="BJ321" i="2"/>
  <c r="R321" i="2"/>
  <c r="S159" i="2"/>
  <c r="S327" i="2" s="1"/>
  <c r="FP26" i="2"/>
  <c r="EV118" i="2"/>
  <c r="CT118" i="2"/>
  <c r="FP141" i="2"/>
  <c r="CT159" i="2"/>
  <c r="CT327" i="2" s="1"/>
  <c r="BH159" i="2"/>
  <c r="BH327" i="2" s="1"/>
  <c r="BW293" i="2"/>
  <c r="DW310" i="2"/>
  <c r="DW314" i="2" s="1"/>
  <c r="DW318" i="2" s="1"/>
  <c r="CB311" i="2"/>
  <c r="CB315" i="2" s="1"/>
  <c r="AT324" i="2"/>
  <c r="AV324" i="2"/>
  <c r="ES321" i="2"/>
  <c r="AQ159" i="2"/>
  <c r="AI118" i="2"/>
  <c r="AI326" i="2" s="1"/>
  <c r="CD118" i="2"/>
  <c r="CD320" i="2" s="1"/>
  <c r="EC118" i="2"/>
  <c r="EC326" i="2" s="1"/>
  <c r="I118" i="2"/>
  <c r="I326" i="2" s="1"/>
  <c r="FP33" i="2"/>
  <c r="CL159" i="2"/>
  <c r="CL321" i="2" s="1"/>
  <c r="DI159" i="2"/>
  <c r="DI327" i="2" s="1"/>
  <c r="EC324" i="2"/>
  <c r="AW334" i="2"/>
  <c r="ES334" i="2"/>
  <c r="AJ324" i="2"/>
  <c r="AJ330" i="2"/>
  <c r="AP322" i="2"/>
  <c r="EG159" i="2"/>
  <c r="AH118" i="2"/>
  <c r="AH320" i="2" s="1"/>
  <c r="AF277" i="2"/>
  <c r="AF333" i="2" s="1"/>
  <c r="AJ311" i="2"/>
  <c r="AJ315" i="2" s="1"/>
  <c r="AJ318" i="2" s="1"/>
  <c r="FP242" i="2"/>
  <c r="BY293" i="2"/>
  <c r="DU236" i="2"/>
  <c r="DU329" i="2" s="1"/>
  <c r="DI323" i="2"/>
  <c r="ET331" i="2"/>
  <c r="EF118" i="2"/>
  <c r="DK118" i="2"/>
  <c r="DK320" i="2" s="1"/>
  <c r="CK159" i="2"/>
  <c r="FF159" i="2"/>
  <c r="FF327" i="2" s="1"/>
  <c r="H236" i="2"/>
  <c r="EF323" i="2"/>
  <c r="AY323" i="2"/>
  <c r="AF324" i="2"/>
  <c r="FP28" i="2"/>
  <c r="BU159" i="2"/>
  <c r="BU327" i="2" s="1"/>
  <c r="FP167" i="2"/>
  <c r="ET236" i="2"/>
  <c r="ET329" i="2" s="1"/>
  <c r="ES323" i="2"/>
  <c r="AP321" i="2"/>
  <c r="AO159" i="2"/>
  <c r="DT159" i="2"/>
  <c r="DT327" i="2" s="1"/>
  <c r="FB159" i="2"/>
  <c r="FB327" i="2" s="1"/>
  <c r="EJ118" i="2"/>
  <c r="EJ294" i="2" s="1"/>
  <c r="EJ304" i="2" s="1"/>
  <c r="EM118" i="2"/>
  <c r="EM326" i="2" s="1"/>
  <c r="EV293" i="2"/>
  <c r="BX159" i="2"/>
  <c r="FE318" i="2"/>
  <c r="EU318" i="2"/>
  <c r="EG318" i="2"/>
  <c r="DV318" i="2"/>
  <c r="EH318" i="2"/>
  <c r="CQ318" i="2"/>
  <c r="BQ318" i="2"/>
  <c r="BE320" i="2"/>
  <c r="EN320" i="2"/>
  <c r="Q318" i="2"/>
  <c r="BQ326" i="2"/>
  <c r="CD326" i="2"/>
  <c r="DE320" i="2"/>
  <c r="DZ318" i="2"/>
  <c r="ER320" i="2"/>
  <c r="ES326" i="2"/>
  <c r="R318" i="2"/>
  <c r="Z318" i="2"/>
  <c r="O318" i="2"/>
  <c r="J326" i="2"/>
  <c r="EU326" i="2"/>
  <c r="DL326" i="2"/>
  <c r="AI320" i="2"/>
  <c r="DJ320" i="2"/>
  <c r="AT320" i="2"/>
  <c r="EK320" i="2"/>
  <c r="AV294" i="2"/>
  <c r="AV304" i="2" s="1"/>
  <c r="BR326" i="2"/>
  <c r="DB318" i="2"/>
  <c r="BL318" i="2"/>
  <c r="DI326" i="2"/>
  <c r="AT318" i="2"/>
  <c r="EE318" i="2"/>
  <c r="AV320" i="2"/>
  <c r="FI318" i="2"/>
  <c r="BM326" i="2"/>
  <c r="DD320" i="2"/>
  <c r="CX326" i="2"/>
  <c r="AZ318" i="2"/>
  <c r="W320" i="2"/>
  <c r="CV318" i="2"/>
  <c r="BQ294" i="2"/>
  <c r="BQ304" i="2" s="1"/>
  <c r="BW320" i="2"/>
  <c r="CG326" i="2"/>
  <c r="CW326" i="2"/>
  <c r="DU326" i="2"/>
  <c r="AJ326" i="2"/>
  <c r="AV318" i="2"/>
  <c r="BN318" i="2"/>
  <c r="CO294" i="2"/>
  <c r="CO304" i="2" s="1"/>
  <c r="CT318" i="2"/>
  <c r="FD318" i="2"/>
  <c r="CZ318" i="2"/>
  <c r="BM318" i="2"/>
  <c r="FF326" i="2"/>
  <c r="DE318" i="2"/>
  <c r="CP326" i="2"/>
  <c r="FJ320" i="2"/>
  <c r="DP326" i="2"/>
  <c r="AZ326" i="2"/>
  <c r="AP326" i="2"/>
  <c r="M318" i="2"/>
  <c r="EL318" i="2"/>
  <c r="DP318" i="2"/>
  <c r="CB318" i="2"/>
  <c r="BK318" i="2"/>
  <c r="BG318" i="2"/>
  <c r="CM318" i="2"/>
  <c r="CW318" i="2"/>
  <c r="DX318" i="2"/>
  <c r="BE318" i="2"/>
  <c r="H318" i="2"/>
  <c r="DC318" i="2"/>
  <c r="CO318" i="2"/>
  <c r="CP318" i="2"/>
  <c r="K326" i="2"/>
  <c r="BA320" i="2"/>
  <c r="AY320" i="2"/>
  <c r="EE320" i="2"/>
  <c r="EC318" i="2"/>
  <c r="AX318" i="2"/>
  <c r="AN320" i="2"/>
  <c r="CH320" i="2"/>
  <c r="BN320" i="2"/>
  <c r="FJ318" i="2"/>
  <c r="DF326" i="2"/>
  <c r="CY318" i="2"/>
  <c r="FI294" i="2"/>
  <c r="FI304" i="2" s="1"/>
  <c r="CF294" i="2"/>
  <c r="CF304" i="2" s="1"/>
  <c r="BI318" i="2"/>
  <c r="CA326" i="2"/>
  <c r="BP326" i="2"/>
  <c r="FG326" i="2"/>
  <c r="DB326" i="2"/>
  <c r="BK320" i="2"/>
  <c r="FD320" i="2"/>
  <c r="G159" i="5"/>
  <c r="EJ318" i="2"/>
  <c r="AL318" i="2"/>
  <c r="DD318" i="2"/>
  <c r="BO318" i="2"/>
  <c r="EM318" i="2"/>
  <c r="BB318" i="2"/>
  <c r="EG320" i="2"/>
  <c r="W318" i="2"/>
  <c r="CK318" i="2"/>
  <c r="BV318" i="2"/>
  <c r="CQ326" i="2"/>
  <c r="CF326" i="2"/>
  <c r="BY326" i="2"/>
  <c r="AY318" i="2"/>
  <c r="CF318" i="2"/>
  <c r="FA318" i="2"/>
  <c r="CR318" i="2"/>
  <c r="BS318" i="2"/>
  <c r="BU318" i="2"/>
  <c r="DA318" i="2"/>
  <c r="BT318" i="2"/>
  <c r="BD318" i="2"/>
  <c r="T320" i="2"/>
  <c r="AP318" i="2"/>
  <c r="X318" i="2"/>
  <c r="DY318" i="2"/>
  <c r="DQ318" i="2"/>
  <c r="EN318" i="2"/>
  <c r="W294" i="2"/>
  <c r="W304" i="2" s="1"/>
  <c r="AI318" i="2"/>
  <c r="DA333" i="2"/>
  <c r="DA294" i="2"/>
  <c r="DA304" i="2" s="1"/>
  <c r="CC323" i="2"/>
  <c r="CC331" i="2"/>
  <c r="BU329" i="2"/>
  <c r="DD333" i="2"/>
  <c r="DD323" i="2"/>
  <c r="BJ318" i="2"/>
  <c r="BG329" i="2"/>
  <c r="BG321" i="2"/>
  <c r="BG294" i="2"/>
  <c r="BG304" i="2" s="1"/>
  <c r="CM323" i="2"/>
  <c r="CM331" i="2"/>
  <c r="CV332" i="2"/>
  <c r="CV323" i="2"/>
  <c r="EZ333" i="2"/>
  <c r="CX318" i="2"/>
  <c r="BP322" i="2"/>
  <c r="BP330" i="2"/>
  <c r="DL318" i="2"/>
  <c r="CD332" i="2"/>
  <c r="CD323" i="2"/>
  <c r="BR321" i="2"/>
  <c r="BT331" i="2"/>
  <c r="BT323" i="2"/>
  <c r="FD322" i="2"/>
  <c r="FD330" i="2"/>
  <c r="CR322" i="2"/>
  <c r="CR330" i="2"/>
  <c r="CL322" i="2"/>
  <c r="CL330" i="2"/>
  <c r="J332" i="2"/>
  <c r="J323" i="2"/>
  <c r="DO331" i="2"/>
  <c r="DO323" i="2"/>
  <c r="DK333" i="2"/>
  <c r="DK323" i="2"/>
  <c r="DK334" i="2"/>
  <c r="DK324" i="2"/>
  <c r="DG318" i="2"/>
  <c r="BD294" i="2"/>
  <c r="BD304" i="2" s="1"/>
  <c r="ED324" i="2"/>
  <c r="ED294" i="2"/>
  <c r="ED304" i="2" s="1"/>
  <c r="ED334" i="2"/>
  <c r="FP170" i="2"/>
  <c r="AR310" i="2"/>
  <c r="AR314" i="2" s="1"/>
  <c r="AR318" i="2" s="1"/>
  <c r="AR293" i="2"/>
  <c r="AR178" i="2"/>
  <c r="AR328" i="2" s="1"/>
  <c r="FP171" i="2"/>
  <c r="CD178" i="2"/>
  <c r="CD328" i="2" s="1"/>
  <c r="DJ293" i="2"/>
  <c r="DJ178" i="2"/>
  <c r="DJ328" i="2" s="1"/>
  <c r="DJ311" i="2"/>
  <c r="DJ315" i="2" s="1"/>
  <c r="DJ318" i="2" s="1"/>
  <c r="FB293" i="2"/>
  <c r="FB178" i="2"/>
  <c r="FB311" i="2"/>
  <c r="FB315" i="2" s="1"/>
  <c r="FB318" i="2" s="1"/>
  <c r="BR332" i="2"/>
  <c r="BR323" i="2"/>
  <c r="BP333" i="2"/>
  <c r="BP294" i="2"/>
  <c r="BP304" i="2" s="1"/>
  <c r="L330" i="2"/>
  <c r="L322" i="2"/>
  <c r="FL247" i="2"/>
  <c r="BG331" i="2"/>
  <c r="BG323" i="2"/>
  <c r="BH324" i="2"/>
  <c r="DT323" i="2"/>
  <c r="DT331" i="2"/>
  <c r="DZ323" i="2"/>
  <c r="DZ331" i="2"/>
  <c r="DS322" i="2"/>
  <c r="DS330" i="2"/>
  <c r="CA333" i="2"/>
  <c r="DB294" i="2"/>
  <c r="DB304" i="2" s="1"/>
  <c r="CL331" i="2"/>
  <c r="CL323" i="2"/>
  <c r="CE294" i="2"/>
  <c r="CE304" i="2" s="1"/>
  <c r="CE324" i="2"/>
  <c r="BS332" i="2"/>
  <c r="BS323" i="2"/>
  <c r="DE322" i="2"/>
  <c r="DE330" i="2"/>
  <c r="BK329" i="2"/>
  <c r="BK321" i="2"/>
  <c r="BH318" i="2"/>
  <c r="DI334" i="2"/>
  <c r="DI324" i="2"/>
  <c r="DI294" i="2"/>
  <c r="DI304" i="2" s="1"/>
  <c r="CU293" i="2"/>
  <c r="CU311" i="2"/>
  <c r="CU315" i="2" s="1"/>
  <c r="CU318" i="2" s="1"/>
  <c r="AO236" i="2"/>
  <c r="AO329" i="2" s="1"/>
  <c r="AO293" i="2"/>
  <c r="FP291" i="2"/>
  <c r="BR318" i="2"/>
  <c r="CT321" i="2"/>
  <c r="FI334" i="2"/>
  <c r="EZ330" i="2"/>
  <c r="CG330" i="2"/>
  <c r="CR323" i="2"/>
  <c r="CN323" i="2"/>
  <c r="CF322" i="2"/>
  <c r="CI323" i="2"/>
  <c r="BR294" i="2"/>
  <c r="BR304" i="2" s="1"/>
  <c r="FJ294" i="2"/>
  <c r="FJ304" i="2" s="1"/>
  <c r="BV333" i="2"/>
  <c r="BY324" i="2"/>
  <c r="BY334" i="2"/>
  <c r="DF318" i="2"/>
  <c r="DU159" i="2"/>
  <c r="FP124" i="2"/>
  <c r="DU310" i="2"/>
  <c r="DU314" i="2" s="1"/>
  <c r="DU318" i="2" s="1"/>
  <c r="DU293" i="2"/>
  <c r="CD293" i="2"/>
  <c r="CD311" i="2"/>
  <c r="CD315" i="2" s="1"/>
  <c r="CD318" i="2" s="1"/>
  <c r="FC159" i="2"/>
  <c r="FC311" i="2"/>
  <c r="FC315" i="2" s="1"/>
  <c r="FC318" i="2" s="1"/>
  <c r="FP277" i="2"/>
  <c r="CN311" i="2"/>
  <c r="CN315" i="2" s="1"/>
  <c r="CN318" i="2" s="1"/>
  <c r="CE323" i="2"/>
  <c r="CZ321" i="2"/>
  <c r="FF322" i="2"/>
  <c r="FF330" i="2"/>
  <c r="CX331" i="2"/>
  <c r="CX323" i="2"/>
  <c r="FA331" i="2"/>
  <c r="FA323" i="2"/>
  <c r="BO294" i="2"/>
  <c r="BO304" i="2" s="1"/>
  <c r="BO333" i="2"/>
  <c r="CX322" i="2"/>
  <c r="CX330" i="2"/>
  <c r="CC322" i="2"/>
  <c r="CC330" i="2"/>
  <c r="BF318" i="2"/>
  <c r="BH330" i="2"/>
  <c r="BH322" i="2"/>
  <c r="DV329" i="2"/>
  <c r="DV321" i="2"/>
  <c r="DW323" i="2"/>
  <c r="DW331" i="2"/>
  <c r="DT294" i="2"/>
  <c r="DT304" i="2" s="1"/>
  <c r="DT333" i="2"/>
  <c r="DP328" i="2"/>
  <c r="DP321" i="2"/>
  <c r="DM294" i="2"/>
  <c r="DM304" i="2" s="1"/>
  <c r="DI322" i="2"/>
  <c r="DI330" i="2"/>
  <c r="DH323" i="2"/>
  <c r="DH331" i="2"/>
  <c r="BB329" i="2"/>
  <c r="BB321" i="2"/>
  <c r="BD331" i="2"/>
  <c r="BD323" i="2"/>
  <c r="EJ321" i="2"/>
  <c r="FB322" i="2"/>
  <c r="FB330" i="2"/>
  <c r="EV311" i="2"/>
  <c r="EV315" i="2" s="1"/>
  <c r="EV318" i="2" s="1"/>
  <c r="BV332" i="2"/>
  <c r="BV323" i="2"/>
  <c r="CI322" i="2"/>
  <c r="CI330" i="2"/>
  <c r="EV330" i="2"/>
  <c r="EV322" i="2"/>
  <c r="EO331" i="2"/>
  <c r="EO323" i="2"/>
  <c r="CG318" i="2"/>
  <c r="BU330" i="2"/>
  <c r="BP328" i="2"/>
  <c r="BP321" i="2"/>
  <c r="BP318" i="2"/>
  <c r="DE323" i="2"/>
  <c r="BM294" i="2"/>
  <c r="BM304" i="2" s="1"/>
  <c r="CY294" i="2"/>
  <c r="CY304" i="2" s="1"/>
  <c r="DM328" i="2"/>
  <c r="DM321" i="2"/>
  <c r="EB323" i="2"/>
  <c r="EB331" i="2"/>
  <c r="EL333" i="2"/>
  <c r="EL323" i="2"/>
  <c r="EC321" i="2"/>
  <c r="EC328" i="2"/>
  <c r="EC294" i="2"/>
  <c r="EC304" i="2" s="1"/>
  <c r="FP191" i="2"/>
  <c r="BW311" i="2"/>
  <c r="BW315" i="2" s="1"/>
  <c r="BW318" i="2" s="1"/>
  <c r="CI311" i="2"/>
  <c r="CI315" i="2" s="1"/>
  <c r="CI318" i="2" s="1"/>
  <c r="CI293" i="2"/>
  <c r="CS293" i="2"/>
  <c r="CS236" i="2"/>
  <c r="EX293" i="2"/>
  <c r="EX311" i="2"/>
  <c r="EX315" i="2" s="1"/>
  <c r="EX318" i="2" s="1"/>
  <c r="EX236" i="2"/>
  <c r="EX329" i="2" s="1"/>
  <c r="FP193" i="2"/>
  <c r="I310" i="2"/>
  <c r="I314" i="2" s="1"/>
  <c r="I318" i="2" s="1"/>
  <c r="I236" i="2"/>
  <c r="I293" i="2"/>
  <c r="AC293" i="2"/>
  <c r="FP194" i="2"/>
  <c r="CU236" i="2"/>
  <c r="CU294" i="2" s="1"/>
  <c r="CU304" i="2" s="1"/>
  <c r="DB331" i="2"/>
  <c r="DB323" i="2"/>
  <c r="FD294" i="2"/>
  <c r="FD304" i="2" s="1"/>
  <c r="CA159" i="2"/>
  <c r="FP121" i="2"/>
  <c r="CA311" i="2"/>
  <c r="CA315" i="2" s="1"/>
  <c r="CA318" i="2" s="1"/>
  <c r="CA293" i="2"/>
  <c r="FP123" i="2"/>
  <c r="L159" i="2"/>
  <c r="L294" i="2" s="1"/>
  <c r="L304" i="2" s="1"/>
  <c r="L293" i="2"/>
  <c r="L311" i="2"/>
  <c r="L315" i="2" s="1"/>
  <c r="L318" i="2" s="1"/>
  <c r="DR159" i="2"/>
  <c r="DR293" i="2"/>
  <c r="DR311" i="2"/>
  <c r="DR315" i="2" s="1"/>
  <c r="DR318" i="2" s="1"/>
  <c r="BY318" i="2"/>
  <c r="FI324" i="2"/>
  <c r="FA334" i="2"/>
  <c r="CP323" i="2"/>
  <c r="CS323" i="2"/>
  <c r="DC323" i="2"/>
  <c r="BZ330" i="2"/>
  <c r="FE323" i="2"/>
  <c r="FF331" i="2"/>
  <c r="FF323" i="2"/>
  <c r="CS294" i="2"/>
  <c r="CS304" i="2" s="1"/>
  <c r="CW323" i="2"/>
  <c r="FA324" i="2"/>
  <c r="EZ323" i="2"/>
  <c r="CB323" i="2"/>
  <c r="BO323" i="2"/>
  <c r="BZ322" i="2"/>
  <c r="CW294" i="2"/>
  <c r="CW304" i="2" s="1"/>
  <c r="FF321" i="2"/>
  <c r="FF294" i="2"/>
  <c r="FF304" i="2" s="1"/>
  <c r="FP262" i="2"/>
  <c r="FF318" i="2"/>
  <c r="BX331" i="2"/>
  <c r="FD323" i="2"/>
  <c r="CF323" i="2"/>
  <c r="EM322" i="2"/>
  <c r="BL322" i="2"/>
  <c r="BW334" i="2"/>
  <c r="CY323" i="2"/>
  <c r="BT294" i="2"/>
  <c r="BT304" i="2" s="1"/>
  <c r="CT331" i="2"/>
  <c r="CT323" i="2"/>
  <c r="CM324" i="2"/>
  <c r="CM334" i="2"/>
  <c r="DE324" i="2"/>
  <c r="DE334" i="2"/>
  <c r="CP329" i="2"/>
  <c r="CP321" i="2"/>
  <c r="CP294" i="2"/>
  <c r="CP304" i="2" s="1"/>
  <c r="BZ318" i="2"/>
  <c r="BK333" i="2"/>
  <c r="BK294" i="2"/>
  <c r="BK304" i="2" s="1"/>
  <c r="J321" i="2"/>
  <c r="J328" i="2"/>
  <c r="DP294" i="2"/>
  <c r="DP304" i="2" s="1"/>
  <c r="DP324" i="2"/>
  <c r="DP334" i="2"/>
  <c r="DJ330" i="2"/>
  <c r="DJ322" i="2"/>
  <c r="BB294" i="2"/>
  <c r="BB304" i="2" s="1"/>
  <c r="EK328" i="2"/>
  <c r="EK294" i="2"/>
  <c r="EK304" i="2" s="1"/>
  <c r="EK321" i="2"/>
  <c r="EK330" i="2"/>
  <c r="EK322" i="2"/>
  <c r="CZ294" i="2"/>
  <c r="CZ304" i="2" s="1"/>
  <c r="CZ324" i="2"/>
  <c r="CJ333" i="2"/>
  <c r="CJ323" i="2"/>
  <c r="CD324" i="2"/>
  <c r="CD334" i="2"/>
  <c r="DT328" i="2"/>
  <c r="DT321" i="2"/>
  <c r="DM323" i="2"/>
  <c r="DM331" i="2"/>
  <c r="DS323" i="2"/>
  <c r="DS331" i="2"/>
  <c r="FL252" i="2"/>
  <c r="FG294" i="2"/>
  <c r="FG304" i="2" s="1"/>
  <c r="DA331" i="2"/>
  <c r="DA323" i="2"/>
  <c r="DI321" i="2"/>
  <c r="BX318" i="2"/>
  <c r="CN294" i="2"/>
  <c r="CN304" i="2" s="1"/>
  <c r="CG331" i="2"/>
  <c r="CG323" i="2"/>
  <c r="CS322" i="2"/>
  <c r="CS330" i="2"/>
  <c r="BJ329" i="2"/>
  <c r="BJ294" i="2"/>
  <c r="BJ304" i="2" s="1"/>
  <c r="BL294" i="2"/>
  <c r="BL304" i="2" s="1"/>
  <c r="J294" i="2"/>
  <c r="J304" i="2" s="1"/>
  <c r="J324" i="2"/>
  <c r="J334" i="2"/>
  <c r="DZ329" i="2"/>
  <c r="DZ321" i="2"/>
  <c r="DX322" i="2"/>
  <c r="DX330" i="2"/>
  <c r="DV324" i="2"/>
  <c r="DV294" i="2"/>
  <c r="DV304" i="2" s="1"/>
  <c r="FP219" i="2"/>
  <c r="CE318" i="2"/>
  <c r="CO321" i="2"/>
  <c r="CU323" i="2"/>
  <c r="BM322" i="2"/>
  <c r="CM322" i="2"/>
  <c r="BS294" i="2"/>
  <c r="BS304" i="2" s="1"/>
  <c r="FG318" i="2"/>
  <c r="CN324" i="2"/>
  <c r="CN334" i="2"/>
  <c r="CX294" i="2"/>
  <c r="CX304" i="2" s="1"/>
  <c r="CX324" i="2"/>
  <c r="CX334" i="2"/>
  <c r="CN293" i="2"/>
  <c r="FC293" i="2"/>
  <c r="CS311" i="2"/>
  <c r="CS315" i="2" s="1"/>
  <c r="CS318" i="2" s="1"/>
  <c r="BO329" i="2"/>
  <c r="BO321" i="2"/>
  <c r="BF323" i="2"/>
  <c r="I331" i="2"/>
  <c r="I323" i="2"/>
  <c r="DV334" i="2"/>
  <c r="DW236" i="2"/>
  <c r="DX332" i="2"/>
  <c r="DX323" i="2"/>
  <c r="DR330" i="2"/>
  <c r="DR322" i="2"/>
  <c r="AT331" i="2"/>
  <c r="AT323" i="2"/>
  <c r="EL328" i="2"/>
  <c r="EL321" i="2"/>
  <c r="EF329" i="2"/>
  <c r="EF294" i="2"/>
  <c r="EF304" i="2" s="1"/>
  <c r="BC318" i="2"/>
  <c r="EH330" i="2"/>
  <c r="EH322" i="2"/>
  <c r="BU333" i="2"/>
  <c r="BH331" i="2"/>
  <c r="BH323" i="2"/>
  <c r="DY323" i="2"/>
  <c r="DL294" i="2"/>
  <c r="DL304" i="2" s="1"/>
  <c r="DL322" i="2"/>
  <c r="DV331" i="2"/>
  <c r="DV323" i="2"/>
  <c r="DW324" i="2"/>
  <c r="DW334" i="2"/>
  <c r="DQ328" i="2"/>
  <c r="DQ294" i="2"/>
  <c r="DQ304" i="2" s="1"/>
  <c r="DM318" i="2"/>
  <c r="BE321" i="2"/>
  <c r="BC322" i="2"/>
  <c r="BD334" i="2"/>
  <c r="EK318" i="2"/>
  <c r="EI330" i="2"/>
  <c r="EI322" i="2"/>
  <c r="AW318" i="2"/>
  <c r="AL329" i="2"/>
  <c r="AL321" i="2"/>
  <c r="AS330" i="2"/>
  <c r="AS322" i="2"/>
  <c r="Z322" i="2"/>
  <c r="Z330" i="2"/>
  <c r="ET326" i="2"/>
  <c r="ET320" i="2"/>
  <c r="AH326" i="2"/>
  <c r="AH294" i="2"/>
  <c r="AH304" i="2" s="1"/>
  <c r="CC159" i="2"/>
  <c r="CC311" i="2"/>
  <c r="CC315" i="2" s="1"/>
  <c r="CC318" i="2" s="1"/>
  <c r="EY159" i="2"/>
  <c r="EY311" i="2"/>
  <c r="EY315" i="2" s="1"/>
  <c r="EY318" i="2" s="1"/>
  <c r="EY293" i="2"/>
  <c r="AE159" i="2"/>
  <c r="AE293" i="2"/>
  <c r="AE311" i="2"/>
  <c r="AE315" i="2" s="1"/>
  <c r="AE318" i="2" s="1"/>
  <c r="FP125" i="2"/>
  <c r="AB293" i="2"/>
  <c r="CQ159" i="2"/>
  <c r="CQ293" i="2"/>
  <c r="EO311" i="2"/>
  <c r="EO315" i="2" s="1"/>
  <c r="EO318" i="2" s="1"/>
  <c r="EO293" i="2"/>
  <c r="AH321" i="2"/>
  <c r="AH327" i="2"/>
  <c r="DH159" i="2"/>
  <c r="DH293" i="2"/>
  <c r="ET159" i="2"/>
  <c r="ET294" i="2" s="1"/>
  <c r="ET304" i="2" s="1"/>
  <c r="ET293" i="2"/>
  <c r="ET311" i="2"/>
  <c r="ET315" i="2" s="1"/>
  <c r="ET318" i="2" s="1"/>
  <c r="FP128" i="2"/>
  <c r="EW293" i="2"/>
  <c r="EW312" i="2"/>
  <c r="EW316" i="2" s="1"/>
  <c r="EW318" i="2" s="1"/>
  <c r="AA159" i="2"/>
  <c r="AA293" i="2"/>
  <c r="CJ159" i="2"/>
  <c r="CJ311" i="2"/>
  <c r="CJ315" i="2" s="1"/>
  <c r="CJ318" i="2" s="1"/>
  <c r="DK159" i="2"/>
  <c r="DK311" i="2"/>
  <c r="DK315" i="2" s="1"/>
  <c r="DK318" i="2" s="1"/>
  <c r="FP184" i="2"/>
  <c r="AU311" i="2"/>
  <c r="AU315" i="2" s="1"/>
  <c r="AU318" i="2" s="1"/>
  <c r="AU293" i="2"/>
  <c r="DT311" i="2"/>
  <c r="DT315" i="2" s="1"/>
  <c r="DT318" i="2" s="1"/>
  <c r="DT293" i="2"/>
  <c r="EZ311" i="2"/>
  <c r="EZ315" i="2" s="1"/>
  <c r="EZ318" i="2" s="1"/>
  <c r="EZ293" i="2"/>
  <c r="N236" i="2"/>
  <c r="N293" i="2"/>
  <c r="EA293" i="2"/>
  <c r="EA310" i="2"/>
  <c r="EA314" i="2" s="1"/>
  <c r="EA318" i="2" s="1"/>
  <c r="EA236" i="2"/>
  <c r="EA329" i="2" s="1"/>
  <c r="AM236" i="2"/>
  <c r="AM293" i="2"/>
  <c r="FC334" i="2"/>
  <c r="DN318" i="2"/>
  <c r="DJ331" i="2"/>
  <c r="DJ323" i="2"/>
  <c r="DF334" i="2"/>
  <c r="DF324" i="2"/>
  <c r="DF294" i="2"/>
  <c r="DF304" i="2" s="1"/>
  <c r="FG323" i="2"/>
  <c r="DC294" i="2"/>
  <c r="DC304" i="2" s="1"/>
  <c r="K323" i="2"/>
  <c r="BG322" i="2"/>
  <c r="BG330" i="2"/>
  <c r="BF324" i="2"/>
  <c r="BF294" i="2"/>
  <c r="BF304" i="2" s="1"/>
  <c r="BF334" i="2"/>
  <c r="K328" i="2"/>
  <c r="K321" i="2"/>
  <c r="DP330" i="2"/>
  <c r="DH294" i="2"/>
  <c r="DH304" i="2" s="1"/>
  <c r="DG321" i="2"/>
  <c r="DV330" i="2"/>
  <c r="DV322" i="2"/>
  <c r="DO294" i="2"/>
  <c r="DO304" i="2" s="1"/>
  <c r="DS324" i="2"/>
  <c r="DS294" i="2"/>
  <c r="DS304" i="2" s="1"/>
  <c r="DS318" i="2"/>
  <c r="EK323" i="2"/>
  <c r="AU323" i="2"/>
  <c r="EY322" i="2"/>
  <c r="EA323" i="2"/>
  <c r="EA331" i="2"/>
  <c r="EJ324" i="2"/>
  <c r="EE330" i="2"/>
  <c r="EE322" i="2"/>
  <c r="EC323" i="2"/>
  <c r="EC331" i="2"/>
  <c r="EI331" i="2"/>
  <c r="EI323" i="2"/>
  <c r="AW328" i="2"/>
  <c r="AW321" i="2"/>
  <c r="AW294" i="2"/>
  <c r="AW304" i="2" s="1"/>
  <c r="AW330" i="2"/>
  <c r="AW322" i="2"/>
  <c r="BA322" i="2"/>
  <c r="BA330" i="2"/>
  <c r="BI294" i="2"/>
  <c r="BI304" i="2" s="1"/>
  <c r="CV294" i="2"/>
  <c r="CV304" i="2" s="1"/>
  <c r="DD294" i="2"/>
  <c r="DD304" i="2" s="1"/>
  <c r="BW236" i="2"/>
  <c r="K318" i="2"/>
  <c r="L323" i="2"/>
  <c r="K333" i="2"/>
  <c r="K294" i="2"/>
  <c r="K304" i="2" s="1"/>
  <c r="J318" i="2"/>
  <c r="DF321" i="2"/>
  <c r="DY334" i="2"/>
  <c r="DR332" i="2"/>
  <c r="DR323" i="2"/>
  <c r="DO318" i="2"/>
  <c r="DF323" i="2"/>
  <c r="BE294" i="2"/>
  <c r="BE304" i="2" s="1"/>
  <c r="BE324" i="2"/>
  <c r="EB330" i="2"/>
  <c r="EB322" i="2"/>
  <c r="EE329" i="2"/>
  <c r="EE321" i="2"/>
  <c r="EE323" i="2"/>
  <c r="AX294" i="2"/>
  <c r="AX304" i="2" s="1"/>
  <c r="AX321" i="2"/>
  <c r="AX330" i="2"/>
  <c r="AX322" i="2"/>
  <c r="CI236" i="2"/>
  <c r="BH328" i="2"/>
  <c r="DT322" i="2"/>
  <c r="DQ321" i="2"/>
  <c r="EB318" i="2"/>
  <c r="EG333" i="2"/>
  <c r="EG294" i="2"/>
  <c r="EG304" i="2" s="1"/>
  <c r="BA323" i="2"/>
  <c r="BA331" i="2"/>
  <c r="AY294" i="2"/>
  <c r="AY304" i="2" s="1"/>
  <c r="AZ324" i="2"/>
  <c r="AZ334" i="2"/>
  <c r="AZ294" i="2"/>
  <c r="AZ304" i="2" s="1"/>
  <c r="AR330" i="2"/>
  <c r="AF331" i="2"/>
  <c r="DX321" i="2"/>
  <c r="DZ334" i="2"/>
  <c r="DZ294" i="2"/>
  <c r="DZ304" i="2" s="1"/>
  <c r="DN328" i="2"/>
  <c r="DN321" i="2"/>
  <c r="EJ323" i="2"/>
  <c r="ED321" i="2"/>
  <c r="EI294" i="2"/>
  <c r="EI304" i="2" s="1"/>
  <c r="EI324" i="2"/>
  <c r="ED318" i="2"/>
  <c r="EI318" i="2"/>
  <c r="AY330" i="2"/>
  <c r="AY322" i="2"/>
  <c r="AI322" i="2"/>
  <c r="AI330" i="2"/>
  <c r="AM330" i="2"/>
  <c r="AM322" i="2"/>
  <c r="DO321" i="2"/>
  <c r="DL328" i="2"/>
  <c r="DH322" i="2"/>
  <c r="DH330" i="2"/>
  <c r="DH318" i="2"/>
  <c r="EL334" i="2"/>
  <c r="EL294" i="2"/>
  <c r="EL304" i="2" s="1"/>
  <c r="BA294" i="2"/>
  <c r="BA304" i="2" s="1"/>
  <c r="AQ322" i="2"/>
  <c r="AQ330" i="2"/>
  <c r="AR324" i="2"/>
  <c r="AR334" i="2"/>
  <c r="Y329" i="2"/>
  <c r="Y321" i="2"/>
  <c r="DL323" i="2"/>
  <c r="DI318" i="2"/>
  <c r="AT321" i="2"/>
  <c r="EP330" i="2"/>
  <c r="EP322" i="2"/>
  <c r="EV323" i="2"/>
  <c r="EV331" i="2"/>
  <c r="EU333" i="2"/>
  <c r="EU323" i="2"/>
  <c r="EX334" i="2"/>
  <c r="EQ322" i="2"/>
  <c r="EQ330" i="2"/>
  <c r="AN322" i="2"/>
  <c r="AN330" i="2"/>
  <c r="AM331" i="2"/>
  <c r="AM323" i="2"/>
  <c r="AR331" i="2"/>
  <c r="AR323" i="2"/>
  <c r="DN294" i="2"/>
  <c r="DN304" i="2" s="1"/>
  <c r="BC294" i="2"/>
  <c r="BC304" i="2" s="1"/>
  <c r="EF321" i="2"/>
  <c r="EG323" i="2"/>
  <c r="AX323" i="2"/>
  <c r="AX331" i="2"/>
  <c r="EU322" i="2"/>
  <c r="EU330" i="2"/>
  <c r="EW323" i="2"/>
  <c r="EW331" i="2"/>
  <c r="EP318" i="2"/>
  <c r="ER333" i="2"/>
  <c r="EE294" i="2"/>
  <c r="EE304" i="2" s="1"/>
  <c r="EX323" i="2"/>
  <c r="EX331" i="2"/>
  <c r="ER318" i="2"/>
  <c r="AE333" i="2"/>
  <c r="AE323" i="2"/>
  <c r="AD334" i="2"/>
  <c r="AD324" i="2"/>
  <c r="AS326" i="2"/>
  <c r="AS320" i="2"/>
  <c r="AE326" i="2"/>
  <c r="AE294" i="2"/>
  <c r="AE304" i="2" s="1"/>
  <c r="AE320" i="2"/>
  <c r="EI321" i="2"/>
  <c r="ED328" i="2"/>
  <c r="BA318" i="2"/>
  <c r="EQ331" i="2"/>
  <c r="EQ323" i="2"/>
  <c r="AK294" i="2"/>
  <c r="AK304" i="2" s="1"/>
  <c r="AE322" i="2"/>
  <c r="AE330" i="2"/>
  <c r="P333" i="2"/>
  <c r="P323" i="2"/>
  <c r="AC327" i="2"/>
  <c r="EF318" i="2"/>
  <c r="ER323" i="2"/>
  <c r="ER331" i="2"/>
  <c r="AJ331" i="2"/>
  <c r="AJ294" i="2"/>
  <c r="AJ304" i="2" s="1"/>
  <c r="AP323" i="2"/>
  <c r="AP331" i="2"/>
  <c r="AF330" i="2"/>
  <c r="AF322" i="2"/>
  <c r="AG324" i="2"/>
  <c r="AG334" i="2"/>
  <c r="EW334" i="2"/>
  <c r="EW324" i="2"/>
  <c r="AK331" i="2"/>
  <c r="AK323" i="2"/>
  <c r="AL333" i="2"/>
  <c r="AL294" i="2"/>
  <c r="AL304" i="2" s="1"/>
  <c r="EV334" i="2"/>
  <c r="EU321" i="2"/>
  <c r="ET324" i="2"/>
  <c r="ES322" i="2"/>
  <c r="ER324" i="2"/>
  <c r="ER334" i="2"/>
  <c r="EX328" i="2"/>
  <c r="AF328" i="2"/>
  <c r="EV159" i="2"/>
  <c r="EY331" i="2"/>
  <c r="EY323" i="2"/>
  <c r="ER330" i="2"/>
  <c r="ER322" i="2"/>
  <c r="AI331" i="2"/>
  <c r="AI323" i="2"/>
  <c r="AL332" i="2"/>
  <c r="AL323" i="2"/>
  <c r="AK318" i="2"/>
  <c r="EN328" i="2"/>
  <c r="EN321" i="2"/>
  <c r="AJ329" i="2"/>
  <c r="AJ321" i="2"/>
  <c r="AL330" i="2"/>
  <c r="AL322" i="2"/>
  <c r="AS323" i="2"/>
  <c r="AP294" i="2"/>
  <c r="AP304" i="2" s="1"/>
  <c r="AP334" i="2"/>
  <c r="AB323" i="2"/>
  <c r="AH331" i="2"/>
  <c r="AH323" i="2"/>
  <c r="S334" i="2"/>
  <c r="S324" i="2"/>
  <c r="FH322" i="2"/>
  <c r="FH330" i="2"/>
  <c r="EN323" i="2"/>
  <c r="T323" i="2"/>
  <c r="T294" i="2"/>
  <c r="T304" i="2" s="1"/>
  <c r="M294" i="2"/>
  <c r="M304" i="2" s="1"/>
  <c r="M333" i="2"/>
  <c r="FH159" i="2"/>
  <c r="AD159" i="2"/>
  <c r="AD293" i="2"/>
  <c r="AD311" i="2"/>
  <c r="AD315" i="2" s="1"/>
  <c r="AF338" i="2"/>
  <c r="AF236" i="2"/>
  <c r="AF329" i="2" s="1"/>
  <c r="AG159" i="2"/>
  <c r="AG293" i="2"/>
  <c r="AI293" i="2"/>
  <c r="AI291" i="2"/>
  <c r="AO327" i="2"/>
  <c r="EN291" i="2"/>
  <c r="EN293" i="2"/>
  <c r="EP294" i="2"/>
  <c r="EP304" i="2" s="1"/>
  <c r="ES312" i="2"/>
  <c r="ES316" i="2" s="1"/>
  <c r="ES318" i="2" s="1"/>
  <c r="ES293" i="2"/>
  <c r="FH334" i="2"/>
  <c r="FH324" i="2"/>
  <c r="AN324" i="2"/>
  <c r="AB330" i="2"/>
  <c r="AB322" i="2"/>
  <c r="AG322" i="2"/>
  <c r="AG330" i="2"/>
  <c r="Y332" i="2"/>
  <c r="Y323" i="2"/>
  <c r="AB334" i="2"/>
  <c r="AB324" i="2"/>
  <c r="BV159" i="2"/>
  <c r="EU324" i="2"/>
  <c r="EU294" i="2"/>
  <c r="EU304" i="2" s="1"/>
  <c r="AS236" i="2"/>
  <c r="AS329" i="2" s="1"/>
  <c r="AQ323" i="2"/>
  <c r="AD236" i="2"/>
  <c r="AD329" i="2" s="1"/>
  <c r="P334" i="2"/>
  <c r="P324" i="2"/>
  <c r="FH320" i="2"/>
  <c r="FH294" i="2"/>
  <c r="FH304" i="2" s="1"/>
  <c r="FH326" i="2"/>
  <c r="CH330" i="2"/>
  <c r="CH322" i="2"/>
  <c r="S321" i="2"/>
  <c r="AI321" i="2"/>
  <c r="ER321" i="2"/>
  <c r="AN323" i="2"/>
  <c r="AN331" i="2"/>
  <c r="S236" i="2"/>
  <c r="S329" i="2" s="1"/>
  <c r="S323" i="2"/>
  <c r="S331" i="2"/>
  <c r="AK321" i="2"/>
  <c r="AK327" i="2"/>
  <c r="CH323" i="2"/>
  <c r="CH331" i="2"/>
  <c r="U324" i="2"/>
  <c r="U334" i="2"/>
  <c r="AS159" i="2"/>
  <c r="AS311" i="2"/>
  <c r="AS315" i="2" s="1"/>
  <c r="AS318" i="2" s="1"/>
  <c r="EQ311" i="2"/>
  <c r="EQ315" i="2" s="1"/>
  <c r="EQ318" i="2" s="1"/>
  <c r="EQ293" i="2"/>
  <c r="N323" i="2"/>
  <c r="AD118" i="2"/>
  <c r="AD310" i="2"/>
  <c r="AD314" i="2" s="1"/>
  <c r="AC311" i="2"/>
  <c r="AC315" i="2" s="1"/>
  <c r="AC318" i="2" s="1"/>
  <c r="AC118" i="2"/>
  <c r="AS293" i="2"/>
  <c r="FP14" i="2"/>
  <c r="AB311" i="2"/>
  <c r="AB315" i="2" s="1"/>
  <c r="AB318" i="2" s="1"/>
  <c r="AB118" i="2"/>
  <c r="AA311" i="2"/>
  <c r="AA315" i="2" s="1"/>
  <c r="AA318" i="2" s="1"/>
  <c r="AF311" i="2"/>
  <c r="AF315" i="2" s="1"/>
  <c r="AF318" i="2" s="1"/>
  <c r="P118" i="2"/>
  <c r="P311" i="2"/>
  <c r="P315" i="2" s="1"/>
  <c r="P318" i="2" s="1"/>
  <c r="BX118" i="2"/>
  <c r="CI118" i="2"/>
  <c r="N310" i="2"/>
  <c r="N314" i="2" s="1"/>
  <c r="CD159" i="2"/>
  <c r="AU159" i="2"/>
  <c r="Y318" i="2"/>
  <c r="EZ159" i="2"/>
  <c r="EZ294" i="2" s="1"/>
  <c r="EZ304" i="2" s="1"/>
  <c r="U118" i="2"/>
  <c r="BN331" i="2"/>
  <c r="BN323" i="2"/>
  <c r="AH293" i="2"/>
  <c r="AH310" i="2"/>
  <c r="AH314" i="2" s="1"/>
  <c r="AH318" i="2" s="1"/>
  <c r="U311" i="2"/>
  <c r="U315" i="2" s="1"/>
  <c r="U318" i="2" s="1"/>
  <c r="U293" i="2"/>
  <c r="Y118" i="2"/>
  <c r="FP15" i="2"/>
  <c r="Y293" i="2"/>
  <c r="FP20" i="2"/>
  <c r="AQ310" i="2"/>
  <c r="AQ314" i="2" s="1"/>
  <c r="AQ318" i="2" s="1"/>
  <c r="DX118" i="2"/>
  <c r="EH118" i="2"/>
  <c r="EQ294" i="2"/>
  <c r="EQ304" i="2" s="1"/>
  <c r="AD262" i="2"/>
  <c r="H294" i="2"/>
  <c r="AO118" i="2"/>
  <c r="AO310" i="2"/>
  <c r="AO314" i="2" s="1"/>
  <c r="AO318" i="2" s="1"/>
  <c r="V118" i="2"/>
  <c r="V311" i="2"/>
  <c r="V315" i="2" s="1"/>
  <c r="V318" i="2" s="1"/>
  <c r="V293" i="2"/>
  <c r="N118" i="2"/>
  <c r="N311" i="2"/>
  <c r="N315" i="2" s="1"/>
  <c r="Z293" i="2"/>
  <c r="Z118" i="2"/>
  <c r="AG310" i="2"/>
  <c r="AG314" i="2" s="1"/>
  <c r="AG318" i="2" s="1"/>
  <c r="AM118" i="2"/>
  <c r="AM311" i="2"/>
  <c r="AM315" i="2" s="1"/>
  <c r="AM318" i="2" s="1"/>
  <c r="FB118" i="2"/>
  <c r="O293" i="2"/>
  <c r="O118" i="2"/>
  <c r="S311" i="2"/>
  <c r="S315" i="2" s="1"/>
  <c r="S318" i="2" s="1"/>
  <c r="EB118" i="2"/>
  <c r="FH293" i="2"/>
  <c r="FH311" i="2"/>
  <c r="FH315" i="2" s="1"/>
  <c r="FH318" i="2" s="1"/>
  <c r="AC236" i="2"/>
  <c r="AC329" i="2" s="1"/>
  <c r="EO159" i="2"/>
  <c r="EO294" i="2" s="1"/>
  <c r="EO304" i="2" s="1"/>
  <c r="DY159" i="2"/>
  <c r="DY294" i="2" s="1"/>
  <c r="DY304" i="2" s="1"/>
  <c r="BN294" i="2"/>
  <c r="BN304" i="2" s="1"/>
  <c r="O236" i="2"/>
  <c r="O329" i="2" s="1"/>
  <c r="FH323" i="2"/>
  <c r="H293" i="2"/>
  <c r="FP240" i="2"/>
  <c r="FP247" i="2" s="1"/>
  <c r="AG277" i="2"/>
  <c r="U277" i="2"/>
  <c r="CG159" i="2"/>
  <c r="AR159" i="2"/>
  <c r="AR294" i="2" s="1"/>
  <c r="AR304" i="2" s="1"/>
  <c r="FP139" i="2"/>
  <c r="EW159" i="2"/>
  <c r="EW294" i="2" s="1"/>
  <c r="EW304" i="2" s="1"/>
  <c r="I159" i="2"/>
  <c r="CH333" i="2"/>
  <c r="CH294" i="2"/>
  <c r="CH304" i="2" s="1"/>
  <c r="CH318" i="2"/>
  <c r="R293" i="2"/>
  <c r="R291" i="2"/>
  <c r="AN311" i="2"/>
  <c r="AN315" i="2" s="1"/>
  <c r="AN318" i="2" s="1"/>
  <c r="AN159" i="2"/>
  <c r="AG118" i="2"/>
  <c r="S293" i="2"/>
  <c r="EA118" i="2"/>
  <c r="AF118" i="2"/>
  <c r="EY118" i="2"/>
  <c r="AQ118" i="2"/>
  <c r="AA118" i="2"/>
  <c r="O178" i="2"/>
  <c r="CB159" i="2"/>
  <c r="CB294" i="2" s="1"/>
  <c r="CB304" i="2" s="1"/>
  <c r="AB159" i="2"/>
  <c r="FP126" i="2"/>
  <c r="BY159" i="2"/>
  <c r="BY294" i="2" s="1"/>
  <c r="BY304" i="2" s="1"/>
  <c r="DE159" i="2"/>
  <c r="DE294" i="2" s="1"/>
  <c r="DE304" i="2" s="1"/>
  <c r="FP140" i="2"/>
  <c r="DJ159" i="2"/>
  <c r="S118" i="2"/>
  <c r="O159" i="2"/>
  <c r="AF293" i="2"/>
  <c r="FH331" i="2"/>
  <c r="FM300" i="2" l="1"/>
  <c r="FM302" i="2"/>
  <c r="DK294" i="2"/>
  <c r="DK304" i="2" s="1"/>
  <c r="FM299" i="2"/>
  <c r="BF326" i="2"/>
  <c r="DG294" i="2"/>
  <c r="DG304" i="2" s="1"/>
  <c r="BH294" i="2"/>
  <c r="BH304" i="2" s="1"/>
  <c r="EW320" i="2"/>
  <c r="I320" i="2"/>
  <c r="DW326" i="2"/>
  <c r="CT294" i="2"/>
  <c r="CT304" i="2" s="1"/>
  <c r="BH320" i="2"/>
  <c r="EX326" i="2"/>
  <c r="EF334" i="2"/>
  <c r="EF324" i="2"/>
  <c r="ER294" i="2"/>
  <c r="ER304" i="2" s="1"/>
  <c r="L326" i="2"/>
  <c r="EC320" i="2"/>
  <c r="R323" i="2"/>
  <c r="FM298" i="2"/>
  <c r="FL291" i="2"/>
  <c r="AC323" i="2"/>
  <c r="CC320" i="2"/>
  <c r="CC326" i="2"/>
  <c r="BU294" i="2"/>
  <c r="BU304" i="2" s="1"/>
  <c r="BB320" i="2"/>
  <c r="BB326" i="2"/>
  <c r="FP178" i="2"/>
  <c r="AT294" i="2"/>
  <c r="AT304" i="2" s="1"/>
  <c r="DG324" i="2"/>
  <c r="AO321" i="2"/>
  <c r="AF323" i="2"/>
  <c r="EZ320" i="2"/>
  <c r="EZ326" i="2"/>
  <c r="BH321" i="2"/>
  <c r="DH326" i="2"/>
  <c r="DH320" i="2"/>
  <c r="DK326" i="2"/>
  <c r="AF321" i="2"/>
  <c r="FP159" i="2"/>
  <c r="BU321" i="2"/>
  <c r="EM320" i="2"/>
  <c r="CN327" i="2"/>
  <c r="CN321" i="2"/>
  <c r="CM320" i="2"/>
  <c r="CM326" i="2"/>
  <c r="CL294" i="2"/>
  <c r="CL304" i="2" s="1"/>
  <c r="BV320" i="2"/>
  <c r="BV326" i="2"/>
  <c r="EO320" i="2"/>
  <c r="EO326" i="2"/>
  <c r="BX327" i="2"/>
  <c r="BX321" i="2"/>
  <c r="P321" i="2"/>
  <c r="P327" i="2"/>
  <c r="Q294" i="2"/>
  <c r="Q304" i="2" s="1"/>
  <c r="Q320" i="2"/>
  <c r="Q326" i="2"/>
  <c r="DZ320" i="2"/>
  <c r="DZ326" i="2"/>
  <c r="CL320" i="2"/>
  <c r="CL326" i="2"/>
  <c r="CL327" i="2"/>
  <c r="CS320" i="2"/>
  <c r="CS326" i="2"/>
  <c r="FE321" i="2"/>
  <c r="FE327" i="2"/>
  <c r="FE294" i="2"/>
  <c r="FE304" i="2" s="1"/>
  <c r="FL277" i="2"/>
  <c r="EM294" i="2"/>
  <c r="EM304" i="2" s="1"/>
  <c r="EJ320" i="2"/>
  <c r="EJ326" i="2"/>
  <c r="FA320" i="2"/>
  <c r="FA326" i="2"/>
  <c r="AU320" i="2"/>
  <c r="AU326" i="2"/>
  <c r="U327" i="2"/>
  <c r="U321" i="2"/>
  <c r="FG321" i="2"/>
  <c r="H321" i="2"/>
  <c r="H329" i="2"/>
  <c r="CB320" i="2"/>
  <c r="CB326" i="2"/>
  <c r="FA294" i="2"/>
  <c r="FA304" i="2" s="1"/>
  <c r="FK322" i="2"/>
  <c r="FK330" i="2"/>
  <c r="EG321" i="2"/>
  <c r="EG327" i="2"/>
  <c r="EM321" i="2"/>
  <c r="CK327" i="2"/>
  <c r="CK321" i="2"/>
  <c r="CK294" i="2"/>
  <c r="CK304" i="2" s="1"/>
  <c r="CT320" i="2"/>
  <c r="CT326" i="2"/>
  <c r="AQ327" i="2"/>
  <c r="AQ321" i="2"/>
  <c r="EV320" i="2"/>
  <c r="EV326" i="2"/>
  <c r="EF326" i="2"/>
  <c r="EF320" i="2"/>
  <c r="FP118" i="2"/>
  <c r="AG327" i="2"/>
  <c r="AG321" i="2"/>
  <c r="O321" i="2"/>
  <c r="O327" i="2"/>
  <c r="CB321" i="2"/>
  <c r="CB327" i="2"/>
  <c r="AG326" i="2"/>
  <c r="AG294" i="2"/>
  <c r="AG304" i="2" s="1"/>
  <c r="AG320" i="2"/>
  <c r="I327" i="2"/>
  <c r="I321" i="2"/>
  <c r="I294" i="2"/>
  <c r="I304" i="2" s="1"/>
  <c r="FL159" i="2"/>
  <c r="CJ327" i="2"/>
  <c r="CJ321" i="2"/>
  <c r="ET327" i="2"/>
  <c r="ET321" i="2"/>
  <c r="CQ327" i="2"/>
  <c r="CQ321" i="2"/>
  <c r="CQ294" i="2"/>
  <c r="CQ304" i="2" s="1"/>
  <c r="EY321" i="2"/>
  <c r="EY327" i="2"/>
  <c r="FC327" i="2"/>
  <c r="FC321" i="2"/>
  <c r="FC294" i="2"/>
  <c r="FC304" i="2" s="1"/>
  <c r="FB328" i="2"/>
  <c r="FB321" i="2"/>
  <c r="AD320" i="2"/>
  <c r="AD294" i="2"/>
  <c r="AD304" i="2" s="1"/>
  <c r="AD326" i="2"/>
  <c r="EV321" i="2"/>
  <c r="EV327" i="2"/>
  <c r="AS294" i="2"/>
  <c r="AS304" i="2" s="1"/>
  <c r="DK321" i="2"/>
  <c r="DK327" i="2"/>
  <c r="AB321" i="2"/>
  <c r="AB327" i="2"/>
  <c r="CD327" i="2"/>
  <c r="CD321" i="2"/>
  <c r="CD294" i="2"/>
  <c r="CD304" i="2" s="1"/>
  <c r="AC321" i="2"/>
  <c r="CU329" i="2"/>
  <c r="CU321" i="2"/>
  <c r="AM320" i="2"/>
  <c r="AM326" i="2"/>
  <c r="AM294" i="2"/>
  <c r="AM304" i="2" s="1"/>
  <c r="V326" i="2"/>
  <c r="V294" i="2"/>
  <c r="V304" i="2" s="1"/>
  <c r="V320" i="2"/>
  <c r="AM329" i="2"/>
  <c r="AM321" i="2"/>
  <c r="S294" i="2"/>
  <c r="S304" i="2" s="1"/>
  <c r="S320" i="2"/>
  <c r="S326" i="2"/>
  <c r="O328" i="2"/>
  <c r="FL178" i="2"/>
  <c r="AN327" i="2"/>
  <c r="AN321" i="2"/>
  <c r="EW321" i="2"/>
  <c r="EW327" i="2"/>
  <c r="BV327" i="2"/>
  <c r="BV321" i="2"/>
  <c r="EN324" i="2"/>
  <c r="EN294" i="2"/>
  <c r="EN304" i="2" s="1"/>
  <c r="EN334" i="2"/>
  <c r="EX321" i="2"/>
  <c r="CS329" i="2"/>
  <c r="CS321" i="2"/>
  <c r="AU294" i="2"/>
  <c r="AU304" i="2" s="1"/>
  <c r="AU327" i="2"/>
  <c r="AU321" i="2"/>
  <c r="DU327" i="2"/>
  <c r="DU294" i="2"/>
  <c r="DU304" i="2" s="1"/>
  <c r="DU321" i="2"/>
  <c r="DX320" i="2"/>
  <c r="DX326" i="2"/>
  <c r="DX294" i="2"/>
  <c r="DX304" i="2" s="1"/>
  <c r="AB320" i="2"/>
  <c r="AB294" i="2"/>
  <c r="AB304" i="2" s="1"/>
  <c r="AB326" i="2"/>
  <c r="DW294" i="2"/>
  <c r="DW304" i="2" s="1"/>
  <c r="DW329" i="2"/>
  <c r="N318" i="2"/>
  <c r="CI320" i="2"/>
  <c r="CI326" i="2"/>
  <c r="CI294" i="2"/>
  <c r="CI304" i="2" s="1"/>
  <c r="DJ327" i="2"/>
  <c r="DJ321" i="2"/>
  <c r="DJ294" i="2"/>
  <c r="DJ304" i="2" s="1"/>
  <c r="AA320" i="2"/>
  <c r="AA294" i="2"/>
  <c r="AA304" i="2" s="1"/>
  <c r="AA326" i="2"/>
  <c r="EB320" i="2"/>
  <c r="EB326" i="2"/>
  <c r="EB294" i="2"/>
  <c r="EB304" i="2" s="1"/>
  <c r="Z320" i="2"/>
  <c r="Z326" i="2"/>
  <c r="Z294" i="2"/>
  <c r="Z304" i="2" s="1"/>
  <c r="AO294" i="2"/>
  <c r="AO304" i="2" s="1"/>
  <c r="AO326" i="2"/>
  <c r="AO320" i="2"/>
  <c r="BX326" i="2"/>
  <c r="BX294" i="2"/>
  <c r="BX304" i="2" s="1"/>
  <c r="BX320" i="2"/>
  <c r="EX294" i="2"/>
  <c r="EX304" i="2" s="1"/>
  <c r="CI321" i="2"/>
  <c r="CI329" i="2"/>
  <c r="AA327" i="2"/>
  <c r="AA321" i="2"/>
  <c r="DH327" i="2"/>
  <c r="DH321" i="2"/>
  <c r="CC321" i="2"/>
  <c r="CC327" i="2"/>
  <c r="FK331" i="2"/>
  <c r="DR327" i="2"/>
  <c r="DR321" i="2"/>
  <c r="DR294" i="2"/>
  <c r="DR304" i="2" s="1"/>
  <c r="CA327" i="2"/>
  <c r="CA321" i="2"/>
  <c r="BV294" i="2"/>
  <c r="BV304" i="2" s="1"/>
  <c r="EH326" i="2"/>
  <c r="EH320" i="2"/>
  <c r="EH294" i="2"/>
  <c r="EH304" i="2" s="1"/>
  <c r="AQ320" i="2"/>
  <c r="AQ294" i="2"/>
  <c r="AQ304" i="2" s="1"/>
  <c r="AQ326" i="2"/>
  <c r="R334" i="2"/>
  <c r="R324" i="2"/>
  <c r="R294" i="2"/>
  <c r="R304" i="2" s="1"/>
  <c r="AR327" i="2"/>
  <c r="AR321" i="2"/>
  <c r="AC320" i="2"/>
  <c r="AC294" i="2"/>
  <c r="AC304" i="2" s="1"/>
  <c r="AC326" i="2"/>
  <c r="EV294" i="2"/>
  <c r="EV304" i="2" s="1"/>
  <c r="CG327" i="2"/>
  <c r="CG321" i="2"/>
  <c r="CG294" i="2"/>
  <c r="CG304" i="2" s="1"/>
  <c r="O326" i="2"/>
  <c r="O320" i="2"/>
  <c r="O294" i="2"/>
  <c r="O304" i="2" s="1"/>
  <c r="FP236" i="2"/>
  <c r="CA294" i="2"/>
  <c r="CA304" i="2" s="1"/>
  <c r="EA326" i="2"/>
  <c r="EA294" i="2"/>
  <c r="EA304" i="2" s="1"/>
  <c r="EA320" i="2"/>
  <c r="AG333" i="2"/>
  <c r="AG323" i="2"/>
  <c r="EO327" i="2"/>
  <c r="EO321" i="2"/>
  <c r="FB320" i="2"/>
  <c r="FB326" i="2"/>
  <c r="FB294" i="2"/>
  <c r="FB304" i="2" s="1"/>
  <c r="H304" i="2"/>
  <c r="U326" i="2"/>
  <c r="U320" i="2"/>
  <c r="U294" i="2"/>
  <c r="U304" i="2" s="1"/>
  <c r="FP293" i="2"/>
  <c r="FL236" i="2"/>
  <c r="I329" i="2"/>
  <c r="DE327" i="2"/>
  <c r="DE321" i="2"/>
  <c r="EY326" i="2"/>
  <c r="EY294" i="2"/>
  <c r="EY304" i="2" s="1"/>
  <c r="EY320" i="2"/>
  <c r="AD323" i="2"/>
  <c r="AD332" i="2"/>
  <c r="FK332" i="2" s="1"/>
  <c r="FL262" i="2"/>
  <c r="Y294" i="2"/>
  <c r="Y304" i="2" s="1"/>
  <c r="Y320" i="2"/>
  <c r="Y326" i="2"/>
  <c r="EZ327" i="2"/>
  <c r="EZ321" i="2"/>
  <c r="P294" i="2"/>
  <c r="P304" i="2" s="1"/>
  <c r="P320" i="2"/>
  <c r="P326" i="2"/>
  <c r="AS327" i="2"/>
  <c r="AS321" i="2"/>
  <c r="AN294" i="2"/>
  <c r="AN304" i="2" s="1"/>
  <c r="AI334" i="2"/>
  <c r="AI324" i="2"/>
  <c r="AI294" i="2"/>
  <c r="AI304" i="2" s="1"/>
  <c r="AD327" i="2"/>
  <c r="AD321" i="2"/>
  <c r="BW329" i="2"/>
  <c r="BW321" i="2"/>
  <c r="BW294" i="2"/>
  <c r="BW304" i="2" s="1"/>
  <c r="BY327" i="2"/>
  <c r="BY321" i="2"/>
  <c r="AF326" i="2"/>
  <c r="AF294" i="2"/>
  <c r="AF304" i="2" s="1"/>
  <c r="AF320" i="2"/>
  <c r="U333" i="2"/>
  <c r="FK333" i="2" s="1"/>
  <c r="U323" i="2"/>
  <c r="FK323" i="2" s="1"/>
  <c r="DY321" i="2"/>
  <c r="DY327" i="2"/>
  <c r="N320" i="2"/>
  <c r="N294" i="2"/>
  <c r="N304" i="2" s="1"/>
  <c r="N326" i="2"/>
  <c r="FL118" i="2"/>
  <c r="AD318" i="2"/>
  <c r="FH327" i="2"/>
  <c r="FH321" i="2"/>
  <c r="EA321" i="2"/>
  <c r="DW321" i="2"/>
  <c r="N329" i="2"/>
  <c r="N321" i="2"/>
  <c r="AE327" i="2"/>
  <c r="AE321" i="2"/>
  <c r="CJ294" i="2"/>
  <c r="CJ304" i="2" s="1"/>
  <c r="L327" i="2"/>
  <c r="L321" i="2"/>
  <c r="CC294" i="2"/>
  <c r="CC304" i="2" s="1"/>
  <c r="FK328" i="2" l="1"/>
  <c r="FK334" i="2"/>
  <c r="FK324" i="2"/>
  <c r="FP294" i="2"/>
  <c r="FK326" i="2"/>
  <c r="FK327" i="2"/>
  <c r="FL304" i="2"/>
  <c r="FK329" i="2"/>
  <c r="FK320" i="2"/>
  <c r="FK321" i="2"/>
  <c r="FL29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</author>
  </authors>
  <commentList>
    <comment ref="CN37" authorId="0" shapeId="0" xr:uid="{00000000-0006-0000-0000-000001000000}">
      <text>
        <r>
          <rPr>
            <b/>
            <sz val="10"/>
            <color rgb="FF000000"/>
            <rFont val="Microsoft JhengHei UI"/>
            <family val="2"/>
            <charset val="1"/>
          </rPr>
          <t>Robin:</t>
        </r>
        <r>
          <rPr>
            <sz val="10"/>
            <color rgb="FF000000"/>
            <rFont val="Microsoft JhengHei UI"/>
            <family val="2"/>
            <charset val="1"/>
          </rPr>
          <t xml:space="preserve">
</t>
        </r>
        <r>
          <rPr>
            <sz val="10"/>
            <color rgb="FF000000"/>
            <rFont val="Microsoft JhengHei UI"/>
            <family val="2"/>
            <charset val="1"/>
          </rPr>
          <t>NP</t>
        </r>
      </text>
    </comment>
  </commentList>
</comments>
</file>

<file path=xl/sharedStrings.xml><?xml version="1.0" encoding="utf-8"?>
<sst xmlns="http://schemas.openxmlformats.org/spreadsheetml/2006/main" count="3853" uniqueCount="996">
  <si>
    <t>ACCOUNT</t>
  </si>
  <si>
    <t>ORDER NO.</t>
  </si>
  <si>
    <t>DEL.</t>
  </si>
  <si>
    <t>P.</t>
  </si>
  <si>
    <t>PCS/CTN</t>
  </si>
  <si>
    <t>SUB TOTAL</t>
    <phoneticPr fontId="1" type="noConversion"/>
  </si>
  <si>
    <t>N</t>
    <phoneticPr fontId="1" type="noConversion"/>
  </si>
  <si>
    <t>Forecast</t>
    <phoneticPr fontId="1" type="noConversion"/>
  </si>
  <si>
    <t>DG</t>
    <phoneticPr fontId="1" type="noConversion"/>
  </si>
  <si>
    <t>NP</t>
    <phoneticPr fontId="1" type="noConversion"/>
  </si>
  <si>
    <t>GBM</t>
    <phoneticPr fontId="1" type="noConversion"/>
  </si>
  <si>
    <t>Total</t>
    <phoneticPr fontId="1" type="noConversion"/>
  </si>
  <si>
    <r>
      <rPr>
        <sz val="12"/>
        <rFont val="新細明體"/>
        <family val="1"/>
        <charset val="136"/>
      </rPr>
      <t>等級</t>
    </r>
    <phoneticPr fontId="1" type="noConversion"/>
  </si>
  <si>
    <r>
      <rPr>
        <sz val="12"/>
        <rFont val="新細明體"/>
        <family val="1"/>
        <charset val="136"/>
      </rPr>
      <t>海</t>
    </r>
    <r>
      <rPr>
        <sz val="12"/>
        <rFont val="Arial"/>
        <family val="2"/>
      </rPr>
      <t xml:space="preserve">/    </t>
    </r>
    <r>
      <rPr>
        <sz val="12"/>
        <rFont val="新細明體"/>
        <family val="1"/>
        <charset val="136"/>
      </rPr>
      <t>空運</t>
    </r>
    <phoneticPr fontId="1" type="noConversion"/>
  </si>
  <si>
    <r>
      <rPr>
        <sz val="12"/>
        <rFont val="新細明體"/>
        <family val="1"/>
        <charset val="136"/>
      </rPr>
      <t>廠別</t>
    </r>
    <phoneticPr fontId="1" type="noConversion"/>
  </si>
  <si>
    <r>
      <rPr>
        <sz val="12"/>
        <color indexed="62"/>
        <rFont val="新細明體"/>
        <family val="1"/>
        <charset val="136"/>
      </rPr>
      <t>備註</t>
    </r>
  </si>
  <si>
    <r>
      <rPr>
        <sz val="12"/>
        <color indexed="62"/>
        <rFont val="新細明體"/>
        <family val="1"/>
        <charset val="136"/>
      </rPr>
      <t>嘜頭</t>
    </r>
  </si>
  <si>
    <r>
      <rPr>
        <sz val="12"/>
        <color indexed="62"/>
        <rFont val="新細明體"/>
        <family val="1"/>
        <charset val="136"/>
      </rPr>
      <t>出貨地點</t>
    </r>
    <phoneticPr fontId="1" type="noConversion"/>
  </si>
  <si>
    <r>
      <rPr>
        <sz val="12"/>
        <rFont val="新細明體"/>
        <family val="1"/>
        <charset val="136"/>
      </rPr>
      <t>嘜頭</t>
    </r>
  </si>
  <si>
    <r>
      <rPr>
        <sz val="12"/>
        <rFont val="新細明體"/>
        <family val="1"/>
        <charset val="136"/>
      </rPr>
      <t>出貨地點</t>
    </r>
    <phoneticPr fontId="1" type="noConversion"/>
  </si>
  <si>
    <r>
      <rPr>
        <sz val="12"/>
        <rFont val="新細明體"/>
        <family val="1"/>
        <charset val="136"/>
      </rPr>
      <t>部門</t>
    </r>
    <phoneticPr fontId="1" type="noConversion"/>
  </si>
  <si>
    <r>
      <rPr>
        <sz val="12"/>
        <rFont val="新細明體"/>
        <family val="1"/>
        <charset val="136"/>
      </rPr>
      <t>原始接單</t>
    </r>
    <r>
      <rPr>
        <sz val="12"/>
        <rFont val="Arial"/>
        <family val="2"/>
      </rPr>
      <t>-</t>
    </r>
    <r>
      <rPr>
        <sz val="12"/>
        <rFont val="新細明體"/>
        <family val="1"/>
        <charset val="136"/>
      </rPr>
      <t>接單回覆</t>
    </r>
    <phoneticPr fontId="1" type="noConversion"/>
  </si>
  <si>
    <r>
      <rPr>
        <b/>
        <sz val="12"/>
        <color indexed="8"/>
        <rFont val="新細明體"/>
        <family val="1"/>
        <charset val="136"/>
      </rPr>
      <t>可接單量</t>
    </r>
    <phoneticPr fontId="1" type="noConversion"/>
  </si>
  <si>
    <r>
      <rPr>
        <sz val="12"/>
        <color indexed="10"/>
        <rFont val="新細明體"/>
        <family val="1"/>
        <charset val="136"/>
      </rPr>
      <t>原始接單</t>
    </r>
    <phoneticPr fontId="1" type="noConversion"/>
  </si>
  <si>
    <r>
      <rPr>
        <sz val="12"/>
        <color indexed="10"/>
        <rFont val="細明體"/>
        <family val="3"/>
        <charset val="136"/>
      </rPr>
      <t>可接單量</t>
    </r>
    <phoneticPr fontId="1" type="noConversion"/>
  </si>
  <si>
    <r>
      <rPr>
        <sz val="12"/>
        <color indexed="10"/>
        <rFont val="新細明體"/>
        <family val="1"/>
        <charset val="136"/>
      </rPr>
      <t>接單差異</t>
    </r>
    <phoneticPr fontId="1" type="noConversion"/>
  </si>
  <si>
    <r>
      <rPr>
        <sz val="12"/>
        <color indexed="10"/>
        <rFont val="新細明體"/>
        <family val="1"/>
        <charset val="136"/>
      </rPr>
      <t>差異</t>
    </r>
    <phoneticPr fontId="1" type="noConversion"/>
  </si>
  <si>
    <r>
      <rPr>
        <sz val="12"/>
        <color indexed="10"/>
        <rFont val="新細明體"/>
        <family val="1"/>
        <charset val="136"/>
      </rPr>
      <t>不可接單原因</t>
    </r>
    <phoneticPr fontId="1" type="noConversion"/>
  </si>
  <si>
    <t>WTT</t>
    <phoneticPr fontId="1" type="noConversion"/>
  </si>
  <si>
    <t>UA3A(NA)</t>
    <phoneticPr fontId="1" type="noConversion"/>
  </si>
  <si>
    <t>UA3B(CA)</t>
    <phoneticPr fontId="1" type="noConversion"/>
  </si>
  <si>
    <t>UA7A(CHINA)</t>
    <phoneticPr fontId="1" type="noConversion"/>
  </si>
  <si>
    <t>DG</t>
    <phoneticPr fontId="1" type="noConversion"/>
  </si>
  <si>
    <t>GBM</t>
    <phoneticPr fontId="1" type="noConversion"/>
  </si>
  <si>
    <t>NP</t>
    <phoneticPr fontId="1" type="noConversion"/>
  </si>
  <si>
    <t>WTT</t>
    <phoneticPr fontId="1" type="noConversion"/>
  </si>
  <si>
    <r>
      <rPr>
        <b/>
        <sz val="12"/>
        <color indexed="10"/>
        <rFont val="新細明體"/>
        <family val="1"/>
        <charset val="136"/>
      </rPr>
      <t>加單否</t>
    </r>
    <r>
      <rPr>
        <b/>
        <sz val="12"/>
        <color indexed="10"/>
        <rFont val="Arial"/>
        <family val="2"/>
      </rPr>
      <t>(Y/N)</t>
    </r>
    <phoneticPr fontId="1" type="noConversion"/>
  </si>
  <si>
    <r>
      <rPr>
        <sz val="12"/>
        <rFont val="新細明體"/>
        <family val="1"/>
        <charset val="136"/>
      </rPr>
      <t>等級</t>
    </r>
    <phoneticPr fontId="1" type="noConversion"/>
  </si>
  <si>
    <r>
      <rPr>
        <sz val="12"/>
        <rFont val="新細明體"/>
        <family val="1"/>
        <charset val="136"/>
      </rPr>
      <t>海</t>
    </r>
    <r>
      <rPr>
        <sz val="12"/>
        <rFont val="Arial"/>
        <family val="2"/>
      </rPr>
      <t xml:space="preserve">/    </t>
    </r>
    <r>
      <rPr>
        <sz val="12"/>
        <rFont val="新細明體"/>
        <family val="1"/>
        <charset val="136"/>
      </rPr>
      <t>空運</t>
    </r>
    <phoneticPr fontId="1" type="noConversion"/>
  </si>
  <si>
    <r>
      <rPr>
        <sz val="12"/>
        <rFont val="新細明體"/>
        <family val="1"/>
        <charset val="136"/>
      </rPr>
      <t>部門</t>
    </r>
    <phoneticPr fontId="1" type="noConversion"/>
  </si>
  <si>
    <r>
      <rPr>
        <sz val="12"/>
        <rFont val="新細明體"/>
        <family val="1"/>
        <charset val="136"/>
      </rPr>
      <t>廠別</t>
    </r>
    <phoneticPr fontId="1" type="noConversion"/>
  </si>
  <si>
    <r>
      <rPr>
        <sz val="12"/>
        <rFont val="細明體"/>
        <family val="3"/>
        <charset val="136"/>
      </rPr>
      <t>部門</t>
    </r>
    <phoneticPr fontId="1" type="noConversion"/>
  </si>
  <si>
    <r>
      <t>DG</t>
    </r>
    <r>
      <rPr>
        <sz val="12"/>
        <rFont val="細明體"/>
        <family val="3"/>
        <charset val="136"/>
      </rPr>
      <t>差異</t>
    </r>
    <phoneticPr fontId="1" type="noConversion"/>
  </si>
  <si>
    <r>
      <t>GBM</t>
    </r>
    <r>
      <rPr>
        <sz val="12"/>
        <rFont val="細明體"/>
        <family val="3"/>
        <charset val="136"/>
      </rPr>
      <t>差異</t>
    </r>
    <phoneticPr fontId="1" type="noConversion"/>
  </si>
  <si>
    <r>
      <t>NP</t>
    </r>
    <r>
      <rPr>
        <sz val="12"/>
        <rFont val="細明體"/>
        <family val="3"/>
        <charset val="136"/>
      </rPr>
      <t>差異</t>
    </r>
    <phoneticPr fontId="1" type="noConversion"/>
  </si>
  <si>
    <r>
      <t>WTT</t>
    </r>
    <r>
      <rPr>
        <sz val="12"/>
        <rFont val="細明體"/>
        <family val="3"/>
        <charset val="136"/>
      </rPr>
      <t>差異</t>
    </r>
    <phoneticPr fontId="1" type="noConversion"/>
  </si>
  <si>
    <r>
      <rPr>
        <sz val="12"/>
        <rFont val="新細明體"/>
        <family val="1"/>
        <charset val="136"/>
      </rPr>
      <t>出貨地點</t>
    </r>
    <phoneticPr fontId="1" type="noConversion"/>
  </si>
  <si>
    <r>
      <rPr>
        <sz val="12"/>
        <rFont val="新細明體"/>
        <family val="1"/>
        <charset val="136"/>
      </rPr>
      <t>海</t>
    </r>
    <r>
      <rPr>
        <sz val="12"/>
        <rFont val="Arial"/>
        <family val="2"/>
      </rPr>
      <t xml:space="preserve">/    </t>
    </r>
    <r>
      <rPr>
        <sz val="12"/>
        <rFont val="新細明體"/>
        <family val="1"/>
        <charset val="136"/>
      </rPr>
      <t>空運</t>
    </r>
    <phoneticPr fontId="1" type="noConversion"/>
  </si>
  <si>
    <t>UA2A(ASIA I)</t>
    <phoneticPr fontId="1" type="noConversion"/>
  </si>
  <si>
    <t>UA2B(ASIA II)</t>
    <phoneticPr fontId="1" type="noConversion"/>
  </si>
  <si>
    <t>UA2C(ASIA III)</t>
    <phoneticPr fontId="1" type="noConversion"/>
  </si>
  <si>
    <r>
      <rPr>
        <sz val="12"/>
        <rFont val="新細明體"/>
        <family val="1"/>
        <charset val="136"/>
      </rPr>
      <t>等級</t>
    </r>
    <phoneticPr fontId="1" type="noConversion"/>
  </si>
  <si>
    <r>
      <rPr>
        <sz val="12"/>
        <rFont val="新細明體"/>
        <family val="1"/>
        <charset val="136"/>
      </rPr>
      <t>海</t>
    </r>
    <r>
      <rPr>
        <sz val="12"/>
        <rFont val="Arial"/>
        <family val="2"/>
      </rPr>
      <t xml:space="preserve">/    </t>
    </r>
    <r>
      <rPr>
        <sz val="12"/>
        <rFont val="新細明體"/>
        <family val="1"/>
        <charset val="136"/>
      </rPr>
      <t>空運</t>
    </r>
    <phoneticPr fontId="1" type="noConversion"/>
  </si>
  <si>
    <r>
      <rPr>
        <sz val="12"/>
        <rFont val="細明體"/>
        <family val="3"/>
        <charset val="136"/>
      </rPr>
      <t>部門</t>
    </r>
    <phoneticPr fontId="1" type="noConversion"/>
  </si>
  <si>
    <r>
      <rPr>
        <sz val="12"/>
        <rFont val="新細明體"/>
        <family val="1"/>
        <charset val="136"/>
      </rPr>
      <t>廠別</t>
    </r>
    <phoneticPr fontId="1" type="noConversion"/>
  </si>
  <si>
    <t>UA3C(SA)</t>
    <phoneticPr fontId="1" type="noConversion"/>
  </si>
  <si>
    <r>
      <rPr>
        <sz val="12"/>
        <rFont val="新細明體"/>
        <family val="1"/>
        <charset val="136"/>
      </rPr>
      <t>出貨地點</t>
    </r>
    <phoneticPr fontId="1" type="noConversion"/>
  </si>
  <si>
    <r>
      <rPr>
        <sz val="12"/>
        <rFont val="新細明體"/>
        <family val="1"/>
        <charset val="136"/>
      </rPr>
      <t>等級</t>
    </r>
    <phoneticPr fontId="1" type="noConversion"/>
  </si>
  <si>
    <r>
      <rPr>
        <sz val="12"/>
        <rFont val="新細明體"/>
        <family val="1"/>
        <charset val="136"/>
      </rPr>
      <t>海</t>
    </r>
    <r>
      <rPr>
        <sz val="12"/>
        <rFont val="Arial"/>
        <family val="2"/>
      </rPr>
      <t xml:space="preserve">/    </t>
    </r>
    <r>
      <rPr>
        <sz val="12"/>
        <rFont val="新細明體"/>
        <family val="1"/>
        <charset val="136"/>
      </rPr>
      <t>空運</t>
    </r>
    <phoneticPr fontId="1" type="noConversion"/>
  </si>
  <si>
    <r>
      <rPr>
        <sz val="12"/>
        <rFont val="細明體"/>
        <family val="3"/>
        <charset val="136"/>
      </rPr>
      <t>部門</t>
    </r>
    <phoneticPr fontId="1" type="noConversion"/>
  </si>
  <si>
    <r>
      <rPr>
        <sz val="12"/>
        <rFont val="新細明體"/>
        <family val="1"/>
        <charset val="136"/>
      </rPr>
      <t>廠別</t>
    </r>
    <phoneticPr fontId="1" type="noConversion"/>
  </si>
  <si>
    <t>UA3E(BRA)</t>
    <phoneticPr fontId="1" type="noConversion"/>
  </si>
  <si>
    <r>
      <rPr>
        <sz val="12"/>
        <rFont val="新細明體"/>
        <family val="1"/>
        <charset val="136"/>
      </rPr>
      <t>出貨地點</t>
    </r>
    <phoneticPr fontId="1" type="noConversion"/>
  </si>
  <si>
    <t>GBM</t>
  </si>
  <si>
    <t>DG</t>
  </si>
  <si>
    <t>NP</t>
  </si>
  <si>
    <t>MODEL</t>
    <phoneticPr fontId="1" type="noConversion"/>
  </si>
  <si>
    <r>
      <rPr>
        <sz val="12"/>
        <color theme="0"/>
        <rFont val="新細明體"/>
        <family val="1"/>
        <charset val="136"/>
      </rPr>
      <t>不可接單原因</t>
    </r>
    <phoneticPr fontId="1" type="noConversion"/>
  </si>
  <si>
    <t>APEC</t>
    <phoneticPr fontId="1" type="noConversion"/>
  </si>
  <si>
    <t>NA</t>
    <phoneticPr fontId="1" type="noConversion"/>
  </si>
  <si>
    <t>CHINA</t>
    <phoneticPr fontId="1" type="noConversion"/>
  </si>
  <si>
    <t>EU</t>
    <phoneticPr fontId="1" type="noConversion"/>
  </si>
  <si>
    <t>APEC</t>
    <phoneticPr fontId="1" type="noConversion"/>
  </si>
  <si>
    <t>CHINA</t>
    <phoneticPr fontId="1" type="noConversion"/>
  </si>
  <si>
    <t>TOTAL</t>
    <phoneticPr fontId="1" type="noConversion"/>
  </si>
  <si>
    <t>total</t>
    <phoneticPr fontId="1" type="noConversion"/>
  </si>
  <si>
    <t>UA1(EMEA)</t>
    <phoneticPr fontId="1" type="noConversion"/>
  </si>
  <si>
    <t>CA/SA/BRA</t>
    <phoneticPr fontId="1" type="noConversion"/>
  </si>
  <si>
    <t>Model Name</t>
    <phoneticPr fontId="1" type="noConversion"/>
  </si>
  <si>
    <t>廠區</t>
    <phoneticPr fontId="1" type="noConversion"/>
  </si>
  <si>
    <t>ASEAN</t>
    <phoneticPr fontId="1" type="noConversion"/>
  </si>
  <si>
    <t>SASIA</t>
    <phoneticPr fontId="1" type="noConversion"/>
  </si>
  <si>
    <t>APJ</t>
    <phoneticPr fontId="1" type="noConversion"/>
  </si>
  <si>
    <t>NA</t>
    <phoneticPr fontId="1" type="noConversion"/>
  </si>
  <si>
    <t>CA</t>
    <phoneticPr fontId="1" type="noConversion"/>
  </si>
  <si>
    <t>SA</t>
    <phoneticPr fontId="1" type="noConversion"/>
  </si>
  <si>
    <t>BRA</t>
    <phoneticPr fontId="1" type="noConversion"/>
  </si>
  <si>
    <t>差異不可為負數</t>
    <phoneticPr fontId="1" type="noConversion"/>
  </si>
  <si>
    <t>EMEA</t>
    <phoneticPr fontId="1" type="noConversion"/>
  </si>
  <si>
    <t>製單人</t>
    <phoneticPr fontId="1" type="noConversion"/>
  </si>
  <si>
    <t>區域加總</t>
    <phoneticPr fontId="1" type="noConversion"/>
  </si>
  <si>
    <t>料號</t>
  </si>
  <si>
    <t>Model</t>
    <phoneticPr fontId="1" type="noConversion"/>
  </si>
  <si>
    <r>
      <rPr>
        <sz val="12"/>
        <rFont val="新細明體"/>
        <family val="1"/>
        <charset val="136"/>
      </rPr>
      <t>客人</t>
    </r>
    <phoneticPr fontId="1" type="noConversion"/>
  </si>
  <si>
    <t>廠區</t>
    <phoneticPr fontId="1" type="noConversion"/>
  </si>
  <si>
    <r>
      <rPr>
        <sz val="12"/>
        <rFont val="新細明體"/>
        <family val="1"/>
        <charset val="136"/>
      </rPr>
      <t>數量</t>
    </r>
    <phoneticPr fontId="1" type="noConversion"/>
  </si>
  <si>
    <r>
      <rPr>
        <sz val="12"/>
        <rFont val="新細明體"/>
        <family val="1"/>
        <charset val="136"/>
      </rPr>
      <t>出貨日</t>
    </r>
    <phoneticPr fontId="1" type="noConversion"/>
  </si>
  <si>
    <t>不可接單原因</t>
    <phoneticPr fontId="1" type="noConversion"/>
  </si>
  <si>
    <t>備註</t>
    <phoneticPr fontId="1" type="noConversion"/>
  </si>
  <si>
    <t>Qty</t>
    <phoneticPr fontId="1" type="noConversion"/>
  </si>
  <si>
    <t>P/N</t>
    <phoneticPr fontId="1" type="noConversion"/>
  </si>
  <si>
    <t>P/N</t>
    <phoneticPr fontId="1" type="noConversion"/>
  </si>
  <si>
    <t>P/N</t>
    <phoneticPr fontId="1" type="noConversion"/>
  </si>
  <si>
    <t>APEC+NALA</t>
    <phoneticPr fontId="1" type="noConversion"/>
  </si>
  <si>
    <t>CHINA</t>
    <phoneticPr fontId="1" type="noConversion"/>
  </si>
  <si>
    <t>生管回覆可接單量</t>
    <phoneticPr fontId="1" type="noConversion"/>
  </si>
  <si>
    <t xml:space="preserve"> </t>
  </si>
  <si>
    <t>ANVLINK-00</t>
  </si>
  <si>
    <t>N1030D2L-00</t>
  </si>
  <si>
    <t>N1030L2L-00</t>
  </si>
  <si>
    <t>N1030O2I-00</t>
  </si>
  <si>
    <t>N103D42L-00</t>
  </si>
  <si>
    <t>N105T4L-00</t>
  </si>
  <si>
    <t>N105TD4D-00</t>
  </si>
  <si>
    <t>N105TO4D-00</t>
  </si>
  <si>
    <t>N105TO4L-00</t>
  </si>
  <si>
    <t>N1650D4L-00</t>
  </si>
  <si>
    <t>N1650GO4-00</t>
  </si>
  <si>
    <t>N1650IO4-00</t>
  </si>
  <si>
    <t>N1650IX4-00</t>
  </si>
  <si>
    <t>N1650O4-00</t>
  </si>
  <si>
    <t>N1650O4L-00</t>
  </si>
  <si>
    <t>N1650W24-00</t>
  </si>
  <si>
    <t>N1650WO4-00</t>
  </si>
  <si>
    <t>N1656D4-00</t>
  </si>
  <si>
    <t>N1656D4L-00</t>
  </si>
  <si>
    <t>N1656EO4-00</t>
  </si>
  <si>
    <t>N1656O4-00</t>
  </si>
  <si>
    <t>N1656O4L-00</t>
  </si>
  <si>
    <t>N1656W24-00</t>
  </si>
  <si>
    <t>N1656WO4-00</t>
  </si>
  <si>
    <t>N165SD4-00</t>
  </si>
  <si>
    <t>N165SO4-00</t>
  </si>
  <si>
    <t>N165SWO4-00</t>
  </si>
  <si>
    <t>N1660D6-00</t>
  </si>
  <si>
    <t>N1660G6-00</t>
  </si>
  <si>
    <t>N1660GO6-00</t>
  </si>
  <si>
    <t>N1660IO6-00</t>
  </si>
  <si>
    <t>N1660O6-00</t>
  </si>
  <si>
    <t>N166SA-00</t>
  </si>
  <si>
    <t>N166SD6-00</t>
  </si>
  <si>
    <t>N166SDV6-EC</t>
  </si>
  <si>
    <t>N166SG6-00</t>
  </si>
  <si>
    <t>N166SGO6-00</t>
  </si>
  <si>
    <t>N166SIO6-00</t>
  </si>
  <si>
    <t>N166SIX6-00</t>
  </si>
  <si>
    <t>N166SO6-00</t>
  </si>
  <si>
    <t>N166TGO6-00</t>
  </si>
  <si>
    <t>N166TIO6-00</t>
  </si>
  <si>
    <t>N166TIX6-00</t>
  </si>
  <si>
    <t>N166TO6-00</t>
  </si>
  <si>
    <t>N166TW26-00</t>
  </si>
  <si>
    <t>N2060AX-00</t>
  </si>
  <si>
    <t>N2060D6-00</t>
  </si>
  <si>
    <t>N2060GP-00</t>
  </si>
  <si>
    <t>N2060IO6-00</t>
  </si>
  <si>
    <t>N2060IX6-00</t>
  </si>
  <si>
    <t>N2060O6-00</t>
  </si>
  <si>
    <t>N2060W26-00</t>
  </si>
  <si>
    <t>N2060WO6-00</t>
  </si>
  <si>
    <t>N206SGW8-00</t>
  </si>
  <si>
    <t>N206SW2-00</t>
  </si>
  <si>
    <t>N207SA-00</t>
  </si>
  <si>
    <t>N207SGOD-00</t>
  </si>
  <si>
    <t>N207SGWD-00</t>
  </si>
  <si>
    <t>N207SW-00</t>
  </si>
  <si>
    <t>N207SWO-00</t>
  </si>
  <si>
    <t>N2080TO-00</t>
  </si>
  <si>
    <t>N208SG-00</t>
  </si>
  <si>
    <t>N208SGO-00</t>
  </si>
  <si>
    <t>N208SW-00</t>
  </si>
  <si>
    <t>N3060AE-00</t>
  </si>
  <si>
    <t>N3060E-00</t>
  </si>
  <si>
    <t>N3060EO-00</t>
  </si>
  <si>
    <t>N3060GO-00</t>
  </si>
  <si>
    <t>N3060VO-00</t>
  </si>
  <si>
    <t>N306TAE-00</t>
  </si>
  <si>
    <t>N306TAM-00</t>
  </si>
  <si>
    <t>N306TE-00</t>
  </si>
  <si>
    <t>N306TEO-00</t>
  </si>
  <si>
    <t>N306TGO-00</t>
  </si>
  <si>
    <t>N306TGOP-00</t>
  </si>
  <si>
    <t>N306TGP-00</t>
  </si>
  <si>
    <t>N306TVO-00</t>
  </si>
  <si>
    <t>N3070AM-00</t>
  </si>
  <si>
    <t>N3070E-00</t>
  </si>
  <si>
    <t>N3070EO-00</t>
  </si>
  <si>
    <t>N3070GO-00</t>
  </si>
  <si>
    <t>N3070VO-00</t>
  </si>
  <si>
    <t>N3080AM-00</t>
  </si>
  <si>
    <t>N3080AW-00</t>
  </si>
  <si>
    <t>N3080AWB-00</t>
  </si>
  <si>
    <t>N3080AX-00</t>
  </si>
  <si>
    <t>N3080E-00</t>
  </si>
  <si>
    <t>N3080EO-00</t>
  </si>
  <si>
    <t>N3080GO-00</t>
  </si>
  <si>
    <t>N3080GWB-00</t>
  </si>
  <si>
    <t>N3080IE-00</t>
  </si>
  <si>
    <t>N3080IE-AU</t>
  </si>
  <si>
    <t>N3080IE-CN</t>
  </si>
  <si>
    <t>N3080IE-JP</t>
  </si>
  <si>
    <t>N3080IE-KR</t>
  </si>
  <si>
    <t>N3080IE-TW</t>
  </si>
  <si>
    <t>N3080IE-US</t>
  </si>
  <si>
    <t>N3080T-00</t>
  </si>
  <si>
    <t>N3080VO-00</t>
  </si>
  <si>
    <t>N3090AM-00</t>
  </si>
  <si>
    <t>N3090AW-00</t>
  </si>
  <si>
    <t>N3090AWB-00</t>
  </si>
  <si>
    <t>N3090AX-00</t>
  </si>
  <si>
    <t>N3090E-00</t>
  </si>
  <si>
    <t>N3090EO-00</t>
  </si>
  <si>
    <t>N3090GO-00</t>
  </si>
  <si>
    <t>N3090IE-00</t>
  </si>
  <si>
    <t>N3090IE-AU</t>
  </si>
  <si>
    <t>N3090IE-CN</t>
  </si>
  <si>
    <t>N3090IE-JP</t>
  </si>
  <si>
    <t>N3090IE-KR</t>
  </si>
  <si>
    <t>N3090IE-US</t>
  </si>
  <si>
    <t>N3090T-00</t>
  </si>
  <si>
    <t>N3090T-EC</t>
  </si>
  <si>
    <t>N3090VO-00</t>
  </si>
  <si>
    <t>N71052IL-00</t>
  </si>
  <si>
    <t>N7105S2L-00</t>
  </si>
  <si>
    <t>N710D32L-00</t>
  </si>
  <si>
    <t>N710D52L-00</t>
  </si>
  <si>
    <t>N710D5GL-00</t>
  </si>
  <si>
    <t>N730D52I-00</t>
  </si>
  <si>
    <t>N730D52L-00</t>
  </si>
  <si>
    <t>R55XTD6-00</t>
  </si>
  <si>
    <t>R55XTD64-00</t>
  </si>
  <si>
    <t>R55XTGO-00</t>
  </si>
  <si>
    <t>R55XTGO4-00</t>
  </si>
  <si>
    <t>R55XTOC-00</t>
  </si>
  <si>
    <t>R55XTOC4-00</t>
  </si>
  <si>
    <t>R56XTGO-00</t>
  </si>
  <si>
    <t>R56XTWF-00</t>
  </si>
  <si>
    <t>R56XTWO-00</t>
  </si>
  <si>
    <t>R57G-00</t>
  </si>
  <si>
    <t>R57GO-00</t>
  </si>
  <si>
    <t>R57XTA-00</t>
  </si>
  <si>
    <t>R57XTG-00</t>
  </si>
  <si>
    <t>R57XTGO-00</t>
  </si>
  <si>
    <t>R67E-00</t>
  </si>
  <si>
    <t>R67GO-00</t>
  </si>
  <si>
    <t>R67XTAE-00</t>
  </si>
  <si>
    <t>R67XTB-00</t>
  </si>
  <si>
    <t>R67XTE-00</t>
  </si>
  <si>
    <t>R67XTGO-00</t>
  </si>
  <si>
    <t>R68AM-00</t>
  </si>
  <si>
    <t>R68B-00</t>
  </si>
  <si>
    <t>R68GO-00</t>
  </si>
  <si>
    <t>R68XTAM-00</t>
  </si>
  <si>
    <t>R68XTAMC-00</t>
  </si>
  <si>
    <t>R68XTB-00</t>
  </si>
  <si>
    <t>R68XTGO-00</t>
  </si>
  <si>
    <t>R69XTAM-00</t>
  </si>
  <si>
    <t>R69XTAWB-00</t>
  </si>
  <si>
    <t>R69XTB-00</t>
  </si>
  <si>
    <t>R69XTGO-00</t>
  </si>
  <si>
    <t>RX570G8-00</t>
  </si>
  <si>
    <t>RX580G8-00</t>
  </si>
  <si>
    <t>RX582048-00</t>
  </si>
  <si>
    <t>RX590GME-00</t>
  </si>
  <si>
    <t>A</t>
  </si>
  <si>
    <t>UA1K</t>
  </si>
  <si>
    <t>GTWHUB</t>
  </si>
  <si>
    <t>N</t>
  </si>
  <si>
    <t>2021-02-28</t>
  </si>
  <si>
    <t>彩盒</t>
  </si>
  <si>
    <t>NETHERLANDS</t>
  </si>
  <si>
    <t>S</t>
  </si>
  <si>
    <t>B</t>
  </si>
  <si>
    <t>UA1E</t>
  </si>
  <si>
    <t>ASBISC-CR</t>
  </si>
  <si>
    <t>CROATIA</t>
  </si>
  <si>
    <t>CASPER</t>
  </si>
  <si>
    <t>&lt;CASPER&gt;</t>
  </si>
  <si>
    <t>TURKEY</t>
  </si>
  <si>
    <t>CD-LOG</t>
  </si>
  <si>
    <t>ISRAEL</t>
  </si>
  <si>
    <t>CHS/HUNG</t>
  </si>
  <si>
    <t>HUNGARY</t>
  </si>
  <si>
    <t>CT</t>
  </si>
  <si>
    <t>SERBIA</t>
  </si>
  <si>
    <t>ELKO SI</t>
  </si>
  <si>
    <t>SLOVENIA</t>
  </si>
  <si>
    <t>ENDEKS</t>
  </si>
  <si>
    <t>&lt;ENDEKS&gt;</t>
  </si>
  <si>
    <t>C</t>
  </si>
  <si>
    <t>EWE</t>
  </si>
  <si>
    <t>MOR</t>
  </si>
  <si>
    <t>PIN</t>
  </si>
  <si>
    <t>VEKTRON</t>
  </si>
  <si>
    <t>UA1G</t>
  </si>
  <si>
    <t>VIP</t>
  </si>
  <si>
    <t>U.K.</t>
  </si>
  <si>
    <t>UA1J</t>
  </si>
  <si>
    <t>ACME</t>
  </si>
  <si>
    <t>&lt;ACME&gt;</t>
  </si>
  <si>
    <t>LITHUANIA</t>
  </si>
  <si>
    <t>AL-STYLE</t>
  </si>
  <si>
    <t>KAZAKHSTAN</t>
  </si>
  <si>
    <t>ASBISC</t>
  </si>
  <si>
    <t>BELARUS</t>
  </si>
  <si>
    <t>CHARM</t>
  </si>
  <si>
    <t>AZERBAIJAN</t>
  </si>
  <si>
    <t>DNS LODZ</t>
  </si>
  <si>
    <t>RUSSIA</t>
  </si>
  <si>
    <t>ELKO</t>
  </si>
  <si>
    <t>&lt;ELKO&gt;</t>
  </si>
  <si>
    <t>LATVIA</t>
  </si>
  <si>
    <t>ELKO-RU</t>
  </si>
  <si>
    <t>ERC</t>
  </si>
  <si>
    <t>UKRAINE</t>
  </si>
  <si>
    <t>FRONTOSA</t>
  </si>
  <si>
    <t>&lt;FRONTOSA&gt;</t>
  </si>
  <si>
    <t>R.S.A.</t>
  </si>
  <si>
    <t>GSME</t>
  </si>
  <si>
    <t>&lt;GSME-D&gt;</t>
  </si>
  <si>
    <t>U.A.E.</t>
  </si>
  <si>
    <t>&lt;GSME-DI&gt;</t>
  </si>
  <si>
    <t>hs code, po no.</t>
  </si>
  <si>
    <t>HASKEL</t>
  </si>
  <si>
    <t>ISOLIN</t>
  </si>
  <si>
    <t>LLC BDC</t>
  </si>
  <si>
    <t>LogyCom</t>
  </si>
  <si>
    <t>MEMORY</t>
  </si>
  <si>
    <t>&lt;MTC&gt;</t>
  </si>
  <si>
    <t>SAUDI ARABIA</t>
  </si>
  <si>
    <t>METRA UAE</t>
  </si>
  <si>
    <t>&lt;BQ-G&gt;</t>
  </si>
  <si>
    <t>EGYPT</t>
  </si>
  <si>
    <t>&lt;BQ&gt;</t>
  </si>
  <si>
    <t>MICRODATA</t>
  </si>
  <si>
    <t>&lt;OSCT&gt;</t>
  </si>
  <si>
    <t>MIPS PLU</t>
  </si>
  <si>
    <t>MTI TOV</t>
  </si>
  <si>
    <t>NEW IT</t>
  </si>
  <si>
    <t>RECTRON</t>
  </si>
  <si>
    <t>&lt;RECTRON&gt;</t>
  </si>
  <si>
    <t>SEENEN</t>
  </si>
  <si>
    <t>&lt;SEENEN IT&gt;</t>
  </si>
  <si>
    <t>TRADEICS</t>
  </si>
  <si>
    <t>WINTEK</t>
  </si>
  <si>
    <t>&lt;WINTEK&gt;</t>
  </si>
  <si>
    <t>TUNISIA</t>
  </si>
  <si>
    <t>UA2A</t>
  </si>
  <si>
    <t>BAN LEONG</t>
  </si>
  <si>
    <t>&lt;BAN LEON&gt;</t>
  </si>
  <si>
    <t>MALAYSIA</t>
  </si>
  <si>
    <t>CDL</t>
  </si>
  <si>
    <t>&lt;CDL&gt;</t>
  </si>
  <si>
    <t>SINGAPORE</t>
  </si>
  <si>
    <t>DYNAMIC</t>
  </si>
  <si>
    <t>&lt;DYNAMIC&gt;</t>
  </si>
  <si>
    <t>JET SYSTEM</t>
  </si>
  <si>
    <t>FOR AGS</t>
  </si>
  <si>
    <t>&lt;JS&gt;</t>
  </si>
  <si>
    <t>INDONESIA</t>
  </si>
  <si>
    <t>MODERN</t>
  </si>
  <si>
    <t>&lt;MODERN&gt;</t>
  </si>
  <si>
    <t>CAMBODIA</t>
  </si>
  <si>
    <t>M-STAR</t>
  </si>
  <si>
    <t>VIETNAM</t>
  </si>
  <si>
    <t>ADD</t>
  </si>
  <si>
    <t>N-TECH</t>
  </si>
  <si>
    <t>&lt;N-TECH&gt;</t>
  </si>
  <si>
    <t>SERIAL</t>
  </si>
  <si>
    <t>&lt;SERIAL&gt;</t>
  </si>
  <si>
    <t>SLN</t>
  </si>
  <si>
    <t>&lt;SLN&gt;</t>
  </si>
  <si>
    <t>MYANMAR</t>
  </si>
  <si>
    <t>STREK</t>
  </si>
  <si>
    <t>&lt;STREK&gt;</t>
  </si>
  <si>
    <t>THAILAND</t>
  </si>
  <si>
    <t>SVOA</t>
  </si>
  <si>
    <t>&lt;SVOA&gt;</t>
  </si>
  <si>
    <t>SYN-THAI</t>
  </si>
  <si>
    <t>&lt;SYNNEX-THAI&gt;</t>
  </si>
  <si>
    <t>UBERTECH</t>
  </si>
  <si>
    <t>PHILIPPINES</t>
  </si>
  <si>
    <t>UA2B</t>
  </si>
  <si>
    <t>INGRAM IN</t>
  </si>
  <si>
    <t>待PO</t>
  </si>
  <si>
    <t>IMIL</t>
  </si>
  <si>
    <t>INDIA</t>
  </si>
  <si>
    <t>PINE</t>
  </si>
  <si>
    <t>&lt;PINE&gt;</t>
  </si>
  <si>
    <t>NEPAL</t>
  </si>
  <si>
    <t>SmartTec</t>
  </si>
  <si>
    <t>DEL</t>
  </si>
  <si>
    <t>BANGLADESH</t>
  </si>
  <si>
    <t>WINSOFT</t>
  </si>
  <si>
    <t>&lt;WINSOFT&gt;</t>
  </si>
  <si>
    <t>SRI LANKA</t>
  </si>
  <si>
    <t>WPG INDIA</t>
  </si>
  <si>
    <t>WPG</t>
  </si>
  <si>
    <t>UA2C</t>
  </si>
  <si>
    <t>ASAHI</t>
  </si>
  <si>
    <t>JAPAN</t>
  </si>
  <si>
    <t>蜂巢</t>
  </si>
  <si>
    <t>CFD</t>
  </si>
  <si>
    <t>DICKER</t>
  </si>
  <si>
    <t>AUSTRALIA</t>
  </si>
  <si>
    <t>DOVE</t>
  </si>
  <si>
    <t>NEW ZEALAND</t>
  </si>
  <si>
    <t>JC HYUN</t>
  </si>
  <si>
    <t>KOREA</t>
  </si>
  <si>
    <t>LEADER</t>
  </si>
  <si>
    <t>OKAYA</t>
  </si>
  <si>
    <t>PB TECH</t>
  </si>
  <si>
    <t>PCDIRECT</t>
  </si>
  <si>
    <t>&lt;PCDIRECT&gt;</t>
  </si>
  <si>
    <t>T</t>
  </si>
  <si>
    <t>SYN HK</t>
  </si>
  <si>
    <t>&lt;SYNNEX HK&gt;</t>
  </si>
  <si>
    <t>HONG KONG</t>
  </si>
  <si>
    <t>SYN NZ</t>
  </si>
  <si>
    <t>SYN-AU</t>
  </si>
  <si>
    <t>宏燁</t>
  </si>
  <si>
    <t>TAIWAN</t>
  </si>
  <si>
    <t>青雲國際</t>
  </si>
  <si>
    <t>聯強</t>
  </si>
  <si>
    <t>UA3A</t>
  </si>
  <si>
    <t>GBT-USA</t>
  </si>
  <si>
    <t>U.S.A.</t>
  </si>
  <si>
    <t>UA3C</t>
  </si>
  <si>
    <t>DELTRO-USA</t>
  </si>
  <si>
    <t>PERU</t>
  </si>
  <si>
    <t>JUKEBOX</t>
  </si>
  <si>
    <t>ARGENTINA</t>
  </si>
  <si>
    <t>UA3E</t>
  </si>
  <si>
    <t>KABUM</t>
  </si>
  <si>
    <t>DIRECT SHIP</t>
  </si>
  <si>
    <t>&lt;KABUM&gt;</t>
  </si>
  <si>
    <t>BRAZIL</t>
  </si>
  <si>
    <t>MAZER-USA</t>
  </si>
  <si>
    <t>DROP SHIP</t>
  </si>
  <si>
    <t>&lt;MAZER&gt;</t>
  </si>
  <si>
    <t>PAUTA</t>
  </si>
  <si>
    <t>&lt;PAUTA&gt;</t>
  </si>
  <si>
    <t>PICHAU-USA</t>
  </si>
  <si>
    <t>&lt;PICHAU&gt;</t>
  </si>
  <si>
    <t>UA7A</t>
  </si>
  <si>
    <t>中嘉</t>
  </si>
  <si>
    <t>CHINA</t>
  </si>
  <si>
    <t>林宜儒#811378</t>
  </si>
  <si>
    <t>郭宜芳#811396</t>
  </si>
  <si>
    <t>林家儀#813326</t>
  </si>
  <si>
    <t>何湉歆#811372</t>
  </si>
  <si>
    <t>樊宇珊#813305</t>
  </si>
  <si>
    <t>唐潤培#813318</t>
  </si>
  <si>
    <t>劉麗森#811306</t>
  </si>
  <si>
    <t>吳怡萱#813335</t>
  </si>
  <si>
    <t>許家恩#811370</t>
  </si>
  <si>
    <t>吳佳芊#811359</t>
  </si>
  <si>
    <t>葉蓁#811348</t>
  </si>
  <si>
    <t>干淑芳#811379</t>
  </si>
  <si>
    <t>游雪峰#813346</t>
  </si>
  <si>
    <t>盧鈺芳#813302</t>
  </si>
  <si>
    <t>謝岱芬#811342</t>
  </si>
  <si>
    <t>劉怡華#811390</t>
  </si>
  <si>
    <t>彭文郁#811315</t>
  </si>
  <si>
    <t>葉蕙甄#811325</t>
  </si>
  <si>
    <t>林佳韻#811312</t>
  </si>
  <si>
    <t>戴秋玉#811350</t>
  </si>
  <si>
    <t>吳冠儒#813404</t>
  </si>
  <si>
    <t>GC-ANVLINK</t>
  </si>
  <si>
    <t>GV-N3080IXEB-10GD</t>
  </si>
  <si>
    <t>GV-N3090IXEB-24GD</t>
  </si>
  <si>
    <t>GV-N1030D5-2GL</t>
  </si>
  <si>
    <t>GV-N1030SL-2GL</t>
  </si>
  <si>
    <t>GV-N1030OC-2GI</t>
  </si>
  <si>
    <t>GV-N1030D4-2GL</t>
  </si>
  <si>
    <t>GV-N105T-4GL</t>
  </si>
  <si>
    <t>GV-N105TD5-4GD</t>
  </si>
  <si>
    <t>GV-N105TOC-4GD</t>
  </si>
  <si>
    <t>GV-N105TOC-4GL</t>
  </si>
  <si>
    <t>GV-N1650D5-4GL</t>
  </si>
  <si>
    <t>GV-N1650GAMING OC-4GD</t>
  </si>
  <si>
    <t>GV-N1650IXOC-4GD</t>
  </si>
  <si>
    <t>GV-N1650IX-4GD</t>
  </si>
  <si>
    <t>GV-N1650OC-4GD</t>
  </si>
  <si>
    <t>GV-N1650OC-4GL</t>
  </si>
  <si>
    <t>GV-N1650WF2-4GD</t>
  </si>
  <si>
    <t>GV-N1650WF2OC-4GD</t>
  </si>
  <si>
    <t>GV-N1656D6-4GD</t>
  </si>
  <si>
    <t>GV-N1656D6-4GL</t>
  </si>
  <si>
    <t>GV-N1656EAGLE OC-4GD</t>
  </si>
  <si>
    <t>GV-N1656OC-4GD</t>
  </si>
  <si>
    <t>GV-N1656OC-4GL</t>
  </si>
  <si>
    <t>GV-N1656WF2-4GD</t>
  </si>
  <si>
    <t>GV-N1656WF2OC-4GD</t>
  </si>
  <si>
    <t>GV-N165SD6-4GD</t>
  </si>
  <si>
    <t>GV-N165SOC-4GD</t>
  </si>
  <si>
    <t>GV-N165SWF2OC-4GD</t>
  </si>
  <si>
    <t>GV-N1660D5-6GD</t>
  </si>
  <si>
    <t>GV-N1660GAMING-6GD</t>
  </si>
  <si>
    <t>GV-N1660GAMING OC-6GD</t>
  </si>
  <si>
    <t>GV-N1660IXOC-6GD</t>
  </si>
  <si>
    <t>GV-N1660OC-6GD</t>
  </si>
  <si>
    <t>GV-N166SAORUS-6GD</t>
  </si>
  <si>
    <t>GV-N166SD6-6GD</t>
  </si>
  <si>
    <t>GV-N166SD6 V-6GD</t>
  </si>
  <si>
    <t>GV-N166SGAMING-6GD</t>
  </si>
  <si>
    <t>GV-N166SGAMING OC-6GD</t>
  </si>
  <si>
    <t>GV-N166SIXOC-6GD</t>
  </si>
  <si>
    <t>GV-N166SIX-6GD</t>
  </si>
  <si>
    <t>GV-N166SOC-6GD</t>
  </si>
  <si>
    <t>GV-N166TGAMING OC-6GD</t>
  </si>
  <si>
    <t>GV-N166TIXOC-6GD</t>
  </si>
  <si>
    <t>GV-N166TIX-6GD</t>
  </si>
  <si>
    <t>GV-N166TOC-6GD</t>
  </si>
  <si>
    <t>GV-N166TWF2-6GD</t>
  </si>
  <si>
    <t>GV-N2060AORUS X-6GC</t>
  </si>
  <si>
    <t>GV-N2060D6-6GD</t>
  </si>
  <si>
    <t>GV-N2060GAMINGOC PRO-6GD</t>
  </si>
  <si>
    <t>GV-N2060IXOC-6GD</t>
  </si>
  <si>
    <t>GV-N2060IX-6GD</t>
  </si>
  <si>
    <t>GV-N2060OC-6GD</t>
  </si>
  <si>
    <t>GV-N2060WF2-6GD</t>
  </si>
  <si>
    <t>GV-N2060WF2OC-6GD</t>
  </si>
  <si>
    <t>GV-N206SGAMING WHITE-8GD</t>
  </si>
  <si>
    <t>GV-N206SWF2-8GD</t>
  </si>
  <si>
    <t>GV-N207SAORUS-8GC</t>
  </si>
  <si>
    <t>GV-N207SGAMING OC-8GD</t>
  </si>
  <si>
    <t>GV-N207SGAMINGOC WHITE-8GD</t>
  </si>
  <si>
    <t>GV-N207SWF3-8GD</t>
  </si>
  <si>
    <t>GV-N207SWF3OC-8GD</t>
  </si>
  <si>
    <t>GV-N2080TURBO OC-8GC</t>
  </si>
  <si>
    <t>GV-N208SGAMING-8GC</t>
  </si>
  <si>
    <t>GV-N208SGAMING OC-8GC</t>
  </si>
  <si>
    <t>GV-N208SWF3-8GD</t>
  </si>
  <si>
    <t>GV-N3060AORUS E-12GD</t>
  </si>
  <si>
    <t>GV-N3060EAGLE-12GD</t>
  </si>
  <si>
    <t>GV-N3060EAGLE OC-12GD</t>
  </si>
  <si>
    <t>GV-N3060GAMING OC-12GD</t>
  </si>
  <si>
    <t>GV-N3060VISION OC-12GD</t>
  </si>
  <si>
    <t>GV-N306TAORUS E-8GD</t>
  </si>
  <si>
    <t>GV-N306TAORUS M-8GD</t>
  </si>
  <si>
    <t>GV-N306TEAGLE-8GD</t>
  </si>
  <si>
    <t>GV-N306TEAGLE OC-8GD</t>
  </si>
  <si>
    <t>GV-N306TGAMING OC-8GD</t>
  </si>
  <si>
    <t>GV-N306TGAMINGOC PRO-8GD</t>
  </si>
  <si>
    <t>GV-N306TGAMING PRO-8GD</t>
  </si>
  <si>
    <t>GV-N306TVISION OC-8GD</t>
  </si>
  <si>
    <t>GV-N3070AORUS M-8GD</t>
  </si>
  <si>
    <t>GV-N3070EAGLE-8GD</t>
  </si>
  <si>
    <t>GV-N3070EAGLE OC-8GD</t>
  </si>
  <si>
    <t>GV-N3070GAMING OC-8GD</t>
  </si>
  <si>
    <t>GV-N3070VISION OC-8GD</t>
  </si>
  <si>
    <t>GV-N3080AORUS M-10GD</t>
  </si>
  <si>
    <t>GV-N3080AORUSX W-10GD</t>
  </si>
  <si>
    <t>GV-N3080AORUSX WB-10GD</t>
  </si>
  <si>
    <t>GV-N3080AORUS X-10GD</t>
  </si>
  <si>
    <t>GV-N3080EAGLE-10GD</t>
  </si>
  <si>
    <t>GV-N3080EAGLE OC-10GD</t>
  </si>
  <si>
    <t>GV-N3080GAMING OC-10GD</t>
  </si>
  <si>
    <t>GV-N3080GAMINGOC WB-10GD</t>
  </si>
  <si>
    <t>GV-N3080TURBO-10GD</t>
  </si>
  <si>
    <t>GV-N3080VISION OC-10GD</t>
  </si>
  <si>
    <t>GV-N3090AORUS M-24GD</t>
  </si>
  <si>
    <t>GV-N3090AORUSX W-24GD</t>
  </si>
  <si>
    <t>GV-N3090AORUSX WB-24GD</t>
  </si>
  <si>
    <t>GV-N3090AORUS X-24GD</t>
  </si>
  <si>
    <t>GV-N3090EAGLE-24GD</t>
  </si>
  <si>
    <t>GV-N3090EAGLE OC-24GD</t>
  </si>
  <si>
    <t>GV-N3090GAMING OC-24GD</t>
  </si>
  <si>
    <t>GV-N3090TURBO-24GD</t>
  </si>
  <si>
    <t>GV-N3090VISION OC-24GD</t>
  </si>
  <si>
    <t>GV-N710D5-2GIL</t>
  </si>
  <si>
    <t>GV-N710D5SL-2GL</t>
  </si>
  <si>
    <t>GV-N710D3-2GL</t>
  </si>
  <si>
    <t>GV-N710D5-2GL</t>
  </si>
  <si>
    <t>GV-N710D5-1GL</t>
  </si>
  <si>
    <t>GV-N730D5-2GI</t>
  </si>
  <si>
    <t>GV-N730D5-2GL</t>
  </si>
  <si>
    <t>GV-R55XTD6-8GD</t>
  </si>
  <si>
    <t>GV-R55XTD6-4GD</t>
  </si>
  <si>
    <t>GV-R55XTGAMING OC-8GD</t>
  </si>
  <si>
    <t>GV-R55XTGAMING OC-4GD</t>
  </si>
  <si>
    <t>GV-R55XTOC-8GD</t>
  </si>
  <si>
    <t>GV-R55XTOC-4GD</t>
  </si>
  <si>
    <t>GV-R56XTGAMING OC-6GD</t>
  </si>
  <si>
    <t>GV-R56XTWF2-6GD</t>
  </si>
  <si>
    <t>GV-R56XTWF2OC-6GD</t>
  </si>
  <si>
    <t>GV-R57GAMING-8GD</t>
  </si>
  <si>
    <t>GV-R57GAMING OC-8GD</t>
  </si>
  <si>
    <t>GV-R57XTAORUS-8GD</t>
  </si>
  <si>
    <t>GV-R57XTGAMING-8GD</t>
  </si>
  <si>
    <t>GV-R57XTGAMING OC-8GD</t>
  </si>
  <si>
    <t>GV-R67EAGLE-6GD</t>
  </si>
  <si>
    <t>GV-R67GAMING OC-6GD</t>
  </si>
  <si>
    <t>GV-R67XTAORUS E-12GD</t>
  </si>
  <si>
    <t>GV-R67XT-12GD-B</t>
  </si>
  <si>
    <t>GV-R67XTEAGLE-12GD</t>
  </si>
  <si>
    <t>GV-R67XTGAMING OC-12GD</t>
  </si>
  <si>
    <t>GV-R68AORUS M-16GD</t>
  </si>
  <si>
    <t>GV-R68-16GC-B</t>
  </si>
  <si>
    <t>GV-R68GAMING OC-16GD</t>
  </si>
  <si>
    <t>GV-R68XTAORUS M-16GD</t>
  </si>
  <si>
    <t>GV-R68XTAORUS M-16GC</t>
  </si>
  <si>
    <t>GV-R68XT-16GC-B</t>
  </si>
  <si>
    <t>GV-R68XTGAMING OC-16GD</t>
  </si>
  <si>
    <t>GV-R69XTAORUS M-16GD</t>
  </si>
  <si>
    <t>GV-R69XTAORUSX WB-16GD</t>
  </si>
  <si>
    <t>GV-R69XT-16GC-B</t>
  </si>
  <si>
    <t>GV-R69XTGAMING OC-16GD</t>
  </si>
  <si>
    <t>GV-RX570GAMING-8GD</t>
  </si>
  <si>
    <t>GV-RX580GAMING-8GD</t>
  </si>
  <si>
    <t>GV-RX580 2048SP-8GD</t>
  </si>
  <si>
    <t>GV-RX590 GME-8GD</t>
  </si>
  <si>
    <t>R69XTGO-00-10</t>
  </si>
  <si>
    <t>R68XTAMC-00-10</t>
  </si>
  <si>
    <t>R68XTGO-00-10</t>
  </si>
  <si>
    <t>R68AM-00-10</t>
  </si>
  <si>
    <t>R68GO-00-10</t>
  </si>
  <si>
    <t>R67XTGO-00-10</t>
  </si>
  <si>
    <t>R67XTE-00-10</t>
  </si>
  <si>
    <t>N3090IE-00-10</t>
  </si>
  <si>
    <t>N3090AW-00-10</t>
  </si>
  <si>
    <t>N3090AWB-00-10</t>
  </si>
  <si>
    <t>N3090AX-00-10</t>
  </si>
  <si>
    <t>N3090AM-00-10</t>
  </si>
  <si>
    <t>N3090GO-00-10</t>
  </si>
  <si>
    <t>N3090VO-00-10</t>
  </si>
  <si>
    <t>N3090EO-00-10</t>
  </si>
  <si>
    <t>N3090T-00-10</t>
  </si>
  <si>
    <t>N3080IE-00-10</t>
  </si>
  <si>
    <t>N3080AW-00-10</t>
  </si>
  <si>
    <t>N3080AWB-00-10</t>
  </si>
  <si>
    <t>N3080AX-00-10</t>
  </si>
  <si>
    <t>N3080AM-00-20</t>
  </si>
  <si>
    <t>N3080GO-00-10</t>
  </si>
  <si>
    <t>N3080VO-00-10</t>
  </si>
  <si>
    <t>N3080E-00-10</t>
  </si>
  <si>
    <t>N3080T-00-10</t>
  </si>
  <si>
    <t>N3070AM-00-11</t>
  </si>
  <si>
    <t>N3070GO-00-10</t>
  </si>
  <si>
    <t>N3070VO-00-10</t>
  </si>
  <si>
    <t>N3070EO-00-10</t>
  </si>
  <si>
    <t>N306TGOP-00-20</t>
  </si>
  <si>
    <t>N306TGO-00-10</t>
  </si>
  <si>
    <t>N306TVO-00-10</t>
  </si>
  <si>
    <t>N306TEO-00-10</t>
  </si>
  <si>
    <t>N3060AE-00-10</t>
  </si>
  <si>
    <t>N3060GO-00-10</t>
  </si>
  <si>
    <t>N3060VO-00-10</t>
  </si>
  <si>
    <t>N3060EO-00-10</t>
  </si>
  <si>
    <t>N3060E-00-10</t>
  </si>
  <si>
    <t>N2060O6-00-20</t>
  </si>
  <si>
    <t>N2060D6-00-10</t>
  </si>
  <si>
    <t>N166TIX6-00-10</t>
  </si>
  <si>
    <t>N166SO6-00-10</t>
  </si>
  <si>
    <t>N166SD6-00-10</t>
  </si>
  <si>
    <t>N1660O6-00-10</t>
  </si>
  <si>
    <t>N1656WO4-00-10</t>
  </si>
  <si>
    <t>N1656W24-00-10</t>
  </si>
  <si>
    <t>N1650IX4-00-10</t>
  </si>
  <si>
    <t>N105TD4D-00-12</t>
  </si>
  <si>
    <t>N103D42L-00-10</t>
  </si>
  <si>
    <t>N710D32L-00-20</t>
  </si>
  <si>
    <t>ANVLINK-00-10</t>
    <phoneticPr fontId="1" type="noConversion"/>
  </si>
  <si>
    <t>9CANVLINK-00-10</t>
  </si>
  <si>
    <t>9VN1030D2L-00-10</t>
  </si>
  <si>
    <t>9VN1030L2L-00-10</t>
  </si>
  <si>
    <t>9VN1030O2I-00-10</t>
  </si>
  <si>
    <t>9VN103D42L-00-10</t>
  </si>
  <si>
    <t>9VN105T4L-00-10</t>
  </si>
  <si>
    <t>9VN105TD4D-00-12</t>
  </si>
  <si>
    <t>9VN105TO4D-00-11</t>
  </si>
  <si>
    <t>9VN105TO4L-00-10</t>
  </si>
  <si>
    <t>9VN1650D4L-00-10</t>
  </si>
  <si>
    <t>9VN1650GO4-00-20</t>
  </si>
  <si>
    <t>9VN1650IO4-00-10</t>
  </si>
  <si>
    <t>9VN1650IX4-00-10</t>
  </si>
  <si>
    <t>9VN1650O4-00-10</t>
  </si>
  <si>
    <t>9VN1650O4L-00-10</t>
  </si>
  <si>
    <t>9VN1650W24-00-10</t>
  </si>
  <si>
    <t>9VN1650WO4-00-10</t>
  </si>
  <si>
    <t>9VN1656D4-00-20</t>
  </si>
  <si>
    <t>9VN1656D4L-00-10</t>
  </si>
  <si>
    <t>9VN1656EO4-00-10</t>
  </si>
  <si>
    <t>9VN1656O4-00-20</t>
  </si>
  <si>
    <t>9VN1656O4L-00-10</t>
  </si>
  <si>
    <t>9VN1656W24-00-10</t>
  </si>
  <si>
    <t>9VN1656WO4-00-10</t>
  </si>
  <si>
    <t>9VN165SD4-00-10</t>
  </si>
  <si>
    <t>9VN165SO4-00-10</t>
  </si>
  <si>
    <t>9VN165SWO4-00-10</t>
  </si>
  <si>
    <t>9VN1660D6-00-10</t>
  </si>
  <si>
    <t>9VN1660G6-00-10</t>
  </si>
  <si>
    <t>9VN1660GO6-00-10</t>
  </si>
  <si>
    <t>9VN1660IO6-00-10</t>
  </si>
  <si>
    <t>9VN1660O6-00-10</t>
  </si>
  <si>
    <t>9VN166SA-00-10</t>
  </si>
  <si>
    <t>9VN166SD6-00-10</t>
  </si>
  <si>
    <t>9VN166SDV6-EC-10</t>
  </si>
  <si>
    <t>9VN166SG6-00-10</t>
  </si>
  <si>
    <t>9VN166SGO6-00-10</t>
  </si>
  <si>
    <t>9VN166SIO6-00-10</t>
  </si>
  <si>
    <t>9VN166SIX6-00-10</t>
  </si>
  <si>
    <t>9VN166SO6-00-10</t>
  </si>
  <si>
    <t>9VN166TGO6-00-10</t>
  </si>
  <si>
    <t>9VN166TIO6-00-10</t>
  </si>
  <si>
    <t>9VN166TIX6-00-10</t>
  </si>
  <si>
    <t>9VN166TO6-00-10</t>
  </si>
  <si>
    <t>9VN166TW26-00-10</t>
  </si>
  <si>
    <t>9VN2060AX-00-10</t>
  </si>
  <si>
    <t>9VN2060D6-00-10</t>
  </si>
  <si>
    <t>9VN2060GP-00-20</t>
  </si>
  <si>
    <t>9VN2060IO6-00-20</t>
  </si>
  <si>
    <t>9VN2060IX6-00-10</t>
  </si>
  <si>
    <t>9VN2060O6-00-20</t>
  </si>
  <si>
    <t>9VN2060W26-00-20</t>
  </si>
  <si>
    <t>9VN2060WO6-00-20</t>
  </si>
  <si>
    <t>9VN206SGW8-00-20</t>
  </si>
  <si>
    <t>9VN206SW2-00-11</t>
  </si>
  <si>
    <t>9VN207SA-00-20</t>
  </si>
  <si>
    <t>9VN207SGOD-00-11</t>
  </si>
  <si>
    <t>9VN207SGWD-00-11</t>
  </si>
  <si>
    <t>9VN207SW-00-11</t>
  </si>
  <si>
    <t>9VN207SWO-00-11</t>
  </si>
  <si>
    <t>9VN2080TO-00-10</t>
  </si>
  <si>
    <t>9VN208SG-00-20</t>
  </si>
  <si>
    <t>9VN208SGO-00-20</t>
  </si>
  <si>
    <t>9VN208SW-00-10</t>
  </si>
  <si>
    <t>9VN3060AE-00-10</t>
  </si>
  <si>
    <t>9VN3060E-00-10</t>
  </si>
  <si>
    <t>9VN3060EO-00-10</t>
  </si>
  <si>
    <t>9VN3060GO-00-10</t>
  </si>
  <si>
    <t>9VN3060VO-00-10</t>
  </si>
  <si>
    <t>9VN306TAE-00-10</t>
  </si>
  <si>
    <t>9VN306TAM-00-10</t>
  </si>
  <si>
    <t>9VN306TE-00-10</t>
  </si>
  <si>
    <t>9VN306TEO-00-10</t>
  </si>
  <si>
    <t>9VN306TGO-00-10</t>
  </si>
  <si>
    <t>9VN306TGOP-00-20</t>
  </si>
  <si>
    <t>9VN306TGP-00-10</t>
  </si>
  <si>
    <t>9VN306TVO-00-10</t>
  </si>
  <si>
    <t>9VN3070AM-00-10</t>
  </si>
  <si>
    <t>9VN3070AM-00-11</t>
  </si>
  <si>
    <t>9VN3070E-00-10</t>
  </si>
  <si>
    <t>9VN3070EO-00-10</t>
  </si>
  <si>
    <t>9VN3070GO-00-10</t>
  </si>
  <si>
    <t>9VN3070VO-00-10</t>
  </si>
  <si>
    <t>9VN3080AW-00-10</t>
  </si>
  <si>
    <t>9VN3080AWB-00-10</t>
  </si>
  <si>
    <t>9VN3080AX-00-10</t>
  </si>
  <si>
    <t>9VN3080E-00-10</t>
  </si>
  <si>
    <t>9VN3080EO-00-10</t>
  </si>
  <si>
    <t>9VN3080GO-00-10</t>
  </si>
  <si>
    <t>9VN3080GWB-00-10</t>
  </si>
  <si>
    <t>9AN3080IE-00-10</t>
  </si>
  <si>
    <t>9AN3080IE-AU-10</t>
  </si>
  <si>
    <t>9AN3080IE-CN-10</t>
  </si>
  <si>
    <t>9AN3080IE-JP-10</t>
  </si>
  <si>
    <t>9AN3080IE-KR-10</t>
  </si>
  <si>
    <t>9AN3080IE-TW-10</t>
  </si>
  <si>
    <t>9AN3080IE-US-10</t>
  </si>
  <si>
    <t>9VN3080T-00-10</t>
  </si>
  <si>
    <t>9VN3080VO-00-10</t>
  </si>
  <si>
    <t>9VN3090AM-00-10</t>
  </si>
  <si>
    <t>9VN3090AW-00-10</t>
  </si>
  <si>
    <t>9VN3090AWB-00-10</t>
  </si>
  <si>
    <t>9VN3090AX-00-10</t>
  </si>
  <si>
    <t>9VN3090E-00-10</t>
  </si>
  <si>
    <t>9VN3090EO-00-10</t>
  </si>
  <si>
    <t>9VN3090GO-00-10</t>
  </si>
  <si>
    <t>9AN3090IE-00-10</t>
  </si>
  <si>
    <t>9AN3090IE-AU-10</t>
  </si>
  <si>
    <t>9AN3090IE-CN-10</t>
  </si>
  <si>
    <t>9AN3090IE-JP-10</t>
  </si>
  <si>
    <t>9AN3090IE-KR-10</t>
  </si>
  <si>
    <t>9AN3090IE-US-10</t>
  </si>
  <si>
    <t>9VN3090T-00-10</t>
  </si>
  <si>
    <t>9VN3090T-EC-10</t>
  </si>
  <si>
    <t>9VN3090VO-00-10</t>
  </si>
  <si>
    <t>9VN71052IL-00-10</t>
  </si>
  <si>
    <t>9VN7105S2L-00-10</t>
  </si>
  <si>
    <t>9VN710D32L-00-20</t>
  </si>
  <si>
    <t>9VN710D52L-00-10</t>
  </si>
  <si>
    <t>9VN710D5GL-00-20</t>
  </si>
  <si>
    <t>9VN730D52I-00-20</t>
  </si>
  <si>
    <t>9VN730D52L-00-10</t>
  </si>
  <si>
    <t>9VR55XTD6-00-20</t>
  </si>
  <si>
    <t>9VR55XTD64-00-20</t>
  </si>
  <si>
    <t>9VR55XTGO-00-10</t>
  </si>
  <si>
    <t>9VR55XTGO4-00-10</t>
  </si>
  <si>
    <t>9VR55XTOC-00-20</t>
  </si>
  <si>
    <t>9VR55XTOC4-00-20</t>
  </si>
  <si>
    <t>9VR56XTGO-00-20</t>
  </si>
  <si>
    <t>9VR56XTWF-00-20</t>
  </si>
  <si>
    <t>9VR56XTWO-00-20</t>
  </si>
  <si>
    <t>9VR57G-00-10</t>
  </si>
  <si>
    <t>9VR57GO-00-11</t>
  </si>
  <si>
    <t>9VR57XTA-00-20</t>
  </si>
  <si>
    <t>9VR57XTG-00-20</t>
  </si>
  <si>
    <t>9VR57XTGO-00-20</t>
  </si>
  <si>
    <t>9VR67E-00-10</t>
  </si>
  <si>
    <t>9VR67GO-00-10</t>
  </si>
  <si>
    <t>9VR67XTAE-00-10</t>
  </si>
  <si>
    <t>9VR67XTB-00-10</t>
  </si>
  <si>
    <t>9VR67XTE-00-10</t>
  </si>
  <si>
    <t>9VR67XTGO-00-10</t>
  </si>
  <si>
    <t>9VR68AM-00-10</t>
  </si>
  <si>
    <t>9VR68B-00-10</t>
  </si>
  <si>
    <t>9VR68GO-00-10</t>
  </si>
  <si>
    <t>9VR68XTAM-00-10</t>
  </si>
  <si>
    <t>9VR68XTAMC-00-10</t>
  </si>
  <si>
    <t>9VR68XTB-00-10</t>
  </si>
  <si>
    <t>9VR68XTGO-00-10</t>
  </si>
  <si>
    <t>9VR69XTAM-00-10</t>
  </si>
  <si>
    <t>9VR69XTAWB-00-10</t>
  </si>
  <si>
    <t>9VR69XTB-00-10</t>
  </si>
  <si>
    <t>9VR69XTGO-00-10</t>
  </si>
  <si>
    <t>9VRX570G8-00-20</t>
  </si>
  <si>
    <t>9VRX580G8-00-20</t>
  </si>
  <si>
    <t>9VRX582048-00-20</t>
  </si>
  <si>
    <t>9VRX590GME-00-10</t>
  </si>
  <si>
    <t>工單W05週開立,L/T不足</t>
  </si>
  <si>
    <t>缺DDR</t>
  </si>
  <si>
    <t>無庫存</t>
  </si>
  <si>
    <t>EOL</t>
  </si>
  <si>
    <t>庫存不足</t>
  </si>
  <si>
    <t>GPU本週配貨*1K</t>
  </si>
  <si>
    <t>缺GPU</t>
  </si>
  <si>
    <t>DDR配貨3.3k套</t>
  </si>
  <si>
    <t>PCB L/T不足</t>
  </si>
  <si>
    <t/>
  </si>
  <si>
    <t>GPU本週配貨*10K</t>
  </si>
  <si>
    <t>GPU本週配貨*1.1K</t>
  </si>
  <si>
    <t>GPU本週配貨*18.95K</t>
  </si>
  <si>
    <t>GPU本週配貨*9.4K</t>
  </si>
  <si>
    <t>GPU本週配貨*2.8K</t>
  </si>
  <si>
    <t>HOLD</t>
  </si>
  <si>
    <t>GPU本週配貨*4.2K</t>
  </si>
  <si>
    <t>外購卡無進料</t>
  </si>
  <si>
    <t>GPU本週配貨*0.3K</t>
  </si>
  <si>
    <t>GPU本週配貨*0.24K</t>
  </si>
  <si>
    <t>GPU本週配貨*0.42K</t>
  </si>
  <si>
    <t>GPU本週配貨*0.8K</t>
  </si>
  <si>
    <t>DG/GBM/NP</t>
    <phoneticPr fontId="1" type="noConversion"/>
  </si>
  <si>
    <t>DG/GBM</t>
    <phoneticPr fontId="1" type="noConversion"/>
  </si>
  <si>
    <t>GBM/NP</t>
    <phoneticPr fontId="1" type="noConversion"/>
  </si>
  <si>
    <t>UO2-L20375</t>
  </si>
  <si>
    <t>UO2-L20376</t>
  </si>
  <si>
    <t>UO2-L20377</t>
  </si>
  <si>
    <t>UO2-L20378</t>
  </si>
  <si>
    <t>UO2-L20379</t>
  </si>
  <si>
    <t>UO2-L20380</t>
  </si>
  <si>
    <t>UO2-L20381</t>
  </si>
  <si>
    <t>X</t>
    <phoneticPr fontId="1" type="noConversion"/>
  </si>
  <si>
    <t>UO1-L20281</t>
  </si>
  <si>
    <t>A</t>
    <phoneticPr fontId="1" type="noConversion"/>
  </si>
  <si>
    <t>UO2-L20388</t>
  </si>
  <si>
    <t>UO2-L20389</t>
  </si>
  <si>
    <t>UO2-L20391</t>
  </si>
  <si>
    <t>UO2-L20402</t>
    <phoneticPr fontId="1" type="noConversion"/>
  </si>
  <si>
    <t>X</t>
    <phoneticPr fontId="1" type="noConversion"/>
  </si>
  <si>
    <t>X</t>
    <phoneticPr fontId="1" type="noConversion"/>
  </si>
  <si>
    <t>UO2-L20408</t>
  </si>
  <si>
    <t>UO2-L20409</t>
  </si>
  <si>
    <t>UO2-L20410</t>
  </si>
  <si>
    <t>UO2-L20411</t>
  </si>
  <si>
    <t>UO2-L20412</t>
  </si>
  <si>
    <t>UO2-L20413</t>
  </si>
  <si>
    <t>X</t>
    <phoneticPr fontId="1" type="noConversion"/>
  </si>
  <si>
    <t>9VN207SW-00-10</t>
    <phoneticPr fontId="1" type="noConversion"/>
  </si>
  <si>
    <r>
      <t>9VN3080AM-00-</t>
    </r>
    <r>
      <rPr>
        <b/>
        <sz val="11"/>
        <color rgb="FFFF0000"/>
        <rFont val="Arial"/>
        <family val="2"/>
      </rPr>
      <t>10</t>
    </r>
    <phoneticPr fontId="1" type="noConversion"/>
  </si>
  <si>
    <t>NP</t>
    <phoneticPr fontId="1" type="noConversion"/>
  </si>
  <si>
    <t>UO1-L20355</t>
  </si>
  <si>
    <t>UO2-L20488</t>
    <phoneticPr fontId="1" type="noConversion"/>
  </si>
  <si>
    <t>LEADER</t>
    <phoneticPr fontId="1" type="noConversion"/>
  </si>
  <si>
    <t>N</t>
    <phoneticPr fontId="1" type="noConversion"/>
  </si>
  <si>
    <t>DICKER</t>
    <phoneticPr fontId="1" type="noConversion"/>
  </si>
  <si>
    <t>SYN NZ</t>
    <phoneticPr fontId="1" type="noConversion"/>
  </si>
  <si>
    <t>DOVE</t>
    <phoneticPr fontId="1" type="noConversion"/>
  </si>
  <si>
    <t>UO2-L20390</t>
    <phoneticPr fontId="1" type="noConversion"/>
  </si>
  <si>
    <t>UO2-L20454</t>
    <phoneticPr fontId="1" type="noConversion"/>
  </si>
  <si>
    <t>UO2-L20457</t>
    <phoneticPr fontId="1" type="noConversion"/>
  </si>
  <si>
    <t>UO2-L20458</t>
    <phoneticPr fontId="1" type="noConversion"/>
  </si>
  <si>
    <t>X</t>
    <phoneticPr fontId="1" type="noConversion"/>
  </si>
  <si>
    <t>UO2-L20407</t>
    <phoneticPr fontId="1" type="noConversion"/>
  </si>
  <si>
    <t>UO2-L20405</t>
    <phoneticPr fontId="1" type="noConversion"/>
  </si>
  <si>
    <t>UO2-L20406</t>
    <phoneticPr fontId="1" type="noConversion"/>
  </si>
  <si>
    <t>UO2-L20395</t>
    <phoneticPr fontId="1" type="noConversion"/>
  </si>
  <si>
    <t>X</t>
    <phoneticPr fontId="1" type="noConversion"/>
  </si>
  <si>
    <t>X</t>
    <phoneticPr fontId="1" type="noConversion"/>
  </si>
  <si>
    <t>UO2-L20393</t>
    <phoneticPr fontId="1" type="noConversion"/>
  </si>
  <si>
    <t>X</t>
    <phoneticPr fontId="1" type="noConversion"/>
  </si>
  <si>
    <t>UO2-L20393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</si>
  <si>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</si>
  <si>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</si>
  <si>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</si>
  <si>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UO2-L20397</t>
    <phoneticPr fontId="1" type="noConversion"/>
  </si>
  <si>
    <t>UO2-L20400</t>
    <phoneticPr fontId="1" type="noConversion"/>
  </si>
  <si>
    <t>UO2-L20400</t>
    <phoneticPr fontId="1" type="noConversion"/>
  </si>
  <si>
    <t>Mustek</t>
    <phoneticPr fontId="57" type="noConversion"/>
  </si>
  <si>
    <t>UO2-L20403</t>
    <phoneticPr fontId="57" type="noConversion"/>
  </si>
  <si>
    <t>彩盒</t>
    <phoneticPr fontId="57" type="noConversion"/>
  </si>
  <si>
    <t>&lt;MUSTEK&gt;</t>
    <phoneticPr fontId="57" type="noConversion"/>
  </si>
  <si>
    <t>JNB</t>
    <phoneticPr fontId="57" type="noConversion"/>
  </si>
  <si>
    <t>UO2-L20493</t>
  </si>
  <si>
    <t>X</t>
  </si>
  <si>
    <t>UO2-L20494</t>
  </si>
  <si>
    <t>UO2-L20504</t>
  </si>
  <si>
    <t>UO2-L20510</t>
  </si>
  <si>
    <t>UO2-L20512</t>
    <phoneticPr fontId="1" type="noConversion"/>
  </si>
  <si>
    <t>UO2-L20508</t>
  </si>
  <si>
    <t>X</t>
    <phoneticPr fontId="1" type="noConversion"/>
  </si>
  <si>
    <t>X</t>
    <phoneticPr fontId="1" type="noConversion"/>
  </si>
  <si>
    <t>UO2-L20511</t>
  </si>
  <si>
    <t>UO1-L20361</t>
  </si>
  <si>
    <t>UO2-L20509</t>
  </si>
  <si>
    <t>x</t>
    <phoneticPr fontId="1" type="noConversion"/>
  </si>
  <si>
    <t>UO2-L20505</t>
  </si>
  <si>
    <t>UO2-L20506</t>
  </si>
  <si>
    <t>ONE</t>
    <phoneticPr fontId="1" type="noConversion"/>
  </si>
  <si>
    <t>UO1-L20359</t>
  </si>
  <si>
    <t>UO2-L20507</t>
  </si>
  <si>
    <t>UO1-L20360</t>
  </si>
  <si>
    <t>UO2-L20514</t>
  </si>
  <si>
    <t>DISTRIPLUS</t>
    <phoneticPr fontId="57" type="noConversion"/>
  </si>
  <si>
    <t>&lt;DAMMAM&gt;</t>
    <phoneticPr fontId="1" type="noConversion"/>
  </si>
  <si>
    <t>&lt;DISTRIPLUS</t>
    <phoneticPr fontId="1" type="noConversion"/>
  </si>
  <si>
    <t>UO2-L20513</t>
  </si>
  <si>
    <t>X</t>
    <phoneticPr fontId="1" type="noConversion"/>
  </si>
  <si>
    <t>UO1-L20362</t>
    <phoneticPr fontId="1" type="noConversion"/>
  </si>
  <si>
    <t>NP</t>
    <phoneticPr fontId="1" type="noConversion"/>
  </si>
  <si>
    <t>UO1-L20364</t>
  </si>
  <si>
    <t>UO1-L20363</t>
    <phoneticPr fontId="1" type="noConversion"/>
  </si>
  <si>
    <t>UO1-L20365</t>
    <phoneticPr fontId="1" type="noConversion"/>
  </si>
  <si>
    <t>NP</t>
    <phoneticPr fontId="1" type="noConversion"/>
  </si>
  <si>
    <t>UO1-L20368</t>
  </si>
  <si>
    <t>UO1-L20282</t>
    <phoneticPr fontId="1" type="noConversion"/>
  </si>
  <si>
    <t>NP</t>
    <phoneticPr fontId="1" type="noConversion"/>
  </si>
  <si>
    <t>UO1-L20284</t>
    <phoneticPr fontId="1" type="noConversion"/>
  </si>
  <si>
    <t>UO2-L20490</t>
  </si>
  <si>
    <t>UO2-L20491</t>
  </si>
  <si>
    <t>UO2-L20492</t>
  </si>
  <si>
    <t>X</t>
    <phoneticPr fontId="1" type="noConversion"/>
  </si>
  <si>
    <t>UO2-L20437</t>
  </si>
  <si>
    <t>X</t>
    <phoneticPr fontId="1" type="noConversion"/>
  </si>
  <si>
    <t>UO2-L20440</t>
  </si>
  <si>
    <t>UO2-L20519</t>
  </si>
  <si>
    <t>UO2-L20521</t>
  </si>
  <si>
    <t>UO2-L20522</t>
  </si>
  <si>
    <t>UO2-L20523</t>
  </si>
  <si>
    <t>FTR</t>
    <phoneticPr fontId="1" type="noConversion"/>
  </si>
  <si>
    <t>UO1-L20367</t>
    <phoneticPr fontId="1" type="noConversion"/>
  </si>
  <si>
    <t>UO1-L20366</t>
    <phoneticPr fontId="1" type="noConversion"/>
  </si>
  <si>
    <t>UO -L20066</t>
    <phoneticPr fontId="1" type="noConversion"/>
  </si>
  <si>
    <t>UO -L20066</t>
    <phoneticPr fontId="1" type="noConversion"/>
  </si>
  <si>
    <t>UO -L20068</t>
    <phoneticPr fontId="1" type="noConversion"/>
  </si>
  <si>
    <t>X</t>
    <phoneticPr fontId="1" type="noConversion"/>
  </si>
  <si>
    <t>UO -L20065</t>
    <phoneticPr fontId="1" type="noConversion"/>
  </si>
  <si>
    <t>UO -L20067</t>
    <phoneticPr fontId="1" type="noConversion"/>
  </si>
  <si>
    <t>UO -L20064</t>
    <phoneticPr fontId="1" type="noConversion"/>
  </si>
  <si>
    <t>APD</t>
    <phoneticPr fontId="1" type="noConversion"/>
  </si>
  <si>
    <t>UO2-L20533</t>
    <phoneticPr fontId="1" type="noConversion"/>
  </si>
  <si>
    <t>UA1I</t>
    <phoneticPr fontId="1" type="noConversion"/>
  </si>
  <si>
    <t>UO2-L20479</t>
  </si>
  <si>
    <t>UO2-L20480</t>
  </si>
  <si>
    <t>UO2-L20481</t>
  </si>
  <si>
    <t>UO2-L20482</t>
  </si>
  <si>
    <t>X</t>
    <phoneticPr fontId="1" type="noConversion"/>
  </si>
  <si>
    <t>UO2-L20483</t>
  </si>
  <si>
    <t>UO2-L20484</t>
  </si>
  <si>
    <t>UO2-L20485</t>
  </si>
  <si>
    <t>UO2-L20486</t>
  </si>
  <si>
    <t>UO2-L20515</t>
    <phoneticPr fontId="1" type="noConversion"/>
  </si>
  <si>
    <t>UO2-L20516</t>
    <phoneticPr fontId="1" type="noConversion"/>
  </si>
  <si>
    <t>X</t>
    <phoneticPr fontId="1" type="noConversion"/>
  </si>
  <si>
    <t>UO2-L20531</t>
    <phoneticPr fontId="1" type="noConversion"/>
  </si>
  <si>
    <t>UO2-L20527</t>
    <phoneticPr fontId="1" type="noConversion"/>
  </si>
  <si>
    <t>X</t>
    <phoneticPr fontId="1" type="noConversion"/>
  </si>
  <si>
    <t>UO2-L20520</t>
  </si>
  <si>
    <t>UO2-L20524</t>
  </si>
  <si>
    <t>UO2-L20526</t>
  </si>
  <si>
    <t>UO2-L20525</t>
  </si>
  <si>
    <t>UO2-L20529</t>
  </si>
  <si>
    <t>UO2-L20518</t>
  </si>
  <si>
    <t>UO2-L20498</t>
    <phoneticPr fontId="1" type="noConversion"/>
  </si>
  <si>
    <t>UO2-L20499</t>
    <phoneticPr fontId="1" type="noConversion"/>
  </si>
  <si>
    <t>UO2-L20500</t>
    <phoneticPr fontId="1" type="noConversion"/>
  </si>
  <si>
    <t>X</t>
    <phoneticPr fontId="1" type="noConversion"/>
  </si>
  <si>
    <t>X</t>
    <phoneticPr fontId="1" type="noConversion"/>
  </si>
  <si>
    <t>UO2-L20502</t>
  </si>
  <si>
    <t>UO2-L20495</t>
    <phoneticPr fontId="1" type="noConversion"/>
  </si>
  <si>
    <t>UO2-L20496</t>
    <phoneticPr fontId="1" type="noConversion"/>
  </si>
  <si>
    <t>UO2-L20497</t>
    <phoneticPr fontId="1" type="noConversion"/>
  </si>
  <si>
    <t>UO2-L20503</t>
  </si>
  <si>
    <t>UO2-L20534</t>
    <phoneticPr fontId="1" type="noConversion"/>
  </si>
  <si>
    <t>UO2-L20530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</si>
</sst>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6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9"/>
      <name val="新細明體"/>
      <family val="1"/>
    </font>
    <font>
      <sz val="12"/>
      <color indexed="8"/>
      <name val="Arial"/>
      <family val="2"/>
    </font>
    <font>
      <b/>
      <sz val="12"/>
      <color indexed="10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2"/>
      <name val="Arial"/>
      <family val="2"/>
    </font>
    <font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62"/>
      <name val="Arial"/>
      <family val="2"/>
    </font>
    <font>
      <sz val="12"/>
      <color indexed="10"/>
      <name val="細明體"/>
      <family val="3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0"/>
      <name val="新細明體"/>
      <family val="1"/>
      <charset val="136"/>
    </font>
    <font>
      <sz val="10"/>
      <name val="Times New Roman"/>
      <family val="1"/>
    </font>
    <font>
      <u/>
      <sz val="10"/>
      <color indexed="12"/>
      <name val="ＭＳ 明朝"/>
      <family val="3"/>
      <charset val="255"/>
    </font>
    <font>
      <u/>
      <sz val="10"/>
      <color indexed="36"/>
      <name val="ＭＳ 明朝"/>
      <family val="3"/>
      <charset val="255"/>
    </font>
    <font>
      <u/>
      <sz val="10"/>
      <color indexed="36"/>
      <name val=" "/>
      <family val="1"/>
      <charset val="136"/>
    </font>
    <font>
      <u/>
      <sz val="10"/>
      <color indexed="12"/>
      <name val=" "/>
      <family val="1"/>
      <charset val="136"/>
    </font>
    <font>
      <sz val="10"/>
      <color indexed="18"/>
      <name val="Arial"/>
      <family val="2"/>
    </font>
    <font>
      <sz val="12"/>
      <color indexed="18"/>
      <name val="Arial"/>
      <family val="2"/>
    </font>
    <font>
      <sz val="12"/>
      <color indexed="10"/>
      <name val="Arial"/>
      <family val="2"/>
    </font>
    <font>
      <sz val="12"/>
      <name val="細明體"/>
      <family val="3"/>
      <charset val="136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theme="0"/>
      <name val="新細明體"/>
      <family val="1"/>
      <charset val="136"/>
    </font>
    <font>
      <sz val="11"/>
      <name val="Calibri"/>
      <family val="2"/>
    </font>
    <font>
      <sz val="12"/>
      <color indexed="62"/>
      <name val="細明體"/>
      <family val="3"/>
      <charset val="136"/>
    </font>
    <font>
      <b/>
      <sz val="12"/>
      <color rgb="FFFF0000"/>
      <name val="細明體"/>
      <family val="3"/>
      <charset val="136"/>
    </font>
    <font>
      <sz val="12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2"/>
      <color theme="1"/>
      <name val="新細明體"/>
      <family val="1"/>
      <charset val="136"/>
    </font>
    <font>
      <sz val="10"/>
      <name val="Helv"/>
      <family val="2"/>
    </font>
    <font>
      <b/>
      <sz val="9"/>
      <name val="新細明體"/>
      <family val="1"/>
      <charset val="136"/>
    </font>
    <font>
      <b/>
      <sz val="11"/>
      <color rgb="FFFF0000"/>
      <name val="Arial"/>
      <family val="2"/>
    </font>
    <font>
      <b/>
      <sz val="10"/>
      <color rgb="FF000000"/>
      <name val="Microsoft JhengHei UI"/>
      <family val="2"/>
      <charset val="1"/>
    </font>
    <font>
      <sz val="10"/>
      <color rgb="FF000000"/>
      <name val="Microsoft JhengHei UI"/>
      <family val="2"/>
      <charset val="1"/>
    </font>
    <font>
      <sz val="8"/>
      <color theme="1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0"/>
      <color theme="1"/>
      <name val="Arial"/>
      <family val="2"/>
    </font>
    <font>
      <sz val="12"/>
      <color rgb="FF00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9" fillId="0" borderId="0"/>
    <xf numFmtId="38" fontId="3" fillId="0" borderId="1">
      <alignment horizontal="right"/>
    </xf>
    <xf numFmtId="0" fontId="28" fillId="0" borderId="0">
      <alignment horizontal="left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top"/>
      <protection locked="0"/>
    </xf>
    <xf numFmtId="0" fontId="17" fillId="17" borderId="3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3" applyNumberFormat="0" applyAlignment="0" applyProtection="0">
      <alignment vertical="center"/>
    </xf>
    <xf numFmtId="0" fontId="25" fillId="17" borderId="9" applyNumberFormat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8" fillId="0" borderId="0">
      <alignment horizontal="left"/>
    </xf>
    <xf numFmtId="0" fontId="51" fillId="0" borderId="0"/>
    <xf numFmtId="38" fontId="52" fillId="0" borderId="15">
      <alignment horizontal="right"/>
    </xf>
  </cellStyleXfs>
  <cellXfs count="258">
    <xf numFmtId="0" fontId="0" fillId="0" borderId="0" xfId="0"/>
    <xf numFmtId="176" fontId="4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/>
    <xf numFmtId="0" fontId="4" fillId="0" borderId="0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center" vertical="center" shrinkToFit="1"/>
    </xf>
    <xf numFmtId="0" fontId="4" fillId="24" borderId="11" xfId="0" applyFont="1" applyFill="1" applyBorder="1" applyAlignment="1">
      <alignment horizontal="center" vertical="center" shrinkToFit="1"/>
    </xf>
    <xf numFmtId="176" fontId="4" fillId="24" borderId="11" xfId="0" applyNumberFormat="1" applyFont="1" applyFill="1" applyBorder="1" applyAlignment="1">
      <alignment horizontal="center" vertical="center"/>
    </xf>
    <xf numFmtId="58" fontId="4" fillId="24" borderId="11" xfId="0" applyNumberFormat="1" applyFont="1" applyFill="1" applyBorder="1" applyAlignment="1">
      <alignment horizontal="center" vertical="center" shrinkToFi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58" fontId="4" fillId="0" borderId="0" xfId="0" applyNumberFormat="1" applyFont="1" applyFill="1" applyBorder="1" applyAlignment="1">
      <alignment horizontal="center" vertical="center" shrinkToFit="1"/>
    </xf>
    <xf numFmtId="176" fontId="4" fillId="24" borderId="11" xfId="0" applyNumberFormat="1" applyFont="1" applyFill="1" applyBorder="1" applyAlignment="1">
      <alignment horizontal="center" vertical="center" shrinkToFit="1"/>
    </xf>
    <xf numFmtId="176" fontId="4" fillId="25" borderId="0" xfId="0" applyNumberFormat="1" applyFont="1" applyFill="1" applyBorder="1" applyAlignment="1">
      <alignment horizontal="center" vertical="center" wrapText="1"/>
    </xf>
    <xf numFmtId="0" fontId="7" fillId="25" borderId="0" xfId="0" applyFont="1" applyFill="1" applyBorder="1" applyAlignment="1">
      <alignment horizontal="center" vertical="center" shrinkToFit="1"/>
    </xf>
    <xf numFmtId="0" fontId="4" fillId="25" borderId="0" xfId="0" applyFont="1" applyFill="1" applyBorder="1" applyAlignment="1">
      <alignment horizontal="center" vertical="center" shrinkToFit="1"/>
    </xf>
    <xf numFmtId="176" fontId="4" fillId="26" borderId="0" xfId="0" applyNumberFormat="1" applyFont="1" applyFill="1" applyBorder="1" applyAlignment="1">
      <alignment horizontal="center" vertical="center" wrapText="1"/>
    </xf>
    <xf numFmtId="0" fontId="7" fillId="26" borderId="0" xfId="0" applyFont="1" applyFill="1" applyBorder="1" applyAlignment="1">
      <alignment horizontal="center" vertical="center" shrinkToFit="1"/>
    </xf>
    <xf numFmtId="0" fontId="4" fillId="26" borderId="0" xfId="0" applyFont="1" applyFill="1" applyBorder="1" applyAlignment="1">
      <alignment horizontal="center" vertical="center" shrinkToFit="1"/>
    </xf>
    <xf numFmtId="0" fontId="8" fillId="0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38" fontId="8" fillId="0" borderId="0" xfId="0" applyNumberFormat="1" applyFont="1" applyFill="1" applyAlignment="1">
      <alignment horizontal="right"/>
    </xf>
    <xf numFmtId="38" fontId="4" fillId="25" borderId="0" xfId="0" applyNumberFormat="1" applyFont="1" applyFill="1" applyBorder="1" applyAlignment="1">
      <alignment horizontal="right" vertical="center"/>
    </xf>
    <xf numFmtId="38" fontId="4" fillId="26" borderId="0" xfId="0" applyNumberFormat="1" applyFont="1" applyFill="1" applyBorder="1" applyAlignment="1">
      <alignment horizontal="right" vertical="center"/>
    </xf>
    <xf numFmtId="38" fontId="4" fillId="26" borderId="0" xfId="0" applyNumberFormat="1" applyFont="1" applyFill="1" applyBorder="1" applyAlignment="1">
      <alignment horizontal="right" vertical="center" shrinkToFit="1"/>
    </xf>
    <xf numFmtId="38" fontId="8" fillId="0" borderId="0" xfId="0" applyNumberFormat="1" applyFont="1"/>
    <xf numFmtId="0" fontId="8" fillId="0" borderId="0" xfId="0" applyFont="1" applyAlignment="1">
      <alignment horizontal="right"/>
    </xf>
    <xf numFmtId="38" fontId="8" fillId="0" borderId="0" xfId="0" applyNumberFormat="1" applyFont="1" applyFill="1" applyAlignment="1">
      <alignment horizontal="center"/>
    </xf>
    <xf numFmtId="14" fontId="8" fillId="0" borderId="0" xfId="0" applyNumberFormat="1" applyFont="1" applyFill="1" applyAlignment="1">
      <alignment horizontal="center"/>
    </xf>
    <xf numFmtId="38" fontId="4" fillId="25" borderId="0" xfId="0" applyNumberFormat="1" applyFont="1" applyFill="1" applyBorder="1" applyAlignment="1">
      <alignment horizontal="center" vertical="center" shrinkToFit="1"/>
    </xf>
    <xf numFmtId="38" fontId="4" fillId="25" borderId="0" xfId="0" applyNumberFormat="1" applyFont="1" applyFill="1" applyBorder="1" applyAlignment="1">
      <alignment horizontal="center" vertical="center"/>
    </xf>
    <xf numFmtId="0" fontId="8" fillId="27" borderId="0" xfId="0" applyFont="1" applyFill="1"/>
    <xf numFmtId="176" fontId="8" fillId="25" borderId="0" xfId="0" applyNumberFormat="1" applyFont="1" applyFill="1" applyBorder="1" applyAlignment="1">
      <alignment horizontal="center" vertical="center" wrapText="1"/>
    </xf>
    <xf numFmtId="176" fontId="8" fillId="24" borderId="11" xfId="0" applyNumberFormat="1" applyFont="1" applyFill="1" applyBorder="1" applyAlignment="1">
      <alignment horizontal="center" vertical="center"/>
    </xf>
    <xf numFmtId="176" fontId="8" fillId="26" borderId="0" xfId="0" applyNumberFormat="1" applyFont="1" applyFill="1" applyBorder="1" applyAlignment="1">
      <alignment horizontal="center" vertical="center" wrapText="1"/>
    </xf>
    <xf numFmtId="176" fontId="8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 wrapText="1"/>
    </xf>
    <xf numFmtId="0" fontId="8" fillId="0" borderId="0" xfId="0" applyFont="1" applyFill="1"/>
    <xf numFmtId="38" fontId="4" fillId="25" borderId="0" xfId="0" applyNumberFormat="1" applyFont="1" applyFill="1" applyBorder="1" applyAlignment="1">
      <alignment horizontal="right" vertical="center" shrinkToFit="1"/>
    </xf>
    <xf numFmtId="0" fontId="8" fillId="25" borderId="12" xfId="0" applyFont="1" applyFill="1" applyBorder="1" applyAlignment="1">
      <alignment horizontal="center" vertical="center"/>
    </xf>
    <xf numFmtId="0" fontId="6" fillId="25" borderId="0" xfId="0" applyFont="1" applyFill="1" applyBorder="1" applyAlignment="1">
      <alignment horizontal="center" vertical="center" shrinkToFit="1"/>
    </xf>
    <xf numFmtId="0" fontId="8" fillId="25" borderId="0" xfId="0" applyFont="1" applyFill="1" applyBorder="1" applyAlignment="1">
      <alignment horizontal="center" vertical="center" shrinkToFit="1"/>
    </xf>
    <xf numFmtId="38" fontId="8" fillId="25" borderId="0" xfId="0" applyNumberFormat="1" applyFont="1" applyFill="1" applyBorder="1" applyAlignment="1">
      <alignment horizontal="right" vertical="center"/>
    </xf>
    <xf numFmtId="38" fontId="8" fillId="25" borderId="0" xfId="0" applyNumberFormat="1" applyFont="1" applyFill="1" applyBorder="1" applyAlignment="1">
      <alignment horizontal="center" vertical="center" shrinkToFit="1"/>
    </xf>
    <xf numFmtId="38" fontId="8" fillId="25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shrinkToFit="1"/>
    </xf>
    <xf numFmtId="176" fontId="8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shrinkToFit="1"/>
    </xf>
    <xf numFmtId="0" fontId="12" fillId="0" borderId="0" xfId="0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58" fontId="12" fillId="0" borderId="0" xfId="0" applyNumberFormat="1" applyFont="1" applyFill="1" applyBorder="1" applyAlignment="1">
      <alignment horizontal="center" vertical="center" shrinkToFit="1"/>
    </xf>
    <xf numFmtId="176" fontId="12" fillId="0" borderId="0" xfId="0" applyNumberFormat="1" applyFont="1" applyFill="1" applyBorder="1" applyAlignment="1">
      <alignment horizontal="center" vertical="center" shrinkToFit="1"/>
    </xf>
    <xf numFmtId="0" fontId="8" fillId="28" borderId="0" xfId="0" applyFont="1" applyFill="1"/>
    <xf numFmtId="0" fontId="8" fillId="24" borderId="0" xfId="0" applyFont="1" applyFill="1" applyBorder="1" applyAlignment="1">
      <alignment horizontal="center" vertical="center"/>
    </xf>
    <xf numFmtId="176" fontId="8" fillId="24" borderId="0" xfId="0" applyNumberFormat="1" applyFont="1" applyFill="1" applyBorder="1" applyAlignment="1">
      <alignment horizontal="center" vertical="center" wrapText="1"/>
    </xf>
    <xf numFmtId="0" fontId="6" fillId="24" borderId="0" xfId="0" applyFont="1" applyFill="1" applyBorder="1" applyAlignment="1">
      <alignment horizontal="center" vertical="center" shrinkToFit="1"/>
    </xf>
    <xf numFmtId="0" fontId="8" fillId="24" borderId="0" xfId="0" applyFont="1" applyFill="1" applyBorder="1" applyAlignment="1">
      <alignment horizontal="center" vertical="center" shrinkToFit="1"/>
    </xf>
    <xf numFmtId="38" fontId="8" fillId="24" borderId="0" xfId="0" applyNumberFormat="1" applyFont="1" applyFill="1" applyBorder="1" applyAlignment="1">
      <alignment horizontal="right" vertical="center" shrinkToFit="1"/>
    </xf>
    <xf numFmtId="176" fontId="8" fillId="24" borderId="0" xfId="0" applyNumberFormat="1" applyFont="1" applyFill="1" applyBorder="1" applyAlignment="1">
      <alignment horizontal="center" vertical="center"/>
    </xf>
    <xf numFmtId="58" fontId="8" fillId="24" borderId="0" xfId="0" applyNumberFormat="1" applyFont="1" applyFill="1" applyBorder="1" applyAlignment="1">
      <alignment horizontal="center" vertical="center" shrinkToFit="1"/>
    </xf>
    <xf numFmtId="38" fontId="12" fillId="0" borderId="0" xfId="0" applyNumberFormat="1" applyFont="1" applyFill="1" applyAlignment="1">
      <alignment horizontal="right"/>
    </xf>
    <xf numFmtId="38" fontId="12" fillId="0" borderId="0" xfId="0" applyNumberFormat="1" applyFont="1" applyFill="1"/>
    <xf numFmtId="38" fontId="8" fillId="0" borderId="0" xfId="0" applyNumberFormat="1" applyFont="1" applyFill="1" applyBorder="1" applyAlignment="1">
      <alignment horizontal="right"/>
    </xf>
    <xf numFmtId="38" fontId="12" fillId="0" borderId="0" xfId="0" applyNumberFormat="1" applyFont="1" applyFill="1" applyAlignment="1">
      <alignment horizontal="left"/>
    </xf>
    <xf numFmtId="0" fontId="8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horizontal="center"/>
    </xf>
    <xf numFmtId="38" fontId="8" fillId="0" borderId="0" xfId="0" applyNumberFormat="1" applyFont="1" applyFill="1"/>
    <xf numFmtId="0" fontId="8" fillId="0" borderId="0" xfId="0" applyFont="1" applyFill="1" applyAlignment="1">
      <alignment horizontal="right"/>
    </xf>
    <xf numFmtId="10" fontId="8" fillId="0" borderId="0" xfId="0" applyNumberFormat="1" applyFont="1" applyFill="1" applyBorder="1" applyAlignment="1">
      <alignment horizontal="right"/>
    </xf>
    <xf numFmtId="10" fontId="8" fillId="0" borderId="0" xfId="0" applyNumberFormat="1" applyFont="1" applyFill="1" applyAlignment="1">
      <alignment horizontal="right"/>
    </xf>
    <xf numFmtId="38" fontId="36" fillId="0" borderId="0" xfId="0" applyNumberFormat="1" applyFont="1" applyFill="1" applyBorder="1" applyAlignment="1">
      <alignment horizontal="right"/>
    </xf>
    <xf numFmtId="38" fontId="36" fillId="27" borderId="0" xfId="0" applyNumberFormat="1" applyFont="1" applyFill="1"/>
    <xf numFmtId="38" fontId="36" fillId="0" borderId="0" xfId="0" applyNumberFormat="1" applyFont="1" applyFill="1"/>
    <xf numFmtId="38" fontId="36" fillId="28" borderId="0" xfId="0" applyNumberFormat="1" applyFont="1" applyFill="1"/>
    <xf numFmtId="0" fontId="36" fillId="0" borderId="0" xfId="0" applyFont="1" applyFill="1"/>
    <xf numFmtId="0" fontId="36" fillId="0" borderId="0" xfId="0" applyFont="1"/>
    <xf numFmtId="0" fontId="36" fillId="0" borderId="12" xfId="0" applyFont="1" applyFill="1" applyBorder="1" applyAlignment="1">
      <alignment horizontal="center" vertical="center"/>
    </xf>
    <xf numFmtId="0" fontId="36" fillId="25" borderId="12" xfId="0" applyFont="1" applyFill="1" applyBorder="1" applyAlignment="1">
      <alignment horizontal="center" vertical="center"/>
    </xf>
    <xf numFmtId="0" fontId="36" fillId="24" borderId="11" xfId="0" applyFont="1" applyFill="1" applyBorder="1" applyAlignment="1">
      <alignment horizontal="center" vertical="center"/>
    </xf>
    <xf numFmtId="0" fontId="36" fillId="26" borderId="12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center"/>
    </xf>
    <xf numFmtId="0" fontId="36" fillId="0" borderId="0" xfId="0" applyFont="1" applyFill="1" applyBorder="1" applyAlignment="1">
      <alignment horizontal="right"/>
    </xf>
    <xf numFmtId="10" fontId="36" fillId="0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right"/>
    </xf>
    <xf numFmtId="0" fontId="36" fillId="27" borderId="0" xfId="0" applyFont="1" applyFill="1"/>
    <xf numFmtId="0" fontId="36" fillId="27" borderId="0" xfId="0" applyFont="1" applyFill="1" applyAlignment="1">
      <alignment horizontal="center"/>
    </xf>
    <xf numFmtId="38" fontId="36" fillId="27" borderId="0" xfId="0" applyNumberFormat="1" applyFont="1" applyFill="1" applyBorder="1" applyAlignment="1">
      <alignment horizontal="right" vertical="center" shrinkToFit="1"/>
    </xf>
    <xf numFmtId="10" fontId="36" fillId="27" borderId="0" xfId="0" applyNumberFormat="1" applyFont="1" applyFill="1" applyBorder="1" applyAlignment="1">
      <alignment horizontal="right"/>
    </xf>
    <xf numFmtId="0" fontId="36" fillId="0" borderId="0" xfId="0" applyFont="1" applyFill="1" applyAlignment="1">
      <alignment horizontal="center"/>
    </xf>
    <xf numFmtId="0" fontId="36" fillId="28" borderId="0" xfId="0" applyFont="1" applyFill="1"/>
    <xf numFmtId="0" fontId="36" fillId="28" borderId="0" xfId="0" applyFont="1" applyFill="1" applyAlignment="1">
      <alignment horizontal="center"/>
    </xf>
    <xf numFmtId="10" fontId="36" fillId="28" borderId="0" xfId="0" applyNumberFormat="1" applyFont="1" applyFill="1"/>
    <xf numFmtId="10" fontId="36" fillId="0" borderId="0" xfId="0" applyNumberFormat="1" applyFont="1" applyFill="1"/>
    <xf numFmtId="0" fontId="36" fillId="0" borderId="0" xfId="0" applyFont="1" applyAlignment="1">
      <alignment horizontal="center"/>
    </xf>
    <xf numFmtId="10" fontId="36" fillId="0" borderId="0" xfId="0" applyNumberFormat="1" applyFont="1"/>
    <xf numFmtId="0" fontId="36" fillId="0" borderId="0" xfId="0" applyFont="1" applyFill="1" applyBorder="1" applyAlignment="1">
      <alignment horizontal="center" vertical="center"/>
    </xf>
    <xf numFmtId="38" fontId="8" fillId="0" borderId="0" xfId="0" applyNumberFormat="1" applyFont="1" applyFill="1" applyBorder="1" applyAlignment="1">
      <alignment horizontal="right" vertical="center"/>
    </xf>
    <xf numFmtId="0" fontId="8" fillId="0" borderId="0" xfId="0" applyFont="1" applyBorder="1"/>
    <xf numFmtId="0" fontId="36" fillId="0" borderId="0" xfId="0" applyFont="1" applyAlignment="1">
      <alignment horizontal="right"/>
    </xf>
    <xf numFmtId="0" fontId="5" fillId="0" borderId="0" xfId="0" applyFont="1" applyFill="1" applyBorder="1" applyAlignment="1">
      <alignment horizontal="center" vertical="center" shrinkToFit="1"/>
    </xf>
    <xf numFmtId="0" fontId="8" fillId="0" borderId="12" xfId="0" applyFont="1" applyFill="1" applyBorder="1" applyAlignment="1">
      <alignment horizontal="center" vertical="center" wrapText="1"/>
    </xf>
    <xf numFmtId="0" fontId="34" fillId="29" borderId="0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center" vertical="center"/>
    </xf>
    <xf numFmtId="0" fontId="38" fillId="0" borderId="0" xfId="0" applyFont="1" applyAlignment="1">
      <alignment horizontal="center"/>
    </xf>
    <xf numFmtId="0" fontId="38" fillId="0" borderId="0" xfId="0" applyFont="1"/>
    <xf numFmtId="0" fontId="39" fillId="0" borderId="0" xfId="0" applyFont="1" applyFill="1" applyAlignment="1">
      <alignment horizontal="center"/>
    </xf>
    <xf numFmtId="0" fontId="39" fillId="0" borderId="0" xfId="0" applyFont="1" applyFill="1" applyAlignment="1">
      <alignment horizontal="left"/>
    </xf>
    <xf numFmtId="38" fontId="39" fillId="0" borderId="0" xfId="0" applyNumberFormat="1" applyFont="1" applyFill="1" applyAlignment="1">
      <alignment horizontal="right"/>
    </xf>
    <xf numFmtId="14" fontId="39" fillId="0" borderId="0" xfId="0" applyNumberFormat="1" applyFont="1" applyFill="1" applyAlignment="1">
      <alignment horizontal="center"/>
    </xf>
    <xf numFmtId="38" fontId="39" fillId="0" borderId="0" xfId="0" applyNumberFormat="1" applyFont="1" applyFill="1" applyAlignment="1">
      <alignment horizontal="center"/>
    </xf>
    <xf numFmtId="38" fontId="39" fillId="0" borderId="0" xfId="0" applyNumberFormat="1" applyFont="1" applyFill="1" applyAlignment="1">
      <alignment horizontal="left"/>
    </xf>
    <xf numFmtId="0" fontId="12" fillId="0" borderId="0" xfId="0" applyFont="1" applyFill="1" applyAlignment="1">
      <alignment horizontal="left" vertical="center" wrapText="1"/>
    </xf>
    <xf numFmtId="38" fontId="12" fillId="25" borderId="0" xfId="0" applyNumberFormat="1" applyFont="1" applyFill="1" applyBorder="1" applyAlignment="1">
      <alignment horizontal="left" vertical="center"/>
    </xf>
    <xf numFmtId="176" fontId="12" fillId="24" borderId="0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8" fillId="0" borderId="12" xfId="0" applyFont="1" applyFill="1" applyBorder="1" applyAlignment="1">
      <alignment horizontal="center" vertical="distributed"/>
    </xf>
    <xf numFmtId="176" fontId="8" fillId="0" borderId="0" xfId="0" applyNumberFormat="1" applyFont="1" applyFill="1" applyBorder="1" applyAlignment="1">
      <alignment horizontal="center" vertical="distributed"/>
    </xf>
    <xf numFmtId="0" fontId="6" fillId="0" borderId="0" xfId="0" applyFont="1" applyFill="1" applyBorder="1" applyAlignment="1">
      <alignment horizontal="center" vertical="distributed" shrinkToFit="1"/>
    </xf>
    <xf numFmtId="0" fontId="12" fillId="0" borderId="0" xfId="0" applyFont="1" applyFill="1" applyAlignment="1">
      <alignment horizontal="center" vertical="distributed"/>
    </xf>
    <xf numFmtId="176" fontId="12" fillId="0" borderId="0" xfId="0" applyNumberFormat="1" applyFont="1" applyFill="1" applyBorder="1" applyAlignment="1">
      <alignment horizontal="center" vertical="distributed"/>
    </xf>
    <xf numFmtId="0" fontId="12" fillId="0" borderId="0" xfId="0" applyFont="1" applyFill="1" applyBorder="1" applyAlignment="1">
      <alignment horizontal="center" vertical="distributed"/>
    </xf>
    <xf numFmtId="0" fontId="39" fillId="0" borderId="0" xfId="0" applyFont="1" applyFill="1" applyBorder="1" applyAlignment="1">
      <alignment horizontal="center" vertical="distributed"/>
    </xf>
    <xf numFmtId="176" fontId="12" fillId="0" borderId="0" xfId="0" applyNumberFormat="1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center" vertical="center" wrapText="1"/>
    </xf>
    <xf numFmtId="58" fontId="12" fillId="0" borderId="0" xfId="0" applyNumberFormat="1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shrinkToFit="1"/>
    </xf>
    <xf numFmtId="0" fontId="40" fillId="0" borderId="0" xfId="0" applyNumberFormat="1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36" fillId="0" borderId="0" xfId="0" applyFont="1" applyFill="1" applyAlignment="1">
      <alignment wrapText="1"/>
    </xf>
    <xf numFmtId="0" fontId="36" fillId="0" borderId="0" xfId="0" applyFont="1" applyFill="1" applyAlignment="1">
      <alignment horizontal="center" wrapText="1"/>
    </xf>
    <xf numFmtId="0" fontId="8" fillId="0" borderId="0" xfId="0" applyFont="1" applyFill="1" applyAlignment="1">
      <alignment wrapText="1"/>
    </xf>
    <xf numFmtId="38" fontId="36" fillId="0" borderId="0" xfId="0" applyNumberFormat="1" applyFont="1" applyFill="1" applyAlignment="1">
      <alignment wrapText="1"/>
    </xf>
    <xf numFmtId="10" fontId="36" fillId="0" borderId="0" xfId="0" applyNumberFormat="1" applyFont="1" applyFill="1" applyAlignment="1">
      <alignment wrapText="1"/>
    </xf>
    <xf numFmtId="0" fontId="41" fillId="0" borderId="0" xfId="0" applyFont="1" applyFill="1" applyBorder="1" applyAlignment="1">
      <alignment horizontal="center" vertical="center" shrinkToFit="1"/>
    </xf>
    <xf numFmtId="0" fontId="42" fillId="0" borderId="0" xfId="0" applyFont="1" applyFill="1" applyAlignment="1">
      <alignment horizontal="center" wrapText="1"/>
    </xf>
    <xf numFmtId="0" fontId="44" fillId="30" borderId="13" xfId="0" applyFont="1" applyFill="1" applyBorder="1"/>
    <xf numFmtId="0" fontId="44" fillId="0" borderId="13" xfId="0" applyFont="1" applyBorder="1"/>
    <xf numFmtId="0" fontId="44" fillId="30" borderId="13" xfId="0" applyFont="1" applyFill="1" applyBorder="1" applyAlignment="1">
      <alignment horizontal="center"/>
    </xf>
    <xf numFmtId="0" fontId="45" fillId="0" borderId="0" xfId="0" applyFont="1" applyFill="1" applyBorder="1" applyAlignment="1">
      <alignment horizontal="center" vertical="center" shrinkToFit="1"/>
    </xf>
    <xf numFmtId="38" fontId="8" fillId="0" borderId="0" xfId="0" applyNumberFormat="1" applyFont="1" applyBorder="1"/>
    <xf numFmtId="0" fontId="8" fillId="0" borderId="0" xfId="0" applyFont="1" applyBorder="1" applyAlignment="1">
      <alignment horizontal="center"/>
    </xf>
    <xf numFmtId="0" fontId="8" fillId="31" borderId="0" xfId="0" applyFont="1" applyFill="1" applyAlignment="1">
      <alignment horizontal="center"/>
    </xf>
    <xf numFmtId="0" fontId="8" fillId="31" borderId="0" xfId="0" applyFont="1" applyFill="1" applyBorder="1" applyAlignment="1">
      <alignment horizontal="center"/>
    </xf>
    <xf numFmtId="38" fontId="8" fillId="31" borderId="0" xfId="0" applyNumberFormat="1" applyFont="1" applyFill="1" applyBorder="1" applyAlignment="1">
      <alignment horizontal="center"/>
    </xf>
    <xf numFmtId="0" fontId="8" fillId="31" borderId="14" xfId="0" applyFont="1" applyFill="1" applyBorder="1" applyAlignment="1">
      <alignment horizontal="center"/>
    </xf>
    <xf numFmtId="38" fontId="8" fillId="31" borderId="14" xfId="0" applyNumberFormat="1" applyFont="1" applyFill="1" applyBorder="1" applyAlignment="1">
      <alignment horizontal="center"/>
    </xf>
    <xf numFmtId="0" fontId="37" fillId="32" borderId="0" xfId="0" applyFont="1" applyFill="1" applyAlignment="1">
      <alignment horizontal="center"/>
    </xf>
    <xf numFmtId="0" fontId="8" fillId="32" borderId="0" xfId="0" applyFont="1" applyFill="1" applyAlignment="1">
      <alignment horizontal="center"/>
    </xf>
    <xf numFmtId="38" fontId="8" fillId="32" borderId="0" xfId="0" applyNumberFormat="1" applyFont="1" applyFill="1" applyAlignment="1">
      <alignment horizontal="center"/>
    </xf>
    <xf numFmtId="0" fontId="39" fillId="0" borderId="0" xfId="0" applyFont="1" applyBorder="1" applyAlignment="1">
      <alignment horizontal="center"/>
    </xf>
    <xf numFmtId="0" fontId="8" fillId="33" borderId="0" xfId="0" applyFont="1" applyFill="1" applyBorder="1" applyAlignment="1">
      <alignment horizontal="center"/>
    </xf>
    <xf numFmtId="38" fontId="8" fillId="33" borderId="0" xfId="0" applyNumberFormat="1" applyFont="1" applyFill="1" applyBorder="1" applyAlignment="1">
      <alignment horizontal="center"/>
    </xf>
    <xf numFmtId="0" fontId="8" fillId="33" borderId="14" xfId="0" applyFont="1" applyFill="1" applyBorder="1" applyAlignment="1">
      <alignment horizontal="center"/>
    </xf>
    <xf numFmtId="0" fontId="46" fillId="33" borderId="0" xfId="0" applyFont="1" applyFill="1" applyAlignment="1">
      <alignment horizontal="center"/>
    </xf>
    <xf numFmtId="0" fontId="45" fillId="0" borderId="0" xfId="0" applyFont="1" applyFill="1" applyBorder="1" applyAlignment="1">
      <alignment horizontal="center" vertical="center"/>
    </xf>
    <xf numFmtId="0" fontId="12" fillId="30" borderId="0" xfId="0" applyFont="1" applyFill="1" applyAlignment="1">
      <alignment horizontal="left"/>
    </xf>
    <xf numFmtId="0" fontId="12" fillId="30" borderId="14" xfId="0" applyFont="1" applyFill="1" applyBorder="1" applyAlignment="1">
      <alignment horizontal="left"/>
    </xf>
    <xf numFmtId="0" fontId="45" fillId="30" borderId="0" xfId="0" applyFont="1" applyFill="1" applyAlignment="1">
      <alignment horizontal="left"/>
    </xf>
    <xf numFmtId="0" fontId="47" fillId="30" borderId="13" xfId="0" applyFont="1" applyFill="1" applyBorder="1"/>
    <xf numFmtId="0" fontId="37" fillId="30" borderId="13" xfId="0" applyFont="1" applyFill="1" applyBorder="1"/>
    <xf numFmtId="0" fontId="47" fillId="0" borderId="13" xfId="0" applyFont="1" applyBorder="1"/>
    <xf numFmtId="14" fontId="48" fillId="0" borderId="13" xfId="0" applyNumberFormat="1" applyFont="1" applyBorder="1"/>
    <xf numFmtId="0" fontId="13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0" xfId="0" applyNumberFormat="1" applyFont="1" applyFill="1" applyAlignment="1">
      <alignment horizontal="left" wrapText="1"/>
    </xf>
    <xf numFmtId="0" fontId="37" fillId="0" borderId="0" xfId="0" applyFont="1" applyAlignment="1">
      <alignment horizontal="center"/>
    </xf>
    <xf numFmtId="0" fontId="36" fillId="0" borderId="0" xfId="0" applyFont="1" applyFill="1" applyAlignment="1">
      <alignment horizontal="left" vertical="top"/>
    </xf>
    <xf numFmtId="0" fontId="49" fillId="30" borderId="13" xfId="0" applyFont="1" applyFill="1" applyBorder="1" applyAlignment="1">
      <alignment horizontal="center"/>
    </xf>
    <xf numFmtId="0" fontId="49" fillId="0" borderId="13" xfId="0" applyFont="1" applyBorder="1"/>
    <xf numFmtId="0" fontId="50" fillId="0" borderId="0" xfId="0" applyFont="1"/>
    <xf numFmtId="0" fontId="36" fillId="0" borderId="0" xfId="0" applyFont="1" applyFill="1" applyAlignment="1">
      <alignment horizontal="center" vertical="center" wrapText="1"/>
    </xf>
    <xf numFmtId="38" fontId="8" fillId="0" borderId="0" xfId="0" applyNumberFormat="1" applyFont="1" applyAlignment="1">
      <alignment horizontal="center"/>
    </xf>
    <xf numFmtId="0" fontId="47" fillId="0" borderId="13" xfId="0" applyFont="1" applyBorder="1" applyAlignment="1">
      <alignment horizontal="right"/>
    </xf>
    <xf numFmtId="0" fontId="47" fillId="30" borderId="13" xfId="0" applyFont="1" applyFill="1" applyBorder="1" applyAlignment="1">
      <alignment horizontal="right"/>
    </xf>
    <xf numFmtId="177" fontId="12" fillId="0" borderId="0" xfId="0" applyNumberFormat="1" applyFont="1" applyFill="1" applyAlignment="1">
      <alignment horizontal="left" vertical="top"/>
    </xf>
    <xf numFmtId="177" fontId="12" fillId="0" borderId="0" xfId="0" applyNumberFormat="1" applyFont="1" applyFill="1" applyAlignment="1">
      <alignment horizontal="right"/>
    </xf>
    <xf numFmtId="0" fontId="39" fillId="34" borderId="0" xfId="0" applyFont="1" applyFill="1" applyAlignment="1">
      <alignment horizontal="center"/>
    </xf>
    <xf numFmtId="0" fontId="8" fillId="34" borderId="0" xfId="0" applyFont="1" applyFill="1" applyAlignment="1">
      <alignment horizontal="center"/>
    </xf>
    <xf numFmtId="0" fontId="10" fillId="27" borderId="0" xfId="0" applyFont="1" applyFill="1" applyAlignment="1">
      <alignment horizontal="center"/>
    </xf>
    <xf numFmtId="0" fontId="39" fillId="35" borderId="0" xfId="0" applyFont="1" applyFill="1" applyAlignment="1">
      <alignment horizontal="left"/>
    </xf>
    <xf numFmtId="0" fontId="38" fillId="0" borderId="0" xfId="0" applyFont="1" applyFill="1" applyBorder="1" applyAlignment="1">
      <alignment horizontal="center" vertical="center" wrapText="1"/>
    </xf>
    <xf numFmtId="38" fontId="39" fillId="36" borderId="0" xfId="0" applyNumberFormat="1" applyFont="1" applyFill="1" applyAlignment="1">
      <alignment horizontal="right"/>
    </xf>
    <xf numFmtId="0" fontId="35" fillId="30" borderId="0" xfId="0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Border="1" applyAlignment="1">
      <alignment horizontal="left" vertical="center" wrapText="1"/>
    </xf>
    <xf numFmtId="49" fontId="12" fillId="0" borderId="0" xfId="0" applyNumberFormat="1" applyFont="1" applyFill="1" applyBorder="1" applyAlignment="1">
      <alignment horizontal="left" vertical="center" shrinkToFit="1"/>
    </xf>
    <xf numFmtId="49" fontId="12" fillId="0" borderId="0" xfId="0" applyNumberFormat="1" applyFont="1" applyFill="1" applyAlignment="1">
      <alignment horizontal="center" vertical="center"/>
    </xf>
    <xf numFmtId="49" fontId="39" fillId="0" borderId="0" xfId="0" applyNumberFormat="1" applyFont="1" applyFill="1" applyAlignment="1">
      <alignment horizontal="left"/>
    </xf>
    <xf numFmtId="49" fontId="12" fillId="24" borderId="0" xfId="0" applyNumberFormat="1" applyFont="1" applyFill="1" applyBorder="1" applyAlignment="1">
      <alignment horizontal="left" vertical="center"/>
    </xf>
    <xf numFmtId="49" fontId="12" fillId="0" borderId="0" xfId="0" applyNumberFormat="1" applyFont="1" applyFill="1" applyAlignment="1">
      <alignment horizontal="center" vertical="distributed"/>
    </xf>
    <xf numFmtId="49" fontId="12" fillId="25" borderId="0" xfId="0" applyNumberFormat="1" applyFont="1" applyFill="1" applyBorder="1" applyAlignment="1">
      <alignment horizontal="left" vertical="center"/>
    </xf>
    <xf numFmtId="49" fontId="12" fillId="24" borderId="11" xfId="0" applyNumberFormat="1" applyFont="1" applyFill="1" applyBorder="1" applyAlignment="1">
      <alignment horizontal="left" vertical="center"/>
    </xf>
    <xf numFmtId="49" fontId="12" fillId="0" borderId="0" xfId="0" applyNumberFormat="1" applyFont="1" applyAlignment="1">
      <alignment horizontal="left"/>
    </xf>
    <xf numFmtId="49" fontId="12" fillId="26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/>
    </xf>
    <xf numFmtId="49" fontId="12" fillId="27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/>
    </xf>
    <xf numFmtId="49" fontId="12" fillId="28" borderId="0" xfId="0" applyNumberFormat="1" applyFont="1" applyFill="1" applyAlignment="1">
      <alignment horizontal="left"/>
    </xf>
    <xf numFmtId="49" fontId="12" fillId="0" borderId="0" xfId="0" applyNumberFormat="1" applyFont="1" applyFill="1" applyAlignment="1">
      <alignment horizontal="left" wrapText="1"/>
    </xf>
    <xf numFmtId="49" fontId="4" fillId="0" borderId="0" xfId="0" applyNumberFormat="1" applyFont="1" applyFill="1" applyBorder="1" applyAlignment="1">
      <alignment horizontal="left" vertical="center"/>
    </xf>
    <xf numFmtId="38" fontId="39" fillId="37" borderId="0" xfId="0" applyNumberFormat="1" applyFont="1" applyFill="1" applyAlignment="1">
      <alignment horizontal="right"/>
    </xf>
    <xf numFmtId="0" fontId="38" fillId="37" borderId="0" xfId="0" applyFont="1" applyFill="1" applyBorder="1" applyAlignment="1">
      <alignment horizontal="center" vertical="center" wrapText="1"/>
    </xf>
    <xf numFmtId="38" fontId="12" fillId="37" borderId="0" xfId="0" applyNumberFormat="1" applyFont="1" applyFill="1" applyAlignment="1">
      <alignment horizontal="right"/>
    </xf>
    <xf numFmtId="38" fontId="39" fillId="0" borderId="0" xfId="0" applyNumberFormat="1" applyFont="1" applyAlignment="1">
      <alignment horizontal="right"/>
    </xf>
    <xf numFmtId="38" fontId="39" fillId="36" borderId="0" xfId="0" applyNumberFormat="1" applyFont="1" applyFill="1" applyAlignment="1">
      <alignment horizontal="right"/>
    </xf>
    <xf numFmtId="38" fontId="39" fillId="38" borderId="0" xfId="0" applyNumberFormat="1" applyFont="1" applyFill="1" applyAlignment="1">
      <alignment horizontal="right"/>
    </xf>
    <xf numFmtId="38" fontId="39" fillId="39" borderId="0" xfId="0" applyNumberFormat="1" applyFont="1" applyFill="1" applyAlignment="1">
      <alignment horizontal="right"/>
    </xf>
    <xf numFmtId="0" fontId="39" fillId="0" borderId="0" xfId="0" applyFont="1" applyAlignment="1">
      <alignment horizontal="center"/>
    </xf>
    <xf numFmtId="38" fontId="39" fillId="40" borderId="0" xfId="0" applyNumberFormat="1" applyFont="1" applyFill="1" applyAlignment="1">
      <alignment horizontal="right"/>
    </xf>
    <xf numFmtId="38" fontId="39" fillId="32" borderId="0" xfId="0" applyNumberFormat="1" applyFont="1" applyFill="1" applyAlignment="1">
      <alignment horizontal="right"/>
    </xf>
    <xf numFmtId="38" fontId="56" fillId="0" borderId="0" xfId="0" applyNumberFormat="1" applyFont="1" applyFill="1" applyAlignment="1">
      <alignment horizontal="right"/>
    </xf>
    <xf numFmtId="0" fontId="39" fillId="0" borderId="0" xfId="0" applyFont="1" applyAlignment="1">
      <alignment vertical="center"/>
    </xf>
    <xf numFmtId="38" fontId="39" fillId="41" borderId="0" xfId="0" applyNumberFormat="1" applyFont="1" applyFill="1" applyAlignment="1">
      <alignment horizontal="right"/>
    </xf>
    <xf numFmtId="0" fontId="38" fillId="0" borderId="0" xfId="0" applyFont="1" applyFill="1" applyAlignment="1">
      <alignment horizontal="center"/>
    </xf>
    <xf numFmtId="38" fontId="38" fillId="0" borderId="0" xfId="0" applyNumberFormat="1" applyFont="1" applyFill="1" applyAlignment="1">
      <alignment horizontal="right"/>
    </xf>
    <xf numFmtId="38" fontId="38" fillId="36" borderId="0" xfId="0" applyNumberFormat="1" applyFont="1" applyFill="1" applyAlignment="1">
      <alignment horizontal="right"/>
    </xf>
    <xf numFmtId="38" fontId="38" fillId="42" borderId="0" xfId="0" applyNumberFormat="1" applyFont="1" applyFill="1" applyAlignment="1">
      <alignment horizontal="right"/>
    </xf>
    <xf numFmtId="38" fontId="38" fillId="38" borderId="0" xfId="0" applyNumberFormat="1" applyFont="1" applyFill="1" applyAlignment="1">
      <alignment horizontal="right"/>
    </xf>
    <xf numFmtId="38" fontId="39" fillId="43" borderId="0" xfId="0" applyNumberFormat="1" applyFont="1" applyFill="1" applyAlignment="1">
      <alignment horizontal="right"/>
    </xf>
    <xf numFmtId="38" fontId="58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/>
    <xf numFmtId="38" fontId="39" fillId="30" borderId="0" xfId="0" applyNumberFormat="1" applyFont="1" applyFill="1" applyAlignment="1">
      <alignment horizontal="right"/>
    </xf>
    <xf numFmtId="38" fontId="38" fillId="0" borderId="0" xfId="0" applyNumberFormat="1" applyFont="1" applyFill="1" applyAlignment="1">
      <alignment horizontal="center"/>
    </xf>
    <xf numFmtId="38" fontId="59" fillId="0" borderId="0" xfId="0" applyNumberFormat="1" applyFont="1" applyFill="1" applyAlignment="1">
      <alignment horizontal="left"/>
    </xf>
    <xf numFmtId="0" fontId="38" fillId="30" borderId="0" xfId="0" applyFont="1" applyFill="1" applyAlignment="1">
      <alignment horizontal="center"/>
    </xf>
    <xf numFmtId="38" fontId="38" fillId="43" borderId="0" xfId="0" applyNumberFormat="1" applyFont="1" applyFill="1" applyAlignment="1">
      <alignment horizontal="right"/>
    </xf>
    <xf numFmtId="38" fontId="39" fillId="44" borderId="0" xfId="0" applyNumberFormat="1" applyFont="1" applyFill="1" applyAlignment="1">
      <alignment horizontal="right"/>
    </xf>
    <xf numFmtId="38" fontId="39" fillId="45" borderId="0" xfId="0" applyNumberFormat="1" applyFont="1" applyFill="1" applyAlignment="1">
      <alignment horizontal="right"/>
    </xf>
    <xf numFmtId="0" fontId="39" fillId="46" borderId="0" xfId="0" applyFont="1" applyFill="1" applyAlignment="1">
      <alignment horizontal="center"/>
    </xf>
    <xf numFmtId="0" fontId="39" fillId="46" borderId="0" xfId="0" applyFont="1" applyFill="1" applyAlignment="1">
      <alignment horizontal="left"/>
    </xf>
    <xf numFmtId="38" fontId="39" fillId="0" borderId="0" xfId="0" applyNumberFormat="1" applyFont="1" applyFill="1" applyAlignment="1">
      <alignment horizontal="right"/>
    </xf>
    <xf numFmtId="38" fontId="39" fillId="36" borderId="0" xfId="0" applyNumberFormat="1" applyFont="1" applyFill="1" applyAlignment="1">
      <alignment horizontal="right"/>
    </xf>
    <xf numFmtId="38" fontId="39" fillId="0" borderId="0" xfId="0" applyNumberFormat="1" applyFont="1" applyFill="1" applyAlignment="1">
      <alignment horizontal="center"/>
    </xf>
    <xf numFmtId="38" fontId="8" fillId="0" borderId="0" xfId="0" applyNumberFormat="1" applyFont="1" applyFill="1" applyBorder="1" applyAlignment="1">
      <alignment horizontal="right" vertical="center"/>
    </xf>
    <xf numFmtId="0" fontId="39" fillId="0" borderId="0" xfId="0" applyFont="1" applyAlignment="1">
      <alignment horizontal="left"/>
    </xf>
    <xf numFmtId="38" fontId="39" fillId="0" borderId="0" xfId="0" applyNumberFormat="1" applyFont="1" applyAlignment="1">
      <alignment horizontal="right"/>
    </xf>
    <xf numFmtId="38" fontId="39" fillId="45" borderId="0" xfId="0" applyNumberFormat="1" applyFont="1" applyFill="1" applyAlignment="1">
      <alignment horizontal="right"/>
    </xf>
    <xf numFmtId="49" fontId="39" fillId="0" borderId="0" xfId="0" applyNumberFormat="1" applyFont="1" applyAlignment="1">
      <alignment horizontal="left"/>
    </xf>
    <xf numFmtId="14" fontId="39" fillId="0" borderId="0" xfId="0" applyNumberFormat="1" applyFont="1" applyAlignment="1">
      <alignment horizontal="center"/>
    </xf>
    <xf numFmtId="38" fontId="39" fillId="0" borderId="0" xfId="0" applyNumberFormat="1" applyFont="1" applyAlignment="1">
      <alignment horizontal="center"/>
    </xf>
    <xf numFmtId="38" fontId="8" fillId="0" borderId="0" xfId="0" applyNumberFormat="1" applyFont="1" applyAlignment="1">
      <alignment horizontal="right" vertical="center"/>
    </xf>
    <xf numFmtId="0" fontId="36" fillId="0" borderId="0" xfId="0" applyFont="1" applyFill="1" applyAlignment="1">
      <alignment horizontal="center" vertical="top"/>
    </xf>
    <xf numFmtId="0" fontId="39" fillId="40" borderId="0" xfId="0" applyFont="1" applyFill="1" applyAlignment="1">
      <alignment horizontal="center"/>
    </xf>
    <xf numFmtId="0" fontId="39" fillId="40" borderId="0" xfId="0" applyFont="1" applyFill="1" applyAlignment="1">
      <alignment horizontal="left"/>
    </xf>
    <xf numFmtId="38" fontId="39" fillId="40" borderId="0" xfId="0" applyNumberFormat="1" applyFont="1" applyFill="1" applyAlignment="1">
      <alignment horizontal="left"/>
    </xf>
    <xf numFmtId="14" fontId="39" fillId="40" borderId="0" xfId="0" applyNumberFormat="1" applyFont="1" applyFill="1" applyAlignment="1">
      <alignment horizontal="center"/>
    </xf>
    <xf numFmtId="38" fontId="39" fillId="40" borderId="0" xfId="0" applyNumberFormat="1" applyFont="1" applyFill="1" applyAlignment="1">
      <alignment horizontal="center"/>
    </xf>
    <xf numFmtId="38" fontId="8" fillId="40" borderId="0" xfId="0" applyNumberFormat="1" applyFont="1" applyFill="1" applyBorder="1" applyAlignment="1">
      <alignment horizontal="right" vertical="center"/>
    </xf>
    <xf numFmtId="0" fontId="8" fillId="40" borderId="0" xfId="0" applyFont="1" applyFill="1" applyBorder="1"/>
    <xf numFmtId="0" fontId="60" fillId="40" borderId="0" xfId="0" applyFont="1" applyFill="1" applyAlignment="1">
      <alignment horizontal="center"/>
    </xf>
    <xf numFmtId="38" fontId="39" fillId="47" borderId="0" xfId="0" applyNumberFormat="1" applyFont="1" applyFill="1" applyAlignment="1">
      <alignment horizontal="right"/>
    </xf>
    <xf numFmtId="0" fontId="0" fillId="47" borderId="0" xfId="0" applyFill="1"/>
    <xf numFmtId="0" fontId="0" fillId="0" borderId="0" xfId="0" applyFill="1"/>
    <xf numFmtId="0" fontId="0" fillId="30" borderId="0" xfId="0" applyFill="1"/>
  </cellXfs>
  <cellStyles count="5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Normal_Sheet4" xfId="19" xr:uid="{00000000-0005-0000-0000-000012000000}"/>
    <cellStyle name="Review報表_xl31" xfId="20" xr:uid="{00000000-0005-0000-0000-000013000000}"/>
    <cellStyle name="Rolling_粉紅" xfId="52" xr:uid="{00000000-0005-0000-0000-000014000000}"/>
    <cellStyle name="SAMG002_Rpt1顯卡配貨報表-橫式_d" xfId="21" xr:uid="{00000000-0005-0000-0000-000015000000}"/>
    <cellStyle name="ハイパーリンク" xfId="22" xr:uid="{00000000-0005-0000-0000-000016000000}"/>
    <cellStyle name="??" xfId="23" xr:uid="{00000000-0005-0000-0000-000017000000}"/>
    <cellStyle name="??" xfId="24" xr:uid="{00000000-0005-0000-0000-000018000000}"/>
    <cellStyle name="一般" xfId="0" builtinId="0"/>
    <cellStyle name="一般 2" xfId="25" xr:uid="{00000000-0005-0000-0000-00001A000000}"/>
    <cellStyle name="中等" xfId="26" builtinId="28" customBuiltin="1"/>
    <cellStyle name="合計" xfId="27" builtinId="25" customBuiltin="1"/>
    <cellStyle name="好" xfId="28" builtinId="26" customBuiltin="1"/>
    <cellStyle name="表示済みのハイパーリンク" xfId="29" xr:uid="{00000000-0005-0000-0000-00001E000000}"/>
    <cellStyle name="計算方式" xfId="30" builtinId="22" customBuiltin="1"/>
    <cellStyle name="連結的儲存格" xfId="31" builtinId="24" customBuiltin="1"/>
    <cellStyle name="備註" xfId="32" builtinId="10" customBuiltin="1"/>
    <cellStyle name="說明文字" xfId="33" builtinId="53" customBuiltin="1"/>
    <cellStyle name="輔色1" xfId="34" builtinId="29" customBuiltin="1"/>
    <cellStyle name="輔色2" xfId="35" builtinId="33" customBuiltin="1"/>
    <cellStyle name="輔色3" xfId="36" builtinId="37" customBuiltin="1"/>
    <cellStyle name="輔色4" xfId="37" builtinId="41" customBuiltin="1"/>
    <cellStyle name="輔色5" xfId="38" builtinId="45" customBuiltin="1"/>
    <cellStyle name="輔色6" xfId="39" builtinId="49" customBuiltin="1"/>
    <cellStyle name="標題" xfId="40" builtinId="15" customBuiltin="1"/>
    <cellStyle name="標題 1" xfId="41" builtinId="16" customBuiltin="1"/>
    <cellStyle name="標題 2" xfId="42" builtinId="17" customBuiltin="1"/>
    <cellStyle name="標題 3" xfId="43" builtinId="18" customBuiltin="1"/>
    <cellStyle name="標題 4" xfId="44" builtinId="19" customBuiltin="1"/>
    <cellStyle name="樣式 1" xfId="51" xr:uid="{00000000-0005-0000-0000-00002E000000}"/>
    <cellStyle name="輸入" xfId="45" builtinId="20" customBuiltin="1"/>
    <cellStyle name="輸出" xfId="46" builtinId="21" customBuiltin="1"/>
    <cellStyle name="檢查儲存格" xfId="47" builtinId="23" customBuiltin="1"/>
    <cellStyle name="壞" xfId="48" builtinId="27" customBuiltin="1"/>
    <cellStyle name="警告文字" xfId="49" builtinId="11" customBuiltin="1"/>
    <cellStyle name="顯卡配貨報表-橫式_d" xfId="50" xr:uid="{00000000-0005-0000-0000-000034000000}"/>
  </cellStyles>
  <dxfs count="670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FFFFCC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CCCCFF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rgb="FFCCCCFF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  <dxf>
      <fill>
        <patternFill>
          <bgColor indexed="47"/>
        </patternFill>
      </fill>
    </dxf>
    <dxf>
      <font>
        <condense val="0"/>
        <extend val="0"/>
        <color indexed="8"/>
      </font>
      <fill>
        <patternFill>
          <bgColor indexed="13"/>
        </patternFill>
      </fill>
    </dxf>
  </dxfs>
  <tableStyles count="0" defaultTableStyle="TableStyleMedium9" defaultPivotStyle="PivotStyleLight16"/>
  <colors>
    <mruColors>
      <color rgb="FFFF99FF"/>
      <color rgb="FFFF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Q1212"/>
  <sheetViews>
    <sheetView tabSelected="1" zoomScale="70" zoomScaleNormal="70" zoomScaleSheetLayoutView="75" workbookViewId="0">
      <pane xSplit="7" ySplit="6" topLeftCell="H7" activePane="bottomRight" state="frozen"/>
      <selection pane="topRight" activeCell="H1" sqref="H1"/>
      <selection pane="bottomLeft" activeCell="A6" sqref="A6"/>
      <selection pane="bottomRight" activeCell="K30" sqref="K30"/>
    </sheetView>
  </sheetViews>
  <sheetFormatPr defaultColWidth="9.77734375" defaultRowHeight="15"/>
  <cols>
    <col min="1" max="1" width="3.77734375" style="97" customWidth="1"/>
    <col min="2" max="2" width="8.109375" style="1" customWidth="1"/>
    <col min="3" max="3" width="11.109375" style="1" bestFit="1" customWidth="1"/>
    <col min="4" max="4" width="6" style="37" bestFit="1" customWidth="1"/>
    <col min="5" max="5" width="19.77734375" style="6" customWidth="1"/>
    <col min="6" max="6" width="11.44140625" style="6" customWidth="1"/>
    <col min="7" max="7" width="19.77734375" style="6" customWidth="1"/>
    <col min="8" max="166" width="13.109375" style="6" customWidth="1"/>
    <col min="167" max="167" width="28.44140625" style="187" customWidth="1"/>
    <col min="168" max="168" width="13" style="13" customWidth="1"/>
    <col min="169" max="169" width="10.109375" style="7" customWidth="1"/>
    <col min="170" max="170" width="19.109375" style="1" customWidth="1"/>
    <col min="171" max="171" width="21" style="1" customWidth="1"/>
    <col min="172" max="172" width="13.44140625" style="1" customWidth="1"/>
    <col min="173" max="173" width="10.109375" style="1" bestFit="1" customWidth="1"/>
    <col min="174" max="16384" width="9.77734375" style="1"/>
  </cols>
  <sheetData>
    <row r="1" spans="1:173" ht="16.2" customHeight="1">
      <c r="G1" s="142" t="s">
        <v>98</v>
      </c>
    </row>
    <row r="2" spans="1:173" s="51" customFormat="1" ht="16.2">
      <c r="A2" s="50"/>
      <c r="E2" s="49"/>
      <c r="F2" s="49"/>
      <c r="G2" s="142" t="s">
        <v>79</v>
      </c>
      <c r="H2" s="104" t="s">
        <v>63</v>
      </c>
      <c r="I2" s="104" t="s">
        <v>64</v>
      </c>
      <c r="J2" s="104" t="s">
        <v>65</v>
      </c>
      <c r="K2" s="104" t="s">
        <v>64</v>
      </c>
      <c r="L2" s="104" t="s">
        <v>63</v>
      </c>
      <c r="M2" s="104" t="s">
        <v>63</v>
      </c>
      <c r="N2" s="186" t="s">
        <v>10</v>
      </c>
      <c r="O2" s="186" t="s">
        <v>8</v>
      </c>
      <c r="P2" s="104" t="s">
        <v>63</v>
      </c>
      <c r="Q2" s="104" t="s">
        <v>64</v>
      </c>
      <c r="R2" s="104" t="s">
        <v>64</v>
      </c>
      <c r="S2" s="104" t="s">
        <v>63</v>
      </c>
      <c r="T2" s="104" t="s">
        <v>64</v>
      </c>
      <c r="U2" s="104" t="s">
        <v>63</v>
      </c>
      <c r="V2" s="104" t="s">
        <v>63</v>
      </c>
      <c r="W2" s="186" t="s">
        <v>8</v>
      </c>
      <c r="X2" s="104" t="s">
        <v>63</v>
      </c>
      <c r="Y2" s="104" t="s">
        <v>63</v>
      </c>
      <c r="Z2" s="104" t="s">
        <v>63</v>
      </c>
      <c r="AA2" s="104" t="s">
        <v>63</v>
      </c>
      <c r="AB2" s="104" t="s">
        <v>63</v>
      </c>
      <c r="AC2" s="104" t="s">
        <v>63</v>
      </c>
      <c r="AD2" s="186" t="s">
        <v>8</v>
      </c>
      <c r="AE2" s="104" t="s">
        <v>63</v>
      </c>
      <c r="AF2" s="104" t="s">
        <v>63</v>
      </c>
      <c r="AG2" s="104" t="s">
        <v>64</v>
      </c>
      <c r="AH2" s="104" t="s">
        <v>64</v>
      </c>
      <c r="AI2" s="186" t="s">
        <v>843</v>
      </c>
      <c r="AJ2" s="104" t="s">
        <v>63</v>
      </c>
      <c r="AK2" s="104" t="s">
        <v>63</v>
      </c>
      <c r="AL2" s="104" t="s">
        <v>63</v>
      </c>
      <c r="AM2" s="186" t="s">
        <v>844</v>
      </c>
      <c r="AN2" s="104" t="s">
        <v>63</v>
      </c>
      <c r="AO2" s="104" t="s">
        <v>64</v>
      </c>
      <c r="AP2" s="104" t="s">
        <v>64</v>
      </c>
      <c r="AQ2" s="104" t="s">
        <v>64</v>
      </c>
      <c r="AR2" s="104" t="s">
        <v>64</v>
      </c>
      <c r="AS2" s="104" t="s">
        <v>63</v>
      </c>
      <c r="AT2" s="186" t="s">
        <v>844</v>
      </c>
      <c r="AU2" s="186" t="s">
        <v>845</v>
      </c>
      <c r="AV2" s="104" t="s">
        <v>63</v>
      </c>
      <c r="AW2" s="104" t="s">
        <v>63</v>
      </c>
      <c r="AX2" s="186" t="s">
        <v>8</v>
      </c>
      <c r="AY2" s="104" t="s">
        <v>64</v>
      </c>
      <c r="AZ2" s="104" t="s">
        <v>64</v>
      </c>
      <c r="BA2" s="186" t="s">
        <v>9</v>
      </c>
      <c r="BB2" s="186" t="s">
        <v>844</v>
      </c>
      <c r="BC2" s="104" t="s">
        <v>63</v>
      </c>
      <c r="BD2" s="186" t="s">
        <v>8</v>
      </c>
      <c r="BE2" s="186" t="s">
        <v>8</v>
      </c>
      <c r="BF2" s="186" t="s">
        <v>10</v>
      </c>
      <c r="BG2" s="186" t="s">
        <v>8</v>
      </c>
      <c r="BH2" s="104" t="s">
        <v>63</v>
      </c>
      <c r="BI2" s="104" t="s">
        <v>63</v>
      </c>
      <c r="BJ2" s="104" t="s">
        <v>63</v>
      </c>
      <c r="BK2" s="104" t="s">
        <v>63</v>
      </c>
      <c r="BL2" s="104" t="s">
        <v>63</v>
      </c>
      <c r="BM2" s="104" t="s">
        <v>63</v>
      </c>
      <c r="BN2" s="104" t="s">
        <v>63</v>
      </c>
      <c r="BO2" s="104" t="s">
        <v>63</v>
      </c>
      <c r="BP2" s="104" t="s">
        <v>63</v>
      </c>
      <c r="BQ2" s="104" t="s">
        <v>65</v>
      </c>
      <c r="BR2" s="104" t="s">
        <v>63</v>
      </c>
      <c r="BS2" s="104" t="s">
        <v>63</v>
      </c>
      <c r="BT2" s="104" t="s">
        <v>63</v>
      </c>
      <c r="BU2" s="104" t="s">
        <v>63</v>
      </c>
      <c r="BV2" s="104" t="s">
        <v>63</v>
      </c>
      <c r="BW2" s="104" t="s">
        <v>63</v>
      </c>
      <c r="BX2" s="186" t="s">
        <v>845</v>
      </c>
      <c r="BY2" s="104" t="s">
        <v>63</v>
      </c>
      <c r="BZ2" s="104" t="s">
        <v>63</v>
      </c>
      <c r="CA2" s="104" t="s">
        <v>63</v>
      </c>
      <c r="CB2" s="104" t="s">
        <v>63</v>
      </c>
      <c r="CC2" s="104" t="s">
        <v>63</v>
      </c>
      <c r="CD2" s="104" t="s">
        <v>63</v>
      </c>
      <c r="CE2" s="104" t="s">
        <v>63</v>
      </c>
      <c r="CF2" s="104" t="s">
        <v>63</v>
      </c>
      <c r="CG2" s="104" t="s">
        <v>63</v>
      </c>
      <c r="CH2" s="104" t="s">
        <v>63</v>
      </c>
      <c r="CI2" s="104" t="s">
        <v>63</v>
      </c>
      <c r="CJ2" s="104" t="s">
        <v>63</v>
      </c>
      <c r="CK2" s="104" t="s">
        <v>63</v>
      </c>
      <c r="CL2" s="104" t="s">
        <v>63</v>
      </c>
      <c r="CM2" s="104" t="s">
        <v>63</v>
      </c>
      <c r="CN2" s="186" t="s">
        <v>845</v>
      </c>
      <c r="CO2" s="104" t="s">
        <v>63</v>
      </c>
      <c r="CP2" s="104" t="s">
        <v>63</v>
      </c>
      <c r="CQ2" s="104" t="s">
        <v>63</v>
      </c>
      <c r="CR2" s="104" t="s">
        <v>63</v>
      </c>
      <c r="CS2" s="104" t="s">
        <v>63</v>
      </c>
      <c r="CT2" s="186" t="s">
        <v>845</v>
      </c>
      <c r="CU2" s="104" t="s">
        <v>63</v>
      </c>
      <c r="CV2" s="104" t="s">
        <v>63</v>
      </c>
      <c r="CW2" s="104" t="s">
        <v>63</v>
      </c>
      <c r="CX2" s="104" t="s">
        <v>63</v>
      </c>
      <c r="CY2" s="104" t="s">
        <v>63</v>
      </c>
      <c r="CZ2" s="104" t="s">
        <v>63</v>
      </c>
      <c r="DA2" s="104" t="s">
        <v>63</v>
      </c>
      <c r="DB2" s="104" t="s">
        <v>63</v>
      </c>
      <c r="DC2" s="104" t="s">
        <v>63</v>
      </c>
      <c r="DD2" s="104" t="s">
        <v>63</v>
      </c>
      <c r="DE2" s="104" t="s">
        <v>63</v>
      </c>
      <c r="DF2" s="104" t="s">
        <v>63</v>
      </c>
      <c r="DG2" s="104" t="s">
        <v>63</v>
      </c>
      <c r="DH2" s="104" t="s">
        <v>63</v>
      </c>
      <c r="DI2" s="104" t="s">
        <v>63</v>
      </c>
      <c r="DJ2" s="104" t="s">
        <v>63</v>
      </c>
      <c r="DK2" s="104" t="s">
        <v>63</v>
      </c>
      <c r="DL2" s="104" t="s">
        <v>63</v>
      </c>
      <c r="DM2" s="104" t="s">
        <v>63</v>
      </c>
      <c r="DN2" s="104" t="s">
        <v>63</v>
      </c>
      <c r="DO2" s="104" t="s">
        <v>63</v>
      </c>
      <c r="DP2" s="104" t="s">
        <v>63</v>
      </c>
      <c r="DQ2" s="104" t="s">
        <v>63</v>
      </c>
      <c r="DR2" s="104" t="s">
        <v>63</v>
      </c>
      <c r="DS2" s="104" t="s">
        <v>63</v>
      </c>
      <c r="DT2" s="104" t="s">
        <v>63</v>
      </c>
      <c r="DU2" s="104" t="s">
        <v>64</v>
      </c>
      <c r="DV2" s="104" t="s">
        <v>64</v>
      </c>
      <c r="DW2" s="186" t="s">
        <v>844</v>
      </c>
      <c r="DX2" s="104" t="s">
        <v>63</v>
      </c>
      <c r="DY2" s="104" t="s">
        <v>64</v>
      </c>
      <c r="DZ2" s="104" t="s">
        <v>64</v>
      </c>
      <c r="EA2" s="104" t="s">
        <v>64</v>
      </c>
      <c r="EB2" s="104" t="s">
        <v>63</v>
      </c>
      <c r="EC2" s="104" t="s">
        <v>63</v>
      </c>
      <c r="ED2" s="104" t="s">
        <v>63</v>
      </c>
      <c r="EE2" s="104" t="s">
        <v>63</v>
      </c>
      <c r="EF2" s="104" t="s">
        <v>63</v>
      </c>
      <c r="EG2" s="104" t="s">
        <v>63</v>
      </c>
      <c r="EH2" s="104" t="s">
        <v>63</v>
      </c>
      <c r="EI2" s="104" t="s">
        <v>63</v>
      </c>
      <c r="EJ2" s="104" t="s">
        <v>63</v>
      </c>
      <c r="EK2" s="104" t="s">
        <v>63</v>
      </c>
      <c r="EL2" s="104" t="s">
        <v>63</v>
      </c>
      <c r="EM2" s="104" t="s">
        <v>63</v>
      </c>
      <c r="EN2" s="104" t="s">
        <v>63</v>
      </c>
      <c r="EO2" s="104" t="s">
        <v>63</v>
      </c>
      <c r="EP2" s="104" t="s">
        <v>63</v>
      </c>
      <c r="EQ2" s="104" t="s">
        <v>63</v>
      </c>
      <c r="ER2" s="104" t="s">
        <v>63</v>
      </c>
      <c r="ES2" s="104" t="s">
        <v>65</v>
      </c>
      <c r="ET2" s="104" t="s">
        <v>63</v>
      </c>
      <c r="EU2" s="104" t="s">
        <v>63</v>
      </c>
      <c r="EV2" s="104" t="s">
        <v>63</v>
      </c>
      <c r="EW2" s="104" t="s">
        <v>65</v>
      </c>
      <c r="EX2" s="104" t="s">
        <v>63</v>
      </c>
      <c r="EY2" s="104" t="s">
        <v>63</v>
      </c>
      <c r="EZ2" s="104" t="s">
        <v>63</v>
      </c>
      <c r="FA2" s="104" t="s">
        <v>65</v>
      </c>
      <c r="FB2" s="104" t="s">
        <v>63</v>
      </c>
      <c r="FC2" s="104" t="s">
        <v>63</v>
      </c>
      <c r="FD2" s="104" t="s">
        <v>63</v>
      </c>
      <c r="FE2" s="104" t="s">
        <v>65</v>
      </c>
      <c r="FF2" s="104" t="s">
        <v>63</v>
      </c>
      <c r="FG2" s="104" t="s">
        <v>63</v>
      </c>
      <c r="FH2" s="104" t="s">
        <v>63</v>
      </c>
      <c r="FI2" s="104" t="s">
        <v>63</v>
      </c>
      <c r="FJ2" s="104" t="s">
        <v>63</v>
      </c>
      <c r="FK2" s="187"/>
      <c r="FL2" s="52"/>
      <c r="FM2" s="53"/>
    </row>
    <row r="3" spans="1:173" s="51" customFormat="1" ht="15" customHeight="1">
      <c r="A3" s="50"/>
      <c r="E3" s="49"/>
      <c r="F3" s="49"/>
      <c r="G3" s="49" t="s">
        <v>4</v>
      </c>
      <c r="H3" s="104">
        <v>20</v>
      </c>
      <c r="I3" s="104">
        <v>20</v>
      </c>
      <c r="J3" s="104">
        <v>20</v>
      </c>
      <c r="K3" s="104">
        <v>20</v>
      </c>
      <c r="L3" s="104">
        <v>20</v>
      </c>
      <c r="M3" s="104">
        <v>20</v>
      </c>
      <c r="N3" s="104">
        <v>20</v>
      </c>
      <c r="O3" s="104">
        <v>20</v>
      </c>
      <c r="P3" s="104">
        <v>20</v>
      </c>
      <c r="Q3" s="104">
        <v>20</v>
      </c>
      <c r="R3" s="104">
        <v>10</v>
      </c>
      <c r="S3" s="104">
        <v>20</v>
      </c>
      <c r="T3" s="104">
        <v>20</v>
      </c>
      <c r="U3" s="104">
        <v>20</v>
      </c>
      <c r="V3" s="104">
        <v>20</v>
      </c>
      <c r="W3" s="104">
        <v>10</v>
      </c>
      <c r="X3" s="104">
        <v>10</v>
      </c>
      <c r="Y3" s="104">
        <v>20</v>
      </c>
      <c r="Z3" s="104">
        <v>20</v>
      </c>
      <c r="AA3" s="104">
        <v>10</v>
      </c>
      <c r="AB3" s="104">
        <v>20</v>
      </c>
      <c r="AC3" s="104">
        <v>20</v>
      </c>
      <c r="AD3" s="104">
        <v>20</v>
      </c>
      <c r="AE3" s="104">
        <v>20</v>
      </c>
      <c r="AF3" s="104">
        <v>20</v>
      </c>
      <c r="AG3" s="104">
        <v>20</v>
      </c>
      <c r="AH3" s="104">
        <v>10</v>
      </c>
      <c r="AI3" s="104">
        <v>10</v>
      </c>
      <c r="AJ3" s="104">
        <v>10</v>
      </c>
      <c r="AK3" s="104">
        <v>10</v>
      </c>
      <c r="AL3" s="104">
        <v>20</v>
      </c>
      <c r="AM3" s="104">
        <v>10</v>
      </c>
      <c r="AN3" s="104">
        <v>10</v>
      </c>
      <c r="AO3" s="104">
        <v>10</v>
      </c>
      <c r="AP3" s="104">
        <v>5</v>
      </c>
      <c r="AQ3" s="104">
        <v>10</v>
      </c>
      <c r="AR3" s="104">
        <v>10</v>
      </c>
      <c r="AS3" s="104">
        <v>20</v>
      </c>
      <c r="AT3" s="104">
        <v>20</v>
      </c>
      <c r="AU3" s="104">
        <v>10</v>
      </c>
      <c r="AV3" s="104">
        <v>10</v>
      </c>
      <c r="AW3" s="104">
        <v>20</v>
      </c>
      <c r="AX3" s="104">
        <v>20</v>
      </c>
      <c r="AY3" s="104">
        <v>10</v>
      </c>
      <c r="AZ3" s="104">
        <v>10</v>
      </c>
      <c r="BA3" s="104">
        <v>5</v>
      </c>
      <c r="BB3" s="104">
        <v>10</v>
      </c>
      <c r="BC3" s="104">
        <v>10</v>
      </c>
      <c r="BD3" s="104">
        <v>20</v>
      </c>
      <c r="BE3" s="104">
        <v>20</v>
      </c>
      <c r="BF3" s="104">
        <v>10</v>
      </c>
      <c r="BG3" s="104">
        <v>10</v>
      </c>
      <c r="BH3" s="104">
        <v>10</v>
      </c>
      <c r="BI3" s="104">
        <v>10</v>
      </c>
      <c r="BJ3" s="104">
        <v>10</v>
      </c>
      <c r="BK3" s="104">
        <v>5</v>
      </c>
      <c r="BL3" s="104">
        <v>10</v>
      </c>
      <c r="BM3" s="104">
        <v>10</v>
      </c>
      <c r="BN3" s="104">
        <v>10</v>
      </c>
      <c r="BO3" s="104">
        <v>10</v>
      </c>
      <c r="BP3" s="104">
        <v>10</v>
      </c>
      <c r="BQ3" s="104">
        <v>10</v>
      </c>
      <c r="BR3" s="104">
        <v>10</v>
      </c>
      <c r="BS3" s="104">
        <v>10</v>
      </c>
      <c r="BT3" s="104">
        <v>10</v>
      </c>
      <c r="BU3" s="104">
        <v>10</v>
      </c>
      <c r="BV3" s="104">
        <v>10</v>
      </c>
      <c r="BW3" s="104">
        <v>10</v>
      </c>
      <c r="BX3" s="104">
        <v>10</v>
      </c>
      <c r="BY3" s="104">
        <v>10</v>
      </c>
      <c r="BZ3" s="104">
        <v>10</v>
      </c>
      <c r="CA3" s="104">
        <v>5</v>
      </c>
      <c r="CB3" s="104">
        <v>10</v>
      </c>
      <c r="CC3" s="104">
        <v>10</v>
      </c>
      <c r="CD3" s="104">
        <v>10</v>
      </c>
      <c r="CE3" s="104">
        <v>10</v>
      </c>
      <c r="CF3" s="104">
        <v>10</v>
      </c>
      <c r="CG3" s="104">
        <v>10</v>
      </c>
      <c r="CH3" s="104">
        <v>5</v>
      </c>
      <c r="CI3" s="104">
        <v>5</v>
      </c>
      <c r="CJ3" s="104">
        <v>10</v>
      </c>
      <c r="CK3" s="104">
        <v>10</v>
      </c>
      <c r="CL3" s="104">
        <v>10</v>
      </c>
      <c r="CM3" s="104">
        <v>10</v>
      </c>
      <c r="CN3" s="104">
        <v>5</v>
      </c>
      <c r="CO3" s="104">
        <v>4</v>
      </c>
      <c r="CP3" s="104">
        <v>5</v>
      </c>
      <c r="CQ3" s="104">
        <v>5</v>
      </c>
      <c r="CR3" s="104">
        <v>10</v>
      </c>
      <c r="CS3" s="104">
        <v>10</v>
      </c>
      <c r="CT3" s="104">
        <v>10</v>
      </c>
      <c r="CU3" s="104">
        <v>10</v>
      </c>
      <c r="CV3" s="104">
        <v>1</v>
      </c>
      <c r="CW3" s="104">
        <v>1</v>
      </c>
      <c r="CX3" s="104">
        <v>1</v>
      </c>
      <c r="CY3" s="104">
        <v>1</v>
      </c>
      <c r="CZ3" s="104">
        <v>1</v>
      </c>
      <c r="DA3" s="104">
        <v>1</v>
      </c>
      <c r="DB3" s="104">
        <v>1</v>
      </c>
      <c r="DC3" s="104">
        <v>10</v>
      </c>
      <c r="DD3" s="104">
        <v>10</v>
      </c>
      <c r="DE3" s="104">
        <v>5</v>
      </c>
      <c r="DF3" s="104">
        <v>4</v>
      </c>
      <c r="DG3" s="104">
        <v>5</v>
      </c>
      <c r="DH3" s="104">
        <v>5</v>
      </c>
      <c r="DI3" s="104">
        <v>10</v>
      </c>
      <c r="DJ3" s="104">
        <v>10</v>
      </c>
      <c r="DK3" s="104">
        <v>10</v>
      </c>
      <c r="DL3" s="104">
        <v>1</v>
      </c>
      <c r="DM3" s="104">
        <v>1</v>
      </c>
      <c r="DN3" s="104">
        <v>1</v>
      </c>
      <c r="DO3" s="104">
        <v>1</v>
      </c>
      <c r="DP3" s="104">
        <v>1</v>
      </c>
      <c r="DQ3" s="104">
        <v>1</v>
      </c>
      <c r="DR3" s="104">
        <v>10</v>
      </c>
      <c r="DS3" s="104">
        <v>5</v>
      </c>
      <c r="DT3" s="104">
        <v>10</v>
      </c>
      <c r="DU3" s="104">
        <v>30</v>
      </c>
      <c r="DV3" s="104">
        <v>20</v>
      </c>
      <c r="DW3" s="104">
        <v>30</v>
      </c>
      <c r="DX3" s="104">
        <v>30</v>
      </c>
      <c r="DY3" s="104">
        <v>30</v>
      </c>
      <c r="DZ3" s="104">
        <v>20</v>
      </c>
      <c r="EA3" s="104">
        <v>30</v>
      </c>
      <c r="EB3" s="104">
        <v>10</v>
      </c>
      <c r="EC3" s="104">
        <v>10</v>
      </c>
      <c r="ED3" s="104">
        <v>10</v>
      </c>
      <c r="EE3" s="104">
        <v>10</v>
      </c>
      <c r="EF3" s="104">
        <v>10</v>
      </c>
      <c r="EG3" s="104">
        <v>10</v>
      </c>
      <c r="EH3" s="104">
        <v>10</v>
      </c>
      <c r="EI3" s="104">
        <v>10</v>
      </c>
      <c r="EJ3" s="104">
        <v>10</v>
      </c>
      <c r="EK3" s="104">
        <v>10</v>
      </c>
      <c r="EL3" s="104">
        <v>10</v>
      </c>
      <c r="EM3" s="104">
        <v>5</v>
      </c>
      <c r="EN3" s="104">
        <v>10</v>
      </c>
      <c r="EO3" s="104">
        <v>10</v>
      </c>
      <c r="EP3" s="104">
        <v>10</v>
      </c>
      <c r="EQ3" s="104">
        <v>10</v>
      </c>
      <c r="ER3" s="104" t="s">
        <v>106</v>
      </c>
      <c r="ES3" s="104">
        <v>10</v>
      </c>
      <c r="ET3" s="104">
        <v>10</v>
      </c>
      <c r="EU3" s="104">
        <v>10</v>
      </c>
      <c r="EV3" s="104">
        <v>5</v>
      </c>
      <c r="EW3" s="104">
        <v>10</v>
      </c>
      <c r="EX3" s="104">
        <v>10</v>
      </c>
      <c r="EY3" s="104">
        <v>5</v>
      </c>
      <c r="EZ3" s="104">
        <v>5</v>
      </c>
      <c r="FA3" s="104">
        <v>10</v>
      </c>
      <c r="FB3" s="104">
        <v>10</v>
      </c>
      <c r="FC3" s="104">
        <v>5</v>
      </c>
      <c r="FD3" s="104" t="s">
        <v>106</v>
      </c>
      <c r="FE3" s="104">
        <v>10</v>
      </c>
      <c r="FF3" s="104">
        <v>10</v>
      </c>
      <c r="FG3" s="104">
        <v>10</v>
      </c>
      <c r="FH3" s="104">
        <v>10</v>
      </c>
      <c r="FI3" s="104">
        <v>10</v>
      </c>
      <c r="FJ3" s="104">
        <v>10</v>
      </c>
      <c r="FK3" s="187"/>
      <c r="FL3" s="50"/>
      <c r="FN3" s="52"/>
      <c r="FO3" s="53"/>
    </row>
    <row r="4" spans="1:173" s="125" customFormat="1" ht="60">
      <c r="A4" s="38"/>
      <c r="E4" s="38"/>
      <c r="F4" s="38"/>
      <c r="G4" s="38" t="s">
        <v>78</v>
      </c>
      <c r="H4" s="126" t="s">
        <v>468</v>
      </c>
      <c r="I4" s="126" t="s">
        <v>471</v>
      </c>
      <c r="J4" s="126" t="s">
        <v>472</v>
      </c>
      <c r="K4" s="126" t="s">
        <v>473</v>
      </c>
      <c r="L4" s="126" t="s">
        <v>474</v>
      </c>
      <c r="M4" s="126" t="s">
        <v>475</v>
      </c>
      <c r="N4" s="126" t="s">
        <v>476</v>
      </c>
      <c r="O4" s="126" t="s">
        <v>477</v>
      </c>
      <c r="P4" s="126" t="s">
        <v>478</v>
      </c>
      <c r="Q4" s="126" t="s">
        <v>479</v>
      </c>
      <c r="R4" s="126" t="s">
        <v>480</v>
      </c>
      <c r="S4" s="126" t="s">
        <v>481</v>
      </c>
      <c r="T4" s="126" t="s">
        <v>482</v>
      </c>
      <c r="U4" s="126" t="s">
        <v>483</v>
      </c>
      <c r="V4" s="126" t="s">
        <v>484</v>
      </c>
      <c r="W4" s="126" t="s">
        <v>485</v>
      </c>
      <c r="X4" s="126" t="s">
        <v>486</v>
      </c>
      <c r="Y4" s="126" t="s">
        <v>487</v>
      </c>
      <c r="Z4" s="126" t="s">
        <v>488</v>
      </c>
      <c r="AA4" s="126" t="s">
        <v>489</v>
      </c>
      <c r="AB4" s="126" t="s">
        <v>490</v>
      </c>
      <c r="AC4" s="126" t="s">
        <v>491</v>
      </c>
      <c r="AD4" s="126" t="s">
        <v>492</v>
      </c>
      <c r="AE4" s="126" t="s">
        <v>493</v>
      </c>
      <c r="AF4" s="126" t="s">
        <v>494</v>
      </c>
      <c r="AG4" s="126" t="s">
        <v>495</v>
      </c>
      <c r="AH4" s="126" t="s">
        <v>496</v>
      </c>
      <c r="AI4" s="126" t="s">
        <v>497</v>
      </c>
      <c r="AJ4" s="126" t="s">
        <v>498</v>
      </c>
      <c r="AK4" s="126" t="s">
        <v>499</v>
      </c>
      <c r="AL4" s="126" t="s">
        <v>500</v>
      </c>
      <c r="AM4" s="126" t="s">
        <v>501</v>
      </c>
      <c r="AN4" s="126" t="s">
        <v>502</v>
      </c>
      <c r="AO4" s="126" t="s">
        <v>503</v>
      </c>
      <c r="AP4" s="126" t="s">
        <v>504</v>
      </c>
      <c r="AQ4" s="126" t="s">
        <v>505</v>
      </c>
      <c r="AR4" s="126" t="s">
        <v>506</v>
      </c>
      <c r="AS4" s="126" t="s">
        <v>507</v>
      </c>
      <c r="AT4" s="126" t="s">
        <v>508</v>
      </c>
      <c r="AU4" s="126" t="s">
        <v>509</v>
      </c>
      <c r="AV4" s="126" t="s">
        <v>510</v>
      </c>
      <c r="AW4" s="126" t="s">
        <v>511</v>
      </c>
      <c r="AX4" s="126" t="s">
        <v>512</v>
      </c>
      <c r="AY4" s="126" t="s">
        <v>513</v>
      </c>
      <c r="AZ4" s="126" t="s">
        <v>514</v>
      </c>
      <c r="BA4" s="126" t="s">
        <v>515</v>
      </c>
      <c r="BB4" s="126" t="s">
        <v>516</v>
      </c>
      <c r="BC4" s="126" t="s">
        <v>517</v>
      </c>
      <c r="BD4" s="126" t="s">
        <v>518</v>
      </c>
      <c r="BE4" s="126" t="s">
        <v>519</v>
      </c>
      <c r="BF4" s="126" t="s">
        <v>520</v>
      </c>
      <c r="BG4" s="126" t="s">
        <v>521</v>
      </c>
      <c r="BH4" s="126" t="s">
        <v>522</v>
      </c>
      <c r="BI4" s="126" t="s">
        <v>523</v>
      </c>
      <c r="BJ4" s="126" t="s">
        <v>524</v>
      </c>
      <c r="BK4" s="126" t="s">
        <v>525</v>
      </c>
      <c r="BL4" s="126" t="s">
        <v>526</v>
      </c>
      <c r="BM4" s="126" t="s">
        <v>527</v>
      </c>
      <c r="BN4" s="205" t="s">
        <v>528</v>
      </c>
      <c r="BO4" s="184" t="s">
        <v>528</v>
      </c>
      <c r="BP4" s="126" t="s">
        <v>529</v>
      </c>
      <c r="BQ4" s="126" t="s">
        <v>530</v>
      </c>
      <c r="BR4" s="126" t="s">
        <v>531</v>
      </c>
      <c r="BS4" s="126" t="s">
        <v>532</v>
      </c>
      <c r="BT4" s="126" t="s">
        <v>533</v>
      </c>
      <c r="BU4" s="126" t="s">
        <v>534</v>
      </c>
      <c r="BV4" s="126" t="s">
        <v>535</v>
      </c>
      <c r="BW4" s="126" t="s">
        <v>536</v>
      </c>
      <c r="BX4" s="126" t="s">
        <v>537</v>
      </c>
      <c r="BY4" s="126" t="s">
        <v>538</v>
      </c>
      <c r="BZ4" s="126" t="s">
        <v>539</v>
      </c>
      <c r="CA4" s="126" t="s">
        <v>540</v>
      </c>
      <c r="CB4" s="126" t="s">
        <v>541</v>
      </c>
      <c r="CC4" s="126" t="s">
        <v>542</v>
      </c>
      <c r="CD4" s="126" t="s">
        <v>543</v>
      </c>
      <c r="CE4" s="126" t="s">
        <v>544</v>
      </c>
      <c r="CF4" s="126" t="s">
        <v>545</v>
      </c>
      <c r="CG4" s="126" t="s">
        <v>546</v>
      </c>
      <c r="CH4" s="184" t="s">
        <v>547</v>
      </c>
      <c r="CI4" s="184" t="s">
        <v>547</v>
      </c>
      <c r="CJ4" s="126" t="s">
        <v>548</v>
      </c>
      <c r="CK4" s="126" t="s">
        <v>549</v>
      </c>
      <c r="CL4" s="126" t="s">
        <v>550</v>
      </c>
      <c r="CM4" s="126" t="s">
        <v>551</v>
      </c>
      <c r="CN4" s="184" t="s">
        <v>552</v>
      </c>
      <c r="CO4" s="126" t="s">
        <v>553</v>
      </c>
      <c r="CP4" s="126" t="s">
        <v>554</v>
      </c>
      <c r="CQ4" s="126" t="s">
        <v>555</v>
      </c>
      <c r="CR4" s="126" t="s">
        <v>556</v>
      </c>
      <c r="CS4" s="126" t="s">
        <v>557</v>
      </c>
      <c r="CT4" s="126" t="s">
        <v>558</v>
      </c>
      <c r="CU4" s="126" t="s">
        <v>559</v>
      </c>
      <c r="CV4" s="126" t="s">
        <v>469</v>
      </c>
      <c r="CW4" s="126" t="s">
        <v>469</v>
      </c>
      <c r="CX4" s="126" t="s">
        <v>469</v>
      </c>
      <c r="CY4" s="126" t="s">
        <v>469</v>
      </c>
      <c r="CZ4" s="126" t="s">
        <v>469</v>
      </c>
      <c r="DA4" s="126" t="s">
        <v>469</v>
      </c>
      <c r="DB4" s="126" t="s">
        <v>469</v>
      </c>
      <c r="DC4" s="126" t="s">
        <v>560</v>
      </c>
      <c r="DD4" s="126" t="s">
        <v>561</v>
      </c>
      <c r="DE4" s="126" t="s">
        <v>562</v>
      </c>
      <c r="DF4" s="126" t="s">
        <v>563</v>
      </c>
      <c r="DG4" s="126" t="s">
        <v>564</v>
      </c>
      <c r="DH4" s="126" t="s">
        <v>565</v>
      </c>
      <c r="DI4" s="126" t="s">
        <v>566</v>
      </c>
      <c r="DJ4" s="126" t="s">
        <v>567</v>
      </c>
      <c r="DK4" s="126" t="s">
        <v>568</v>
      </c>
      <c r="DL4" s="126" t="s">
        <v>470</v>
      </c>
      <c r="DM4" s="126" t="s">
        <v>470</v>
      </c>
      <c r="DN4" s="126" t="s">
        <v>470</v>
      </c>
      <c r="DO4" s="126" t="s">
        <v>470</v>
      </c>
      <c r="DP4" s="126" t="s">
        <v>470</v>
      </c>
      <c r="DQ4" s="126" t="s">
        <v>470</v>
      </c>
      <c r="DR4" s="126" t="s">
        <v>569</v>
      </c>
      <c r="DS4" s="126" t="s">
        <v>569</v>
      </c>
      <c r="DT4" s="126" t="s">
        <v>570</v>
      </c>
      <c r="DU4" s="126" t="s">
        <v>571</v>
      </c>
      <c r="DV4" s="126" t="s">
        <v>572</v>
      </c>
      <c r="DW4" s="126" t="s">
        <v>573</v>
      </c>
      <c r="DX4" s="126" t="s">
        <v>574</v>
      </c>
      <c r="DY4" s="126" t="s">
        <v>575</v>
      </c>
      <c r="DZ4" s="126" t="s">
        <v>576</v>
      </c>
      <c r="EA4" s="126" t="s">
        <v>577</v>
      </c>
      <c r="EB4" s="126" t="s">
        <v>578</v>
      </c>
      <c r="EC4" s="126" t="s">
        <v>579</v>
      </c>
      <c r="ED4" s="126" t="s">
        <v>580</v>
      </c>
      <c r="EE4" s="126" t="s">
        <v>581</v>
      </c>
      <c r="EF4" s="126" t="s">
        <v>582</v>
      </c>
      <c r="EG4" s="126" t="s">
        <v>583</v>
      </c>
      <c r="EH4" s="126" t="s">
        <v>584</v>
      </c>
      <c r="EI4" s="126" t="s">
        <v>585</v>
      </c>
      <c r="EJ4" s="126" t="s">
        <v>586</v>
      </c>
      <c r="EK4" s="126" t="s">
        <v>587</v>
      </c>
      <c r="EL4" s="126" t="s">
        <v>588</v>
      </c>
      <c r="EM4" s="126" t="s">
        <v>589</v>
      </c>
      <c r="EN4" s="126" t="s">
        <v>590</v>
      </c>
      <c r="EO4" s="126" t="s">
        <v>591</v>
      </c>
      <c r="EP4" s="126" t="s">
        <v>592</v>
      </c>
      <c r="EQ4" s="126" t="s">
        <v>593</v>
      </c>
      <c r="ER4" s="126" t="s">
        <v>594</v>
      </c>
      <c r="ES4" s="126" t="s">
        <v>595</v>
      </c>
      <c r="ET4" s="126" t="s">
        <v>596</v>
      </c>
      <c r="EU4" s="126" t="s">
        <v>597</v>
      </c>
      <c r="EV4" s="126" t="s">
        <v>598</v>
      </c>
      <c r="EW4" s="126" t="s">
        <v>599</v>
      </c>
      <c r="EX4" s="126" t="s">
        <v>600</v>
      </c>
      <c r="EY4" s="126" t="s">
        <v>601</v>
      </c>
      <c r="EZ4" s="126" t="s">
        <v>602</v>
      </c>
      <c r="FA4" s="126" t="s">
        <v>603</v>
      </c>
      <c r="FB4" s="126" t="s">
        <v>604</v>
      </c>
      <c r="FC4" s="126" t="s">
        <v>605</v>
      </c>
      <c r="FD4" s="126" t="s">
        <v>606</v>
      </c>
      <c r="FE4" s="126" t="s">
        <v>607</v>
      </c>
      <c r="FF4" s="126" t="s">
        <v>608</v>
      </c>
      <c r="FG4" s="126" t="s">
        <v>609</v>
      </c>
      <c r="FH4" s="126" t="s">
        <v>610</v>
      </c>
      <c r="FI4" s="126" t="s">
        <v>611</v>
      </c>
      <c r="FJ4" s="126" t="s">
        <v>612</v>
      </c>
      <c r="FK4" s="188"/>
      <c r="FL4" s="38"/>
      <c r="FN4" s="127"/>
    </row>
    <row r="5" spans="1:173" ht="28.95" customHeight="1">
      <c r="A5" s="78"/>
      <c r="E5" s="6" t="s">
        <v>0</v>
      </c>
      <c r="F5" s="101" t="s">
        <v>36</v>
      </c>
      <c r="G5" s="6" t="s">
        <v>1</v>
      </c>
      <c r="H5" s="103" t="s">
        <v>664</v>
      </c>
      <c r="I5" s="103" t="s">
        <v>665</v>
      </c>
      <c r="J5" s="103" t="s">
        <v>666</v>
      </c>
      <c r="K5" s="103" t="s">
        <v>667</v>
      </c>
      <c r="L5" s="103" t="s">
        <v>668</v>
      </c>
      <c r="M5" s="103" t="s">
        <v>669</v>
      </c>
      <c r="N5" s="103" t="s">
        <v>670</v>
      </c>
      <c r="O5" s="103" t="s">
        <v>671</v>
      </c>
      <c r="P5" s="103" t="s">
        <v>672</v>
      </c>
      <c r="Q5" s="103" t="s">
        <v>673</v>
      </c>
      <c r="R5" s="103" t="s">
        <v>674</v>
      </c>
      <c r="S5" s="103" t="s">
        <v>675</v>
      </c>
      <c r="T5" s="103" t="s">
        <v>676</v>
      </c>
      <c r="U5" s="103" t="s">
        <v>677</v>
      </c>
      <c r="V5" s="103" t="s">
        <v>678</v>
      </c>
      <c r="W5" s="103" t="s">
        <v>679</v>
      </c>
      <c r="X5" s="103" t="s">
        <v>680</v>
      </c>
      <c r="Y5" s="103" t="s">
        <v>681</v>
      </c>
      <c r="Z5" s="103" t="s">
        <v>682</v>
      </c>
      <c r="AA5" s="103" t="s">
        <v>683</v>
      </c>
      <c r="AB5" s="103" t="s">
        <v>684</v>
      </c>
      <c r="AC5" s="103" t="s">
        <v>685</v>
      </c>
      <c r="AD5" s="103" t="s">
        <v>686</v>
      </c>
      <c r="AE5" s="103" t="s">
        <v>687</v>
      </c>
      <c r="AF5" s="103" t="s">
        <v>688</v>
      </c>
      <c r="AG5" s="103" t="s">
        <v>689</v>
      </c>
      <c r="AH5" s="103" t="s">
        <v>690</v>
      </c>
      <c r="AI5" s="103" t="s">
        <v>691</v>
      </c>
      <c r="AJ5" s="103" t="s">
        <v>692</v>
      </c>
      <c r="AK5" s="103" t="s">
        <v>693</v>
      </c>
      <c r="AL5" s="103" t="s">
        <v>694</v>
      </c>
      <c r="AM5" s="103" t="s">
        <v>695</v>
      </c>
      <c r="AN5" s="103" t="s">
        <v>696</v>
      </c>
      <c r="AO5" s="103" t="s">
        <v>697</v>
      </c>
      <c r="AP5" s="103" t="s">
        <v>698</v>
      </c>
      <c r="AQ5" s="103" t="s">
        <v>699</v>
      </c>
      <c r="AR5" s="103" t="s">
        <v>700</v>
      </c>
      <c r="AS5" s="103" t="s">
        <v>701</v>
      </c>
      <c r="AT5" s="103" t="s">
        <v>702</v>
      </c>
      <c r="AU5" s="103" t="s">
        <v>703</v>
      </c>
      <c r="AV5" s="103" t="s">
        <v>704</v>
      </c>
      <c r="AW5" s="103" t="s">
        <v>705</v>
      </c>
      <c r="AX5" s="103" t="s">
        <v>706</v>
      </c>
      <c r="AY5" s="103" t="s">
        <v>707</v>
      </c>
      <c r="AZ5" s="103" t="s">
        <v>708</v>
      </c>
      <c r="BA5" s="103" t="s">
        <v>709</v>
      </c>
      <c r="BB5" s="103" t="s">
        <v>710</v>
      </c>
      <c r="BC5" s="103" t="s">
        <v>711</v>
      </c>
      <c r="BD5" s="103" t="s">
        <v>712</v>
      </c>
      <c r="BE5" s="103" t="s">
        <v>713</v>
      </c>
      <c r="BF5" s="103" t="s">
        <v>714</v>
      </c>
      <c r="BG5" s="103" t="s">
        <v>715</v>
      </c>
      <c r="BH5" s="103" t="s">
        <v>716</v>
      </c>
      <c r="BI5" s="103" t="s">
        <v>717</v>
      </c>
      <c r="BJ5" s="103" t="s">
        <v>718</v>
      </c>
      <c r="BK5" s="103" t="s">
        <v>719</v>
      </c>
      <c r="BL5" s="103" t="s">
        <v>720</v>
      </c>
      <c r="BM5" s="103" t="s">
        <v>721</v>
      </c>
      <c r="BN5" s="103" t="s">
        <v>869</v>
      </c>
      <c r="BO5" s="103" t="s">
        <v>722</v>
      </c>
      <c r="BP5" s="103" t="s">
        <v>723</v>
      </c>
      <c r="BQ5" s="103" t="s">
        <v>724</v>
      </c>
      <c r="BR5" s="103" t="s">
        <v>725</v>
      </c>
      <c r="BS5" s="103" t="s">
        <v>726</v>
      </c>
      <c r="BT5" s="103" t="s">
        <v>727</v>
      </c>
      <c r="BU5" s="103" t="s">
        <v>728</v>
      </c>
      <c r="BV5" s="103" t="s">
        <v>729</v>
      </c>
      <c r="BW5" s="103" t="s">
        <v>730</v>
      </c>
      <c r="BX5" s="103" t="s">
        <v>731</v>
      </c>
      <c r="BY5" s="103" t="s">
        <v>732</v>
      </c>
      <c r="BZ5" s="103" t="s">
        <v>733</v>
      </c>
      <c r="CA5" s="103" t="s">
        <v>734</v>
      </c>
      <c r="CB5" s="103" t="s">
        <v>735</v>
      </c>
      <c r="CC5" s="103" t="s">
        <v>736</v>
      </c>
      <c r="CD5" s="103" t="s">
        <v>737</v>
      </c>
      <c r="CE5" s="103" t="s">
        <v>738</v>
      </c>
      <c r="CF5" s="103" t="s">
        <v>739</v>
      </c>
      <c r="CG5" s="103" t="s">
        <v>740</v>
      </c>
      <c r="CH5" s="103" t="s">
        <v>741</v>
      </c>
      <c r="CI5" s="103" t="s">
        <v>742</v>
      </c>
      <c r="CJ5" s="103" t="s">
        <v>743</v>
      </c>
      <c r="CK5" s="103" t="s">
        <v>744</v>
      </c>
      <c r="CL5" s="103" t="s">
        <v>745</v>
      </c>
      <c r="CM5" s="103" t="s">
        <v>746</v>
      </c>
      <c r="CN5" s="103" t="s">
        <v>870</v>
      </c>
      <c r="CO5" s="103" t="s">
        <v>747</v>
      </c>
      <c r="CP5" s="103" t="s">
        <v>748</v>
      </c>
      <c r="CQ5" s="103" t="s">
        <v>749</v>
      </c>
      <c r="CR5" s="103" t="s">
        <v>750</v>
      </c>
      <c r="CS5" s="103" t="s">
        <v>751</v>
      </c>
      <c r="CT5" s="103" t="s">
        <v>752</v>
      </c>
      <c r="CU5" s="103" t="s">
        <v>753</v>
      </c>
      <c r="CV5" s="103" t="s">
        <v>754</v>
      </c>
      <c r="CW5" s="103" t="s">
        <v>755</v>
      </c>
      <c r="CX5" s="103" t="s">
        <v>756</v>
      </c>
      <c r="CY5" s="103" t="s">
        <v>757</v>
      </c>
      <c r="CZ5" s="103" t="s">
        <v>758</v>
      </c>
      <c r="DA5" s="103" t="s">
        <v>759</v>
      </c>
      <c r="DB5" s="103" t="s">
        <v>760</v>
      </c>
      <c r="DC5" s="103" t="s">
        <v>761</v>
      </c>
      <c r="DD5" s="103" t="s">
        <v>762</v>
      </c>
      <c r="DE5" s="103" t="s">
        <v>763</v>
      </c>
      <c r="DF5" s="103" t="s">
        <v>764</v>
      </c>
      <c r="DG5" s="103" t="s">
        <v>765</v>
      </c>
      <c r="DH5" s="103" t="s">
        <v>766</v>
      </c>
      <c r="DI5" s="103" t="s">
        <v>767</v>
      </c>
      <c r="DJ5" s="103" t="s">
        <v>768</v>
      </c>
      <c r="DK5" s="103" t="s">
        <v>769</v>
      </c>
      <c r="DL5" s="103" t="s">
        <v>770</v>
      </c>
      <c r="DM5" s="103" t="s">
        <v>771</v>
      </c>
      <c r="DN5" s="103" t="s">
        <v>772</v>
      </c>
      <c r="DO5" s="103" t="s">
        <v>773</v>
      </c>
      <c r="DP5" s="103" t="s">
        <v>774</v>
      </c>
      <c r="DQ5" s="103" t="s">
        <v>775</v>
      </c>
      <c r="DR5" s="103" t="s">
        <v>776</v>
      </c>
      <c r="DS5" s="103" t="s">
        <v>777</v>
      </c>
      <c r="DT5" s="103" t="s">
        <v>778</v>
      </c>
      <c r="DU5" s="103" t="s">
        <v>779</v>
      </c>
      <c r="DV5" s="103" t="s">
        <v>780</v>
      </c>
      <c r="DW5" s="103" t="s">
        <v>781</v>
      </c>
      <c r="DX5" s="103" t="s">
        <v>782</v>
      </c>
      <c r="DY5" s="103" t="s">
        <v>783</v>
      </c>
      <c r="DZ5" s="103" t="s">
        <v>784</v>
      </c>
      <c r="EA5" s="103" t="s">
        <v>785</v>
      </c>
      <c r="EB5" s="103" t="s">
        <v>786</v>
      </c>
      <c r="EC5" s="103" t="s">
        <v>787</v>
      </c>
      <c r="ED5" s="103" t="s">
        <v>788</v>
      </c>
      <c r="EE5" s="103" t="s">
        <v>789</v>
      </c>
      <c r="EF5" s="103" t="s">
        <v>790</v>
      </c>
      <c r="EG5" s="103" t="s">
        <v>791</v>
      </c>
      <c r="EH5" s="103" t="s">
        <v>792</v>
      </c>
      <c r="EI5" s="103" t="s">
        <v>793</v>
      </c>
      <c r="EJ5" s="103" t="s">
        <v>794</v>
      </c>
      <c r="EK5" s="103" t="s">
        <v>795</v>
      </c>
      <c r="EL5" s="103" t="s">
        <v>796</v>
      </c>
      <c r="EM5" s="103" t="s">
        <v>797</v>
      </c>
      <c r="EN5" s="103" t="s">
        <v>798</v>
      </c>
      <c r="EO5" s="103" t="s">
        <v>799</v>
      </c>
      <c r="EP5" s="103" t="s">
        <v>800</v>
      </c>
      <c r="EQ5" s="103" t="s">
        <v>801</v>
      </c>
      <c r="ER5" s="103" t="s">
        <v>802</v>
      </c>
      <c r="ES5" s="103" t="s">
        <v>803</v>
      </c>
      <c r="ET5" s="103" t="s">
        <v>804</v>
      </c>
      <c r="EU5" s="103" t="s">
        <v>805</v>
      </c>
      <c r="EV5" s="103" t="s">
        <v>806</v>
      </c>
      <c r="EW5" s="103" t="s">
        <v>807</v>
      </c>
      <c r="EX5" s="103" t="s">
        <v>808</v>
      </c>
      <c r="EY5" s="103" t="s">
        <v>809</v>
      </c>
      <c r="EZ5" s="103" t="s">
        <v>810</v>
      </c>
      <c r="FA5" s="103" t="s">
        <v>811</v>
      </c>
      <c r="FB5" s="103" t="s">
        <v>812</v>
      </c>
      <c r="FC5" s="103" t="s">
        <v>813</v>
      </c>
      <c r="FD5" s="103" t="s">
        <v>814</v>
      </c>
      <c r="FE5" s="103" t="s">
        <v>815</v>
      </c>
      <c r="FF5" s="103" t="s">
        <v>816</v>
      </c>
      <c r="FG5" s="103" t="s">
        <v>817</v>
      </c>
      <c r="FH5" s="103" t="s">
        <v>818</v>
      </c>
      <c r="FI5" s="103" t="s">
        <v>819</v>
      </c>
      <c r="FJ5" s="103" t="s">
        <v>820</v>
      </c>
      <c r="FK5" s="189"/>
    </row>
    <row r="6" spans="1:173" s="50" customFormat="1" ht="16.2">
      <c r="A6" s="128" t="s">
        <v>37</v>
      </c>
      <c r="B6" s="37" t="s">
        <v>38</v>
      </c>
      <c r="C6" s="37" t="s">
        <v>39</v>
      </c>
      <c r="D6" s="37" t="s">
        <v>40</v>
      </c>
      <c r="E6" s="129" t="s">
        <v>76</v>
      </c>
      <c r="F6" s="129"/>
      <c r="G6" s="137" t="s">
        <v>66</v>
      </c>
      <c r="H6" s="130" t="s">
        <v>107</v>
      </c>
      <c r="I6" s="130" t="s">
        <v>108</v>
      </c>
      <c r="J6" s="130" t="s">
        <v>109</v>
      </c>
      <c r="K6" s="130" t="s">
        <v>110</v>
      </c>
      <c r="L6" s="130" t="s">
        <v>111</v>
      </c>
      <c r="M6" s="130" t="s">
        <v>112</v>
      </c>
      <c r="N6" s="130" t="s">
        <v>113</v>
      </c>
      <c r="O6" s="130" t="s">
        <v>114</v>
      </c>
      <c r="P6" s="130" t="s">
        <v>115</v>
      </c>
      <c r="Q6" s="130" t="s">
        <v>116</v>
      </c>
      <c r="R6" s="130" t="s">
        <v>117</v>
      </c>
      <c r="S6" s="130" t="s">
        <v>118</v>
      </c>
      <c r="T6" s="130" t="s">
        <v>119</v>
      </c>
      <c r="U6" s="130" t="s">
        <v>120</v>
      </c>
      <c r="V6" s="130" t="s">
        <v>121</v>
      </c>
      <c r="W6" s="130" t="s">
        <v>122</v>
      </c>
      <c r="X6" s="130" t="s">
        <v>123</v>
      </c>
      <c r="Y6" s="130" t="s">
        <v>124</v>
      </c>
      <c r="Z6" s="130" t="s">
        <v>125</v>
      </c>
      <c r="AA6" s="130" t="s">
        <v>126</v>
      </c>
      <c r="AB6" s="130" t="s">
        <v>127</v>
      </c>
      <c r="AC6" s="130" t="s">
        <v>128</v>
      </c>
      <c r="AD6" s="130" t="s">
        <v>129</v>
      </c>
      <c r="AE6" s="130" t="s">
        <v>130</v>
      </c>
      <c r="AF6" s="130" t="s">
        <v>131</v>
      </c>
      <c r="AG6" s="130" t="s">
        <v>132</v>
      </c>
      <c r="AH6" s="130" t="s">
        <v>133</v>
      </c>
      <c r="AI6" s="130" t="s">
        <v>134</v>
      </c>
      <c r="AJ6" s="130" t="s">
        <v>135</v>
      </c>
      <c r="AK6" s="130" t="s">
        <v>136</v>
      </c>
      <c r="AL6" s="130" t="s">
        <v>137</v>
      </c>
      <c r="AM6" s="130" t="s">
        <v>138</v>
      </c>
      <c r="AN6" s="130" t="s">
        <v>139</v>
      </c>
      <c r="AO6" s="130" t="s">
        <v>140</v>
      </c>
      <c r="AP6" s="130" t="s">
        <v>141</v>
      </c>
      <c r="AQ6" s="130" t="s">
        <v>142</v>
      </c>
      <c r="AR6" s="130" t="s">
        <v>143</v>
      </c>
      <c r="AS6" s="130" t="s">
        <v>144</v>
      </c>
      <c r="AT6" s="130" t="s">
        <v>145</v>
      </c>
      <c r="AU6" s="130" t="s">
        <v>146</v>
      </c>
      <c r="AV6" s="130" t="s">
        <v>147</v>
      </c>
      <c r="AW6" s="130" t="s">
        <v>148</v>
      </c>
      <c r="AX6" s="130" t="s">
        <v>149</v>
      </c>
      <c r="AY6" s="130" t="s">
        <v>150</v>
      </c>
      <c r="AZ6" s="130" t="s">
        <v>151</v>
      </c>
      <c r="BA6" s="130" t="s">
        <v>152</v>
      </c>
      <c r="BB6" s="130" t="s">
        <v>153</v>
      </c>
      <c r="BC6" s="130" t="s">
        <v>154</v>
      </c>
      <c r="BD6" s="130" t="s">
        <v>155</v>
      </c>
      <c r="BE6" s="130" t="s">
        <v>156</v>
      </c>
      <c r="BF6" s="130" t="s">
        <v>157</v>
      </c>
      <c r="BG6" s="130" t="s">
        <v>158</v>
      </c>
      <c r="BH6" s="130" t="s">
        <v>159</v>
      </c>
      <c r="BI6" s="130" t="s">
        <v>160</v>
      </c>
      <c r="BJ6" s="130" t="s">
        <v>161</v>
      </c>
      <c r="BK6" s="130" t="s">
        <v>162</v>
      </c>
      <c r="BL6" s="130" t="s">
        <v>163</v>
      </c>
      <c r="BM6" s="130" t="s">
        <v>164</v>
      </c>
      <c r="BN6" s="130" t="s">
        <v>165</v>
      </c>
      <c r="BO6" s="130" t="s">
        <v>165</v>
      </c>
      <c r="BP6" s="130" t="s">
        <v>166</v>
      </c>
      <c r="BQ6" s="130" t="s">
        <v>167</v>
      </c>
      <c r="BR6" s="130" t="s">
        <v>168</v>
      </c>
      <c r="BS6" s="130" t="s">
        <v>169</v>
      </c>
      <c r="BT6" s="130" t="s">
        <v>170</v>
      </c>
      <c r="BU6" s="130" t="s">
        <v>171</v>
      </c>
      <c r="BV6" s="130" t="s">
        <v>172</v>
      </c>
      <c r="BW6" s="130" t="s">
        <v>173</v>
      </c>
      <c r="BX6" s="130" t="s">
        <v>174</v>
      </c>
      <c r="BY6" s="130" t="s">
        <v>175</v>
      </c>
      <c r="BZ6" s="130" t="s">
        <v>176</v>
      </c>
      <c r="CA6" s="130" t="s">
        <v>177</v>
      </c>
      <c r="CB6" s="130" t="s">
        <v>178</v>
      </c>
      <c r="CC6" s="130" t="s">
        <v>179</v>
      </c>
      <c r="CD6" s="130" t="s">
        <v>180</v>
      </c>
      <c r="CE6" s="130" t="s">
        <v>181</v>
      </c>
      <c r="CF6" s="130" t="s">
        <v>182</v>
      </c>
      <c r="CG6" s="130" t="s">
        <v>183</v>
      </c>
      <c r="CH6" s="130" t="s">
        <v>184</v>
      </c>
      <c r="CI6" s="130" t="s">
        <v>184</v>
      </c>
      <c r="CJ6" s="130" t="s">
        <v>185</v>
      </c>
      <c r="CK6" s="130" t="s">
        <v>186</v>
      </c>
      <c r="CL6" s="130" t="s">
        <v>187</v>
      </c>
      <c r="CM6" s="130" t="s">
        <v>188</v>
      </c>
      <c r="CN6" s="130" t="s">
        <v>189</v>
      </c>
      <c r="CO6" s="130" t="s">
        <v>190</v>
      </c>
      <c r="CP6" s="130" t="s">
        <v>191</v>
      </c>
      <c r="CQ6" s="130" t="s">
        <v>192</v>
      </c>
      <c r="CR6" s="130" t="s">
        <v>193</v>
      </c>
      <c r="CS6" s="130" t="s">
        <v>194</v>
      </c>
      <c r="CT6" s="130" t="s">
        <v>195</v>
      </c>
      <c r="CU6" s="130" t="s">
        <v>196</v>
      </c>
      <c r="CV6" s="130" t="s">
        <v>197</v>
      </c>
      <c r="CW6" s="130" t="s">
        <v>198</v>
      </c>
      <c r="CX6" s="130" t="s">
        <v>199</v>
      </c>
      <c r="CY6" s="130" t="s">
        <v>200</v>
      </c>
      <c r="CZ6" s="130" t="s">
        <v>201</v>
      </c>
      <c r="DA6" s="130" t="s">
        <v>202</v>
      </c>
      <c r="DB6" s="130" t="s">
        <v>203</v>
      </c>
      <c r="DC6" s="130" t="s">
        <v>204</v>
      </c>
      <c r="DD6" s="130" t="s">
        <v>205</v>
      </c>
      <c r="DE6" s="130" t="s">
        <v>206</v>
      </c>
      <c r="DF6" s="130" t="s">
        <v>207</v>
      </c>
      <c r="DG6" s="130" t="s">
        <v>208</v>
      </c>
      <c r="DH6" s="130" t="s">
        <v>209</v>
      </c>
      <c r="DI6" s="130" t="s">
        <v>210</v>
      </c>
      <c r="DJ6" s="130" t="s">
        <v>211</v>
      </c>
      <c r="DK6" s="130" t="s">
        <v>212</v>
      </c>
      <c r="DL6" s="130" t="s">
        <v>213</v>
      </c>
      <c r="DM6" s="130" t="s">
        <v>214</v>
      </c>
      <c r="DN6" s="130" t="s">
        <v>215</v>
      </c>
      <c r="DO6" s="130" t="s">
        <v>216</v>
      </c>
      <c r="DP6" s="130" t="s">
        <v>217</v>
      </c>
      <c r="DQ6" s="130" t="s">
        <v>218</v>
      </c>
      <c r="DR6" s="130" t="s">
        <v>219</v>
      </c>
      <c r="DS6" s="130" t="s">
        <v>220</v>
      </c>
      <c r="DT6" s="130" t="s">
        <v>221</v>
      </c>
      <c r="DU6" s="130" t="s">
        <v>222</v>
      </c>
      <c r="DV6" s="130" t="s">
        <v>223</v>
      </c>
      <c r="DW6" s="130" t="s">
        <v>224</v>
      </c>
      <c r="DX6" s="130" t="s">
        <v>225</v>
      </c>
      <c r="DY6" s="130" t="s">
        <v>226</v>
      </c>
      <c r="DZ6" s="130" t="s">
        <v>227</v>
      </c>
      <c r="EA6" s="130" t="s">
        <v>228</v>
      </c>
      <c r="EB6" s="130" t="s">
        <v>229</v>
      </c>
      <c r="EC6" s="130" t="s">
        <v>230</v>
      </c>
      <c r="ED6" s="130" t="s">
        <v>231</v>
      </c>
      <c r="EE6" s="130" t="s">
        <v>232</v>
      </c>
      <c r="EF6" s="130" t="s">
        <v>233</v>
      </c>
      <c r="EG6" s="130" t="s">
        <v>234</v>
      </c>
      <c r="EH6" s="130" t="s">
        <v>235</v>
      </c>
      <c r="EI6" s="130" t="s">
        <v>236</v>
      </c>
      <c r="EJ6" s="130" t="s">
        <v>237</v>
      </c>
      <c r="EK6" s="130" t="s">
        <v>238</v>
      </c>
      <c r="EL6" s="130" t="s">
        <v>239</v>
      </c>
      <c r="EM6" s="130" t="s">
        <v>240</v>
      </c>
      <c r="EN6" s="130" t="s">
        <v>241</v>
      </c>
      <c r="EO6" s="130" t="s">
        <v>242</v>
      </c>
      <c r="EP6" s="130" t="s">
        <v>243</v>
      </c>
      <c r="EQ6" s="130" t="s">
        <v>244</v>
      </c>
      <c r="ER6" s="130" t="s">
        <v>245</v>
      </c>
      <c r="ES6" s="130" t="s">
        <v>246</v>
      </c>
      <c r="ET6" s="130" t="s">
        <v>247</v>
      </c>
      <c r="EU6" s="130" t="s">
        <v>248</v>
      </c>
      <c r="EV6" s="130" t="s">
        <v>249</v>
      </c>
      <c r="EW6" s="130" t="s">
        <v>250</v>
      </c>
      <c r="EX6" s="130" t="s">
        <v>251</v>
      </c>
      <c r="EY6" s="130" t="s">
        <v>252</v>
      </c>
      <c r="EZ6" s="130" t="s">
        <v>253</v>
      </c>
      <c r="FA6" s="130" t="s">
        <v>254</v>
      </c>
      <c r="FB6" s="130" t="s">
        <v>255</v>
      </c>
      <c r="FC6" s="130" t="s">
        <v>256</v>
      </c>
      <c r="FD6" s="130" t="s">
        <v>257</v>
      </c>
      <c r="FE6" s="130" t="s">
        <v>258</v>
      </c>
      <c r="FF6" s="130" t="s">
        <v>259</v>
      </c>
      <c r="FG6" s="130" t="s">
        <v>260</v>
      </c>
      <c r="FH6" s="130" t="s">
        <v>261</v>
      </c>
      <c r="FI6" s="130" t="s">
        <v>262</v>
      </c>
      <c r="FJ6" s="130" t="s">
        <v>263</v>
      </c>
      <c r="FK6" s="190" t="s">
        <v>15</v>
      </c>
      <c r="FL6" s="131" t="s">
        <v>2</v>
      </c>
      <c r="FM6" s="131" t="s">
        <v>3</v>
      </c>
      <c r="FN6" s="131" t="s">
        <v>16</v>
      </c>
      <c r="FO6" s="131" t="s">
        <v>17</v>
      </c>
      <c r="FP6" s="51"/>
      <c r="FQ6" s="158" t="s">
        <v>89</v>
      </c>
    </row>
    <row r="7" spans="1:173" s="5" customFormat="1" ht="15" customHeight="1">
      <c r="A7" s="107" t="s">
        <v>264</v>
      </c>
      <c r="B7" s="107" t="s">
        <v>264</v>
      </c>
      <c r="C7" s="107" t="s">
        <v>265</v>
      </c>
      <c r="D7" s="107" t="s">
        <v>64</v>
      </c>
      <c r="E7" s="108" t="s">
        <v>266</v>
      </c>
      <c r="F7" s="107" t="s">
        <v>267</v>
      </c>
      <c r="G7" s="107" t="s">
        <v>916</v>
      </c>
      <c r="H7" s="207"/>
      <c r="I7" s="207"/>
      <c r="J7" s="207"/>
      <c r="K7" s="207"/>
      <c r="L7" s="207"/>
      <c r="M7" s="207"/>
      <c r="N7" s="207"/>
      <c r="O7" s="207"/>
      <c r="P7" s="207"/>
      <c r="Q7" s="207"/>
      <c r="R7" s="207"/>
      <c r="S7" s="207"/>
      <c r="T7" s="207"/>
      <c r="U7" s="207"/>
      <c r="V7" s="207"/>
      <c r="W7" s="207"/>
      <c r="X7" s="207"/>
      <c r="Y7" s="207"/>
      <c r="Z7" s="207"/>
      <c r="AA7" s="207"/>
      <c r="AB7" s="207"/>
      <c r="AC7" s="207"/>
      <c r="AD7" s="209">
        <f>500-500+80-80</f>
        <v>0</v>
      </c>
      <c r="AE7" s="207"/>
      <c r="AF7" s="207"/>
      <c r="AG7" s="208">
        <f>2000-2000</f>
        <v>0</v>
      </c>
      <c r="AH7" s="208">
        <f>3000-3000</f>
        <v>0</v>
      </c>
      <c r="AI7" s="207"/>
      <c r="AJ7" s="207"/>
      <c r="AK7" s="207"/>
      <c r="AL7" s="207"/>
      <c r="AM7" s="207"/>
      <c r="AN7" s="207"/>
      <c r="AO7" s="209">
        <f>500-500+54-54</f>
        <v>0</v>
      </c>
      <c r="AP7" s="207"/>
      <c r="AQ7" s="209">
        <f>300-300+10-10</f>
        <v>0</v>
      </c>
      <c r="AR7" s="208">
        <f>1000-1000</f>
        <v>0</v>
      </c>
      <c r="AS7" s="207"/>
      <c r="AT7" s="207"/>
      <c r="AU7" s="207"/>
      <c r="AV7" s="207"/>
      <c r="AW7" s="207"/>
      <c r="AX7" s="207"/>
      <c r="AY7" s="208">
        <f>200-200</f>
        <v>0</v>
      </c>
      <c r="AZ7" s="208">
        <f>100-100</f>
        <v>0</v>
      </c>
      <c r="BA7" s="207"/>
      <c r="BB7" s="209">
        <f>1000-1000+10-10</f>
        <v>0</v>
      </c>
      <c r="BC7" s="207"/>
      <c r="BD7" s="207"/>
      <c r="BE7" s="207"/>
      <c r="BF7" s="207"/>
      <c r="BG7" s="207"/>
      <c r="BH7" s="207"/>
      <c r="BI7" s="207"/>
      <c r="BJ7" s="207"/>
      <c r="BK7" s="207"/>
      <c r="BL7" s="207"/>
      <c r="BM7" s="207"/>
      <c r="BN7" s="207"/>
      <c r="BO7" s="207"/>
      <c r="BP7" s="207"/>
      <c r="BQ7" s="207"/>
      <c r="BR7" s="207"/>
      <c r="BS7" s="207"/>
      <c r="BT7" s="207"/>
      <c r="BU7" s="207"/>
      <c r="BV7" s="207"/>
      <c r="BW7" s="207"/>
      <c r="BX7" s="207"/>
      <c r="BY7" s="207"/>
      <c r="BZ7" s="207"/>
      <c r="CA7" s="207"/>
      <c r="CB7" s="207"/>
      <c r="CC7" s="207"/>
      <c r="CD7" s="207"/>
      <c r="CE7" s="207"/>
      <c r="CF7" s="207"/>
      <c r="CG7" s="207"/>
      <c r="CH7" s="207"/>
      <c r="CI7" s="207"/>
      <c r="CJ7" s="207"/>
      <c r="CK7" s="207"/>
      <c r="CL7" s="207"/>
      <c r="CM7" s="207"/>
      <c r="CN7" s="207"/>
      <c r="CO7" s="207"/>
      <c r="CP7" s="207"/>
      <c r="CQ7" s="207"/>
      <c r="CR7" s="207"/>
      <c r="CS7" s="207"/>
      <c r="CT7" s="207"/>
      <c r="CU7" s="207"/>
      <c r="CV7" s="207"/>
      <c r="CW7" s="207"/>
      <c r="CX7" s="207"/>
      <c r="CY7" s="207"/>
      <c r="CZ7" s="207"/>
      <c r="DA7" s="207"/>
      <c r="DB7" s="207"/>
      <c r="DC7" s="207"/>
      <c r="DD7" s="207"/>
      <c r="DE7" s="207"/>
      <c r="DF7" s="207"/>
      <c r="DG7" s="207"/>
      <c r="DH7" s="207"/>
      <c r="DI7" s="207"/>
      <c r="DJ7" s="207"/>
      <c r="DK7" s="207"/>
      <c r="DL7" s="207"/>
      <c r="DM7" s="207"/>
      <c r="DN7" s="207"/>
      <c r="DO7" s="207"/>
      <c r="DP7" s="207"/>
      <c r="DQ7" s="207"/>
      <c r="DR7" s="207"/>
      <c r="DS7" s="207"/>
      <c r="DT7" s="207"/>
      <c r="DU7" s="207"/>
      <c r="DV7" s="207"/>
      <c r="DW7" s="207"/>
      <c r="DX7" s="207"/>
      <c r="DY7" s="207"/>
      <c r="DZ7" s="207"/>
      <c r="EA7" s="207"/>
      <c r="EB7" s="207"/>
      <c r="EC7" s="207"/>
      <c r="ED7" s="207"/>
      <c r="EE7" s="207"/>
      <c r="EF7" s="207"/>
      <c r="EG7" s="207"/>
      <c r="EH7" s="207"/>
      <c r="EI7" s="207"/>
      <c r="EJ7" s="207"/>
      <c r="EK7" s="207"/>
      <c r="EL7" s="207"/>
      <c r="EM7" s="207"/>
      <c r="EN7" s="207"/>
      <c r="EO7" s="207"/>
      <c r="EP7" s="207"/>
      <c r="EQ7" s="207"/>
      <c r="ER7" s="207"/>
      <c r="ES7" s="207"/>
      <c r="ET7" s="207"/>
      <c r="EU7" s="207"/>
      <c r="EV7" s="207"/>
      <c r="EW7" s="207"/>
      <c r="EX7" s="207"/>
      <c r="EY7" s="207"/>
      <c r="EZ7" s="207"/>
      <c r="FA7" s="207"/>
      <c r="FB7" s="207"/>
      <c r="FC7" s="207"/>
      <c r="FD7" s="207"/>
      <c r="FE7" s="207"/>
      <c r="FF7" s="207"/>
      <c r="FG7" s="207"/>
      <c r="FH7" s="207"/>
      <c r="FI7" s="207"/>
      <c r="FJ7" s="207"/>
      <c r="FK7" s="112"/>
      <c r="FL7" s="110" t="s">
        <v>268</v>
      </c>
      <c r="FM7" s="111" t="s">
        <v>269</v>
      </c>
      <c r="FN7" s="111"/>
      <c r="FO7" s="111" t="s">
        <v>270</v>
      </c>
      <c r="FP7" s="98">
        <f t="shared" ref="FP7:FP38" si="0">SUM(H7:FJ7)</f>
        <v>0</v>
      </c>
      <c r="FQ7" s="5" t="s">
        <v>456</v>
      </c>
    </row>
    <row r="8" spans="1:173" s="5" customFormat="1" ht="15" customHeight="1">
      <c r="A8" s="107" t="s">
        <v>264</v>
      </c>
      <c r="B8" s="107" t="s">
        <v>264</v>
      </c>
      <c r="C8" s="107" t="s">
        <v>265</v>
      </c>
      <c r="D8" s="107" t="s">
        <v>63</v>
      </c>
      <c r="E8" s="108" t="s">
        <v>266</v>
      </c>
      <c r="F8" s="107" t="s">
        <v>267</v>
      </c>
      <c r="G8" s="107" t="s">
        <v>913</v>
      </c>
      <c r="H8" s="207">
        <v>100</v>
      </c>
      <c r="I8" s="207"/>
      <c r="J8" s="207"/>
      <c r="K8" s="207"/>
      <c r="L8" s="207"/>
      <c r="M8" s="207"/>
      <c r="N8" s="207"/>
      <c r="O8" s="207"/>
      <c r="P8" s="207"/>
      <c r="Q8" s="207"/>
      <c r="R8" s="207"/>
      <c r="S8" s="208">
        <f>500-500</f>
        <v>0</v>
      </c>
      <c r="T8" s="207"/>
      <c r="U8" s="208">
        <f>600-600</f>
        <v>0</v>
      </c>
      <c r="V8" s="208">
        <f>200-200</f>
        <v>0</v>
      </c>
      <c r="W8" s="207"/>
      <c r="X8" s="208">
        <f>1000-1000</f>
        <v>0</v>
      </c>
      <c r="Y8" s="207"/>
      <c r="Z8" s="208">
        <f>300-300</f>
        <v>0</v>
      </c>
      <c r="AA8" s="208">
        <f>1000-1000</f>
        <v>0</v>
      </c>
      <c r="AB8" s="208">
        <f>5000-5000</f>
        <v>0</v>
      </c>
      <c r="AC8" s="208">
        <f>1500-1500</f>
        <v>0</v>
      </c>
      <c r="AD8" s="207"/>
      <c r="AE8" s="209">
        <f>5000-5000+320-120</f>
        <v>200</v>
      </c>
      <c r="AF8" s="207"/>
      <c r="AG8" s="207"/>
      <c r="AH8" s="207"/>
      <c r="AI8" s="208">
        <f>500-500</f>
        <v>0</v>
      </c>
      <c r="AJ8" s="208">
        <f>300-300</f>
        <v>0</v>
      </c>
      <c r="AK8" s="208">
        <f>500-500</f>
        <v>0</v>
      </c>
      <c r="AL8" s="208">
        <f>300-300</f>
        <v>0</v>
      </c>
      <c r="AM8" s="209">
        <f>2000-2000+1200-400-170</f>
        <v>630</v>
      </c>
      <c r="AN8" s="208">
        <f>200-200</f>
        <v>0</v>
      </c>
      <c r="AO8" s="207"/>
      <c r="AP8" s="207"/>
      <c r="AQ8" s="207"/>
      <c r="AR8" s="207"/>
      <c r="AS8" s="208">
        <f>500-500</f>
        <v>0</v>
      </c>
      <c r="AT8" s="208">
        <f>300-300</f>
        <v>0</v>
      </c>
      <c r="AU8" s="209">
        <f>10000-10000+3510-1530-640+30</f>
        <v>1370</v>
      </c>
      <c r="AV8" s="207"/>
      <c r="AW8" s="207"/>
      <c r="AX8" s="207"/>
      <c r="AY8" s="207"/>
      <c r="AZ8" s="207"/>
      <c r="BA8" s="207"/>
      <c r="BB8" s="207"/>
      <c r="BC8" s="208">
        <f>500-500</f>
        <v>0</v>
      </c>
      <c r="BD8" s="208">
        <f>200-200</f>
        <v>0</v>
      </c>
      <c r="BE8" s="207"/>
      <c r="BF8" s="209">
        <f>6000-6000+4230-930-660+20</f>
        <v>2660</v>
      </c>
      <c r="BG8" s="208">
        <f>200-200</f>
        <v>0</v>
      </c>
      <c r="BH8" s="208">
        <f>500-500</f>
        <v>0</v>
      </c>
      <c r="BI8" s="207"/>
      <c r="BJ8" s="207"/>
      <c r="BK8" s="208">
        <f>9-9</f>
        <v>0</v>
      </c>
      <c r="BL8" s="208">
        <f>4-4</f>
        <v>0</v>
      </c>
      <c r="BM8" s="208">
        <f>2-2</f>
        <v>0</v>
      </c>
      <c r="BN8" s="204">
        <v>25</v>
      </c>
      <c r="BO8" s="209">
        <f>130-130+35-30</f>
        <v>5</v>
      </c>
      <c r="BP8" s="208">
        <f>13-13</f>
        <v>0</v>
      </c>
      <c r="BQ8" s="207"/>
      <c r="BR8" s="208">
        <f>21-21</f>
        <v>0</v>
      </c>
      <c r="BS8" s="208">
        <f>3-3</f>
        <v>0</v>
      </c>
      <c r="BT8" s="207"/>
      <c r="BU8" s="209">
        <v>230</v>
      </c>
      <c r="BV8" s="209">
        <f>800-800+50-10-5</f>
        <v>35</v>
      </c>
      <c r="BW8" s="209">
        <v>240</v>
      </c>
      <c r="BX8" s="209">
        <v>1220</v>
      </c>
      <c r="BY8" s="209">
        <v>240</v>
      </c>
      <c r="BZ8" s="207"/>
      <c r="CA8" s="208">
        <f>2000-2000</f>
        <v>0</v>
      </c>
      <c r="CB8" s="208">
        <f>500-500</f>
        <v>0</v>
      </c>
      <c r="CC8" s="209">
        <f>5000-5000+15-15</f>
        <v>0</v>
      </c>
      <c r="CD8" s="209">
        <f>4000-4000+50-10</f>
        <v>40</v>
      </c>
      <c r="CE8" s="209">
        <f>4000-4000+440-100-75+10</f>
        <v>275</v>
      </c>
      <c r="CF8" s="208">
        <f>500-500</f>
        <v>0</v>
      </c>
      <c r="CG8" s="209">
        <f>1000-1000+20-20</f>
        <v>0</v>
      </c>
      <c r="CH8" s="207"/>
      <c r="CI8" s="209">
        <v>795</v>
      </c>
      <c r="CJ8" s="208">
        <f>1000-1000</f>
        <v>0</v>
      </c>
      <c r="CK8" s="209">
        <f>250-5</f>
        <v>245</v>
      </c>
      <c r="CL8" s="209">
        <f>4000-4000+4600-820-710+70</f>
        <v>3140</v>
      </c>
      <c r="CM8" s="209">
        <v>800</v>
      </c>
      <c r="CN8" s="204">
        <f>12-5</f>
        <v>7</v>
      </c>
      <c r="CO8" s="209">
        <v>38</v>
      </c>
      <c r="CP8" s="209">
        <f>400-400+80-20-20+5</f>
        <v>45</v>
      </c>
      <c r="CQ8" s="209">
        <f>500-500+20-5-5</f>
        <v>10</v>
      </c>
      <c r="CR8" s="209">
        <f>1000-1000+6-6</f>
        <v>0</v>
      </c>
      <c r="CS8" s="208">
        <f>4000-4000</f>
        <v>0</v>
      </c>
      <c r="CT8" s="209">
        <f>4000-4000+1940-360-260+20</f>
        <v>1340</v>
      </c>
      <c r="CU8" s="208">
        <f>1000-1000</f>
        <v>0</v>
      </c>
      <c r="CV8" s="209">
        <f>100-100+75-15-8</f>
        <v>52</v>
      </c>
      <c r="CW8" s="207"/>
      <c r="CX8" s="207"/>
      <c r="CY8" s="207"/>
      <c r="CZ8" s="207"/>
      <c r="DA8" s="207"/>
      <c r="DB8" s="207"/>
      <c r="DC8" s="209">
        <f>1000-1000+360-70-50+5</f>
        <v>245</v>
      </c>
      <c r="DD8" s="209">
        <f>1500-1500+680-130-90+9</f>
        <v>469</v>
      </c>
      <c r="DE8" s="209">
        <f>500-500+15-5-5</f>
        <v>5</v>
      </c>
      <c r="DF8" s="209">
        <f>200-200+52-8-8+2</f>
        <v>38</v>
      </c>
      <c r="DG8" s="209">
        <f>200-200+50-10-10+3</f>
        <v>33</v>
      </c>
      <c r="DH8" s="209">
        <f>300-300+40-10-5</f>
        <v>25</v>
      </c>
      <c r="DI8" s="208">
        <f>500-500</f>
        <v>0</v>
      </c>
      <c r="DJ8" s="209">
        <f>1000-1000+2-2</f>
        <v>0</v>
      </c>
      <c r="DK8" s="209">
        <f>1000-1000+480-80-80+15</f>
        <v>335</v>
      </c>
      <c r="DL8" s="209">
        <f>50-20-6-3</f>
        <v>21</v>
      </c>
      <c r="DM8" s="207"/>
      <c r="DN8" s="207"/>
      <c r="DO8" s="207"/>
      <c r="DP8" s="207"/>
      <c r="DQ8" s="207"/>
      <c r="DR8" s="209">
        <f>500-500+40-40</f>
        <v>0</v>
      </c>
      <c r="DS8" s="207"/>
      <c r="DT8" s="209">
        <f>225+9</f>
        <v>234</v>
      </c>
      <c r="DU8" s="207"/>
      <c r="DV8" s="207"/>
      <c r="DW8" s="207"/>
      <c r="DX8" s="207"/>
      <c r="DY8" s="207"/>
      <c r="DZ8" s="207"/>
      <c r="EA8" s="207"/>
      <c r="EB8" s="208">
        <f>100-100</f>
        <v>0</v>
      </c>
      <c r="EC8" s="208">
        <f>100-100</f>
        <v>0</v>
      </c>
      <c r="ED8" s="207"/>
      <c r="EE8" s="207"/>
      <c r="EF8" s="207"/>
      <c r="EG8" s="207"/>
      <c r="EH8" s="207"/>
      <c r="EI8" s="207"/>
      <c r="EJ8" s="207"/>
      <c r="EK8" s="208">
        <f>200-200</f>
        <v>0</v>
      </c>
      <c r="EL8" s="208">
        <f>500-500</f>
        <v>0</v>
      </c>
      <c r="EM8" s="208">
        <f>500-500</f>
        <v>0</v>
      </c>
      <c r="EN8" s="208">
        <f>300-300</f>
        <v>0</v>
      </c>
      <c r="EO8" s="208">
        <f>3000-3000</f>
        <v>0</v>
      </c>
      <c r="EP8" s="208">
        <f>1000-1000</f>
        <v>0</v>
      </c>
      <c r="EQ8" s="208">
        <f>2000-2000</f>
        <v>0</v>
      </c>
      <c r="ER8" s="208">
        <f>1000-1000</f>
        <v>0</v>
      </c>
      <c r="ES8" s="207"/>
      <c r="ET8" s="209">
        <f>2000-2000+100-20-20+5</f>
        <v>65</v>
      </c>
      <c r="EU8" s="209">
        <f>3000-3000+1540-230-190+10</f>
        <v>1130</v>
      </c>
      <c r="EV8" s="209">
        <f>500-500+85-15-10</f>
        <v>60</v>
      </c>
      <c r="EW8" s="207"/>
      <c r="EX8" s="209">
        <f>1000-1000+10-10</f>
        <v>0</v>
      </c>
      <c r="EY8" s="208">
        <f>1500-1500</f>
        <v>0</v>
      </c>
      <c r="EZ8" s="209">
        <f>500-500+5-5</f>
        <v>0</v>
      </c>
      <c r="FA8" s="207"/>
      <c r="FB8" s="209">
        <f>2000-2000+130-15-20+3</f>
        <v>98</v>
      </c>
      <c r="FC8" s="208">
        <f>300-300</f>
        <v>0</v>
      </c>
      <c r="FD8" s="208">
        <f>200-200</f>
        <v>0</v>
      </c>
      <c r="FE8" s="207"/>
      <c r="FF8" s="209">
        <f>500-500+290-30-45+6</f>
        <v>221</v>
      </c>
      <c r="FG8" s="207"/>
      <c r="FH8" s="207"/>
      <c r="FI8" s="207"/>
      <c r="FJ8" s="207"/>
      <c r="FK8" s="112"/>
      <c r="FL8" s="110" t="s">
        <v>268</v>
      </c>
      <c r="FM8" s="111" t="s">
        <v>269</v>
      </c>
      <c r="FN8" s="111"/>
      <c r="FO8" s="111" t="s">
        <v>270</v>
      </c>
      <c r="FP8" s="98">
        <f t="shared" si="0"/>
        <v>16721</v>
      </c>
      <c r="FQ8" s="5" t="s">
        <v>456</v>
      </c>
    </row>
    <row r="9" spans="1:173" s="5" customFormat="1" ht="15" customHeight="1">
      <c r="A9" s="107" t="s">
        <v>264</v>
      </c>
      <c r="B9" s="107" t="s">
        <v>264</v>
      </c>
      <c r="C9" s="107" t="s">
        <v>265</v>
      </c>
      <c r="D9" s="107" t="s">
        <v>65</v>
      </c>
      <c r="E9" s="108" t="s">
        <v>266</v>
      </c>
      <c r="F9" s="107" t="s">
        <v>267</v>
      </c>
      <c r="G9" s="107" t="s">
        <v>914</v>
      </c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8">
        <v>1000</v>
      </c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8">
        <v>500</v>
      </c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9">
        <f>1500-1500+370-70-40+10</f>
        <v>270</v>
      </c>
      <c r="CO9" s="207"/>
      <c r="CP9" s="207"/>
      <c r="CQ9" s="207"/>
      <c r="CR9" s="207"/>
      <c r="CS9" s="207"/>
      <c r="CT9" s="207"/>
      <c r="CU9" s="207"/>
      <c r="CV9" s="207"/>
      <c r="CW9" s="207"/>
      <c r="CX9" s="207"/>
      <c r="CY9" s="207"/>
      <c r="CZ9" s="207"/>
      <c r="DA9" s="207"/>
      <c r="DB9" s="207"/>
      <c r="DC9" s="207"/>
      <c r="DD9" s="207"/>
      <c r="DE9" s="207"/>
      <c r="DF9" s="207"/>
      <c r="DG9" s="207"/>
      <c r="DH9" s="207"/>
      <c r="DI9" s="207"/>
      <c r="DJ9" s="207"/>
      <c r="DK9" s="207"/>
      <c r="DL9" s="207"/>
      <c r="DM9" s="207"/>
      <c r="DN9" s="207"/>
      <c r="DO9" s="207"/>
      <c r="DP9" s="207"/>
      <c r="DQ9" s="207"/>
      <c r="DR9" s="207"/>
      <c r="DS9" s="207"/>
      <c r="DT9" s="207"/>
      <c r="DU9" s="207"/>
      <c r="DV9" s="207"/>
      <c r="DW9" s="207"/>
      <c r="DX9" s="207"/>
      <c r="DY9" s="207"/>
      <c r="DZ9" s="207"/>
      <c r="EA9" s="207"/>
      <c r="EB9" s="207"/>
      <c r="EC9" s="207"/>
      <c r="ED9" s="207"/>
      <c r="EE9" s="207"/>
      <c r="EF9" s="207"/>
      <c r="EG9" s="207"/>
      <c r="EH9" s="207"/>
      <c r="EI9" s="207"/>
      <c r="EJ9" s="207"/>
      <c r="EK9" s="207"/>
      <c r="EL9" s="207"/>
      <c r="EM9" s="207"/>
      <c r="EN9" s="207"/>
      <c r="EO9" s="207"/>
      <c r="EP9" s="207"/>
      <c r="EQ9" s="207"/>
      <c r="ER9" s="207"/>
      <c r="ES9" s="208">
        <f>500-500</f>
        <v>0</v>
      </c>
      <c r="ET9" s="207"/>
      <c r="EU9" s="207"/>
      <c r="EV9" s="207"/>
      <c r="EW9" s="208">
        <f>100-100</f>
        <v>0</v>
      </c>
      <c r="EX9" s="207"/>
      <c r="EY9" s="207"/>
      <c r="EZ9" s="207"/>
      <c r="FA9" s="208">
        <f>100-100</f>
        <v>0</v>
      </c>
      <c r="FB9" s="207"/>
      <c r="FC9" s="207"/>
      <c r="FD9" s="207"/>
      <c r="FE9" s="208">
        <f>100-100</f>
        <v>0</v>
      </c>
      <c r="FF9" s="207"/>
      <c r="FG9" s="207"/>
      <c r="FH9" s="207"/>
      <c r="FI9" s="207"/>
      <c r="FJ9" s="207"/>
      <c r="FK9" s="112"/>
      <c r="FL9" s="110" t="s">
        <v>268</v>
      </c>
      <c r="FM9" s="111" t="s">
        <v>269</v>
      </c>
      <c r="FN9" s="111"/>
      <c r="FO9" s="111" t="s">
        <v>270</v>
      </c>
      <c r="FP9" s="98">
        <f t="shared" si="0"/>
        <v>1770</v>
      </c>
      <c r="FQ9" s="5" t="s">
        <v>456</v>
      </c>
    </row>
    <row r="10" spans="1:173" s="5" customFormat="1" ht="15" customHeight="1">
      <c r="A10" s="107" t="s">
        <v>264</v>
      </c>
      <c r="B10" s="107" t="s">
        <v>271</v>
      </c>
      <c r="C10" s="107" t="s">
        <v>265</v>
      </c>
      <c r="D10" s="107" t="s">
        <v>64</v>
      </c>
      <c r="E10" s="108" t="s">
        <v>266</v>
      </c>
      <c r="F10" s="107" t="s">
        <v>267</v>
      </c>
      <c r="G10" s="107" t="s">
        <v>915</v>
      </c>
      <c r="H10" s="207"/>
      <c r="I10" s="208">
        <f>2000-2000</f>
        <v>0</v>
      </c>
      <c r="J10" s="207"/>
      <c r="K10" s="208">
        <f>2200-2200</f>
        <v>0</v>
      </c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  <c r="X10" s="207"/>
      <c r="Y10" s="207"/>
      <c r="Z10" s="207"/>
      <c r="AA10" s="207"/>
      <c r="AB10" s="207"/>
      <c r="AC10" s="207"/>
      <c r="AD10" s="207"/>
      <c r="AE10" s="207"/>
      <c r="AF10" s="207"/>
      <c r="AG10" s="207"/>
      <c r="AH10" s="207"/>
      <c r="AI10" s="207"/>
      <c r="AJ10" s="207"/>
      <c r="AK10" s="207"/>
      <c r="AL10" s="207"/>
      <c r="AM10" s="207"/>
      <c r="AN10" s="207"/>
      <c r="AO10" s="207"/>
      <c r="AP10" s="207"/>
      <c r="AQ10" s="207"/>
      <c r="AR10" s="207"/>
      <c r="AS10" s="207"/>
      <c r="AT10" s="207"/>
      <c r="AU10" s="207"/>
      <c r="AV10" s="207"/>
      <c r="AW10" s="207"/>
      <c r="AX10" s="207"/>
      <c r="AY10" s="207"/>
      <c r="AZ10" s="207"/>
      <c r="BA10" s="207"/>
      <c r="BB10" s="207"/>
      <c r="BC10" s="207"/>
      <c r="BD10" s="207"/>
      <c r="BE10" s="207"/>
      <c r="BF10" s="207"/>
      <c r="BG10" s="207"/>
      <c r="BH10" s="207"/>
      <c r="BI10" s="207"/>
      <c r="BJ10" s="207"/>
      <c r="BK10" s="207"/>
      <c r="BL10" s="207"/>
      <c r="BM10" s="207"/>
      <c r="BN10" s="207"/>
      <c r="BO10" s="207"/>
      <c r="BP10" s="207"/>
      <c r="BQ10" s="207"/>
      <c r="BR10" s="207"/>
      <c r="BS10" s="207"/>
      <c r="BT10" s="207"/>
      <c r="BU10" s="207"/>
      <c r="BV10" s="207"/>
      <c r="BW10" s="207"/>
      <c r="BX10" s="207"/>
      <c r="BY10" s="207"/>
      <c r="BZ10" s="207"/>
      <c r="CA10" s="207"/>
      <c r="CB10" s="207"/>
      <c r="CC10" s="207"/>
      <c r="CD10" s="207"/>
      <c r="CE10" s="207"/>
      <c r="CF10" s="207"/>
      <c r="CG10" s="207"/>
      <c r="CH10" s="207"/>
      <c r="CI10" s="207"/>
      <c r="CJ10" s="207"/>
      <c r="CK10" s="207"/>
      <c r="CL10" s="207"/>
      <c r="CM10" s="207"/>
      <c r="CN10" s="207"/>
      <c r="CO10" s="207"/>
      <c r="CP10" s="207"/>
      <c r="CQ10" s="207"/>
      <c r="CR10" s="207"/>
      <c r="CS10" s="207"/>
      <c r="CT10" s="207"/>
      <c r="CU10" s="207"/>
      <c r="CV10" s="207"/>
      <c r="CW10" s="207"/>
      <c r="CX10" s="207"/>
      <c r="CY10" s="207"/>
      <c r="CZ10" s="207"/>
      <c r="DA10" s="207"/>
      <c r="DB10" s="207"/>
      <c r="DC10" s="207"/>
      <c r="DD10" s="207"/>
      <c r="DE10" s="207"/>
      <c r="DF10" s="207"/>
      <c r="DG10" s="207"/>
      <c r="DH10" s="207"/>
      <c r="DI10" s="207"/>
      <c r="DJ10" s="207"/>
      <c r="DK10" s="207"/>
      <c r="DL10" s="207"/>
      <c r="DM10" s="207"/>
      <c r="DN10" s="207"/>
      <c r="DO10" s="207"/>
      <c r="DP10" s="207"/>
      <c r="DQ10" s="207"/>
      <c r="DR10" s="207"/>
      <c r="DS10" s="207"/>
      <c r="DT10" s="207"/>
      <c r="DU10" s="208">
        <f>2000-2000</f>
        <v>0</v>
      </c>
      <c r="DV10" s="208">
        <f>1000-1000</f>
        <v>0</v>
      </c>
      <c r="DW10" s="209">
        <f>2000-2000+2400-390</f>
        <v>2010</v>
      </c>
      <c r="DX10" s="207"/>
      <c r="DY10" s="208">
        <f>3000-3000</f>
        <v>0</v>
      </c>
      <c r="DZ10" s="209">
        <f>1000-1000+20-20</f>
        <v>0</v>
      </c>
      <c r="EA10" s="208">
        <f>1000-1000</f>
        <v>0</v>
      </c>
      <c r="EB10" s="207"/>
      <c r="EC10" s="207"/>
      <c r="ED10" s="207"/>
      <c r="EE10" s="207"/>
      <c r="EF10" s="207"/>
      <c r="EG10" s="207"/>
      <c r="EH10" s="207"/>
      <c r="EI10" s="207"/>
      <c r="EJ10" s="207"/>
      <c r="EK10" s="207"/>
      <c r="EL10" s="207"/>
      <c r="EM10" s="207"/>
      <c r="EN10" s="207"/>
      <c r="EO10" s="207"/>
      <c r="EP10" s="207"/>
      <c r="EQ10" s="207"/>
      <c r="ER10" s="207"/>
      <c r="ES10" s="207"/>
      <c r="ET10" s="207"/>
      <c r="EU10" s="207"/>
      <c r="EV10" s="207"/>
      <c r="EW10" s="207"/>
      <c r="EX10" s="207"/>
      <c r="EY10" s="207"/>
      <c r="EZ10" s="207"/>
      <c r="FA10" s="207"/>
      <c r="FB10" s="207"/>
      <c r="FC10" s="207"/>
      <c r="FD10" s="207"/>
      <c r="FE10" s="207"/>
      <c r="FF10" s="207"/>
      <c r="FG10" s="207"/>
      <c r="FH10" s="207"/>
      <c r="FI10" s="207"/>
      <c r="FJ10" s="207"/>
      <c r="FK10" s="112"/>
      <c r="FL10" s="110" t="s">
        <v>268</v>
      </c>
      <c r="FM10" s="111" t="s">
        <v>269</v>
      </c>
      <c r="FN10" s="111"/>
      <c r="FO10" s="111" t="s">
        <v>270</v>
      </c>
      <c r="FP10" s="98">
        <f t="shared" si="0"/>
        <v>2010</v>
      </c>
      <c r="FQ10" s="5" t="s">
        <v>456</v>
      </c>
    </row>
    <row r="11" spans="1:173" s="5" customFormat="1" ht="15" customHeight="1">
      <c r="A11" s="107" t="s">
        <v>264</v>
      </c>
      <c r="B11" s="107" t="s">
        <v>271</v>
      </c>
      <c r="C11" s="107" t="s">
        <v>265</v>
      </c>
      <c r="D11" s="107" t="s">
        <v>63</v>
      </c>
      <c r="E11" s="108" t="s">
        <v>266</v>
      </c>
      <c r="F11" s="107" t="s">
        <v>267</v>
      </c>
      <c r="G11" s="107" t="s">
        <v>915</v>
      </c>
      <c r="H11" s="207"/>
      <c r="I11" s="207"/>
      <c r="J11" s="207"/>
      <c r="K11" s="207"/>
      <c r="L11" s="209">
        <f>5000-5000+2760-620</f>
        <v>2140</v>
      </c>
      <c r="M11" s="207"/>
      <c r="N11" s="209">
        <f>3000-3000+240-240</f>
        <v>0</v>
      </c>
      <c r="O11" s="208">
        <f>3000-3000</f>
        <v>0</v>
      </c>
      <c r="P11" s="208">
        <f>5000-5000</f>
        <v>0</v>
      </c>
      <c r="Q11" s="207"/>
      <c r="R11" s="207"/>
      <c r="S11" s="207"/>
      <c r="T11" s="207"/>
      <c r="U11" s="207"/>
      <c r="V11" s="207"/>
      <c r="W11" s="207"/>
      <c r="X11" s="207"/>
      <c r="Y11" s="207"/>
      <c r="Z11" s="207"/>
      <c r="AA11" s="207"/>
      <c r="AB11" s="207"/>
      <c r="AC11" s="207"/>
      <c r="AD11" s="207"/>
      <c r="AE11" s="207"/>
      <c r="AF11" s="208">
        <f>500-500</f>
        <v>0</v>
      </c>
      <c r="AG11" s="207"/>
      <c r="AH11" s="207"/>
      <c r="AI11" s="207"/>
      <c r="AJ11" s="207"/>
      <c r="AK11" s="207"/>
      <c r="AL11" s="207"/>
      <c r="AM11" s="207"/>
      <c r="AN11" s="207"/>
      <c r="AO11" s="207"/>
      <c r="AP11" s="207"/>
      <c r="AQ11" s="207"/>
      <c r="AR11" s="207"/>
      <c r="AS11" s="207"/>
      <c r="AT11" s="207"/>
      <c r="AU11" s="207"/>
      <c r="AV11" s="207"/>
      <c r="AW11" s="207"/>
      <c r="AX11" s="207"/>
      <c r="AY11" s="207"/>
      <c r="AZ11" s="207"/>
      <c r="BA11" s="207"/>
      <c r="BB11" s="207"/>
      <c r="BC11" s="207"/>
      <c r="BD11" s="207"/>
      <c r="BE11" s="207"/>
      <c r="BF11" s="207"/>
      <c r="BG11" s="207"/>
      <c r="BH11" s="207"/>
      <c r="BI11" s="207"/>
      <c r="BJ11" s="207"/>
      <c r="BK11" s="207"/>
      <c r="BL11" s="207"/>
      <c r="BM11" s="207"/>
      <c r="BN11" s="207"/>
      <c r="BO11" s="207"/>
      <c r="BP11" s="207"/>
      <c r="BQ11" s="207"/>
      <c r="BR11" s="207"/>
      <c r="BS11" s="207"/>
      <c r="BT11" s="207"/>
      <c r="BU11" s="207"/>
      <c r="BV11" s="207"/>
      <c r="BW11" s="207"/>
      <c r="BX11" s="207"/>
      <c r="BY11" s="207"/>
      <c r="BZ11" s="207"/>
      <c r="CA11" s="207"/>
      <c r="CB11" s="207"/>
      <c r="CC11" s="207"/>
      <c r="CD11" s="207"/>
      <c r="CE11" s="207"/>
      <c r="CF11" s="207"/>
      <c r="CG11" s="207"/>
      <c r="CH11" s="207"/>
      <c r="CI11" s="207"/>
      <c r="CJ11" s="207"/>
      <c r="CK11" s="207"/>
      <c r="CL11" s="207"/>
      <c r="CM11" s="207"/>
      <c r="CN11" s="207"/>
      <c r="CO11" s="207"/>
      <c r="CP11" s="207"/>
      <c r="CQ11" s="207"/>
      <c r="CR11" s="207"/>
      <c r="CS11" s="207"/>
      <c r="CT11" s="207"/>
      <c r="CU11" s="207"/>
      <c r="CV11" s="207"/>
      <c r="CW11" s="207"/>
      <c r="CX11" s="207"/>
      <c r="CY11" s="207"/>
      <c r="CZ11" s="207"/>
      <c r="DA11" s="207"/>
      <c r="DB11" s="207"/>
      <c r="DC11" s="207"/>
      <c r="DD11" s="207"/>
      <c r="DE11" s="207"/>
      <c r="DF11" s="207"/>
      <c r="DG11" s="207"/>
      <c r="DH11" s="207"/>
      <c r="DI11" s="207"/>
      <c r="DJ11" s="207"/>
      <c r="DK11" s="207"/>
      <c r="DL11" s="207"/>
      <c r="DM11" s="207"/>
      <c r="DN11" s="207"/>
      <c r="DO11" s="207"/>
      <c r="DP11" s="207"/>
      <c r="DQ11" s="207"/>
      <c r="DR11" s="207"/>
      <c r="DS11" s="207"/>
      <c r="DT11" s="207"/>
      <c r="DU11" s="207"/>
      <c r="DV11" s="207"/>
      <c r="DW11" s="207"/>
      <c r="DX11" s="208">
        <f>3000-3000</f>
        <v>0</v>
      </c>
      <c r="DY11" s="207"/>
      <c r="DZ11" s="207"/>
      <c r="EA11" s="207"/>
      <c r="EB11" s="207"/>
      <c r="EC11" s="207"/>
      <c r="ED11" s="207"/>
      <c r="EE11" s="207"/>
      <c r="EF11" s="208">
        <f>500-500</f>
        <v>0</v>
      </c>
      <c r="EG11" s="208">
        <f>500-500</f>
        <v>0</v>
      </c>
      <c r="EH11" s="207"/>
      <c r="EI11" s="207"/>
      <c r="EJ11" s="208">
        <f>100-100</f>
        <v>0</v>
      </c>
      <c r="EK11" s="207"/>
      <c r="EL11" s="207"/>
      <c r="EM11" s="207"/>
      <c r="EN11" s="207"/>
      <c r="EO11" s="207"/>
      <c r="EP11" s="207"/>
      <c r="EQ11" s="207"/>
      <c r="ER11" s="207"/>
      <c r="ES11" s="207"/>
      <c r="ET11" s="207"/>
      <c r="EU11" s="207"/>
      <c r="EV11" s="207"/>
      <c r="EW11" s="207"/>
      <c r="EX11" s="207"/>
      <c r="EY11" s="207"/>
      <c r="EZ11" s="207"/>
      <c r="FA11" s="207"/>
      <c r="FB11" s="207"/>
      <c r="FC11" s="207"/>
      <c r="FD11" s="207"/>
      <c r="FE11" s="207"/>
      <c r="FF11" s="207"/>
      <c r="FG11" s="208">
        <f>500-500</f>
        <v>0</v>
      </c>
      <c r="FH11" s="208">
        <f>1000-1000</f>
        <v>0</v>
      </c>
      <c r="FI11" s="207"/>
      <c r="FJ11" s="207"/>
      <c r="FK11" s="112"/>
      <c r="FL11" s="110" t="s">
        <v>268</v>
      </c>
      <c r="FM11" s="111" t="s">
        <v>269</v>
      </c>
      <c r="FN11" s="111"/>
      <c r="FO11" s="111" t="s">
        <v>270</v>
      </c>
      <c r="FP11" s="98">
        <f t="shared" si="0"/>
        <v>2140</v>
      </c>
      <c r="FQ11" s="5" t="s">
        <v>456</v>
      </c>
    </row>
    <row r="12" spans="1:173" s="5" customFormat="1" ht="15" customHeight="1">
      <c r="A12" s="107" t="s">
        <v>264</v>
      </c>
      <c r="B12" s="107" t="s">
        <v>271</v>
      </c>
      <c r="C12" s="107" t="s">
        <v>265</v>
      </c>
      <c r="D12" s="107" t="s">
        <v>65</v>
      </c>
      <c r="E12" s="108" t="s">
        <v>266</v>
      </c>
      <c r="F12" s="107" t="s">
        <v>267</v>
      </c>
      <c r="G12" s="107" t="s">
        <v>916</v>
      </c>
      <c r="H12" s="207"/>
      <c r="I12" s="207"/>
      <c r="J12" s="208">
        <f>2000-2000</f>
        <v>0</v>
      </c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  <c r="X12" s="207"/>
      <c r="Y12" s="207"/>
      <c r="Z12" s="207"/>
      <c r="AA12" s="207"/>
      <c r="AB12" s="207"/>
      <c r="AC12" s="207"/>
      <c r="AD12" s="207"/>
      <c r="AE12" s="207"/>
      <c r="AF12" s="207"/>
      <c r="AG12" s="207"/>
      <c r="AH12" s="207"/>
      <c r="AI12" s="207"/>
      <c r="AJ12" s="207"/>
      <c r="AK12" s="207"/>
      <c r="AL12" s="207"/>
      <c r="AM12" s="207"/>
      <c r="AN12" s="207"/>
      <c r="AO12" s="207"/>
      <c r="AP12" s="207"/>
      <c r="AQ12" s="207"/>
      <c r="AR12" s="207"/>
      <c r="AS12" s="207"/>
      <c r="AT12" s="207"/>
      <c r="AU12" s="207"/>
      <c r="AV12" s="207"/>
      <c r="AW12" s="207"/>
      <c r="AX12" s="207"/>
      <c r="AY12" s="207"/>
      <c r="AZ12" s="207"/>
      <c r="BA12" s="207"/>
      <c r="BB12" s="207"/>
      <c r="BC12" s="207"/>
      <c r="BD12" s="207"/>
      <c r="BE12" s="207"/>
      <c r="BF12" s="207"/>
      <c r="BG12" s="207"/>
      <c r="BH12" s="207"/>
      <c r="BI12" s="207"/>
      <c r="BJ12" s="207"/>
      <c r="BK12" s="207"/>
      <c r="BL12" s="207"/>
      <c r="BM12" s="207"/>
      <c r="BN12" s="207"/>
      <c r="BO12" s="207"/>
      <c r="BP12" s="207"/>
      <c r="BQ12" s="207"/>
      <c r="BR12" s="207"/>
      <c r="BS12" s="207"/>
      <c r="BT12" s="207"/>
      <c r="BU12" s="207"/>
      <c r="BV12" s="207"/>
      <c r="BW12" s="207"/>
      <c r="BX12" s="207"/>
      <c r="BY12" s="207"/>
      <c r="BZ12" s="207"/>
      <c r="CA12" s="207"/>
      <c r="CB12" s="207"/>
      <c r="CC12" s="207"/>
      <c r="CD12" s="207"/>
      <c r="CE12" s="207"/>
      <c r="CF12" s="207"/>
      <c r="CG12" s="207"/>
      <c r="CH12" s="207"/>
      <c r="CI12" s="207"/>
      <c r="CJ12" s="207"/>
      <c r="CK12" s="207"/>
      <c r="CL12" s="207"/>
      <c r="CM12" s="207"/>
      <c r="CN12" s="207"/>
      <c r="CO12" s="207"/>
      <c r="CP12" s="207"/>
      <c r="CQ12" s="207"/>
      <c r="CR12" s="207"/>
      <c r="CS12" s="207"/>
      <c r="CT12" s="207"/>
      <c r="CU12" s="207"/>
      <c r="CV12" s="207"/>
      <c r="CW12" s="207"/>
      <c r="CX12" s="207"/>
      <c r="CY12" s="207"/>
      <c r="CZ12" s="207"/>
      <c r="DA12" s="207"/>
      <c r="DB12" s="207"/>
      <c r="DC12" s="207"/>
      <c r="DD12" s="207"/>
      <c r="DE12" s="207"/>
      <c r="DF12" s="207"/>
      <c r="DG12" s="207"/>
      <c r="DH12" s="207"/>
      <c r="DI12" s="207"/>
      <c r="DJ12" s="207"/>
      <c r="DK12" s="207"/>
      <c r="DL12" s="207"/>
      <c r="DM12" s="207"/>
      <c r="DN12" s="207"/>
      <c r="DO12" s="207"/>
      <c r="DP12" s="207"/>
      <c r="DQ12" s="207"/>
      <c r="DR12" s="207"/>
      <c r="DS12" s="207"/>
      <c r="DT12" s="212"/>
      <c r="DU12" s="207"/>
      <c r="DV12" s="207"/>
      <c r="DW12" s="207"/>
      <c r="DX12" s="207"/>
      <c r="DY12" s="207"/>
      <c r="DZ12" s="207"/>
      <c r="EA12" s="207"/>
      <c r="EB12" s="207"/>
      <c r="EC12" s="207"/>
      <c r="ED12" s="207"/>
      <c r="EE12" s="207"/>
      <c r="EF12" s="207"/>
      <c r="EG12" s="207"/>
      <c r="EH12" s="207"/>
      <c r="EI12" s="207"/>
      <c r="EJ12" s="207"/>
      <c r="EK12" s="207"/>
      <c r="EL12" s="207"/>
      <c r="EM12" s="207"/>
      <c r="EN12" s="207"/>
      <c r="EO12" s="207"/>
      <c r="EP12" s="207"/>
      <c r="EQ12" s="207"/>
      <c r="ER12" s="207"/>
      <c r="ES12" s="207"/>
      <c r="ET12" s="207"/>
      <c r="EU12" s="207"/>
      <c r="EV12" s="207"/>
      <c r="EW12" s="207"/>
      <c r="EX12" s="207"/>
      <c r="EY12" s="207"/>
      <c r="EZ12" s="207"/>
      <c r="FA12" s="207"/>
      <c r="FB12" s="207"/>
      <c r="FC12" s="207"/>
      <c r="FD12" s="207"/>
      <c r="FE12" s="207"/>
      <c r="FF12" s="207"/>
      <c r="FG12" s="207"/>
      <c r="FH12" s="207"/>
      <c r="FI12" s="207"/>
      <c r="FJ12" s="207"/>
      <c r="FK12" s="112"/>
      <c r="FL12" s="110" t="s">
        <v>268</v>
      </c>
      <c r="FM12" s="111" t="s">
        <v>269</v>
      </c>
      <c r="FN12" s="111"/>
      <c r="FO12" s="111" t="s">
        <v>270</v>
      </c>
      <c r="FP12" s="98">
        <f t="shared" si="0"/>
        <v>0</v>
      </c>
      <c r="FQ12" s="5" t="s">
        <v>456</v>
      </c>
    </row>
    <row r="13" spans="1:173" s="252" customFormat="1" ht="15" customHeight="1">
      <c r="A13" s="246" t="s">
        <v>272</v>
      </c>
      <c r="B13" s="246" t="s">
        <v>264</v>
      </c>
      <c r="C13" s="246" t="s">
        <v>273</v>
      </c>
      <c r="D13" s="246" t="s">
        <v>64</v>
      </c>
      <c r="E13" s="247" t="s">
        <v>274</v>
      </c>
      <c r="F13" s="246" t="s">
        <v>267</v>
      </c>
      <c r="G13" s="107" t="s">
        <v>853</v>
      </c>
      <c r="H13" s="212"/>
      <c r="I13" s="212"/>
      <c r="J13" s="212"/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>
        <f>50-50</f>
        <v>0</v>
      </c>
      <c r="AI13" s="212"/>
      <c r="AJ13" s="212"/>
      <c r="AK13" s="212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2"/>
      <c r="AX13" s="212"/>
      <c r="AY13" s="212"/>
      <c r="AZ13" s="212"/>
      <c r="BA13" s="212"/>
      <c r="BB13" s="212"/>
      <c r="BC13" s="212"/>
      <c r="BD13" s="212"/>
      <c r="BE13" s="212"/>
      <c r="BF13" s="212">
        <f>50-50</f>
        <v>0</v>
      </c>
      <c r="BG13" s="212"/>
      <c r="BH13" s="212"/>
      <c r="BI13" s="212"/>
      <c r="BJ13" s="212"/>
      <c r="BK13" s="212"/>
      <c r="BL13" s="212"/>
      <c r="BM13" s="212"/>
      <c r="BN13" s="212"/>
      <c r="BO13" s="212"/>
      <c r="BP13" s="212"/>
      <c r="BQ13" s="212"/>
      <c r="BR13" s="212"/>
      <c r="BS13" s="212"/>
      <c r="BT13" s="212"/>
      <c r="BU13" s="212"/>
      <c r="BV13" s="212"/>
      <c r="BW13" s="212"/>
      <c r="BX13" s="212"/>
      <c r="BY13" s="212"/>
      <c r="BZ13" s="212"/>
      <c r="CA13" s="212"/>
      <c r="CB13" s="212"/>
      <c r="CC13" s="212"/>
      <c r="CD13" s="212"/>
      <c r="CE13" s="212"/>
      <c r="CF13" s="212"/>
      <c r="CG13" s="212"/>
      <c r="CH13" s="212"/>
      <c r="CI13" s="212"/>
      <c r="CJ13" s="212"/>
      <c r="CK13" s="212"/>
      <c r="CL13" s="212"/>
      <c r="CM13" s="212"/>
      <c r="CN13" s="212"/>
      <c r="CO13" s="212"/>
      <c r="CP13" s="212"/>
      <c r="CQ13" s="212"/>
      <c r="CR13" s="212"/>
      <c r="CS13" s="212"/>
      <c r="CT13" s="212"/>
      <c r="CU13" s="212"/>
      <c r="CV13" s="212"/>
      <c r="CW13" s="212"/>
      <c r="CX13" s="212"/>
      <c r="CY13" s="212"/>
      <c r="CZ13" s="212"/>
      <c r="DA13" s="212"/>
      <c r="DB13" s="212"/>
      <c r="DC13" s="212"/>
      <c r="DD13" s="212"/>
      <c r="DE13" s="212"/>
      <c r="DF13" s="212"/>
      <c r="DG13" s="212"/>
      <c r="DH13" s="212"/>
      <c r="DI13" s="212"/>
      <c r="DJ13" s="212"/>
      <c r="DK13" s="212"/>
      <c r="DL13" s="212"/>
      <c r="DM13" s="212"/>
      <c r="DN13" s="212"/>
      <c r="DO13" s="212"/>
      <c r="DP13" s="212"/>
      <c r="DQ13" s="212"/>
      <c r="DR13" s="212"/>
      <c r="DS13" s="212"/>
      <c r="DT13" s="212"/>
      <c r="DU13" s="212"/>
      <c r="DV13" s="212"/>
      <c r="DW13" s="212"/>
      <c r="DX13" s="212"/>
      <c r="DY13" s="212"/>
      <c r="DZ13" s="212"/>
      <c r="EA13" s="212"/>
      <c r="EB13" s="212"/>
      <c r="EC13" s="212"/>
      <c r="ED13" s="212"/>
      <c r="EE13" s="212"/>
      <c r="EF13" s="212"/>
      <c r="EG13" s="212"/>
      <c r="EH13" s="212"/>
      <c r="EI13" s="212"/>
      <c r="EJ13" s="212"/>
      <c r="EK13" s="212"/>
      <c r="EL13" s="212"/>
      <c r="EM13" s="212"/>
      <c r="EN13" s="212"/>
      <c r="EO13" s="212"/>
      <c r="EP13" s="212"/>
      <c r="EQ13" s="212"/>
      <c r="ER13" s="212"/>
      <c r="ES13" s="212"/>
      <c r="ET13" s="212"/>
      <c r="EU13" s="212"/>
      <c r="EV13" s="212"/>
      <c r="EW13" s="212"/>
      <c r="EX13" s="212"/>
      <c r="EY13" s="212"/>
      <c r="EZ13" s="212"/>
      <c r="FA13" s="212"/>
      <c r="FB13" s="212"/>
      <c r="FC13" s="212"/>
      <c r="FD13" s="212"/>
      <c r="FE13" s="212"/>
      <c r="FF13" s="212"/>
      <c r="FG13" s="212"/>
      <c r="FH13" s="212"/>
      <c r="FI13" s="212"/>
      <c r="FJ13" s="212"/>
      <c r="FK13" s="248"/>
      <c r="FL13" s="249" t="s">
        <v>268</v>
      </c>
      <c r="FM13" s="250" t="s">
        <v>269</v>
      </c>
      <c r="FN13" s="250"/>
      <c r="FO13" s="250" t="s">
        <v>275</v>
      </c>
      <c r="FP13" s="251">
        <f t="shared" si="0"/>
        <v>0</v>
      </c>
      <c r="FQ13" s="252" t="s">
        <v>447</v>
      </c>
    </row>
    <row r="14" spans="1:173" s="252" customFormat="1" ht="15" customHeight="1">
      <c r="A14" s="246" t="s">
        <v>272</v>
      </c>
      <c r="B14" s="246" t="s">
        <v>264</v>
      </c>
      <c r="C14" s="246" t="s">
        <v>273</v>
      </c>
      <c r="D14" s="246" t="s">
        <v>63</v>
      </c>
      <c r="E14" s="247" t="s">
        <v>274</v>
      </c>
      <c r="F14" s="246" t="s">
        <v>267</v>
      </c>
      <c r="G14" s="253" t="s">
        <v>978</v>
      </c>
      <c r="H14" s="212"/>
      <c r="I14" s="212"/>
      <c r="J14" s="212"/>
      <c r="K14" s="212"/>
      <c r="L14" s="212"/>
      <c r="M14" s="212"/>
      <c r="N14" s="212"/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>
        <f>50-50</f>
        <v>0</v>
      </c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>
        <v>30</v>
      </c>
      <c r="AV14" s="212"/>
      <c r="AW14" s="212"/>
      <c r="AX14" s="212"/>
      <c r="AY14" s="212"/>
      <c r="AZ14" s="212"/>
      <c r="BA14" s="212"/>
      <c r="BB14" s="212"/>
      <c r="BC14" s="212"/>
      <c r="BD14" s="212"/>
      <c r="BE14" s="212"/>
      <c r="BF14" s="212"/>
      <c r="BG14" s="212"/>
      <c r="BH14" s="212">
        <f>20-20</f>
        <v>0</v>
      </c>
      <c r="BI14" s="212"/>
      <c r="BJ14" s="212"/>
      <c r="BK14" s="212"/>
      <c r="BL14" s="212"/>
      <c r="BM14" s="212"/>
      <c r="BN14" s="212"/>
      <c r="BO14" s="212"/>
      <c r="BP14" s="212"/>
      <c r="BQ14" s="212"/>
      <c r="BR14" s="212"/>
      <c r="BS14" s="212"/>
      <c r="BT14" s="212"/>
      <c r="BU14" s="212"/>
      <c r="BV14" s="212"/>
      <c r="BW14" s="212"/>
      <c r="BX14" s="212">
        <v>10</v>
      </c>
      <c r="BY14" s="212"/>
      <c r="BZ14" s="212"/>
      <c r="CA14" s="212"/>
      <c r="CB14" s="212"/>
      <c r="CC14" s="212"/>
      <c r="CD14" s="212"/>
      <c r="CE14" s="212">
        <v>5</v>
      </c>
      <c r="CF14" s="212"/>
      <c r="CG14" s="212"/>
      <c r="CH14" s="212"/>
      <c r="CI14" s="212"/>
      <c r="CJ14" s="212"/>
      <c r="CK14" s="212"/>
      <c r="CL14" s="212">
        <v>10</v>
      </c>
      <c r="CM14" s="212"/>
      <c r="CN14" s="212"/>
      <c r="CO14" s="212"/>
      <c r="CP14" s="212"/>
      <c r="CQ14" s="212"/>
      <c r="CR14" s="212"/>
      <c r="CS14" s="212"/>
      <c r="CT14" s="212"/>
      <c r="CU14" s="212"/>
      <c r="CV14" s="212"/>
      <c r="CW14" s="212"/>
      <c r="CX14" s="212"/>
      <c r="CY14" s="212"/>
      <c r="CZ14" s="212"/>
      <c r="DA14" s="212"/>
      <c r="DB14" s="212"/>
      <c r="DC14" s="212"/>
      <c r="DD14" s="212"/>
      <c r="DE14" s="212"/>
      <c r="DF14" s="212"/>
      <c r="DG14" s="212"/>
      <c r="DH14" s="212"/>
      <c r="DI14" s="212"/>
      <c r="DJ14" s="212"/>
      <c r="DK14" s="212"/>
      <c r="DL14" s="212"/>
      <c r="DM14" s="212"/>
      <c r="DN14" s="212"/>
      <c r="DO14" s="212"/>
      <c r="DP14" s="212"/>
      <c r="DQ14" s="212"/>
      <c r="DR14" s="212"/>
      <c r="DS14" s="212"/>
      <c r="DT14" s="212"/>
      <c r="DU14" s="212"/>
      <c r="DV14" s="212"/>
      <c r="DW14" s="212"/>
      <c r="DX14" s="212"/>
      <c r="DY14" s="212"/>
      <c r="DZ14" s="212"/>
      <c r="EA14" s="212"/>
      <c r="EB14" s="212"/>
      <c r="EC14" s="212"/>
      <c r="ED14" s="212"/>
      <c r="EE14" s="212"/>
      <c r="EF14" s="212"/>
      <c r="EG14" s="212"/>
      <c r="EH14" s="212"/>
      <c r="EI14" s="212"/>
      <c r="EJ14" s="212"/>
      <c r="EK14" s="212"/>
      <c r="EL14" s="212"/>
      <c r="EM14" s="212"/>
      <c r="EN14" s="212"/>
      <c r="EO14" s="212"/>
      <c r="EP14" s="212"/>
      <c r="EQ14" s="212"/>
      <c r="ER14" s="212"/>
      <c r="ES14" s="212"/>
      <c r="ET14" s="212"/>
      <c r="EU14" s="212">
        <v>5</v>
      </c>
      <c r="EV14" s="212"/>
      <c r="EW14" s="212"/>
      <c r="EX14" s="212"/>
      <c r="EY14" s="212"/>
      <c r="EZ14" s="212"/>
      <c r="FA14" s="212"/>
      <c r="FB14" s="212"/>
      <c r="FC14" s="212"/>
      <c r="FD14" s="212"/>
      <c r="FE14" s="212"/>
      <c r="FF14" s="212"/>
      <c r="FG14" s="212"/>
      <c r="FH14" s="212"/>
      <c r="FI14" s="212"/>
      <c r="FJ14" s="212"/>
      <c r="FK14" s="248"/>
      <c r="FL14" s="249" t="s">
        <v>268</v>
      </c>
      <c r="FM14" s="250" t="s">
        <v>269</v>
      </c>
      <c r="FN14" s="250"/>
      <c r="FO14" s="250" t="s">
        <v>275</v>
      </c>
      <c r="FP14" s="251">
        <f t="shared" si="0"/>
        <v>60</v>
      </c>
      <c r="FQ14" s="252" t="s">
        <v>447</v>
      </c>
    </row>
    <row r="15" spans="1:173" s="5" customFormat="1" ht="15" customHeight="1">
      <c r="A15" s="107" t="s">
        <v>272</v>
      </c>
      <c r="B15" s="107" t="s">
        <v>264</v>
      </c>
      <c r="C15" s="107" t="s">
        <v>273</v>
      </c>
      <c r="D15" s="107" t="s">
        <v>63</v>
      </c>
      <c r="E15" s="108" t="s">
        <v>276</v>
      </c>
      <c r="F15" s="107" t="s">
        <v>267</v>
      </c>
      <c r="G15" s="107" t="s">
        <v>853</v>
      </c>
      <c r="H15" s="207"/>
      <c r="I15" s="207"/>
      <c r="J15" s="207"/>
      <c r="K15" s="207"/>
      <c r="L15" s="207"/>
      <c r="M15" s="207"/>
      <c r="N15" s="207"/>
      <c r="O15" s="207"/>
      <c r="P15" s="207"/>
      <c r="Q15" s="207"/>
      <c r="R15" s="207"/>
      <c r="S15" s="207"/>
      <c r="T15" s="207"/>
      <c r="U15" s="207"/>
      <c r="V15" s="207"/>
      <c r="W15" s="207"/>
      <c r="X15" s="207"/>
      <c r="Y15" s="208">
        <f t="shared" ref="Y15:AE15" si="1">1500-1500</f>
        <v>0</v>
      </c>
      <c r="Z15" s="208">
        <f t="shared" si="1"/>
        <v>0</v>
      </c>
      <c r="AA15" s="208">
        <f t="shared" si="1"/>
        <v>0</v>
      </c>
      <c r="AB15" s="208">
        <f t="shared" si="1"/>
        <v>0</v>
      </c>
      <c r="AC15" s="208">
        <f t="shared" si="1"/>
        <v>0</v>
      </c>
      <c r="AD15" s="208">
        <f t="shared" si="1"/>
        <v>0</v>
      </c>
      <c r="AE15" s="208">
        <f t="shared" si="1"/>
        <v>0</v>
      </c>
      <c r="AF15" s="207"/>
      <c r="AG15" s="207"/>
      <c r="AH15" s="207"/>
      <c r="AI15" s="207"/>
      <c r="AJ15" s="207"/>
      <c r="AK15" s="207"/>
      <c r="AL15" s="207"/>
      <c r="AM15" s="207"/>
      <c r="AN15" s="207"/>
      <c r="AO15" s="207"/>
      <c r="AP15" s="207"/>
      <c r="AQ15" s="207"/>
      <c r="AR15" s="207"/>
      <c r="AS15" s="207"/>
      <c r="AT15" s="207"/>
      <c r="AU15" s="207"/>
      <c r="AV15" s="207"/>
      <c r="AW15" s="207"/>
      <c r="AX15" s="207"/>
      <c r="AY15" s="207"/>
      <c r="AZ15" s="207"/>
      <c r="BA15" s="207"/>
      <c r="BB15" s="207"/>
      <c r="BC15" s="207"/>
      <c r="BD15" s="207"/>
      <c r="BE15" s="207"/>
      <c r="BF15" s="207"/>
      <c r="BG15" s="207"/>
      <c r="BH15" s="207"/>
      <c r="BI15" s="207"/>
      <c r="BJ15" s="207"/>
      <c r="BK15" s="207"/>
      <c r="BL15" s="207"/>
      <c r="BM15" s="207"/>
      <c r="BN15" s="207"/>
      <c r="BO15" s="207"/>
      <c r="BP15" s="207"/>
      <c r="BQ15" s="207"/>
      <c r="BR15" s="207"/>
      <c r="BS15" s="207"/>
      <c r="BT15" s="207"/>
      <c r="BU15" s="207"/>
      <c r="BV15" s="207"/>
      <c r="BW15" s="207"/>
      <c r="BX15" s="207"/>
      <c r="BY15" s="207"/>
      <c r="BZ15" s="207"/>
      <c r="CA15" s="207"/>
      <c r="CB15" s="207"/>
      <c r="CC15" s="207"/>
      <c r="CD15" s="207"/>
      <c r="CE15" s="207"/>
      <c r="CF15" s="207"/>
      <c r="CG15" s="207"/>
      <c r="CH15" s="207"/>
      <c r="CI15" s="207"/>
      <c r="CJ15" s="207"/>
      <c r="CK15" s="207"/>
      <c r="CL15" s="207"/>
      <c r="CM15" s="207"/>
      <c r="CN15" s="207"/>
      <c r="CO15" s="207"/>
      <c r="CP15" s="207"/>
      <c r="CQ15" s="207"/>
      <c r="CR15" s="207"/>
      <c r="CS15" s="207"/>
      <c r="CT15" s="207"/>
      <c r="CU15" s="207"/>
      <c r="CV15" s="207"/>
      <c r="CW15" s="207"/>
      <c r="CX15" s="207"/>
      <c r="CY15" s="207"/>
      <c r="CZ15" s="207"/>
      <c r="DA15" s="207"/>
      <c r="DB15" s="207"/>
      <c r="DC15" s="207"/>
      <c r="DD15" s="207"/>
      <c r="DE15" s="207"/>
      <c r="DF15" s="207"/>
      <c r="DG15" s="207"/>
      <c r="DH15" s="207"/>
      <c r="DI15" s="207"/>
      <c r="DJ15" s="207"/>
      <c r="DK15" s="207"/>
      <c r="DL15" s="207"/>
      <c r="DM15" s="207"/>
      <c r="DN15" s="207"/>
      <c r="DO15" s="207"/>
      <c r="DP15" s="207"/>
      <c r="DQ15" s="207"/>
      <c r="DR15" s="207"/>
      <c r="DS15" s="207"/>
      <c r="DT15" s="207"/>
      <c r="DU15" s="207"/>
      <c r="DV15" s="207"/>
      <c r="DW15" s="207"/>
      <c r="DX15" s="207"/>
      <c r="DY15" s="207"/>
      <c r="DZ15" s="207"/>
      <c r="EA15" s="207"/>
      <c r="EB15" s="207"/>
      <c r="EC15" s="207"/>
      <c r="ED15" s="207"/>
      <c r="EE15" s="207"/>
      <c r="EF15" s="207"/>
      <c r="EG15" s="207"/>
      <c r="EH15" s="207"/>
      <c r="EI15" s="207"/>
      <c r="EJ15" s="207"/>
      <c r="EK15" s="207"/>
      <c r="EL15" s="207"/>
      <c r="EM15" s="207"/>
      <c r="EN15" s="207"/>
      <c r="EO15" s="207"/>
      <c r="EP15" s="207"/>
      <c r="EQ15" s="207"/>
      <c r="ER15" s="207"/>
      <c r="ES15" s="207"/>
      <c r="ET15" s="207"/>
      <c r="EU15" s="207"/>
      <c r="EV15" s="207"/>
      <c r="EW15" s="207"/>
      <c r="EX15" s="207"/>
      <c r="EY15" s="207"/>
      <c r="EZ15" s="207"/>
      <c r="FA15" s="207"/>
      <c r="FB15" s="207"/>
      <c r="FC15" s="207"/>
      <c r="FD15" s="207"/>
      <c r="FE15" s="207"/>
      <c r="FF15" s="207"/>
      <c r="FG15" s="207"/>
      <c r="FH15" s="207"/>
      <c r="FI15" s="207"/>
      <c r="FJ15" s="207"/>
      <c r="FK15" s="112"/>
      <c r="FL15" s="110" t="s">
        <v>268</v>
      </c>
      <c r="FM15" s="111" t="s">
        <v>269</v>
      </c>
      <c r="FN15" s="111" t="s">
        <v>277</v>
      </c>
      <c r="FO15" s="111" t="s">
        <v>278</v>
      </c>
      <c r="FP15" s="98">
        <f t="shared" si="0"/>
        <v>0</v>
      </c>
      <c r="FQ15" s="5" t="s">
        <v>448</v>
      </c>
    </row>
    <row r="16" spans="1:173" s="5" customFormat="1" ht="15" customHeight="1">
      <c r="A16" s="107" t="s">
        <v>272</v>
      </c>
      <c r="B16" s="107" t="s">
        <v>264</v>
      </c>
      <c r="C16" s="107" t="s">
        <v>273</v>
      </c>
      <c r="D16" s="107" t="s">
        <v>64</v>
      </c>
      <c r="E16" s="108" t="s">
        <v>279</v>
      </c>
      <c r="F16" s="107" t="s">
        <v>267</v>
      </c>
      <c r="G16" s="107" t="s">
        <v>853</v>
      </c>
      <c r="H16" s="207"/>
      <c r="I16" s="207"/>
      <c r="J16" s="207"/>
      <c r="K16" s="207"/>
      <c r="L16" s="207"/>
      <c r="M16" s="207"/>
      <c r="N16" s="207"/>
      <c r="O16" s="207"/>
      <c r="P16" s="207"/>
      <c r="Q16" s="208">
        <f>100-100</f>
        <v>0</v>
      </c>
      <c r="R16" s="207"/>
      <c r="S16" s="207"/>
      <c r="T16" s="208">
        <f>100-100</f>
        <v>0</v>
      </c>
      <c r="U16" s="207"/>
      <c r="V16" s="207"/>
      <c r="W16" s="207"/>
      <c r="X16" s="207"/>
      <c r="Y16" s="207"/>
      <c r="Z16" s="207"/>
      <c r="AA16" s="207"/>
      <c r="AB16" s="207"/>
      <c r="AC16" s="207"/>
      <c r="AD16" s="207"/>
      <c r="AE16" s="207"/>
      <c r="AF16" s="207"/>
      <c r="AG16" s="208">
        <f>100-100</f>
        <v>0</v>
      </c>
      <c r="AH16" s="207"/>
      <c r="AI16" s="207"/>
      <c r="AJ16" s="207"/>
      <c r="AK16" s="207"/>
      <c r="AL16" s="207"/>
      <c r="AM16" s="207"/>
      <c r="AN16" s="207"/>
      <c r="AO16" s="207"/>
      <c r="AP16" s="207"/>
      <c r="AQ16" s="208">
        <f>100-100</f>
        <v>0</v>
      </c>
      <c r="AR16" s="208">
        <f>100-100</f>
        <v>0</v>
      </c>
      <c r="AS16" s="207"/>
      <c r="AT16" s="207"/>
      <c r="AU16" s="207"/>
      <c r="AV16" s="207"/>
      <c r="AW16" s="207"/>
      <c r="AX16" s="207"/>
      <c r="AY16" s="207"/>
      <c r="AZ16" s="207"/>
      <c r="BA16" s="207"/>
      <c r="BB16" s="207"/>
      <c r="BC16" s="207"/>
      <c r="BD16" s="207"/>
      <c r="BE16" s="207"/>
      <c r="BF16" s="208">
        <f>100-100</f>
        <v>0</v>
      </c>
      <c r="BG16" s="207"/>
      <c r="BH16" s="207"/>
      <c r="BI16" s="207"/>
      <c r="BJ16" s="207"/>
      <c r="BK16" s="207"/>
      <c r="BL16" s="207"/>
      <c r="BM16" s="207"/>
      <c r="BN16" s="207"/>
      <c r="BO16" s="207"/>
      <c r="BP16" s="207"/>
      <c r="BQ16" s="207"/>
      <c r="BR16" s="207"/>
      <c r="BS16" s="207"/>
      <c r="BT16" s="207"/>
      <c r="BU16" s="207"/>
      <c r="BV16" s="207"/>
      <c r="BW16" s="207"/>
      <c r="BX16" s="207"/>
      <c r="BY16" s="207"/>
      <c r="BZ16" s="207"/>
      <c r="CA16" s="207"/>
      <c r="CB16" s="207"/>
      <c r="CC16" s="207"/>
      <c r="CD16" s="207"/>
      <c r="CE16" s="207"/>
      <c r="CF16" s="207"/>
      <c r="CG16" s="207"/>
      <c r="CH16" s="207"/>
      <c r="CI16" s="207"/>
      <c r="CJ16" s="207"/>
      <c r="CK16" s="207"/>
      <c r="CL16" s="207"/>
      <c r="CM16" s="207"/>
      <c r="CN16" s="207"/>
      <c r="CO16" s="207"/>
      <c r="CP16" s="207"/>
      <c r="CQ16" s="207"/>
      <c r="CR16" s="207"/>
      <c r="CS16" s="207"/>
      <c r="CT16" s="207"/>
      <c r="CU16" s="207"/>
      <c r="CV16" s="207"/>
      <c r="CW16" s="207"/>
      <c r="CX16" s="207"/>
      <c r="CY16" s="207"/>
      <c r="CZ16" s="207"/>
      <c r="DA16" s="207"/>
      <c r="DB16" s="207"/>
      <c r="DC16" s="207"/>
      <c r="DD16" s="207"/>
      <c r="DE16" s="207"/>
      <c r="DF16" s="207"/>
      <c r="DG16" s="207"/>
      <c r="DH16" s="207"/>
      <c r="DI16" s="207"/>
      <c r="DJ16" s="207"/>
      <c r="DK16" s="207"/>
      <c r="DL16" s="207"/>
      <c r="DM16" s="207"/>
      <c r="DN16" s="207"/>
      <c r="DO16" s="207"/>
      <c r="DP16" s="207"/>
      <c r="DQ16" s="207"/>
      <c r="DR16" s="207"/>
      <c r="DS16" s="207"/>
      <c r="DT16" s="207"/>
      <c r="DU16" s="207"/>
      <c r="DV16" s="207"/>
      <c r="DW16" s="207"/>
      <c r="DX16" s="207"/>
      <c r="DY16" s="207"/>
      <c r="DZ16" s="207"/>
      <c r="EA16" s="207"/>
      <c r="EB16" s="207"/>
      <c r="EC16" s="207"/>
      <c r="ED16" s="207"/>
      <c r="EE16" s="207"/>
      <c r="EF16" s="207"/>
      <c r="EG16" s="207"/>
      <c r="EH16" s="207"/>
      <c r="EI16" s="207"/>
      <c r="EJ16" s="207"/>
      <c r="EK16" s="207"/>
      <c r="EL16" s="207"/>
      <c r="EM16" s="207"/>
      <c r="EN16" s="207"/>
      <c r="EO16" s="207"/>
      <c r="EP16" s="207"/>
      <c r="EQ16" s="207"/>
      <c r="ER16" s="207"/>
      <c r="ES16" s="207"/>
      <c r="ET16" s="207"/>
      <c r="EU16" s="207"/>
      <c r="EV16" s="207"/>
      <c r="EW16" s="207"/>
      <c r="EX16" s="207"/>
      <c r="EY16" s="207"/>
      <c r="EZ16" s="207"/>
      <c r="FA16" s="207"/>
      <c r="FB16" s="207"/>
      <c r="FC16" s="207"/>
      <c r="FD16" s="207"/>
      <c r="FE16" s="207"/>
      <c r="FF16" s="207"/>
      <c r="FG16" s="207"/>
      <c r="FH16" s="207"/>
      <c r="FI16" s="207"/>
      <c r="FJ16" s="207"/>
      <c r="FK16" s="112"/>
      <c r="FL16" s="110" t="s">
        <v>268</v>
      </c>
      <c r="FM16" s="111" t="s">
        <v>269</v>
      </c>
      <c r="FN16" s="111"/>
      <c r="FO16" s="111" t="s">
        <v>280</v>
      </c>
      <c r="FP16" s="98">
        <f t="shared" si="0"/>
        <v>0</v>
      </c>
      <c r="FQ16" s="5" t="s">
        <v>449</v>
      </c>
    </row>
    <row r="17" spans="1:173" s="5" customFormat="1" ht="15" customHeight="1">
      <c r="A17" s="107" t="s">
        <v>272</v>
      </c>
      <c r="B17" s="107" t="s">
        <v>264</v>
      </c>
      <c r="C17" s="107" t="s">
        <v>273</v>
      </c>
      <c r="D17" s="107" t="s">
        <v>63</v>
      </c>
      <c r="E17" s="108" t="s">
        <v>279</v>
      </c>
      <c r="F17" s="107" t="s">
        <v>267</v>
      </c>
      <c r="G17" s="107" t="s">
        <v>982</v>
      </c>
      <c r="H17" s="207"/>
      <c r="I17" s="207"/>
      <c r="J17" s="207"/>
      <c r="K17" s="207"/>
      <c r="L17" s="207"/>
      <c r="M17" s="207"/>
      <c r="N17" s="207"/>
      <c r="O17" s="207"/>
      <c r="P17" s="207"/>
      <c r="Q17" s="207"/>
      <c r="R17" s="207"/>
      <c r="S17" s="208">
        <v>0</v>
      </c>
      <c r="T17" s="207"/>
      <c r="U17" s="208">
        <v>0</v>
      </c>
      <c r="V17" s="208">
        <v>0</v>
      </c>
      <c r="W17" s="207"/>
      <c r="X17" s="207"/>
      <c r="Y17" s="208">
        <v>0</v>
      </c>
      <c r="Z17" s="208">
        <v>0</v>
      </c>
      <c r="AA17" s="208">
        <v>0</v>
      </c>
      <c r="AB17" s="208">
        <v>0</v>
      </c>
      <c r="AC17" s="208">
        <v>0</v>
      </c>
      <c r="AD17" s="208">
        <v>0</v>
      </c>
      <c r="AE17" s="209">
        <v>10</v>
      </c>
      <c r="AF17" s="208">
        <v>0</v>
      </c>
      <c r="AG17" s="207"/>
      <c r="AH17" s="207"/>
      <c r="AI17" s="208">
        <v>0</v>
      </c>
      <c r="AJ17" s="207"/>
      <c r="AK17" s="207"/>
      <c r="AL17" s="207"/>
      <c r="AM17" s="209">
        <v>20</v>
      </c>
      <c r="AN17" s="207"/>
      <c r="AO17" s="207"/>
      <c r="AP17" s="207"/>
      <c r="AQ17" s="207"/>
      <c r="AR17" s="207"/>
      <c r="AS17" s="207"/>
      <c r="AT17" s="207"/>
      <c r="AU17" s="209">
        <v>50</v>
      </c>
      <c r="AV17" s="207"/>
      <c r="AW17" s="207"/>
      <c r="AX17" s="207"/>
      <c r="AY17" s="207"/>
      <c r="AZ17" s="207"/>
      <c r="BA17" s="207"/>
      <c r="BB17" s="208">
        <v>0</v>
      </c>
      <c r="BC17" s="207"/>
      <c r="BD17" s="207"/>
      <c r="BE17" s="207"/>
      <c r="BF17" s="209">
        <v>90</v>
      </c>
      <c r="BG17" s="208">
        <v>0</v>
      </c>
      <c r="BH17" s="208">
        <v>0</v>
      </c>
      <c r="BI17" s="207"/>
      <c r="BJ17" s="207"/>
      <c r="BK17" s="207"/>
      <c r="BL17" s="207"/>
      <c r="BM17" s="207"/>
      <c r="BN17" s="207"/>
      <c r="BO17" s="207"/>
      <c r="BP17" s="207"/>
      <c r="BQ17" s="207"/>
      <c r="BR17" s="207"/>
      <c r="BS17" s="207"/>
      <c r="BT17" s="207"/>
      <c r="BU17" s="207">
        <v>10</v>
      </c>
      <c r="BV17" s="207"/>
      <c r="BW17" s="207">
        <v>10</v>
      </c>
      <c r="BX17" s="207">
        <v>30</v>
      </c>
      <c r="BY17" s="207">
        <v>10</v>
      </c>
      <c r="BZ17" s="207"/>
      <c r="CA17" s="207"/>
      <c r="CB17" s="207"/>
      <c r="CC17" s="207"/>
      <c r="CD17" s="207" t="s">
        <v>106</v>
      </c>
      <c r="CE17" s="207">
        <v>10</v>
      </c>
      <c r="CF17" s="207"/>
      <c r="CG17" s="207"/>
      <c r="CH17" s="207"/>
      <c r="CI17" s="207">
        <v>10</v>
      </c>
      <c r="CJ17" s="207"/>
      <c r="CK17" s="207">
        <v>2</v>
      </c>
      <c r="CL17" s="207">
        <v>30</v>
      </c>
      <c r="CM17" s="207">
        <v>10</v>
      </c>
      <c r="CN17" s="207"/>
      <c r="CO17" s="207">
        <v>1</v>
      </c>
      <c r="CP17" s="207">
        <v>2</v>
      </c>
      <c r="CQ17" s="207"/>
      <c r="CR17" s="207"/>
      <c r="CS17" s="207"/>
      <c r="CT17" s="207">
        <v>10</v>
      </c>
      <c r="CU17" s="207"/>
      <c r="CV17" s="207"/>
      <c r="CW17" s="207"/>
      <c r="CX17" s="207"/>
      <c r="CY17" s="207"/>
      <c r="CZ17" s="207"/>
      <c r="DA17" s="207"/>
      <c r="DB17" s="207"/>
      <c r="DC17" s="207">
        <v>2</v>
      </c>
      <c r="DD17" s="207">
        <v>3</v>
      </c>
      <c r="DE17" s="207"/>
      <c r="DF17" s="207">
        <v>1</v>
      </c>
      <c r="DG17" s="207">
        <v>1</v>
      </c>
      <c r="DH17" s="207"/>
      <c r="DI17" s="207"/>
      <c r="DJ17" s="207"/>
      <c r="DK17" s="207">
        <v>5</v>
      </c>
      <c r="DL17" s="207"/>
      <c r="DM17" s="207"/>
      <c r="DN17" s="207"/>
      <c r="DO17" s="207"/>
      <c r="DP17" s="207"/>
      <c r="DQ17" s="207"/>
      <c r="DR17" s="207"/>
      <c r="DS17" s="207"/>
      <c r="DT17" s="207">
        <v>3</v>
      </c>
      <c r="DU17" s="207"/>
      <c r="DV17" s="207"/>
      <c r="DW17" s="207"/>
      <c r="DX17" s="207"/>
      <c r="DY17" s="207"/>
      <c r="DZ17" s="207"/>
      <c r="EA17" s="207"/>
      <c r="EB17" s="208">
        <v>0</v>
      </c>
      <c r="EC17" s="208">
        <v>0</v>
      </c>
      <c r="ED17" s="208">
        <v>0</v>
      </c>
      <c r="EE17" s="208">
        <v>0</v>
      </c>
      <c r="EF17" s="208">
        <v>0</v>
      </c>
      <c r="EG17" s="208">
        <v>0</v>
      </c>
      <c r="EH17" s="208">
        <v>0</v>
      </c>
      <c r="EI17" s="208">
        <v>0</v>
      </c>
      <c r="EJ17" s="208">
        <v>0</v>
      </c>
      <c r="EK17" s="208">
        <v>0</v>
      </c>
      <c r="EL17" s="208">
        <v>0</v>
      </c>
      <c r="EM17" s="208">
        <v>0</v>
      </c>
      <c r="EN17" s="208">
        <v>0</v>
      </c>
      <c r="EO17" s="208">
        <v>0</v>
      </c>
      <c r="EP17" s="207"/>
      <c r="EQ17" s="207"/>
      <c r="ER17" s="207"/>
      <c r="ES17" s="207"/>
      <c r="ET17" s="207">
        <v>2</v>
      </c>
      <c r="EU17" s="207">
        <v>10</v>
      </c>
      <c r="EV17" s="208">
        <v>0</v>
      </c>
      <c r="EW17" s="207"/>
      <c r="EX17" s="208">
        <v>0</v>
      </c>
      <c r="EY17" s="208">
        <v>0</v>
      </c>
      <c r="EZ17" s="208">
        <v>0</v>
      </c>
      <c r="FA17" s="207"/>
      <c r="FB17" s="208">
        <v>1</v>
      </c>
      <c r="FC17" s="207"/>
      <c r="FD17" s="207"/>
      <c r="FE17" s="207"/>
      <c r="FF17" s="208">
        <v>2</v>
      </c>
      <c r="FG17" s="207"/>
      <c r="FH17" s="207"/>
      <c r="FI17" s="207"/>
      <c r="FJ17" s="207"/>
      <c r="FK17" s="112"/>
      <c r="FL17" s="110" t="s">
        <v>268</v>
      </c>
      <c r="FM17" s="111" t="s">
        <v>269</v>
      </c>
      <c r="FN17" s="111"/>
      <c r="FO17" s="111" t="s">
        <v>280</v>
      </c>
      <c r="FP17" s="98">
        <v>335</v>
      </c>
      <c r="FQ17" s="5" t="s">
        <v>449</v>
      </c>
    </row>
    <row r="18" spans="1:173" s="5" customFormat="1" ht="15" customHeight="1">
      <c r="A18" s="107" t="s">
        <v>272</v>
      </c>
      <c r="B18" s="107" t="s">
        <v>264</v>
      </c>
      <c r="C18" s="107" t="s">
        <v>273</v>
      </c>
      <c r="D18" s="107" t="s">
        <v>65</v>
      </c>
      <c r="E18" s="108" t="s">
        <v>279</v>
      </c>
      <c r="F18" s="107" t="s">
        <v>267</v>
      </c>
      <c r="G18" s="107" t="s">
        <v>853</v>
      </c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  <c r="X18" s="207"/>
      <c r="Y18" s="207"/>
      <c r="Z18" s="207"/>
      <c r="AA18" s="207"/>
      <c r="AB18" s="207"/>
      <c r="AC18" s="207"/>
      <c r="AD18" s="207"/>
      <c r="AE18" s="207"/>
      <c r="AF18" s="207"/>
      <c r="AG18" s="207"/>
      <c r="AH18" s="207"/>
      <c r="AI18" s="207"/>
      <c r="AJ18" s="207"/>
      <c r="AK18" s="207"/>
      <c r="AL18" s="207"/>
      <c r="AM18" s="207"/>
      <c r="AN18" s="207"/>
      <c r="AO18" s="207"/>
      <c r="AP18" s="207"/>
      <c r="AQ18" s="207"/>
      <c r="AR18" s="207"/>
      <c r="AS18" s="207"/>
      <c r="AT18" s="207"/>
      <c r="AU18" s="207"/>
      <c r="AV18" s="207"/>
      <c r="AW18" s="207"/>
      <c r="AX18" s="207"/>
      <c r="AY18" s="207"/>
      <c r="AZ18" s="207"/>
      <c r="BA18" s="207"/>
      <c r="BB18" s="207"/>
      <c r="BC18" s="207"/>
      <c r="BD18" s="207"/>
      <c r="BE18" s="207"/>
      <c r="BF18" s="207"/>
      <c r="BG18" s="207"/>
      <c r="BH18" s="207"/>
      <c r="BI18" s="207"/>
      <c r="BJ18" s="207"/>
      <c r="BK18" s="207"/>
      <c r="BL18" s="207"/>
      <c r="BM18" s="207"/>
      <c r="BN18" s="207"/>
      <c r="BO18" s="207"/>
      <c r="BP18" s="207"/>
      <c r="BQ18" s="207"/>
      <c r="BR18" s="207"/>
      <c r="BS18" s="207"/>
      <c r="BT18" s="207"/>
      <c r="BU18" s="207"/>
      <c r="BV18" s="207"/>
      <c r="BW18" s="207"/>
      <c r="BX18" s="207"/>
      <c r="BY18" s="207"/>
      <c r="BZ18" s="207"/>
      <c r="CA18" s="207"/>
      <c r="CB18" s="207"/>
      <c r="CC18" s="207"/>
      <c r="CD18" s="207"/>
      <c r="CE18" s="207"/>
      <c r="CF18" s="207"/>
      <c r="CG18" s="207"/>
      <c r="CH18" s="207"/>
      <c r="CI18" s="207"/>
      <c r="CJ18" s="207"/>
      <c r="CK18" s="207"/>
      <c r="CL18" s="207"/>
      <c r="CM18" s="207"/>
      <c r="CN18" s="207"/>
      <c r="CO18" s="218"/>
      <c r="CP18" s="218"/>
      <c r="CQ18" s="218"/>
      <c r="CR18" s="218"/>
      <c r="CS18" s="207"/>
      <c r="CT18" s="207"/>
      <c r="CU18" s="207"/>
      <c r="CV18" s="207"/>
      <c r="CW18" s="207"/>
      <c r="CX18" s="207"/>
      <c r="CY18" s="207"/>
      <c r="CZ18" s="207"/>
      <c r="DA18" s="207"/>
      <c r="DB18" s="207"/>
      <c r="DC18" s="207"/>
      <c r="DD18" s="207"/>
      <c r="DE18" s="207"/>
      <c r="DF18" s="207"/>
      <c r="DG18" s="207"/>
      <c r="DH18" s="207"/>
      <c r="DI18" s="207"/>
      <c r="DJ18" s="207"/>
      <c r="DK18" s="207"/>
      <c r="DL18" s="207"/>
      <c r="DM18" s="207"/>
      <c r="DN18" s="207"/>
      <c r="DO18" s="207"/>
      <c r="DP18" s="207"/>
      <c r="DQ18" s="207"/>
      <c r="DR18" s="207"/>
      <c r="DS18" s="207"/>
      <c r="DT18" s="207"/>
      <c r="DU18" s="207"/>
      <c r="DV18" s="207"/>
      <c r="DW18" s="207"/>
      <c r="DX18" s="207"/>
      <c r="DY18" s="207"/>
      <c r="DZ18" s="207"/>
      <c r="EA18" s="207"/>
      <c r="EB18" s="207"/>
      <c r="EC18" s="207"/>
      <c r="ED18" s="207"/>
      <c r="EE18" s="207"/>
      <c r="EF18" s="207"/>
      <c r="EG18" s="207"/>
      <c r="EH18" s="207"/>
      <c r="EI18" s="207"/>
      <c r="EJ18" s="207"/>
      <c r="EK18" s="207"/>
      <c r="EL18" s="207"/>
      <c r="EM18" s="207"/>
      <c r="EN18" s="207"/>
      <c r="EO18" s="207"/>
      <c r="EP18" s="207"/>
      <c r="EQ18" s="207"/>
      <c r="ER18" s="207"/>
      <c r="ES18" s="207"/>
      <c r="ET18" s="207"/>
      <c r="EU18" s="207"/>
      <c r="EV18" s="207"/>
      <c r="EW18" s="208">
        <f>50-50</f>
        <v>0</v>
      </c>
      <c r="EX18" s="207"/>
      <c r="EY18" s="207"/>
      <c r="EZ18" s="207"/>
      <c r="FA18" s="208">
        <f>50-50</f>
        <v>0</v>
      </c>
      <c r="FB18" s="207"/>
      <c r="FC18" s="207"/>
      <c r="FD18" s="207"/>
      <c r="FE18" s="208">
        <f>50-50</f>
        <v>0</v>
      </c>
      <c r="FF18" s="207"/>
      <c r="FG18" s="207"/>
      <c r="FH18" s="207"/>
      <c r="FI18" s="207"/>
      <c r="FJ18" s="207"/>
      <c r="FK18" s="112"/>
      <c r="FL18" s="110" t="s">
        <v>268</v>
      </c>
      <c r="FM18" s="111" t="s">
        <v>269</v>
      </c>
      <c r="FN18" s="111"/>
      <c r="FO18" s="111" t="s">
        <v>280</v>
      </c>
      <c r="FP18" s="98">
        <f t="shared" si="0"/>
        <v>0</v>
      </c>
      <c r="FQ18" s="5" t="s">
        <v>449</v>
      </c>
    </row>
    <row r="19" spans="1:173" s="252" customFormat="1" ht="15" customHeight="1">
      <c r="A19" s="246" t="s">
        <v>272</v>
      </c>
      <c r="B19" s="246" t="s">
        <v>264</v>
      </c>
      <c r="C19" s="246" t="s">
        <v>273</v>
      </c>
      <c r="D19" s="246" t="s">
        <v>64</v>
      </c>
      <c r="E19" s="247" t="s">
        <v>281</v>
      </c>
      <c r="F19" s="246" t="s">
        <v>267</v>
      </c>
      <c r="G19" s="107" t="s">
        <v>853</v>
      </c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12"/>
      <c r="AB19" s="212"/>
      <c r="AC19" s="212"/>
      <c r="AD19" s="212"/>
      <c r="AE19" s="212"/>
      <c r="AF19" s="212"/>
      <c r="AG19" s="212"/>
      <c r="AH19" s="212">
        <f>50-50</f>
        <v>0</v>
      </c>
      <c r="AI19" s="212"/>
      <c r="AJ19" s="212"/>
      <c r="AK19" s="212"/>
      <c r="AL19" s="212"/>
      <c r="AM19" s="212"/>
      <c r="AN19" s="212"/>
      <c r="AO19" s="212"/>
      <c r="AP19" s="212"/>
      <c r="AQ19" s="212"/>
      <c r="AR19" s="212"/>
      <c r="AS19" s="212"/>
      <c r="AT19" s="212"/>
      <c r="AU19" s="212"/>
      <c r="AV19" s="212"/>
      <c r="AW19" s="212"/>
      <c r="AX19" s="212"/>
      <c r="AY19" s="212"/>
      <c r="AZ19" s="212"/>
      <c r="BA19" s="212"/>
      <c r="BB19" s="212"/>
      <c r="BC19" s="212"/>
      <c r="BD19" s="212"/>
      <c r="BE19" s="212"/>
      <c r="BF19" s="212">
        <f>50-50</f>
        <v>0</v>
      </c>
      <c r="BG19" s="212"/>
      <c r="BH19" s="212"/>
      <c r="BI19" s="212"/>
      <c r="BJ19" s="212"/>
      <c r="BK19" s="212"/>
      <c r="BL19" s="212"/>
      <c r="BM19" s="212"/>
      <c r="BN19" s="212"/>
      <c r="BO19" s="212"/>
      <c r="BP19" s="212"/>
      <c r="BQ19" s="212"/>
      <c r="BR19" s="212"/>
      <c r="BS19" s="212"/>
      <c r="BT19" s="212"/>
      <c r="BU19" s="212"/>
      <c r="BV19" s="212"/>
      <c r="BW19" s="212"/>
      <c r="BX19" s="212"/>
      <c r="BY19" s="212"/>
      <c r="BZ19" s="212"/>
      <c r="CA19" s="212"/>
      <c r="CB19" s="212"/>
      <c r="CC19" s="212"/>
      <c r="CD19" s="212"/>
      <c r="CE19" s="212"/>
      <c r="CF19" s="212"/>
      <c r="CG19" s="212"/>
      <c r="CH19" s="212"/>
      <c r="CI19" s="212"/>
      <c r="CJ19" s="212"/>
      <c r="CK19" s="212"/>
      <c r="CL19" s="212"/>
      <c r="CM19" s="212"/>
      <c r="CN19" s="212"/>
      <c r="CO19" s="218"/>
      <c r="CP19" s="218"/>
      <c r="CQ19" s="218"/>
      <c r="CR19" s="218"/>
      <c r="CS19" s="212"/>
      <c r="CT19" s="212"/>
      <c r="CU19" s="212"/>
      <c r="CV19" s="212"/>
      <c r="CW19" s="212"/>
      <c r="CX19" s="212"/>
      <c r="CY19" s="212"/>
      <c r="CZ19" s="212"/>
      <c r="DA19" s="212"/>
      <c r="DB19" s="212"/>
      <c r="DC19" s="212"/>
      <c r="DD19" s="212"/>
      <c r="DE19" s="212"/>
      <c r="DF19" s="212"/>
      <c r="DG19" s="212"/>
      <c r="DH19" s="212"/>
      <c r="DI19" s="212"/>
      <c r="DJ19" s="212"/>
      <c r="DK19" s="212"/>
      <c r="DL19" s="212"/>
      <c r="DM19" s="212"/>
      <c r="DN19" s="212"/>
      <c r="DO19" s="212"/>
      <c r="DP19" s="212"/>
      <c r="DQ19" s="212"/>
      <c r="DR19" s="212"/>
      <c r="DS19" s="212"/>
      <c r="DT19" s="212"/>
      <c r="DU19" s="212"/>
      <c r="DV19" s="212"/>
      <c r="DW19" s="212"/>
      <c r="DX19" s="212"/>
      <c r="DY19" s="212"/>
      <c r="DZ19" s="212"/>
      <c r="EA19" s="212"/>
      <c r="EB19" s="212"/>
      <c r="EC19" s="212"/>
      <c r="ED19" s="212"/>
      <c r="EE19" s="212"/>
      <c r="EF19" s="212"/>
      <c r="EG19" s="212"/>
      <c r="EH19" s="212"/>
      <c r="EI19" s="212"/>
      <c r="EJ19" s="212"/>
      <c r="EK19" s="212"/>
      <c r="EL19" s="212"/>
      <c r="EM19" s="212"/>
      <c r="EN19" s="212"/>
      <c r="EO19" s="212"/>
      <c r="EP19" s="212"/>
      <c r="EQ19" s="212"/>
      <c r="ER19" s="212"/>
      <c r="ES19" s="212"/>
      <c r="ET19" s="212"/>
      <c r="EU19" s="212"/>
      <c r="EV19" s="212"/>
      <c r="EW19" s="212"/>
      <c r="EX19" s="212"/>
      <c r="EY19" s="212"/>
      <c r="EZ19" s="212"/>
      <c r="FA19" s="212"/>
      <c r="FB19" s="212"/>
      <c r="FC19" s="212"/>
      <c r="FD19" s="212"/>
      <c r="FE19" s="212"/>
      <c r="FF19" s="212"/>
      <c r="FG19" s="212"/>
      <c r="FH19" s="212"/>
      <c r="FI19" s="212"/>
      <c r="FJ19" s="212"/>
      <c r="FK19" s="248"/>
      <c r="FL19" s="249" t="s">
        <v>268</v>
      </c>
      <c r="FM19" s="250" t="s">
        <v>269</v>
      </c>
      <c r="FN19" s="250"/>
      <c r="FO19" s="250" t="s">
        <v>282</v>
      </c>
      <c r="FP19" s="251">
        <f t="shared" si="0"/>
        <v>0</v>
      </c>
      <c r="FQ19" s="252" t="s">
        <v>447</v>
      </c>
    </row>
    <row r="20" spans="1:173" s="252" customFormat="1" ht="15" customHeight="1">
      <c r="A20" s="246" t="s">
        <v>272</v>
      </c>
      <c r="B20" s="246" t="s">
        <v>264</v>
      </c>
      <c r="C20" s="246" t="s">
        <v>273</v>
      </c>
      <c r="D20" s="246" t="s">
        <v>63</v>
      </c>
      <c r="E20" s="247" t="s">
        <v>281</v>
      </c>
      <c r="F20" s="246" t="s">
        <v>267</v>
      </c>
      <c r="G20" s="107" t="s">
        <v>853</v>
      </c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2"/>
      <c r="X20" s="212"/>
      <c r="Y20" s="212"/>
      <c r="Z20" s="212"/>
      <c r="AA20" s="212"/>
      <c r="AB20" s="212">
        <f>200-200</f>
        <v>0</v>
      </c>
      <c r="AC20" s="212"/>
      <c r="AD20" s="212"/>
      <c r="AE20" s="212"/>
      <c r="AF20" s="212"/>
      <c r="AG20" s="212"/>
      <c r="AH20" s="212"/>
      <c r="AI20" s="212"/>
      <c r="AJ20" s="212"/>
      <c r="AK20" s="212"/>
      <c r="AL20" s="212"/>
      <c r="AM20" s="212"/>
      <c r="AN20" s="212"/>
      <c r="AO20" s="212"/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>
        <f>50-50</f>
        <v>0</v>
      </c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212"/>
      <c r="CN20" s="212"/>
      <c r="CO20" s="218"/>
      <c r="CP20" s="218"/>
      <c r="CQ20" s="218"/>
      <c r="CR20" s="218"/>
      <c r="CS20" s="212"/>
      <c r="CT20" s="212"/>
      <c r="CU20" s="212"/>
      <c r="CV20" s="212"/>
      <c r="CW20" s="212"/>
      <c r="CX20" s="212"/>
      <c r="CY20" s="212"/>
      <c r="CZ20" s="212"/>
      <c r="DA20" s="212"/>
      <c r="DB20" s="212"/>
      <c r="DC20" s="212"/>
      <c r="DD20" s="212"/>
      <c r="DE20" s="212"/>
      <c r="DF20" s="212"/>
      <c r="DG20" s="212"/>
      <c r="DH20" s="212"/>
      <c r="DI20" s="212"/>
      <c r="DJ20" s="212"/>
      <c r="DK20" s="212"/>
      <c r="DL20" s="212"/>
      <c r="DM20" s="212"/>
      <c r="DN20" s="212"/>
      <c r="DO20" s="212"/>
      <c r="DP20" s="212"/>
      <c r="DQ20" s="212"/>
      <c r="DR20" s="212"/>
      <c r="DS20" s="212"/>
      <c r="DT20" s="212"/>
      <c r="DU20" s="212"/>
      <c r="DV20" s="212"/>
      <c r="DW20" s="212"/>
      <c r="DX20" s="212"/>
      <c r="DY20" s="212"/>
      <c r="DZ20" s="212"/>
      <c r="EA20" s="212"/>
      <c r="EB20" s="212"/>
      <c r="EC20" s="212"/>
      <c r="ED20" s="212"/>
      <c r="EE20" s="212"/>
      <c r="EF20" s="212"/>
      <c r="EG20" s="212"/>
      <c r="EH20" s="212"/>
      <c r="EI20" s="212"/>
      <c r="EJ20" s="212"/>
      <c r="EK20" s="212"/>
      <c r="EL20" s="212"/>
      <c r="EM20" s="212"/>
      <c r="EN20" s="212"/>
      <c r="EO20" s="212"/>
      <c r="EP20" s="212"/>
      <c r="EQ20" s="212"/>
      <c r="ER20" s="212"/>
      <c r="ES20" s="212"/>
      <c r="ET20" s="212"/>
      <c r="EU20" s="212"/>
      <c r="EV20" s="212"/>
      <c r="EW20" s="212"/>
      <c r="EX20" s="212"/>
      <c r="EY20" s="212"/>
      <c r="EZ20" s="212"/>
      <c r="FA20" s="212"/>
      <c r="FB20" s="212"/>
      <c r="FC20" s="212"/>
      <c r="FD20" s="212"/>
      <c r="FE20" s="212"/>
      <c r="FF20" s="212"/>
      <c r="FG20" s="212"/>
      <c r="FH20" s="212"/>
      <c r="FI20" s="212"/>
      <c r="FJ20" s="212"/>
      <c r="FK20" s="248"/>
      <c r="FL20" s="249" t="s">
        <v>268</v>
      </c>
      <c r="FM20" s="250" t="s">
        <v>269</v>
      </c>
      <c r="FN20" s="250"/>
      <c r="FO20" s="250" t="s">
        <v>282</v>
      </c>
      <c r="FP20" s="251">
        <f t="shared" si="0"/>
        <v>0</v>
      </c>
      <c r="FQ20" s="252" t="s">
        <v>447</v>
      </c>
    </row>
    <row r="21" spans="1:173" s="252" customFormat="1" ht="15" customHeight="1">
      <c r="A21" s="246" t="s">
        <v>272</v>
      </c>
      <c r="B21" s="246" t="s">
        <v>264</v>
      </c>
      <c r="C21" s="246" t="s">
        <v>273</v>
      </c>
      <c r="D21" s="246" t="s">
        <v>64</v>
      </c>
      <c r="E21" s="247" t="s">
        <v>283</v>
      </c>
      <c r="F21" s="246" t="s">
        <v>267</v>
      </c>
      <c r="G21" s="107" t="s">
        <v>853</v>
      </c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2"/>
      <c r="X21" s="212"/>
      <c r="Y21" s="212"/>
      <c r="Z21" s="212"/>
      <c r="AA21" s="212"/>
      <c r="AB21" s="212"/>
      <c r="AC21" s="212"/>
      <c r="AD21" s="212"/>
      <c r="AE21" s="212"/>
      <c r="AF21" s="212"/>
      <c r="AG21" s="212"/>
      <c r="AH21" s="212">
        <f>100-100</f>
        <v>0</v>
      </c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>
        <f>50-50</f>
        <v>0</v>
      </c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212"/>
      <c r="CN21" s="212"/>
      <c r="CO21" s="218"/>
      <c r="CP21" s="218"/>
      <c r="CQ21" s="218"/>
      <c r="CR21" s="218"/>
      <c r="CS21" s="212"/>
      <c r="CT21" s="212"/>
      <c r="CU21" s="212"/>
      <c r="CV21" s="212"/>
      <c r="CW21" s="212"/>
      <c r="CX21" s="212"/>
      <c r="CY21" s="212"/>
      <c r="CZ21" s="212"/>
      <c r="DA21" s="212"/>
      <c r="DB21" s="212"/>
      <c r="DC21" s="212"/>
      <c r="DD21" s="212"/>
      <c r="DE21" s="212"/>
      <c r="DF21" s="212"/>
      <c r="DG21" s="212"/>
      <c r="DH21" s="212"/>
      <c r="DI21" s="212"/>
      <c r="DJ21" s="212"/>
      <c r="DK21" s="212"/>
      <c r="DL21" s="212"/>
      <c r="DM21" s="212"/>
      <c r="DN21" s="212"/>
      <c r="DO21" s="212"/>
      <c r="DP21" s="212"/>
      <c r="DQ21" s="212"/>
      <c r="DR21" s="212"/>
      <c r="DS21" s="212"/>
      <c r="DT21" s="212"/>
      <c r="DU21" s="212"/>
      <c r="DV21" s="212"/>
      <c r="DW21" s="212"/>
      <c r="DX21" s="212"/>
      <c r="DY21" s="212"/>
      <c r="DZ21" s="212"/>
      <c r="EA21" s="212"/>
      <c r="EB21" s="212"/>
      <c r="EC21" s="212"/>
      <c r="ED21" s="212"/>
      <c r="EE21" s="212"/>
      <c r="EF21" s="212"/>
      <c r="EG21" s="212"/>
      <c r="EH21" s="212"/>
      <c r="EI21" s="212"/>
      <c r="EJ21" s="212"/>
      <c r="EK21" s="212"/>
      <c r="EL21" s="212"/>
      <c r="EM21" s="212"/>
      <c r="EN21" s="212"/>
      <c r="EO21" s="212"/>
      <c r="EP21" s="212"/>
      <c r="EQ21" s="212"/>
      <c r="ER21" s="212"/>
      <c r="ES21" s="212"/>
      <c r="ET21" s="212"/>
      <c r="EU21" s="212"/>
      <c r="EV21" s="212"/>
      <c r="EW21" s="212"/>
      <c r="EX21" s="212"/>
      <c r="EY21" s="212"/>
      <c r="EZ21" s="212"/>
      <c r="FA21" s="212"/>
      <c r="FB21" s="212"/>
      <c r="FC21" s="212"/>
      <c r="FD21" s="212"/>
      <c r="FE21" s="212"/>
      <c r="FF21" s="212"/>
      <c r="FG21" s="212"/>
      <c r="FH21" s="212"/>
      <c r="FI21" s="212"/>
      <c r="FJ21" s="212"/>
      <c r="FK21" s="248"/>
      <c r="FL21" s="249" t="s">
        <v>268</v>
      </c>
      <c r="FM21" s="250" t="s">
        <v>269</v>
      </c>
      <c r="FN21" s="250"/>
      <c r="FO21" s="250" t="s">
        <v>284</v>
      </c>
      <c r="FP21" s="251">
        <f t="shared" si="0"/>
        <v>0</v>
      </c>
      <c r="FQ21" s="252" t="s">
        <v>447</v>
      </c>
    </row>
    <row r="22" spans="1:173" s="252" customFormat="1" ht="15" customHeight="1">
      <c r="A22" s="246" t="s">
        <v>272</v>
      </c>
      <c r="B22" s="246" t="s">
        <v>264</v>
      </c>
      <c r="C22" s="246" t="s">
        <v>273</v>
      </c>
      <c r="D22" s="246" t="s">
        <v>63</v>
      </c>
      <c r="E22" s="247" t="s">
        <v>283</v>
      </c>
      <c r="F22" s="246" t="s">
        <v>267</v>
      </c>
      <c r="G22" s="253" t="s">
        <v>979</v>
      </c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2"/>
      <c r="X22" s="212"/>
      <c r="Y22" s="212"/>
      <c r="Z22" s="212"/>
      <c r="AA22" s="212"/>
      <c r="AB22" s="212">
        <f>100-100</f>
        <v>0</v>
      </c>
      <c r="AC22" s="212"/>
      <c r="AD22" s="212"/>
      <c r="AE22" s="212"/>
      <c r="AF22" s="212"/>
      <c r="AG22" s="212"/>
      <c r="AH22" s="212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>
        <v>30</v>
      </c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>
        <v>20</v>
      </c>
      <c r="BG22" s="212"/>
      <c r="BH22" s="212">
        <f>50-50</f>
        <v>0</v>
      </c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212"/>
      <c r="CN22" s="212">
        <v>5</v>
      </c>
      <c r="CO22" s="218"/>
      <c r="CP22" s="218"/>
      <c r="CQ22" s="218"/>
      <c r="CR22" s="218"/>
      <c r="CS22" s="212"/>
      <c r="CT22" s="212"/>
      <c r="CU22" s="212"/>
      <c r="CV22" s="212"/>
      <c r="CW22" s="212"/>
      <c r="CX22" s="212"/>
      <c r="CY22" s="212"/>
      <c r="CZ22" s="212"/>
      <c r="DA22" s="212"/>
      <c r="DB22" s="212"/>
      <c r="DC22" s="212"/>
      <c r="DD22" s="212">
        <v>5</v>
      </c>
      <c r="DE22" s="212"/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  <c r="EN22" s="212"/>
      <c r="EO22" s="212"/>
      <c r="EP22" s="212"/>
      <c r="EQ22" s="212"/>
      <c r="ER22" s="212"/>
      <c r="ES22" s="212"/>
      <c r="ET22" s="212"/>
      <c r="EU22" s="212"/>
      <c r="EV22" s="212"/>
      <c r="EW22" s="212"/>
      <c r="EX22" s="212"/>
      <c r="EY22" s="212"/>
      <c r="EZ22" s="212"/>
      <c r="FA22" s="212"/>
      <c r="FB22" s="212"/>
      <c r="FC22" s="212"/>
      <c r="FD22" s="212"/>
      <c r="FE22" s="212"/>
      <c r="FF22" s="212"/>
      <c r="FG22" s="212"/>
      <c r="FH22" s="212"/>
      <c r="FI22" s="212"/>
      <c r="FJ22" s="212"/>
      <c r="FK22" s="248"/>
      <c r="FL22" s="249" t="s">
        <v>268</v>
      </c>
      <c r="FM22" s="250" t="s">
        <v>269</v>
      </c>
      <c r="FN22" s="250"/>
      <c r="FO22" s="250" t="s">
        <v>284</v>
      </c>
      <c r="FP22" s="251">
        <f t="shared" si="0"/>
        <v>60</v>
      </c>
      <c r="FQ22" s="252" t="s">
        <v>447</v>
      </c>
    </row>
    <row r="23" spans="1:173" s="252" customFormat="1" ht="15" customHeight="1">
      <c r="A23" s="246" t="s">
        <v>272</v>
      </c>
      <c r="B23" s="246" t="s">
        <v>264</v>
      </c>
      <c r="C23" s="246" t="s">
        <v>273</v>
      </c>
      <c r="D23" s="246" t="s">
        <v>64</v>
      </c>
      <c r="E23" s="247" t="s">
        <v>285</v>
      </c>
      <c r="F23" s="246" t="s">
        <v>267</v>
      </c>
      <c r="G23" s="246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2"/>
      <c r="AD23" s="212"/>
      <c r="AE23" s="212"/>
      <c r="AF23" s="212"/>
      <c r="AG23" s="212"/>
      <c r="AH23" s="212">
        <f>10-10</f>
        <v>0</v>
      </c>
      <c r="AI23" s="212"/>
      <c r="AJ23" s="212"/>
      <c r="AK23" s="212"/>
      <c r="AL23" s="212"/>
      <c r="AM23" s="212"/>
      <c r="AN23" s="212"/>
      <c r="AO23" s="212"/>
      <c r="AP23" s="212"/>
      <c r="AQ23" s="212"/>
      <c r="AR23" s="212">
        <f>40-40</f>
        <v>0</v>
      </c>
      <c r="AS23" s="212"/>
      <c r="AT23" s="212"/>
      <c r="AU23" s="212"/>
      <c r="AV23" s="212"/>
      <c r="AW23" s="212"/>
      <c r="AX23" s="212"/>
      <c r="AY23" s="212"/>
      <c r="AZ23" s="212"/>
      <c r="BA23" s="212"/>
      <c r="BB23" s="212"/>
      <c r="BC23" s="212"/>
      <c r="BD23" s="212"/>
      <c r="BE23" s="212"/>
      <c r="BF23" s="212">
        <f>40-40</f>
        <v>0</v>
      </c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2"/>
      <c r="CF23" s="212"/>
      <c r="CG23" s="212"/>
      <c r="CH23" s="212"/>
      <c r="CI23" s="212"/>
      <c r="CJ23" s="212"/>
      <c r="CK23" s="212"/>
      <c r="CL23" s="212"/>
      <c r="CM23" s="212"/>
      <c r="CN23" s="212"/>
      <c r="CO23" s="218"/>
      <c r="CP23" s="218"/>
      <c r="CQ23" s="218"/>
      <c r="CR23" s="218"/>
      <c r="CS23" s="212"/>
      <c r="CT23" s="212"/>
      <c r="CU23" s="212"/>
      <c r="CV23" s="212"/>
      <c r="CW23" s="212"/>
      <c r="CX23" s="212"/>
      <c r="CY23" s="212"/>
      <c r="CZ23" s="212"/>
      <c r="DA23" s="212"/>
      <c r="DB23" s="212"/>
      <c r="DC23" s="212"/>
      <c r="DD23" s="212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  <c r="EN23" s="212"/>
      <c r="EO23" s="212"/>
      <c r="EP23" s="212"/>
      <c r="EQ23" s="212"/>
      <c r="ER23" s="212"/>
      <c r="ES23" s="212"/>
      <c r="ET23" s="212"/>
      <c r="EU23" s="212"/>
      <c r="EV23" s="212"/>
      <c r="EW23" s="212"/>
      <c r="EX23" s="212"/>
      <c r="EY23" s="212"/>
      <c r="EZ23" s="212"/>
      <c r="FA23" s="212"/>
      <c r="FB23" s="212"/>
      <c r="FC23" s="212"/>
      <c r="FD23" s="212"/>
      <c r="FE23" s="212"/>
      <c r="FF23" s="212"/>
      <c r="FG23" s="212"/>
      <c r="FH23" s="212"/>
      <c r="FI23" s="212"/>
      <c r="FJ23" s="212"/>
      <c r="FK23" s="248"/>
      <c r="FL23" s="249" t="s">
        <v>268</v>
      </c>
      <c r="FM23" s="250" t="s">
        <v>269</v>
      </c>
      <c r="FN23" s="250"/>
      <c r="FO23" s="250" t="s">
        <v>286</v>
      </c>
      <c r="FP23" s="251">
        <f t="shared" si="0"/>
        <v>0</v>
      </c>
      <c r="FQ23" s="252" t="s">
        <v>447</v>
      </c>
    </row>
    <row r="24" spans="1:173" s="252" customFormat="1" ht="15" customHeight="1">
      <c r="A24" s="246" t="s">
        <v>272</v>
      </c>
      <c r="B24" s="246" t="s">
        <v>264</v>
      </c>
      <c r="C24" s="246" t="s">
        <v>273</v>
      </c>
      <c r="D24" s="246" t="s">
        <v>63</v>
      </c>
      <c r="E24" s="247" t="s">
        <v>285</v>
      </c>
      <c r="F24" s="246" t="s">
        <v>267</v>
      </c>
      <c r="G24" s="246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>
        <f>10-10</f>
        <v>0</v>
      </c>
      <c r="AC24" s="212"/>
      <c r="AD24" s="212"/>
      <c r="AE24" s="212">
        <f>10-10</f>
        <v>0</v>
      </c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12"/>
      <c r="AR24" s="21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>
        <f>40-40</f>
        <v>0</v>
      </c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2"/>
      <c r="CF24" s="212"/>
      <c r="CG24" s="212"/>
      <c r="CH24" s="212"/>
      <c r="CI24" s="212"/>
      <c r="CJ24" s="212"/>
      <c r="CK24" s="212"/>
      <c r="CL24" s="212"/>
      <c r="CM24" s="212"/>
      <c r="CN24" s="212"/>
      <c r="CO24" s="218"/>
      <c r="CP24" s="218"/>
      <c r="CQ24" s="218"/>
      <c r="CR24" s="218"/>
      <c r="CS24" s="207"/>
      <c r="CT24" s="212"/>
      <c r="CU24" s="212"/>
      <c r="CV24" s="212"/>
      <c r="CW24" s="212"/>
      <c r="CX24" s="212"/>
      <c r="CY24" s="212"/>
      <c r="CZ24" s="212"/>
      <c r="DA24" s="212"/>
      <c r="DB24" s="212"/>
      <c r="DC24" s="212"/>
      <c r="DD24" s="212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  <c r="EN24" s="212"/>
      <c r="EO24" s="212"/>
      <c r="EP24" s="212"/>
      <c r="EQ24" s="212"/>
      <c r="ER24" s="212"/>
      <c r="ES24" s="212"/>
      <c r="ET24" s="212"/>
      <c r="EU24" s="212"/>
      <c r="EV24" s="212"/>
      <c r="EW24" s="212"/>
      <c r="EX24" s="212"/>
      <c r="EY24" s="212"/>
      <c r="EZ24" s="212"/>
      <c r="FA24" s="212"/>
      <c r="FB24" s="212"/>
      <c r="FC24" s="212"/>
      <c r="FD24" s="212"/>
      <c r="FE24" s="212"/>
      <c r="FF24" s="212"/>
      <c r="FG24" s="212"/>
      <c r="FH24" s="212"/>
      <c r="FI24" s="212"/>
      <c r="FJ24" s="212"/>
      <c r="FK24" s="248"/>
      <c r="FL24" s="249" t="s">
        <v>268</v>
      </c>
      <c r="FM24" s="250" t="s">
        <v>269</v>
      </c>
      <c r="FN24" s="250"/>
      <c r="FO24" s="250" t="s">
        <v>286</v>
      </c>
      <c r="FP24" s="251">
        <f t="shared" si="0"/>
        <v>0</v>
      </c>
      <c r="FQ24" s="252" t="s">
        <v>447</v>
      </c>
    </row>
    <row r="25" spans="1:173" s="5" customFormat="1" ht="15" customHeight="1">
      <c r="A25" s="107" t="s">
        <v>272</v>
      </c>
      <c r="B25" s="107" t="s">
        <v>264</v>
      </c>
      <c r="C25" s="107" t="s">
        <v>273</v>
      </c>
      <c r="D25" s="107" t="s">
        <v>64</v>
      </c>
      <c r="E25" s="108" t="s">
        <v>287</v>
      </c>
      <c r="F25" s="107" t="s">
        <v>267</v>
      </c>
      <c r="G25" s="107" t="s">
        <v>853</v>
      </c>
      <c r="H25" s="207"/>
      <c r="I25" s="207"/>
      <c r="J25" s="207"/>
      <c r="K25" s="207"/>
      <c r="L25" s="207"/>
      <c r="M25" s="207"/>
      <c r="N25" s="207"/>
      <c r="O25" s="207"/>
      <c r="P25" s="207"/>
      <c r="Q25" s="207"/>
      <c r="R25" s="207"/>
      <c r="S25" s="207"/>
      <c r="T25" s="207"/>
      <c r="U25" s="207"/>
      <c r="V25" s="207"/>
      <c r="W25" s="207"/>
      <c r="X25" s="207"/>
      <c r="Y25" s="207"/>
      <c r="Z25" s="207"/>
      <c r="AA25" s="207"/>
      <c r="AB25" s="207"/>
      <c r="AC25" s="207"/>
      <c r="AD25" s="207"/>
      <c r="AE25" s="207"/>
      <c r="AF25" s="207"/>
      <c r="AG25" s="207"/>
      <c r="AH25" s="208">
        <f>1000-1000</f>
        <v>0</v>
      </c>
      <c r="AI25" s="207"/>
      <c r="AJ25" s="207"/>
      <c r="AK25" s="207"/>
      <c r="AL25" s="207"/>
      <c r="AM25" s="207"/>
      <c r="AN25" s="207"/>
      <c r="AO25" s="207"/>
      <c r="AP25" s="207"/>
      <c r="AQ25" s="208">
        <f>1000-1000</f>
        <v>0</v>
      </c>
      <c r="AR25" s="208">
        <f>1000-1000</f>
        <v>0</v>
      </c>
      <c r="AS25" s="207"/>
      <c r="AT25" s="207"/>
      <c r="AU25" s="207"/>
      <c r="AV25" s="207"/>
      <c r="AW25" s="207"/>
      <c r="AX25" s="207"/>
      <c r="AY25" s="207"/>
      <c r="AZ25" s="207"/>
      <c r="BA25" s="207"/>
      <c r="BB25" s="207"/>
      <c r="BC25" s="207"/>
      <c r="BD25" s="207"/>
      <c r="BE25" s="207"/>
      <c r="BF25" s="207"/>
      <c r="BG25" s="207"/>
      <c r="BH25" s="207"/>
      <c r="BI25" s="207"/>
      <c r="BJ25" s="207"/>
      <c r="BK25" s="207"/>
      <c r="BL25" s="207"/>
      <c r="BM25" s="207"/>
      <c r="BN25" s="207"/>
      <c r="BO25" s="207"/>
      <c r="BP25" s="207"/>
      <c r="BQ25" s="207"/>
      <c r="BR25" s="207"/>
      <c r="BS25" s="207"/>
      <c r="BT25" s="207"/>
      <c r="BU25" s="207"/>
      <c r="BV25" s="207"/>
      <c r="BW25" s="207"/>
      <c r="BX25" s="207"/>
      <c r="BY25" s="207"/>
      <c r="BZ25" s="207"/>
      <c r="CA25" s="207"/>
      <c r="CB25" s="207"/>
      <c r="CC25" s="207"/>
      <c r="CD25" s="207"/>
      <c r="CE25" s="207"/>
      <c r="CF25" s="207"/>
      <c r="CG25" s="207"/>
      <c r="CH25" s="207"/>
      <c r="CI25" s="207"/>
      <c r="CJ25" s="207"/>
      <c r="CK25" s="207"/>
      <c r="CL25" s="207"/>
      <c r="CM25" s="207"/>
      <c r="CN25" s="207"/>
      <c r="CO25" s="218"/>
      <c r="CP25" s="218"/>
      <c r="CQ25" s="218"/>
      <c r="CR25" s="218"/>
      <c r="CS25" s="207"/>
      <c r="CT25" s="207"/>
      <c r="CU25" s="207"/>
      <c r="CV25" s="207"/>
      <c r="CW25" s="207"/>
      <c r="CX25" s="207"/>
      <c r="CY25" s="207"/>
      <c r="CZ25" s="207"/>
      <c r="DA25" s="207"/>
      <c r="DB25" s="207"/>
      <c r="DC25" s="207"/>
      <c r="DD25" s="207"/>
      <c r="DE25" s="207"/>
      <c r="DF25" s="207"/>
      <c r="DG25" s="207"/>
      <c r="DH25" s="207"/>
      <c r="DI25" s="207"/>
      <c r="DJ25" s="207"/>
      <c r="DK25" s="207"/>
      <c r="DL25" s="207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07"/>
      <c r="EA25" s="207"/>
      <c r="EB25" s="207"/>
      <c r="EC25" s="207"/>
      <c r="ED25" s="207"/>
      <c r="EE25" s="207"/>
      <c r="EF25" s="207"/>
      <c r="EG25" s="207"/>
      <c r="EH25" s="207"/>
      <c r="EI25" s="207"/>
      <c r="EJ25" s="207"/>
      <c r="EK25" s="207"/>
      <c r="EL25" s="207"/>
      <c r="EM25" s="207"/>
      <c r="EN25" s="207"/>
      <c r="EO25" s="207"/>
      <c r="EP25" s="207"/>
      <c r="EQ25" s="207"/>
      <c r="ER25" s="207"/>
      <c r="ES25" s="207"/>
      <c r="ET25" s="207"/>
      <c r="EU25" s="207"/>
      <c r="EV25" s="207"/>
      <c r="EW25" s="207"/>
      <c r="EX25" s="207"/>
      <c r="EY25" s="207"/>
      <c r="EZ25" s="207"/>
      <c r="FA25" s="207"/>
      <c r="FB25" s="207"/>
      <c r="FC25" s="207"/>
      <c r="FD25" s="207"/>
      <c r="FE25" s="207"/>
      <c r="FF25" s="207"/>
      <c r="FG25" s="207"/>
      <c r="FH25" s="207"/>
      <c r="FI25" s="207"/>
      <c r="FJ25" s="207"/>
      <c r="FK25" s="112"/>
      <c r="FL25" s="110" t="s">
        <v>268</v>
      </c>
      <c r="FM25" s="111" t="s">
        <v>269</v>
      </c>
      <c r="FN25" s="111" t="s">
        <v>288</v>
      </c>
      <c r="FO25" s="111" t="s">
        <v>278</v>
      </c>
      <c r="FP25" s="98">
        <f t="shared" si="0"/>
        <v>0</v>
      </c>
      <c r="FQ25" s="5" t="s">
        <v>448</v>
      </c>
    </row>
    <row r="26" spans="1:173" s="5" customFormat="1" ht="15" customHeight="1">
      <c r="A26" s="107" t="s">
        <v>272</v>
      </c>
      <c r="B26" s="107" t="s">
        <v>264</v>
      </c>
      <c r="C26" s="107" t="s">
        <v>273</v>
      </c>
      <c r="D26" s="107" t="s">
        <v>63</v>
      </c>
      <c r="E26" s="108" t="s">
        <v>287</v>
      </c>
      <c r="F26" s="107" t="s">
        <v>267</v>
      </c>
      <c r="G26" s="107" t="s">
        <v>908</v>
      </c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  <c r="X26" s="207"/>
      <c r="Y26" s="207"/>
      <c r="Z26" s="207"/>
      <c r="AA26" s="208">
        <f>1000-1000</f>
        <v>0</v>
      </c>
      <c r="AB26" s="208">
        <f>1000-1000</f>
        <v>0</v>
      </c>
      <c r="AC26" s="207"/>
      <c r="AD26" s="207"/>
      <c r="AE26" s="207"/>
      <c r="AF26" s="207"/>
      <c r="AG26" s="207"/>
      <c r="AH26" s="207"/>
      <c r="AI26" s="207"/>
      <c r="AJ26" s="207"/>
      <c r="AK26" s="207"/>
      <c r="AL26" s="207"/>
      <c r="AM26" s="209">
        <f>1000-1000+20</f>
        <v>20</v>
      </c>
      <c r="AN26" s="207"/>
      <c r="AO26" s="207"/>
      <c r="AP26" s="207"/>
      <c r="AQ26" s="207"/>
      <c r="AR26" s="207"/>
      <c r="AS26" s="207"/>
      <c r="AT26" s="207"/>
      <c r="AU26" s="207"/>
      <c r="AV26" s="207"/>
      <c r="AW26" s="207"/>
      <c r="AX26" s="207"/>
      <c r="AY26" s="207"/>
      <c r="AZ26" s="207"/>
      <c r="BA26" s="207"/>
      <c r="BB26" s="207"/>
      <c r="BC26" s="207"/>
      <c r="BD26" s="207"/>
      <c r="BE26" s="207"/>
      <c r="BF26" s="207"/>
      <c r="BG26" s="207"/>
      <c r="BH26" s="207"/>
      <c r="BI26" s="207"/>
      <c r="BJ26" s="207"/>
      <c r="BK26" s="207"/>
      <c r="BL26" s="207"/>
      <c r="BM26" s="207"/>
      <c r="BN26" s="207"/>
      <c r="BO26" s="207"/>
      <c r="BP26" s="207"/>
      <c r="BQ26" s="207"/>
      <c r="BR26" s="207"/>
      <c r="BS26" s="207"/>
      <c r="BT26" s="207"/>
      <c r="BU26" s="207"/>
      <c r="BV26" s="207"/>
      <c r="BW26" s="207"/>
      <c r="BX26" s="207"/>
      <c r="BY26" s="207"/>
      <c r="BZ26" s="207"/>
      <c r="CA26" s="207"/>
      <c r="CB26" s="207"/>
      <c r="CC26" s="207"/>
      <c r="CD26" s="207"/>
      <c r="CE26" s="207"/>
      <c r="CF26" s="207"/>
      <c r="CG26" s="207"/>
      <c r="CH26" s="207"/>
      <c r="CI26" s="207"/>
      <c r="CJ26" s="207"/>
      <c r="CK26" s="207"/>
      <c r="CL26" s="207"/>
      <c r="CM26" s="207"/>
      <c r="CN26" s="207"/>
      <c r="CO26" s="218"/>
      <c r="CP26" s="218"/>
      <c r="CQ26" s="218"/>
      <c r="CR26" s="218"/>
      <c r="CS26" s="207"/>
      <c r="CT26" s="207"/>
      <c r="CU26" s="207"/>
      <c r="CV26" s="207"/>
      <c r="CW26" s="207"/>
      <c r="CX26" s="207"/>
      <c r="CY26" s="207"/>
      <c r="CZ26" s="207"/>
      <c r="DA26" s="207"/>
      <c r="DB26" s="207"/>
      <c r="DC26" s="207"/>
      <c r="DD26" s="207"/>
      <c r="DE26" s="207"/>
      <c r="DF26" s="207"/>
      <c r="DG26" s="207"/>
      <c r="DH26" s="207"/>
      <c r="DI26" s="207"/>
      <c r="DJ26" s="207"/>
      <c r="DK26" s="207"/>
      <c r="DL26" s="207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07"/>
      <c r="EA26" s="207"/>
      <c r="EB26" s="207"/>
      <c r="EC26" s="207"/>
      <c r="ED26" s="208">
        <f>500-500</f>
        <v>0</v>
      </c>
      <c r="EE26" s="208">
        <f>500-500</f>
        <v>0</v>
      </c>
      <c r="EF26" s="208">
        <f>500-500</f>
        <v>0</v>
      </c>
      <c r="EG26" s="207"/>
      <c r="EH26" s="208">
        <f>500-500</f>
        <v>0</v>
      </c>
      <c r="EI26" s="207"/>
      <c r="EJ26" s="208">
        <f>500-500</f>
        <v>0</v>
      </c>
      <c r="EK26" s="207"/>
      <c r="EL26" s="207"/>
      <c r="EM26" s="208">
        <f>500-500</f>
        <v>0</v>
      </c>
      <c r="EN26" s="207"/>
      <c r="EO26" s="208">
        <f>500-500</f>
        <v>0</v>
      </c>
      <c r="EP26" s="207"/>
      <c r="EQ26" s="207"/>
      <c r="ER26" s="207"/>
      <c r="ES26" s="207"/>
      <c r="ET26" s="207"/>
      <c r="EU26" s="207"/>
      <c r="EV26" s="208">
        <f>10-10</f>
        <v>0</v>
      </c>
      <c r="EW26" s="207"/>
      <c r="EX26" s="208">
        <f>20-20</f>
        <v>0</v>
      </c>
      <c r="EY26" s="208">
        <f>10-10</f>
        <v>0</v>
      </c>
      <c r="EZ26" s="207"/>
      <c r="FA26" s="207"/>
      <c r="FB26" s="208">
        <f>20-20</f>
        <v>0</v>
      </c>
      <c r="FC26" s="207"/>
      <c r="FD26" s="207"/>
      <c r="FE26" s="207"/>
      <c r="FF26" s="207"/>
      <c r="FG26" s="207"/>
      <c r="FH26" s="207"/>
      <c r="FI26" s="207"/>
      <c r="FJ26" s="207"/>
      <c r="FK26" s="112"/>
      <c r="FL26" s="110" t="s">
        <v>268</v>
      </c>
      <c r="FM26" s="111" t="s">
        <v>269</v>
      </c>
      <c r="FN26" s="111" t="s">
        <v>288</v>
      </c>
      <c r="FO26" s="111" t="s">
        <v>278</v>
      </c>
      <c r="FP26" s="98">
        <f t="shared" si="0"/>
        <v>20</v>
      </c>
      <c r="FQ26" s="5" t="s">
        <v>448</v>
      </c>
    </row>
    <row r="27" spans="1:173" s="252" customFormat="1" ht="15" customHeight="1">
      <c r="A27" s="246" t="s">
        <v>289</v>
      </c>
      <c r="B27" s="246" t="s">
        <v>264</v>
      </c>
      <c r="C27" s="246" t="s">
        <v>273</v>
      </c>
      <c r="D27" s="246" t="s">
        <v>64</v>
      </c>
      <c r="E27" s="247" t="s">
        <v>290</v>
      </c>
      <c r="F27" s="246" t="s">
        <v>267</v>
      </c>
      <c r="G27" s="107" t="s">
        <v>853</v>
      </c>
      <c r="H27" s="212"/>
      <c r="I27" s="212"/>
      <c r="J27" s="212"/>
      <c r="K27" s="212"/>
      <c r="L27" s="212"/>
      <c r="M27" s="212"/>
      <c r="N27" s="212">
        <f>200-200</f>
        <v>0</v>
      </c>
      <c r="O27" s="21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12"/>
      <c r="AD27" s="212"/>
      <c r="AE27" s="212"/>
      <c r="AF27" s="212"/>
      <c r="AG27" s="212"/>
      <c r="AH27" s="212">
        <f>50-50</f>
        <v>0</v>
      </c>
      <c r="AI27" s="212"/>
      <c r="AJ27" s="212"/>
      <c r="AK27" s="212"/>
      <c r="AL27" s="212"/>
      <c r="AM27" s="212"/>
      <c r="AN27" s="212"/>
      <c r="AO27" s="212"/>
      <c r="AP27" s="212"/>
      <c r="AQ27" s="212"/>
      <c r="AR27" s="21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2"/>
      <c r="BC27" s="212"/>
      <c r="BD27" s="212"/>
      <c r="BE27" s="212"/>
      <c r="BF27" s="212">
        <f>200-200</f>
        <v>0</v>
      </c>
      <c r="BG27" s="212"/>
      <c r="BH27" s="212"/>
      <c r="BI27" s="212"/>
      <c r="BJ27" s="212"/>
      <c r="BK27" s="212"/>
      <c r="BL27" s="212"/>
      <c r="BM27" s="212"/>
      <c r="BN27" s="212"/>
      <c r="BO27" s="212"/>
      <c r="BP27" s="212"/>
      <c r="BQ27" s="212"/>
      <c r="BR27" s="212"/>
      <c r="BS27" s="212"/>
      <c r="BT27" s="212"/>
      <c r="BU27" s="212"/>
      <c r="BV27" s="212"/>
      <c r="BW27" s="212"/>
      <c r="BX27" s="212"/>
      <c r="BY27" s="212"/>
      <c r="BZ27" s="212"/>
      <c r="CA27" s="212"/>
      <c r="CB27" s="212"/>
      <c r="CC27" s="212"/>
      <c r="CD27" s="212"/>
      <c r="CE27" s="212"/>
      <c r="CF27" s="212"/>
      <c r="CG27" s="212"/>
      <c r="CH27" s="212"/>
      <c r="CI27" s="212"/>
      <c r="CJ27" s="212"/>
      <c r="CK27" s="212"/>
      <c r="CL27" s="212"/>
      <c r="CM27" s="212"/>
      <c r="CN27" s="212"/>
      <c r="CO27" s="218"/>
      <c r="CP27" s="218"/>
      <c r="CQ27" s="218"/>
      <c r="CR27" s="218"/>
      <c r="CS27" s="207"/>
      <c r="CT27" s="212"/>
      <c r="CU27" s="212"/>
      <c r="CV27" s="212"/>
      <c r="CW27" s="212"/>
      <c r="CX27" s="212"/>
      <c r="CY27" s="212"/>
      <c r="CZ27" s="212"/>
      <c r="DA27" s="212"/>
      <c r="DB27" s="212"/>
      <c r="DC27" s="212"/>
      <c r="DD27" s="212"/>
      <c r="DE27" s="212"/>
      <c r="DF27" s="212"/>
      <c r="DG27" s="212"/>
      <c r="DH27" s="212"/>
      <c r="DI27" s="212"/>
      <c r="DJ27" s="212"/>
      <c r="DK27" s="212"/>
      <c r="DL27" s="212"/>
      <c r="DM27" s="212"/>
      <c r="DN27" s="212"/>
      <c r="DO27" s="212"/>
      <c r="DP27" s="212"/>
      <c r="DQ27" s="212"/>
      <c r="DR27" s="212"/>
      <c r="DS27" s="212"/>
      <c r="DT27" s="212"/>
      <c r="DU27" s="212"/>
      <c r="DV27" s="212"/>
      <c r="DW27" s="212"/>
      <c r="DX27" s="212"/>
      <c r="DY27" s="212"/>
      <c r="DZ27" s="212"/>
      <c r="EA27" s="212"/>
      <c r="EB27" s="212"/>
      <c r="EC27" s="212"/>
      <c r="ED27" s="212"/>
      <c r="EE27" s="212"/>
      <c r="EF27" s="212"/>
      <c r="EG27" s="212"/>
      <c r="EH27" s="212"/>
      <c r="EI27" s="212"/>
      <c r="EJ27" s="212"/>
      <c r="EK27" s="212"/>
      <c r="EL27" s="212"/>
      <c r="EM27" s="212"/>
      <c r="EN27" s="212"/>
      <c r="EO27" s="212"/>
      <c r="EP27" s="212"/>
      <c r="EQ27" s="212"/>
      <c r="ER27" s="212"/>
      <c r="ES27" s="212"/>
      <c r="ET27" s="212"/>
      <c r="EU27" s="212"/>
      <c r="EV27" s="212"/>
      <c r="EW27" s="212"/>
      <c r="EX27" s="212"/>
      <c r="EY27" s="212"/>
      <c r="EZ27" s="212"/>
      <c r="FA27" s="212"/>
      <c r="FB27" s="212"/>
      <c r="FC27" s="212"/>
      <c r="FD27" s="212"/>
      <c r="FE27" s="212"/>
      <c r="FF27" s="212"/>
      <c r="FG27" s="212"/>
      <c r="FH27" s="212"/>
      <c r="FI27" s="212"/>
      <c r="FJ27" s="212"/>
      <c r="FK27" s="248"/>
      <c r="FL27" s="249" t="s">
        <v>268</v>
      </c>
      <c r="FM27" s="250" t="s">
        <v>269</v>
      </c>
      <c r="FN27" s="250"/>
      <c r="FO27" s="250" t="s">
        <v>284</v>
      </c>
      <c r="FP27" s="251">
        <f t="shared" si="0"/>
        <v>0</v>
      </c>
      <c r="FQ27" s="252" t="s">
        <v>447</v>
      </c>
    </row>
    <row r="28" spans="1:173" s="252" customFormat="1" ht="15" customHeight="1">
      <c r="A28" s="246" t="s">
        <v>289</v>
      </c>
      <c r="B28" s="246" t="s">
        <v>264</v>
      </c>
      <c r="C28" s="246" t="s">
        <v>273</v>
      </c>
      <c r="D28" s="246" t="s">
        <v>63</v>
      </c>
      <c r="E28" s="247" t="s">
        <v>290</v>
      </c>
      <c r="F28" s="246" t="s">
        <v>267</v>
      </c>
      <c r="G28" s="253" t="s">
        <v>981</v>
      </c>
      <c r="H28" s="212"/>
      <c r="I28" s="212"/>
      <c r="J28" s="212"/>
      <c r="K28" s="212"/>
      <c r="L28" s="212"/>
      <c r="M28" s="212"/>
      <c r="N28" s="212">
        <f>0+20</f>
        <v>20</v>
      </c>
      <c r="O28" s="212">
        <f>200-200</f>
        <v>0</v>
      </c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>
        <f>100-100</f>
        <v>0</v>
      </c>
      <c r="AC28" s="212"/>
      <c r="AD28" s="212"/>
      <c r="AE28" s="212">
        <v>20</v>
      </c>
      <c r="AF28" s="212"/>
      <c r="AG28" s="212"/>
      <c r="AH28" s="212"/>
      <c r="AI28" s="212"/>
      <c r="AJ28" s="212"/>
      <c r="AK28" s="212"/>
      <c r="AL28" s="212"/>
      <c r="AM28" s="212">
        <f>100-100+20</f>
        <v>20</v>
      </c>
      <c r="AN28" s="212"/>
      <c r="AO28" s="212"/>
      <c r="AP28" s="212"/>
      <c r="AQ28" s="212"/>
      <c r="AR28" s="212"/>
      <c r="AS28" s="212"/>
      <c r="AT28" s="212"/>
      <c r="AU28" s="212">
        <v>30</v>
      </c>
      <c r="AV28" s="212"/>
      <c r="AW28" s="212"/>
      <c r="AX28" s="212"/>
      <c r="AY28" s="212"/>
      <c r="AZ28" s="212"/>
      <c r="BA28" s="212"/>
      <c r="BB28" s="212"/>
      <c r="BC28" s="212"/>
      <c r="BD28" s="212"/>
      <c r="BE28" s="212"/>
      <c r="BF28" s="212">
        <v>20</v>
      </c>
      <c r="BG28" s="212"/>
      <c r="BH28" s="212">
        <f>50-50</f>
        <v>0</v>
      </c>
      <c r="BI28" s="212"/>
      <c r="BJ28" s="212"/>
      <c r="BK28" s="212"/>
      <c r="BL28" s="212"/>
      <c r="BM28" s="212"/>
      <c r="BN28" s="212"/>
      <c r="BO28" s="212"/>
      <c r="BP28" s="212"/>
      <c r="BQ28" s="212"/>
      <c r="BR28" s="212"/>
      <c r="BS28" s="212"/>
      <c r="BT28" s="212"/>
      <c r="BU28" s="212"/>
      <c r="BV28" s="212"/>
      <c r="BW28" s="212"/>
      <c r="BX28" s="212">
        <v>10</v>
      </c>
      <c r="BY28" s="212"/>
      <c r="BZ28" s="212"/>
      <c r="CA28" s="212"/>
      <c r="CB28" s="212"/>
      <c r="CC28" s="212"/>
      <c r="CD28" s="212"/>
      <c r="CE28" s="212"/>
      <c r="CF28" s="212"/>
      <c r="CG28" s="212"/>
      <c r="CH28" s="212"/>
      <c r="CI28" s="212"/>
      <c r="CJ28" s="212"/>
      <c r="CK28" s="212"/>
      <c r="CL28" s="212">
        <v>10</v>
      </c>
      <c r="CM28" s="212"/>
      <c r="CN28" s="212"/>
      <c r="CO28" s="218"/>
      <c r="CP28" s="218"/>
      <c r="CQ28" s="218"/>
      <c r="CR28" s="218"/>
      <c r="CS28" s="207"/>
      <c r="CT28" s="212">
        <v>10</v>
      </c>
      <c r="CU28" s="212"/>
      <c r="CV28" s="212"/>
      <c r="CW28" s="212"/>
      <c r="CX28" s="212"/>
      <c r="CY28" s="212"/>
      <c r="CZ28" s="212"/>
      <c r="DA28" s="212"/>
      <c r="DB28" s="212"/>
      <c r="DC28" s="212"/>
      <c r="DD28" s="212"/>
      <c r="DE28" s="212"/>
      <c r="DF28" s="212"/>
      <c r="DG28" s="212"/>
      <c r="DH28" s="212"/>
      <c r="DI28" s="212"/>
      <c r="DJ28" s="212"/>
      <c r="DK28" s="212"/>
      <c r="DL28" s="212"/>
      <c r="DM28" s="212"/>
      <c r="DN28" s="212"/>
      <c r="DO28" s="212"/>
      <c r="DP28" s="212"/>
      <c r="DQ28" s="212"/>
      <c r="DR28" s="212"/>
      <c r="DS28" s="212"/>
      <c r="DT28" s="212"/>
      <c r="DU28" s="212"/>
      <c r="DV28" s="212"/>
      <c r="DW28" s="212"/>
      <c r="DX28" s="212"/>
      <c r="DY28" s="212"/>
      <c r="DZ28" s="212"/>
      <c r="EA28" s="212"/>
      <c r="EB28" s="212"/>
      <c r="EC28" s="212"/>
      <c r="ED28" s="212"/>
      <c r="EE28" s="212"/>
      <c r="EF28" s="212"/>
      <c r="EG28" s="212"/>
      <c r="EH28" s="212"/>
      <c r="EI28" s="212"/>
      <c r="EJ28" s="212"/>
      <c r="EK28" s="212"/>
      <c r="EL28" s="212"/>
      <c r="EM28" s="212"/>
      <c r="EN28" s="212"/>
      <c r="EO28" s="212"/>
      <c r="EP28" s="212"/>
      <c r="EQ28" s="212"/>
      <c r="ER28" s="212"/>
      <c r="ES28" s="212"/>
      <c r="ET28" s="212"/>
      <c r="EU28" s="212"/>
      <c r="EV28" s="212"/>
      <c r="EW28" s="212"/>
      <c r="EX28" s="212"/>
      <c r="EY28" s="212"/>
      <c r="EZ28" s="212"/>
      <c r="FA28" s="212"/>
      <c r="FB28" s="212"/>
      <c r="FC28" s="212"/>
      <c r="FD28" s="212"/>
      <c r="FE28" s="212"/>
      <c r="FF28" s="212"/>
      <c r="FG28" s="212"/>
      <c r="FH28" s="212"/>
      <c r="FI28" s="212"/>
      <c r="FJ28" s="212"/>
      <c r="FK28" s="248"/>
      <c r="FL28" s="249" t="s">
        <v>268</v>
      </c>
      <c r="FM28" s="250" t="s">
        <v>269</v>
      </c>
      <c r="FN28" s="250"/>
      <c r="FO28" s="250" t="s">
        <v>284</v>
      </c>
      <c r="FP28" s="251">
        <f t="shared" si="0"/>
        <v>140</v>
      </c>
      <c r="FQ28" s="252" t="s">
        <v>447</v>
      </c>
    </row>
    <row r="29" spans="1:173" s="5" customFormat="1" ht="15" customHeight="1">
      <c r="A29" s="107" t="s">
        <v>264</v>
      </c>
      <c r="B29" s="107" t="s">
        <v>264</v>
      </c>
      <c r="C29" s="107" t="s">
        <v>273</v>
      </c>
      <c r="D29" s="107" t="s">
        <v>64</v>
      </c>
      <c r="E29" s="108" t="s">
        <v>291</v>
      </c>
      <c r="F29" s="107" t="s">
        <v>267</v>
      </c>
      <c r="G29" s="107" t="s">
        <v>853</v>
      </c>
      <c r="H29" s="207"/>
      <c r="I29" s="207"/>
      <c r="J29" s="207"/>
      <c r="K29" s="207"/>
      <c r="L29" s="207"/>
      <c r="M29" s="207"/>
      <c r="N29" s="207"/>
      <c r="O29" s="207"/>
      <c r="P29" s="207"/>
      <c r="Q29" s="208">
        <f>100-100</f>
        <v>0</v>
      </c>
      <c r="R29" s="207"/>
      <c r="S29" s="207"/>
      <c r="T29" s="208">
        <f>100-100</f>
        <v>0</v>
      </c>
      <c r="U29" s="207"/>
      <c r="V29" s="207"/>
      <c r="W29" s="207"/>
      <c r="X29" s="207"/>
      <c r="Y29" s="207"/>
      <c r="Z29" s="207"/>
      <c r="AA29" s="207"/>
      <c r="AB29" s="207"/>
      <c r="AC29" s="207"/>
      <c r="AD29" s="209">
        <f>0+20</f>
        <v>20</v>
      </c>
      <c r="AE29" s="207"/>
      <c r="AF29" s="207"/>
      <c r="AG29" s="208">
        <f>100-100</f>
        <v>0</v>
      </c>
      <c r="AH29" s="207"/>
      <c r="AI29" s="207"/>
      <c r="AJ29" s="207"/>
      <c r="AK29" s="207"/>
      <c r="AL29" s="207"/>
      <c r="AM29" s="207"/>
      <c r="AN29" s="207"/>
      <c r="AO29" s="207"/>
      <c r="AP29" s="207"/>
      <c r="AQ29" s="208">
        <f>100-100</f>
        <v>0</v>
      </c>
      <c r="AR29" s="208">
        <f>100-100</f>
        <v>0</v>
      </c>
      <c r="AS29" s="207"/>
      <c r="AT29" s="207"/>
      <c r="AU29" s="207"/>
      <c r="AV29" s="207"/>
      <c r="AW29" s="207"/>
      <c r="AX29" s="207"/>
      <c r="AY29" s="207"/>
      <c r="AZ29" s="207"/>
      <c r="BA29" s="207"/>
      <c r="BB29" s="207"/>
      <c r="BC29" s="207"/>
      <c r="BD29" s="207"/>
      <c r="BE29" s="207"/>
      <c r="BF29" s="208">
        <f>100-100</f>
        <v>0</v>
      </c>
      <c r="BG29" s="207"/>
      <c r="BH29" s="207"/>
      <c r="BI29" s="207"/>
      <c r="BJ29" s="207"/>
      <c r="BK29" s="207"/>
      <c r="BL29" s="207"/>
      <c r="BM29" s="207"/>
      <c r="BN29" s="207"/>
      <c r="BO29" s="207"/>
      <c r="BP29" s="207"/>
      <c r="BQ29" s="207"/>
      <c r="BR29" s="207"/>
      <c r="BS29" s="207"/>
      <c r="BT29" s="207"/>
      <c r="BU29" s="207"/>
      <c r="BV29" s="207"/>
      <c r="BW29" s="207"/>
      <c r="BX29" s="207"/>
      <c r="BY29" s="207"/>
      <c r="BZ29" s="207"/>
      <c r="CA29" s="207"/>
      <c r="CB29" s="207"/>
      <c r="CC29" s="207"/>
      <c r="CD29" s="207"/>
      <c r="CE29" s="207"/>
      <c r="CF29" s="207"/>
      <c r="CG29" s="207"/>
      <c r="CH29" s="207"/>
      <c r="CI29" s="207"/>
      <c r="CJ29" s="207"/>
      <c r="CK29" s="207"/>
      <c r="CL29" s="207"/>
      <c r="CM29" s="207"/>
      <c r="CN29" s="207"/>
      <c r="CO29" s="218"/>
      <c r="CP29" s="218"/>
      <c r="CQ29" s="218"/>
      <c r="CR29" s="218"/>
      <c r="CS29" s="207"/>
      <c r="CT29" s="207"/>
      <c r="CU29" s="207"/>
      <c r="CV29" s="207"/>
      <c r="CW29" s="207"/>
      <c r="CX29" s="207"/>
      <c r="CY29" s="207"/>
      <c r="CZ29" s="207"/>
      <c r="DA29" s="207"/>
      <c r="DB29" s="207"/>
      <c r="DC29" s="207"/>
      <c r="DD29" s="207"/>
      <c r="DE29" s="207"/>
      <c r="DF29" s="207"/>
      <c r="DG29" s="207"/>
      <c r="DH29" s="207"/>
      <c r="DI29" s="207"/>
      <c r="DJ29" s="207"/>
      <c r="DK29" s="207"/>
      <c r="DL29" s="207"/>
      <c r="DM29" s="207"/>
      <c r="DN29" s="207"/>
      <c r="DO29" s="207"/>
      <c r="DP29" s="207"/>
      <c r="DQ29" s="207"/>
      <c r="DR29" s="207"/>
      <c r="DS29" s="207"/>
      <c r="DT29" s="207"/>
      <c r="DU29" s="207"/>
      <c r="DV29" s="207"/>
      <c r="DW29" s="207"/>
      <c r="DX29" s="207"/>
      <c r="DY29" s="207"/>
      <c r="DZ29" s="207"/>
      <c r="EA29" s="207"/>
      <c r="EB29" s="207"/>
      <c r="EC29" s="207"/>
      <c r="ED29" s="207"/>
      <c r="EE29" s="207"/>
      <c r="EF29" s="207"/>
      <c r="EG29" s="207"/>
      <c r="EH29" s="207"/>
      <c r="EI29" s="207"/>
      <c r="EJ29" s="207"/>
      <c r="EK29" s="207"/>
      <c r="EL29" s="207"/>
      <c r="EM29" s="207"/>
      <c r="EN29" s="207"/>
      <c r="EO29" s="207"/>
      <c r="EP29" s="207"/>
      <c r="EQ29" s="207"/>
      <c r="ER29" s="207"/>
      <c r="ES29" s="207"/>
      <c r="ET29" s="207"/>
      <c r="EU29" s="207"/>
      <c r="EV29" s="207"/>
      <c r="EW29" s="207"/>
      <c r="EX29" s="207"/>
      <c r="EY29" s="207"/>
      <c r="EZ29" s="207"/>
      <c r="FA29" s="207"/>
      <c r="FB29" s="207"/>
      <c r="FC29" s="207"/>
      <c r="FD29" s="207"/>
      <c r="FE29" s="207"/>
      <c r="FF29" s="207"/>
      <c r="FG29" s="207"/>
      <c r="FH29" s="207"/>
      <c r="FI29" s="207"/>
      <c r="FJ29" s="207"/>
      <c r="FK29" s="112"/>
      <c r="FL29" s="110" t="s">
        <v>268</v>
      </c>
      <c r="FM29" s="111" t="s">
        <v>269</v>
      </c>
      <c r="FN29" s="111"/>
      <c r="FO29" s="111" t="s">
        <v>280</v>
      </c>
      <c r="FP29" s="98">
        <f t="shared" si="0"/>
        <v>20</v>
      </c>
      <c r="FQ29" s="5" t="s">
        <v>449</v>
      </c>
    </row>
    <row r="30" spans="1:173" s="5" customFormat="1" ht="15" customHeight="1">
      <c r="A30" s="107" t="s">
        <v>264</v>
      </c>
      <c r="B30" s="107" t="s">
        <v>264</v>
      </c>
      <c r="C30" s="107" t="s">
        <v>273</v>
      </c>
      <c r="D30" s="107" t="s">
        <v>63</v>
      </c>
      <c r="E30" s="108" t="s">
        <v>291</v>
      </c>
      <c r="F30" s="107" t="s">
        <v>267</v>
      </c>
      <c r="G30" s="107" t="s">
        <v>995</v>
      </c>
      <c r="H30" s="207"/>
      <c r="I30" s="207"/>
      <c r="J30" s="207"/>
      <c r="K30" s="207"/>
      <c r="L30" s="207"/>
      <c r="M30" s="207"/>
      <c r="N30" s="207"/>
      <c r="O30" s="207"/>
      <c r="P30" s="207"/>
      <c r="Q30" s="207"/>
      <c r="R30" s="207"/>
      <c r="S30" s="208">
        <v>0</v>
      </c>
      <c r="T30" s="207"/>
      <c r="U30" s="208">
        <v>0</v>
      </c>
      <c r="V30" s="208">
        <v>0</v>
      </c>
      <c r="W30" s="207"/>
      <c r="X30" s="207"/>
      <c r="Y30" s="208">
        <v>0</v>
      </c>
      <c r="Z30" s="208">
        <v>0</v>
      </c>
      <c r="AA30" s="208">
        <v>0</v>
      </c>
      <c r="AB30" s="208">
        <v>0</v>
      </c>
      <c r="AC30" s="208">
        <v>0</v>
      </c>
      <c r="AD30" s="208">
        <v>0</v>
      </c>
      <c r="AE30" s="209">
        <v>10</v>
      </c>
      <c r="AF30" s="208">
        <v>0</v>
      </c>
      <c r="AG30" s="207"/>
      <c r="AH30" s="207"/>
      <c r="AI30" s="208">
        <v>0</v>
      </c>
      <c r="AJ30" s="207"/>
      <c r="AK30" s="207"/>
      <c r="AL30" s="207"/>
      <c r="AM30" s="209">
        <v>20</v>
      </c>
      <c r="AN30" s="207"/>
      <c r="AO30" s="207"/>
      <c r="AP30" s="207"/>
      <c r="AQ30" s="207"/>
      <c r="AR30" s="207"/>
      <c r="AS30" s="207"/>
      <c r="AT30" s="207"/>
      <c r="AU30" s="209">
        <v>50</v>
      </c>
      <c r="AV30" s="207"/>
      <c r="AW30" s="207"/>
      <c r="AX30" s="207"/>
      <c r="AY30" s="207"/>
      <c r="AZ30" s="207"/>
      <c r="BA30" s="207"/>
      <c r="BB30" s="208">
        <v>0</v>
      </c>
      <c r="BC30" s="207"/>
      <c r="BD30" s="207"/>
      <c r="BE30" s="207"/>
      <c r="BF30" s="209">
        <v>90</v>
      </c>
      <c r="BG30" s="208">
        <v>0</v>
      </c>
      <c r="BH30" s="208">
        <v>0</v>
      </c>
      <c r="BI30" s="207"/>
      <c r="BJ30" s="207"/>
      <c r="BK30" s="207"/>
      <c r="BL30" s="207"/>
      <c r="BM30" s="207"/>
      <c r="BN30" s="207"/>
      <c r="BO30" s="207"/>
      <c r="BP30" s="207"/>
      <c r="BQ30" s="207"/>
      <c r="BR30" s="207"/>
      <c r="BS30" s="207"/>
      <c r="BT30" s="207"/>
      <c r="BU30" s="207">
        <v>10</v>
      </c>
      <c r="BV30" s="207" t="s">
        <v>106</v>
      </c>
      <c r="BW30" s="207">
        <v>10</v>
      </c>
      <c r="BX30" s="207">
        <v>30</v>
      </c>
      <c r="BY30" s="207">
        <v>10</v>
      </c>
      <c r="BZ30" s="207"/>
      <c r="CA30" s="207"/>
      <c r="CB30" s="207"/>
      <c r="CC30" s="207"/>
      <c r="CD30" s="207"/>
      <c r="CE30" s="207">
        <v>10</v>
      </c>
      <c r="CF30" s="207"/>
      <c r="CG30" s="207"/>
      <c r="CH30" s="207" t="s">
        <v>106</v>
      </c>
      <c r="CI30" s="207">
        <v>10</v>
      </c>
      <c r="CJ30" s="207"/>
      <c r="CK30" s="207">
        <v>3</v>
      </c>
      <c r="CL30" s="207">
        <v>30</v>
      </c>
      <c r="CM30" s="207">
        <v>10</v>
      </c>
      <c r="CN30" s="207"/>
      <c r="CO30" s="218">
        <v>1</v>
      </c>
      <c r="CP30" s="218">
        <v>3</v>
      </c>
      <c r="CQ30" s="218"/>
      <c r="CR30" s="218"/>
      <c r="CS30" s="207"/>
      <c r="CT30" s="207">
        <v>10</v>
      </c>
      <c r="CU30" s="207"/>
      <c r="CV30" s="207"/>
      <c r="CW30" s="207"/>
      <c r="CX30" s="207"/>
      <c r="CY30" s="207"/>
      <c r="CZ30" s="207"/>
      <c r="DA30" s="207"/>
      <c r="DB30" s="207"/>
      <c r="DC30" s="207">
        <v>3</v>
      </c>
      <c r="DD30" s="207">
        <v>3</v>
      </c>
      <c r="DE30" s="207"/>
      <c r="DF30" s="207">
        <v>1</v>
      </c>
      <c r="DG30" s="207">
        <v>1</v>
      </c>
      <c r="DH30" s="207"/>
      <c r="DI30" s="207"/>
      <c r="DJ30" s="207"/>
      <c r="DK30" s="207">
        <v>5</v>
      </c>
      <c r="DL30" s="207"/>
      <c r="DM30" s="207"/>
      <c r="DN30" s="207"/>
      <c r="DO30" s="207"/>
      <c r="DP30" s="207"/>
      <c r="DQ30" s="207"/>
      <c r="DR30" s="207"/>
      <c r="DS30" s="207"/>
      <c r="DT30" s="207">
        <v>3</v>
      </c>
      <c r="DU30" s="207"/>
      <c r="DV30" s="207"/>
      <c r="DW30" s="207"/>
      <c r="DX30" s="207"/>
      <c r="DY30" s="207"/>
      <c r="DZ30" s="207"/>
      <c r="EA30" s="207"/>
      <c r="EB30" s="208">
        <v>0</v>
      </c>
      <c r="EC30" s="208">
        <v>0</v>
      </c>
      <c r="ED30" s="208">
        <v>0</v>
      </c>
      <c r="EE30" s="208">
        <v>0</v>
      </c>
      <c r="EF30" s="208">
        <v>0</v>
      </c>
      <c r="EG30" s="208">
        <v>0</v>
      </c>
      <c r="EH30" s="208">
        <v>0</v>
      </c>
      <c r="EI30" s="208">
        <v>0</v>
      </c>
      <c r="EJ30" s="208">
        <v>0</v>
      </c>
      <c r="EK30" s="208">
        <v>0</v>
      </c>
      <c r="EL30" s="208">
        <v>0</v>
      </c>
      <c r="EM30" s="208">
        <v>0</v>
      </c>
      <c r="EN30" s="208">
        <v>0</v>
      </c>
      <c r="EO30" s="208">
        <v>0</v>
      </c>
      <c r="EP30" s="207"/>
      <c r="EQ30" s="207"/>
      <c r="ER30" s="207"/>
      <c r="ES30" s="207"/>
      <c r="ET30" s="207">
        <v>3</v>
      </c>
      <c r="EU30" s="207">
        <v>10</v>
      </c>
      <c r="EV30" s="208">
        <v>0</v>
      </c>
      <c r="EW30" s="207"/>
      <c r="EX30" s="208">
        <v>0</v>
      </c>
      <c r="EY30" s="208">
        <v>0</v>
      </c>
      <c r="EZ30" s="208">
        <v>0</v>
      </c>
      <c r="FA30" s="207"/>
      <c r="FB30" s="208">
        <v>1</v>
      </c>
      <c r="FC30" s="207"/>
      <c r="FD30" s="207"/>
      <c r="FE30" s="207"/>
      <c r="FF30" s="208">
        <v>2</v>
      </c>
      <c r="FG30" s="207"/>
      <c r="FH30" s="207"/>
      <c r="FI30" s="207"/>
      <c r="FJ30" s="207"/>
      <c r="FK30" s="112"/>
      <c r="FL30" s="110" t="s">
        <v>268</v>
      </c>
      <c r="FM30" s="111" t="s">
        <v>269</v>
      </c>
      <c r="FN30" s="111"/>
      <c r="FO30" s="111" t="s">
        <v>280</v>
      </c>
      <c r="FP30" s="98">
        <v>339</v>
      </c>
      <c r="FQ30" s="5" t="s">
        <v>449</v>
      </c>
    </row>
    <row r="31" spans="1:173" s="5" customFormat="1" ht="16.8" customHeight="1">
      <c r="A31" s="107" t="s">
        <v>264</v>
      </c>
      <c r="B31" s="107" t="s">
        <v>264</v>
      </c>
      <c r="C31" s="107" t="s">
        <v>273</v>
      </c>
      <c r="D31" s="107" t="s">
        <v>65</v>
      </c>
      <c r="E31" s="108" t="s">
        <v>291</v>
      </c>
      <c r="F31" s="107" t="s">
        <v>267</v>
      </c>
      <c r="G31" s="107" t="s">
        <v>853</v>
      </c>
      <c r="H31" s="207"/>
      <c r="I31" s="207"/>
      <c r="J31" s="207"/>
      <c r="K31" s="207"/>
      <c r="L31" s="207"/>
      <c r="M31" s="207"/>
      <c r="N31" s="207"/>
      <c r="O31" s="207"/>
      <c r="P31" s="207"/>
      <c r="Q31" s="207"/>
      <c r="R31" s="207"/>
      <c r="S31" s="207"/>
      <c r="T31" s="207"/>
      <c r="U31" s="207"/>
      <c r="V31" s="207"/>
      <c r="W31" s="207"/>
      <c r="X31" s="207"/>
      <c r="Y31" s="207"/>
      <c r="Z31" s="207"/>
      <c r="AA31" s="207"/>
      <c r="AB31" s="207"/>
      <c r="AC31" s="207"/>
      <c r="AD31" s="207"/>
      <c r="AE31" s="207"/>
      <c r="AF31" s="207"/>
      <c r="AG31" s="207"/>
      <c r="AH31" s="207"/>
      <c r="AI31" s="207"/>
      <c r="AJ31" s="207"/>
      <c r="AK31" s="207"/>
      <c r="AL31" s="207"/>
      <c r="AM31" s="207"/>
      <c r="AN31" s="207"/>
      <c r="AO31" s="207"/>
      <c r="AP31" s="207"/>
      <c r="AQ31" s="207"/>
      <c r="AR31" s="207"/>
      <c r="AS31" s="207"/>
      <c r="AT31" s="207"/>
      <c r="AU31" s="207"/>
      <c r="AV31" s="207"/>
      <c r="AW31" s="207"/>
      <c r="AX31" s="207"/>
      <c r="AY31" s="207"/>
      <c r="AZ31" s="207"/>
      <c r="BA31" s="207"/>
      <c r="BB31" s="207"/>
      <c r="BC31" s="207"/>
      <c r="BD31" s="207"/>
      <c r="BE31" s="207"/>
      <c r="BF31" s="207"/>
      <c r="BG31" s="207"/>
      <c r="BH31" s="207"/>
      <c r="BI31" s="207"/>
      <c r="BJ31" s="207"/>
      <c r="BK31" s="207"/>
      <c r="BL31" s="207"/>
      <c r="BM31" s="207"/>
      <c r="BN31" s="207"/>
      <c r="BO31" s="207"/>
      <c r="BP31" s="207"/>
      <c r="BQ31" s="207"/>
      <c r="BR31" s="207"/>
      <c r="BS31" s="207"/>
      <c r="BT31" s="207"/>
      <c r="BU31" s="207"/>
      <c r="BV31" s="207"/>
      <c r="BW31" s="207"/>
      <c r="BX31" s="207"/>
      <c r="BY31" s="207"/>
      <c r="BZ31" s="207"/>
      <c r="CA31" s="207"/>
      <c r="CB31" s="207"/>
      <c r="CC31" s="207"/>
      <c r="CD31" s="207"/>
      <c r="CE31" s="207"/>
      <c r="CF31" s="207"/>
      <c r="CG31" s="207"/>
      <c r="CH31" s="207"/>
      <c r="CI31" s="207"/>
      <c r="CJ31" s="207"/>
      <c r="CK31" s="207"/>
      <c r="CL31" s="207"/>
      <c r="CM31" s="207"/>
      <c r="CN31" s="207"/>
      <c r="CO31" s="218"/>
      <c r="CP31" s="218"/>
      <c r="CQ31" s="218"/>
      <c r="CR31" s="218"/>
      <c r="CS31" s="207"/>
      <c r="CT31" s="207"/>
      <c r="CU31" s="207"/>
      <c r="CV31" s="207"/>
      <c r="CW31" s="207"/>
      <c r="CX31" s="207"/>
      <c r="CY31" s="207"/>
      <c r="CZ31" s="207"/>
      <c r="DA31" s="207"/>
      <c r="DB31" s="207"/>
      <c r="DC31" s="207"/>
      <c r="DD31" s="207"/>
      <c r="DE31" s="207"/>
      <c r="DF31" s="207"/>
      <c r="DG31" s="207"/>
      <c r="DH31" s="207"/>
      <c r="DI31" s="207"/>
      <c r="DJ31" s="207"/>
      <c r="DK31" s="207"/>
      <c r="DL31" s="207"/>
      <c r="DM31" s="207"/>
      <c r="DN31" s="207"/>
      <c r="DO31" s="207"/>
      <c r="DP31" s="207"/>
      <c r="DQ31" s="207"/>
      <c r="DR31" s="207"/>
      <c r="DS31" s="207"/>
      <c r="DT31" s="207"/>
      <c r="DU31" s="207"/>
      <c r="DV31" s="207"/>
      <c r="DW31" s="207"/>
      <c r="DX31" s="207"/>
      <c r="DY31" s="207"/>
      <c r="DZ31" s="207"/>
      <c r="EA31" s="207"/>
      <c r="EB31" s="207"/>
      <c r="EC31" s="207"/>
      <c r="ED31" s="207"/>
      <c r="EE31" s="207"/>
      <c r="EF31" s="207"/>
      <c r="EG31" s="207"/>
      <c r="EH31" s="207"/>
      <c r="EI31" s="207"/>
      <c r="EJ31" s="207"/>
      <c r="EK31" s="207"/>
      <c r="EL31" s="207"/>
      <c r="EM31" s="207"/>
      <c r="EN31" s="207"/>
      <c r="EO31" s="207"/>
      <c r="EP31" s="207"/>
      <c r="EQ31" s="207"/>
      <c r="ER31" s="207"/>
      <c r="ES31" s="207"/>
      <c r="ET31" s="207"/>
      <c r="EU31" s="207"/>
      <c r="EV31" s="207"/>
      <c r="EW31" s="208">
        <f>50-50</f>
        <v>0</v>
      </c>
      <c r="EX31" s="207"/>
      <c r="EY31" s="207"/>
      <c r="EZ31" s="207"/>
      <c r="FA31" s="208">
        <f>50-50</f>
        <v>0</v>
      </c>
      <c r="FB31" s="207"/>
      <c r="FC31" s="207"/>
      <c r="FD31" s="207"/>
      <c r="FE31" s="208">
        <f>50-50</f>
        <v>0</v>
      </c>
      <c r="FF31" s="207"/>
      <c r="FG31" s="207"/>
      <c r="FH31" s="207"/>
      <c r="FI31" s="207"/>
      <c r="FJ31" s="207"/>
      <c r="FK31" s="112"/>
      <c r="FL31" s="110" t="s">
        <v>268</v>
      </c>
      <c r="FM31" s="111" t="s">
        <v>269</v>
      </c>
      <c r="FN31" s="111"/>
      <c r="FO31" s="111" t="s">
        <v>280</v>
      </c>
      <c r="FP31" s="98">
        <f t="shared" si="0"/>
        <v>0</v>
      </c>
      <c r="FQ31" s="5" t="s">
        <v>449</v>
      </c>
    </row>
    <row r="32" spans="1:173" s="252" customFormat="1" ht="14.55" customHeight="1">
      <c r="A32" s="246" t="s">
        <v>272</v>
      </c>
      <c r="B32" s="246" t="s">
        <v>264</v>
      </c>
      <c r="C32" s="246" t="s">
        <v>273</v>
      </c>
      <c r="D32" s="246" t="s">
        <v>64</v>
      </c>
      <c r="E32" s="247" t="s">
        <v>292</v>
      </c>
      <c r="F32" s="246" t="s">
        <v>267</v>
      </c>
      <c r="G32" s="107" t="s">
        <v>853</v>
      </c>
      <c r="H32" s="212"/>
      <c r="I32" s="212"/>
      <c r="J32" s="212"/>
      <c r="K32" s="212"/>
      <c r="L32" s="212"/>
      <c r="M32" s="212"/>
      <c r="N32" s="212"/>
      <c r="O32" s="212"/>
      <c r="P32" s="212"/>
      <c r="Q32" s="212"/>
      <c r="R32" s="212"/>
      <c r="S32" s="212"/>
      <c r="T32" s="212"/>
      <c r="U32" s="212"/>
      <c r="V32" s="212"/>
      <c r="W32" s="212"/>
      <c r="X32" s="212"/>
      <c r="Y32" s="212"/>
      <c r="Z32" s="212"/>
      <c r="AA32" s="212"/>
      <c r="AB32" s="212"/>
      <c r="AC32" s="212"/>
      <c r="AD32" s="212"/>
      <c r="AE32" s="212"/>
      <c r="AF32" s="212"/>
      <c r="AG32" s="212"/>
      <c r="AH32" s="212">
        <f>50-50</f>
        <v>0</v>
      </c>
      <c r="AI32" s="212"/>
      <c r="AJ32" s="212"/>
      <c r="AK32" s="212"/>
      <c r="AL32" s="212"/>
      <c r="AM32" s="212"/>
      <c r="AN32" s="212"/>
      <c r="AO32" s="212"/>
      <c r="AP32" s="212"/>
      <c r="AQ32" s="212"/>
      <c r="AR32" s="212"/>
      <c r="AS32" s="212"/>
      <c r="AT32" s="212"/>
      <c r="AU32" s="212"/>
      <c r="AV32" s="212"/>
      <c r="AW32" s="212"/>
      <c r="AX32" s="212"/>
      <c r="AY32" s="212"/>
      <c r="AZ32" s="212"/>
      <c r="BA32" s="212"/>
      <c r="BB32" s="212"/>
      <c r="BC32" s="212"/>
      <c r="BD32" s="212"/>
      <c r="BE32" s="212"/>
      <c r="BF32" s="212">
        <f>50-50</f>
        <v>0</v>
      </c>
      <c r="BG32" s="212"/>
      <c r="BH32" s="212"/>
      <c r="BI32" s="212"/>
      <c r="BJ32" s="212"/>
      <c r="BK32" s="212"/>
      <c r="BL32" s="212"/>
      <c r="BM32" s="212"/>
      <c r="BN32" s="212"/>
      <c r="BO32" s="212"/>
      <c r="BP32" s="212"/>
      <c r="BQ32" s="212"/>
      <c r="BR32" s="212"/>
      <c r="BS32" s="212"/>
      <c r="BT32" s="212"/>
      <c r="BU32" s="212"/>
      <c r="BV32" s="212"/>
      <c r="BW32" s="212"/>
      <c r="BX32" s="212"/>
      <c r="BY32" s="212"/>
      <c r="BZ32" s="212"/>
      <c r="CA32" s="212"/>
      <c r="CB32" s="212"/>
      <c r="CC32" s="212"/>
      <c r="CD32" s="212"/>
      <c r="CE32" s="212"/>
      <c r="CF32" s="212"/>
      <c r="CG32" s="212"/>
      <c r="CH32" s="212"/>
      <c r="CI32" s="212"/>
      <c r="CJ32" s="212"/>
      <c r="CK32" s="212"/>
      <c r="CL32" s="212"/>
      <c r="CM32" s="212"/>
      <c r="CN32" s="212"/>
      <c r="CO32" s="218"/>
      <c r="CP32" s="218"/>
      <c r="CQ32" s="218"/>
      <c r="CR32" s="218"/>
      <c r="CS32" s="207"/>
      <c r="CT32" s="212"/>
      <c r="CU32" s="212"/>
      <c r="CV32" s="212"/>
      <c r="CW32" s="212"/>
      <c r="CX32" s="212"/>
      <c r="CY32" s="212"/>
      <c r="CZ32" s="212"/>
      <c r="DA32" s="212"/>
      <c r="DB32" s="212"/>
      <c r="DC32" s="212"/>
      <c r="DD32" s="212"/>
      <c r="DE32" s="212"/>
      <c r="DF32" s="212"/>
      <c r="DG32" s="212"/>
      <c r="DH32" s="212"/>
      <c r="DI32" s="212"/>
      <c r="DJ32" s="212"/>
      <c r="DK32" s="212"/>
      <c r="DL32" s="212"/>
      <c r="DM32" s="212"/>
      <c r="DN32" s="212"/>
      <c r="DO32" s="212"/>
      <c r="DP32" s="212"/>
      <c r="DQ32" s="212"/>
      <c r="DR32" s="212"/>
      <c r="DS32" s="212"/>
      <c r="DT32" s="212"/>
      <c r="DU32" s="212"/>
      <c r="DV32" s="212"/>
      <c r="DW32" s="212"/>
      <c r="DX32" s="212"/>
      <c r="DY32" s="212"/>
      <c r="DZ32" s="212"/>
      <c r="EA32" s="212"/>
      <c r="EB32" s="212"/>
      <c r="EC32" s="212"/>
      <c r="ED32" s="212"/>
      <c r="EE32" s="212"/>
      <c r="EF32" s="212"/>
      <c r="EG32" s="212"/>
      <c r="EH32" s="212"/>
      <c r="EI32" s="212"/>
      <c r="EJ32" s="212"/>
      <c r="EK32" s="212"/>
      <c r="EL32" s="212"/>
      <c r="EM32" s="212"/>
      <c r="EN32" s="212"/>
      <c r="EO32" s="212"/>
      <c r="EP32" s="212"/>
      <c r="EQ32" s="212"/>
      <c r="ER32" s="212"/>
      <c r="ES32" s="212"/>
      <c r="ET32" s="212"/>
      <c r="EU32" s="212"/>
      <c r="EV32" s="212"/>
      <c r="EW32" s="212"/>
      <c r="EX32" s="212"/>
      <c r="EY32" s="212"/>
      <c r="EZ32" s="212"/>
      <c r="FA32" s="212"/>
      <c r="FB32" s="212"/>
      <c r="FC32" s="212"/>
      <c r="FD32" s="212"/>
      <c r="FE32" s="212"/>
      <c r="FF32" s="212"/>
      <c r="FG32" s="212"/>
      <c r="FH32" s="212"/>
      <c r="FI32" s="212"/>
      <c r="FJ32" s="212"/>
      <c r="FK32" s="248"/>
      <c r="FL32" s="249" t="s">
        <v>268</v>
      </c>
      <c r="FM32" s="250" t="s">
        <v>269</v>
      </c>
      <c r="FN32" s="250"/>
      <c r="FO32" s="250" t="s">
        <v>284</v>
      </c>
      <c r="FP32" s="251">
        <f t="shared" si="0"/>
        <v>0</v>
      </c>
      <c r="FQ32" s="252" t="s">
        <v>447</v>
      </c>
    </row>
    <row r="33" spans="1:173" s="252" customFormat="1" ht="15" customHeight="1">
      <c r="A33" s="246" t="s">
        <v>272</v>
      </c>
      <c r="B33" s="246" t="s">
        <v>264</v>
      </c>
      <c r="C33" s="246" t="s">
        <v>273</v>
      </c>
      <c r="D33" s="246" t="s">
        <v>63</v>
      </c>
      <c r="E33" s="247" t="s">
        <v>292</v>
      </c>
      <c r="F33" s="246" t="s">
        <v>267</v>
      </c>
      <c r="G33" s="253" t="s">
        <v>980</v>
      </c>
      <c r="H33" s="212"/>
      <c r="I33" s="212"/>
      <c r="J33" s="212"/>
      <c r="K33" s="212"/>
      <c r="L33" s="212"/>
      <c r="M33" s="212"/>
      <c r="N33" s="212"/>
      <c r="O33" s="212"/>
      <c r="P33" s="212"/>
      <c r="Q33" s="212"/>
      <c r="R33" s="212"/>
      <c r="S33" s="212"/>
      <c r="T33" s="212"/>
      <c r="U33" s="212"/>
      <c r="V33" s="212"/>
      <c r="W33" s="212"/>
      <c r="X33" s="212"/>
      <c r="Y33" s="212"/>
      <c r="Z33" s="212"/>
      <c r="AA33" s="212"/>
      <c r="AB33" s="212">
        <f>50-50</f>
        <v>0</v>
      </c>
      <c r="AC33" s="212"/>
      <c r="AD33" s="212"/>
      <c r="AE33" s="212">
        <f>50-50</f>
        <v>0</v>
      </c>
      <c r="AF33" s="212"/>
      <c r="AG33" s="212"/>
      <c r="AH33" s="212"/>
      <c r="AI33" s="212"/>
      <c r="AJ33" s="212"/>
      <c r="AK33" s="212"/>
      <c r="AL33" s="212"/>
      <c r="AM33" s="212"/>
      <c r="AN33" s="212"/>
      <c r="AO33" s="212"/>
      <c r="AP33" s="212"/>
      <c r="AQ33" s="212"/>
      <c r="AR33" s="212"/>
      <c r="AS33" s="212"/>
      <c r="AT33" s="212"/>
      <c r="AU33" s="212">
        <v>30</v>
      </c>
      <c r="AV33" s="212"/>
      <c r="AW33" s="212"/>
      <c r="AX33" s="212"/>
      <c r="AY33" s="212"/>
      <c r="AZ33" s="212"/>
      <c r="BA33" s="212"/>
      <c r="BB33" s="212"/>
      <c r="BC33" s="212"/>
      <c r="BD33" s="212"/>
      <c r="BE33" s="212"/>
      <c r="BF33" s="212">
        <v>20</v>
      </c>
      <c r="BG33" s="212"/>
      <c r="BH33" s="212">
        <f>20-20</f>
        <v>0</v>
      </c>
      <c r="BI33" s="212"/>
      <c r="BJ33" s="212"/>
      <c r="BK33" s="212"/>
      <c r="BL33" s="212"/>
      <c r="BM33" s="212"/>
      <c r="BN33" s="212"/>
      <c r="BO33" s="212"/>
      <c r="BP33" s="212"/>
      <c r="BQ33" s="212"/>
      <c r="BR33" s="212"/>
      <c r="BS33" s="212"/>
      <c r="BT33" s="212"/>
      <c r="BU33" s="212"/>
      <c r="BV33" s="212"/>
      <c r="BW33" s="212"/>
      <c r="BX33" s="212">
        <v>10</v>
      </c>
      <c r="BY33" s="212"/>
      <c r="BZ33" s="212"/>
      <c r="CA33" s="212"/>
      <c r="CB33" s="212"/>
      <c r="CC33" s="212"/>
      <c r="CD33" s="212"/>
      <c r="CE33" s="212"/>
      <c r="CF33" s="212"/>
      <c r="CG33" s="212"/>
      <c r="CH33" s="212"/>
      <c r="CI33" s="212"/>
      <c r="CJ33" s="212"/>
      <c r="CK33" s="212"/>
      <c r="CL33" s="212">
        <v>10</v>
      </c>
      <c r="CM33" s="212"/>
      <c r="CN33" s="212"/>
      <c r="CO33" s="218"/>
      <c r="CP33" s="218"/>
      <c r="CQ33" s="218"/>
      <c r="CR33" s="218"/>
      <c r="CS33" s="207"/>
      <c r="CT33" s="212">
        <v>10</v>
      </c>
      <c r="CU33" s="212"/>
      <c r="CV33" s="212"/>
      <c r="CW33" s="212"/>
      <c r="CX33" s="212"/>
      <c r="CY33" s="212"/>
      <c r="CZ33" s="212"/>
      <c r="DA33" s="212"/>
      <c r="DB33" s="212"/>
      <c r="DC33" s="212"/>
      <c r="DD33" s="212"/>
      <c r="DE33" s="212"/>
      <c r="DF33" s="212"/>
      <c r="DG33" s="212"/>
      <c r="DH33" s="212"/>
      <c r="DI33" s="212"/>
      <c r="DJ33" s="212"/>
      <c r="DK33" s="212">
        <v>5</v>
      </c>
      <c r="DL33" s="212"/>
      <c r="DM33" s="212"/>
      <c r="DN33" s="212"/>
      <c r="DO33" s="212"/>
      <c r="DP33" s="212"/>
      <c r="DQ33" s="212"/>
      <c r="DR33" s="212"/>
      <c r="DS33" s="212"/>
      <c r="DT33" s="212"/>
      <c r="DU33" s="212"/>
      <c r="DV33" s="212"/>
      <c r="DW33" s="212"/>
      <c r="DX33" s="212"/>
      <c r="DY33" s="212"/>
      <c r="DZ33" s="212"/>
      <c r="EA33" s="212"/>
      <c r="EB33" s="212"/>
      <c r="EC33" s="212"/>
      <c r="ED33" s="212"/>
      <c r="EE33" s="212"/>
      <c r="EF33" s="212"/>
      <c r="EG33" s="212"/>
      <c r="EH33" s="212"/>
      <c r="EI33" s="212"/>
      <c r="EJ33" s="212"/>
      <c r="EK33" s="212"/>
      <c r="EL33" s="212">
        <f>100-100</f>
        <v>0</v>
      </c>
      <c r="EM33" s="212"/>
      <c r="EN33" s="212"/>
      <c r="EO33" s="212">
        <f>100-100</f>
        <v>0</v>
      </c>
      <c r="EP33" s="212"/>
      <c r="EQ33" s="212"/>
      <c r="ER33" s="212"/>
      <c r="ES33" s="212"/>
      <c r="ET33" s="212"/>
      <c r="EU33" s="212">
        <v>5</v>
      </c>
      <c r="EV33" s="212"/>
      <c r="EW33" s="212"/>
      <c r="EX33" s="212"/>
      <c r="EY33" s="212"/>
      <c r="EZ33" s="212"/>
      <c r="FA33" s="212"/>
      <c r="FB33" s="212"/>
      <c r="FC33" s="212"/>
      <c r="FD33" s="212"/>
      <c r="FE33" s="212"/>
      <c r="FF33" s="212"/>
      <c r="FG33" s="212"/>
      <c r="FH33" s="212"/>
      <c r="FI33" s="212"/>
      <c r="FJ33" s="212"/>
      <c r="FK33" s="248"/>
      <c r="FL33" s="249" t="s">
        <v>268</v>
      </c>
      <c r="FM33" s="250" t="s">
        <v>269</v>
      </c>
      <c r="FN33" s="250"/>
      <c r="FO33" s="250" t="s">
        <v>284</v>
      </c>
      <c r="FP33" s="251">
        <f t="shared" si="0"/>
        <v>90</v>
      </c>
      <c r="FQ33" s="252" t="s">
        <v>447</v>
      </c>
    </row>
    <row r="34" spans="1:173" s="5" customFormat="1" ht="15" customHeight="1">
      <c r="A34" s="107" t="s">
        <v>272</v>
      </c>
      <c r="B34" s="107" t="s">
        <v>264</v>
      </c>
      <c r="C34" s="107" t="s">
        <v>273</v>
      </c>
      <c r="D34" s="107" t="s">
        <v>64</v>
      </c>
      <c r="E34" s="108" t="s">
        <v>293</v>
      </c>
      <c r="F34" s="107" t="s">
        <v>267</v>
      </c>
      <c r="G34" s="107" t="s">
        <v>853</v>
      </c>
      <c r="H34" s="207"/>
      <c r="I34" s="207"/>
      <c r="J34" s="207"/>
      <c r="K34" s="207"/>
      <c r="L34" s="207"/>
      <c r="M34" s="207"/>
      <c r="N34" s="207"/>
      <c r="O34" s="207"/>
      <c r="P34" s="207"/>
      <c r="Q34" s="207"/>
      <c r="R34" s="207"/>
      <c r="S34" s="207"/>
      <c r="T34" s="207"/>
      <c r="U34" s="207"/>
      <c r="V34" s="207"/>
      <c r="W34" s="207"/>
      <c r="X34" s="207"/>
      <c r="Y34" s="207"/>
      <c r="Z34" s="207"/>
      <c r="AA34" s="207"/>
      <c r="AB34" s="207"/>
      <c r="AC34" s="207"/>
      <c r="AD34" s="207"/>
      <c r="AE34" s="207"/>
      <c r="AF34" s="207"/>
      <c r="AG34" s="208">
        <f>3000-3000</f>
        <v>0</v>
      </c>
      <c r="AH34" s="208">
        <f>3000-3000</f>
        <v>0</v>
      </c>
      <c r="AI34" s="207"/>
      <c r="AJ34" s="207"/>
      <c r="AK34" s="207"/>
      <c r="AL34" s="207"/>
      <c r="AM34" s="207"/>
      <c r="AN34" s="207"/>
      <c r="AO34" s="207"/>
      <c r="AP34" s="207"/>
      <c r="AQ34" s="208">
        <f>100-100</f>
        <v>0</v>
      </c>
      <c r="AR34" s="208">
        <f>50-50</f>
        <v>0</v>
      </c>
      <c r="AS34" s="207"/>
      <c r="AT34" s="207"/>
      <c r="AU34" s="207"/>
      <c r="AV34" s="207"/>
      <c r="AW34" s="207"/>
      <c r="AX34" s="207"/>
      <c r="AY34" s="207"/>
      <c r="AZ34" s="207"/>
      <c r="BA34" s="207"/>
      <c r="BB34" s="207"/>
      <c r="BC34" s="207"/>
      <c r="BD34" s="207"/>
      <c r="BE34" s="207"/>
      <c r="BF34" s="207"/>
      <c r="BG34" s="207"/>
      <c r="BH34" s="207"/>
      <c r="BI34" s="207"/>
      <c r="BJ34" s="207"/>
      <c r="BK34" s="207"/>
      <c r="BL34" s="207"/>
      <c r="BM34" s="207"/>
      <c r="BN34" s="207"/>
      <c r="BO34" s="207"/>
      <c r="BP34" s="207"/>
      <c r="BQ34" s="207"/>
      <c r="BR34" s="207"/>
      <c r="BS34" s="207"/>
      <c r="BT34" s="207"/>
      <c r="BU34" s="207"/>
      <c r="BV34" s="207"/>
      <c r="BW34" s="207"/>
      <c r="BX34" s="207"/>
      <c r="BY34" s="207"/>
      <c r="BZ34" s="207"/>
      <c r="CA34" s="207"/>
      <c r="CB34" s="207"/>
      <c r="CC34" s="207"/>
      <c r="CD34" s="207"/>
      <c r="CE34" s="207"/>
      <c r="CF34" s="207"/>
      <c r="CG34" s="207"/>
      <c r="CH34" s="207"/>
      <c r="CI34" s="207"/>
      <c r="CJ34" s="207"/>
      <c r="CK34" s="207"/>
      <c r="CL34" s="207"/>
      <c r="CM34" s="207"/>
      <c r="CN34" s="207"/>
      <c r="CO34" s="218"/>
      <c r="CP34" s="218"/>
      <c r="CQ34" s="218"/>
      <c r="CR34" s="218"/>
      <c r="CS34" s="207"/>
      <c r="CT34" s="207"/>
      <c r="CU34" s="207"/>
      <c r="CV34" s="207"/>
      <c r="CW34" s="207"/>
      <c r="CX34" s="207"/>
      <c r="CY34" s="207"/>
      <c r="CZ34" s="207"/>
      <c r="DA34" s="207"/>
      <c r="DB34" s="207"/>
      <c r="DC34" s="207"/>
      <c r="DD34" s="207"/>
      <c r="DE34" s="207"/>
      <c r="DF34" s="207"/>
      <c r="DG34" s="207"/>
      <c r="DH34" s="207"/>
      <c r="DI34" s="207"/>
      <c r="DJ34" s="207"/>
      <c r="DK34" s="207"/>
      <c r="DL34" s="207"/>
      <c r="DM34" s="207"/>
      <c r="DN34" s="207"/>
      <c r="DO34" s="207"/>
      <c r="DP34" s="207"/>
      <c r="DQ34" s="207"/>
      <c r="DR34" s="207"/>
      <c r="DS34" s="207"/>
      <c r="DT34" s="207"/>
      <c r="DU34" s="207"/>
      <c r="DV34" s="207"/>
      <c r="DW34" s="207"/>
      <c r="DX34" s="207"/>
      <c r="DY34" s="207"/>
      <c r="DZ34" s="207"/>
      <c r="EA34" s="207"/>
      <c r="EB34" s="207"/>
      <c r="EC34" s="207"/>
      <c r="ED34" s="207"/>
      <c r="EE34" s="207"/>
      <c r="EF34" s="207"/>
      <c r="EG34" s="207"/>
      <c r="EH34" s="207"/>
      <c r="EI34" s="207"/>
      <c r="EJ34" s="207"/>
      <c r="EK34" s="207"/>
      <c r="EL34" s="207"/>
      <c r="EM34" s="207"/>
      <c r="EN34" s="207"/>
      <c r="EO34" s="207"/>
      <c r="EP34" s="207"/>
      <c r="EQ34" s="207"/>
      <c r="ER34" s="207"/>
      <c r="ES34" s="207"/>
      <c r="ET34" s="207"/>
      <c r="EU34" s="207"/>
      <c r="EV34" s="207"/>
      <c r="EW34" s="207"/>
      <c r="EX34" s="207"/>
      <c r="EY34" s="207"/>
      <c r="EZ34" s="207"/>
      <c r="FA34" s="207"/>
      <c r="FB34" s="207"/>
      <c r="FC34" s="207"/>
      <c r="FD34" s="207"/>
      <c r="FE34" s="207"/>
      <c r="FF34" s="207"/>
      <c r="FG34" s="207"/>
      <c r="FH34" s="207"/>
      <c r="FI34" s="207"/>
      <c r="FJ34" s="207"/>
      <c r="FK34" s="112"/>
      <c r="FL34" s="110" t="s">
        <v>268</v>
      </c>
      <c r="FM34" s="111" t="s">
        <v>269</v>
      </c>
      <c r="FN34" s="111"/>
      <c r="FO34" s="111" t="s">
        <v>278</v>
      </c>
      <c r="FP34" s="98">
        <f t="shared" si="0"/>
        <v>0</v>
      </c>
      <c r="FQ34" s="5" t="s">
        <v>448</v>
      </c>
    </row>
    <row r="35" spans="1:173" s="5" customFormat="1" ht="15" customHeight="1">
      <c r="A35" s="107" t="s">
        <v>272</v>
      </c>
      <c r="B35" s="107" t="s">
        <v>264</v>
      </c>
      <c r="C35" s="107" t="s">
        <v>273</v>
      </c>
      <c r="D35" s="107" t="s">
        <v>63</v>
      </c>
      <c r="E35" s="108" t="s">
        <v>293</v>
      </c>
      <c r="F35" s="107" t="s">
        <v>267</v>
      </c>
      <c r="G35" s="107" t="s">
        <v>909</v>
      </c>
      <c r="H35" s="207"/>
      <c r="I35" s="207"/>
      <c r="J35" s="207"/>
      <c r="K35" s="207"/>
      <c r="L35" s="207"/>
      <c r="M35" s="207"/>
      <c r="N35" s="207"/>
      <c r="O35" s="207"/>
      <c r="P35" s="207"/>
      <c r="Q35" s="207"/>
      <c r="R35" s="207"/>
      <c r="S35" s="207"/>
      <c r="T35" s="207"/>
      <c r="U35" s="207"/>
      <c r="V35" s="207"/>
      <c r="W35" s="207"/>
      <c r="X35" s="207"/>
      <c r="Y35" s="207"/>
      <c r="Z35" s="207"/>
      <c r="AA35" s="208">
        <f>100-100</f>
        <v>0</v>
      </c>
      <c r="AB35" s="207"/>
      <c r="AC35" s="207"/>
      <c r="AD35" s="207"/>
      <c r="AE35" s="208">
        <f>100-100</f>
        <v>0</v>
      </c>
      <c r="AF35" s="207"/>
      <c r="AG35" s="207"/>
      <c r="AH35" s="207"/>
      <c r="AI35" s="207"/>
      <c r="AJ35" s="207"/>
      <c r="AK35" s="207"/>
      <c r="AL35" s="207"/>
      <c r="AM35" s="207"/>
      <c r="AN35" s="207"/>
      <c r="AO35" s="207"/>
      <c r="AP35" s="207"/>
      <c r="AQ35" s="207"/>
      <c r="AR35" s="207"/>
      <c r="AS35" s="207"/>
      <c r="AT35" s="207"/>
      <c r="AU35" s="209">
        <f>2000-2000+100</f>
        <v>100</v>
      </c>
      <c r="AV35" s="207"/>
      <c r="AW35" s="207"/>
      <c r="AX35" s="207"/>
      <c r="AY35" s="207"/>
      <c r="AZ35" s="207"/>
      <c r="BA35" s="207"/>
      <c r="BB35" s="207"/>
      <c r="BC35" s="207"/>
      <c r="BD35" s="207"/>
      <c r="BE35" s="207"/>
      <c r="BF35" s="207"/>
      <c r="BG35" s="207"/>
      <c r="BH35" s="207"/>
      <c r="BI35" s="207"/>
      <c r="BJ35" s="207"/>
      <c r="BK35" s="207"/>
      <c r="BL35" s="207"/>
      <c r="BM35" s="207"/>
      <c r="BN35" s="207"/>
      <c r="BO35" s="207"/>
      <c r="BP35" s="207"/>
      <c r="BQ35" s="207"/>
      <c r="BR35" s="207"/>
      <c r="BS35" s="207"/>
      <c r="BT35" s="207"/>
      <c r="BU35" s="207"/>
      <c r="BV35" s="207"/>
      <c r="BW35" s="207"/>
      <c r="BX35" s="207"/>
      <c r="BY35" s="207"/>
      <c r="BZ35" s="207"/>
      <c r="CA35" s="207"/>
      <c r="CB35" s="207"/>
      <c r="CC35" s="207"/>
      <c r="CD35" s="207"/>
      <c r="CE35" s="207"/>
      <c r="CF35" s="207"/>
      <c r="CG35" s="207"/>
      <c r="CH35" s="207"/>
      <c r="CI35" s="207"/>
      <c r="CJ35" s="207"/>
      <c r="CK35" s="207"/>
      <c r="CL35" s="207"/>
      <c r="CM35" s="207"/>
      <c r="CN35" s="207"/>
      <c r="CO35" s="207"/>
      <c r="CP35" s="207"/>
      <c r="CQ35" s="207"/>
      <c r="CR35" s="207"/>
      <c r="CS35" s="207"/>
      <c r="CT35" s="207"/>
      <c r="CU35" s="207"/>
      <c r="CV35" s="207"/>
      <c r="CW35" s="207"/>
      <c r="CX35" s="207"/>
      <c r="CY35" s="207"/>
      <c r="CZ35" s="207"/>
      <c r="DA35" s="207"/>
      <c r="DB35" s="207"/>
      <c r="DC35" s="207"/>
      <c r="DD35" s="207"/>
      <c r="DE35" s="207"/>
      <c r="DF35" s="207"/>
      <c r="DG35" s="207"/>
      <c r="DH35" s="207"/>
      <c r="DI35" s="207"/>
      <c r="DJ35" s="207"/>
      <c r="DK35" s="207"/>
      <c r="DL35" s="207"/>
      <c r="DM35" s="207"/>
      <c r="DN35" s="207"/>
      <c r="DO35" s="207"/>
      <c r="DP35" s="207"/>
      <c r="DQ35" s="207"/>
      <c r="DR35" s="207"/>
      <c r="DS35" s="207"/>
      <c r="DT35" s="207"/>
      <c r="DU35" s="207"/>
      <c r="DV35" s="207"/>
      <c r="DW35" s="207"/>
      <c r="DX35" s="207"/>
      <c r="DY35" s="207"/>
      <c r="DZ35" s="207"/>
      <c r="EA35" s="207"/>
      <c r="EB35" s="207"/>
      <c r="EC35" s="207"/>
      <c r="ED35" s="207"/>
      <c r="EE35" s="207"/>
      <c r="EF35" s="207"/>
      <c r="EG35" s="207"/>
      <c r="EH35" s="207"/>
      <c r="EI35" s="207"/>
      <c r="EJ35" s="207"/>
      <c r="EK35" s="207"/>
      <c r="EL35" s="207"/>
      <c r="EM35" s="207"/>
      <c r="EN35" s="207"/>
      <c r="EO35" s="207"/>
      <c r="EP35" s="207"/>
      <c r="EQ35" s="207"/>
      <c r="ER35" s="207"/>
      <c r="ES35" s="207"/>
      <c r="ET35" s="207"/>
      <c r="EU35" s="207"/>
      <c r="EV35" s="208">
        <f>10-10</f>
        <v>0</v>
      </c>
      <c r="EW35" s="207"/>
      <c r="EX35" s="208">
        <f>20-20</f>
        <v>0</v>
      </c>
      <c r="EY35" s="208">
        <f>10-10</f>
        <v>0</v>
      </c>
      <c r="EZ35" s="207"/>
      <c r="FA35" s="207"/>
      <c r="FB35" s="208">
        <f>20-20</f>
        <v>0</v>
      </c>
      <c r="FC35" s="207"/>
      <c r="FD35" s="207"/>
      <c r="FE35" s="207"/>
      <c r="FF35" s="207"/>
      <c r="FG35" s="207"/>
      <c r="FH35" s="207"/>
      <c r="FI35" s="207"/>
      <c r="FJ35" s="207"/>
      <c r="FK35" s="112"/>
      <c r="FL35" s="110" t="s">
        <v>268</v>
      </c>
      <c r="FM35" s="111" t="s">
        <v>269</v>
      </c>
      <c r="FN35" s="111"/>
      <c r="FO35" s="111" t="s">
        <v>278</v>
      </c>
      <c r="FP35" s="98">
        <f t="shared" si="0"/>
        <v>100</v>
      </c>
      <c r="FQ35" s="5" t="s">
        <v>448</v>
      </c>
    </row>
    <row r="36" spans="1:173" s="5" customFormat="1" ht="15" customHeight="1">
      <c r="A36" s="107" t="s">
        <v>272</v>
      </c>
      <c r="B36" s="107" t="s">
        <v>264</v>
      </c>
      <c r="C36" s="107" t="s">
        <v>294</v>
      </c>
      <c r="D36" s="107" t="s">
        <v>871</v>
      </c>
      <c r="E36" s="108" t="s">
        <v>295</v>
      </c>
      <c r="F36" s="107" t="s">
        <v>267</v>
      </c>
      <c r="G36" s="22" t="s">
        <v>872</v>
      </c>
      <c r="H36" s="207"/>
      <c r="I36" s="208">
        <f>200-200</f>
        <v>0</v>
      </c>
      <c r="J36" s="207"/>
      <c r="K36" s="207"/>
      <c r="L36" s="207"/>
      <c r="M36" s="207"/>
      <c r="N36" s="208">
        <f>500-500</f>
        <v>0</v>
      </c>
      <c r="O36" s="207"/>
      <c r="P36" s="207"/>
      <c r="Q36" s="207"/>
      <c r="R36" s="207"/>
      <c r="S36" s="207"/>
      <c r="T36" s="207"/>
      <c r="U36" s="207"/>
      <c r="V36" s="207"/>
      <c r="W36" s="207"/>
      <c r="X36" s="207"/>
      <c r="Y36" s="207"/>
      <c r="Z36" s="207"/>
      <c r="AA36" s="207"/>
      <c r="AB36" s="207"/>
      <c r="AC36" s="207"/>
      <c r="AD36" s="207"/>
      <c r="AE36" s="207"/>
      <c r="AF36" s="207"/>
      <c r="AG36" s="207"/>
      <c r="AH36" s="207"/>
      <c r="AI36" s="207"/>
      <c r="AJ36" s="207"/>
      <c r="AK36" s="207"/>
      <c r="AL36" s="207"/>
      <c r="AM36" s="207"/>
      <c r="AN36" s="207"/>
      <c r="AO36" s="207"/>
      <c r="AP36" s="207"/>
      <c r="AQ36" s="207"/>
      <c r="AR36" s="207"/>
      <c r="AS36" s="207"/>
      <c r="AT36" s="207"/>
      <c r="AU36" s="207"/>
      <c r="AV36" s="207"/>
      <c r="AW36" s="207"/>
      <c r="AX36" s="207"/>
      <c r="AY36" s="207"/>
      <c r="AZ36" s="207"/>
      <c r="BA36" s="207"/>
      <c r="BB36" s="207"/>
      <c r="BC36" s="207"/>
      <c r="BD36" s="207"/>
      <c r="BE36" s="207"/>
      <c r="BF36" s="208">
        <f>2000-2000</f>
        <v>0</v>
      </c>
      <c r="BG36" s="207"/>
      <c r="BH36" s="207"/>
      <c r="BI36" s="207"/>
      <c r="BJ36" s="207"/>
      <c r="BK36" s="207"/>
      <c r="BL36" s="207"/>
      <c r="BM36" s="207"/>
      <c r="BN36" s="207"/>
      <c r="BO36" s="207"/>
      <c r="BP36" s="207"/>
      <c r="BQ36" s="207"/>
      <c r="BR36" s="207"/>
      <c r="BS36" s="207"/>
      <c r="BT36" s="207"/>
      <c r="BU36" s="207"/>
      <c r="BV36" s="207"/>
      <c r="BW36" s="207"/>
      <c r="BX36" s="207"/>
      <c r="BY36" s="207"/>
      <c r="BZ36" s="207"/>
      <c r="CA36" s="207"/>
      <c r="CB36" s="207"/>
      <c r="CC36" s="207"/>
      <c r="CD36" s="207"/>
      <c r="CE36" s="207"/>
      <c r="CF36" s="207"/>
      <c r="CG36" s="207"/>
      <c r="CH36" s="207"/>
      <c r="CI36" s="207"/>
      <c r="CJ36" s="207"/>
      <c r="CK36" s="207"/>
      <c r="CL36" s="207"/>
      <c r="CM36" s="207"/>
      <c r="CN36" s="210">
        <v>40</v>
      </c>
      <c r="CO36" s="207"/>
      <c r="CP36" s="207"/>
      <c r="CQ36" s="207"/>
      <c r="CR36" s="207"/>
      <c r="CS36" s="207"/>
      <c r="CT36" s="207"/>
      <c r="CU36" s="207"/>
      <c r="CV36" s="207"/>
      <c r="CW36" s="207"/>
      <c r="CX36" s="207"/>
      <c r="CY36" s="207"/>
      <c r="CZ36" s="207"/>
      <c r="DA36" s="207"/>
      <c r="DB36" s="207"/>
      <c r="DC36" s="207"/>
      <c r="DD36" s="207"/>
      <c r="DE36" s="207"/>
      <c r="DF36" s="207"/>
      <c r="DG36" s="207"/>
      <c r="DH36" s="207"/>
      <c r="DI36" s="207"/>
      <c r="DJ36" s="207"/>
      <c r="DK36" s="207"/>
      <c r="DL36" s="207"/>
      <c r="DM36" s="207"/>
      <c r="DN36" s="207"/>
      <c r="DO36" s="207"/>
      <c r="DP36" s="207"/>
      <c r="DQ36" s="207"/>
      <c r="DR36" s="207"/>
      <c r="DS36" s="207"/>
      <c r="DT36" s="207"/>
      <c r="DU36" s="207"/>
      <c r="DV36" s="207"/>
      <c r="DW36" s="207"/>
      <c r="DX36" s="207"/>
      <c r="DY36" s="207"/>
      <c r="DZ36" s="207"/>
      <c r="EA36" s="207"/>
      <c r="EB36" s="207"/>
      <c r="EC36" s="207"/>
      <c r="ED36" s="207"/>
      <c r="EE36" s="207"/>
      <c r="EF36" s="207"/>
      <c r="EG36" s="207"/>
      <c r="EH36" s="207"/>
      <c r="EI36" s="207"/>
      <c r="EJ36" s="207"/>
      <c r="EK36" s="207"/>
      <c r="EL36" s="207"/>
      <c r="EM36" s="207"/>
      <c r="EN36" s="207"/>
      <c r="EO36" s="207"/>
      <c r="EP36" s="207"/>
      <c r="EQ36" s="207"/>
      <c r="ER36" s="207"/>
      <c r="ES36" s="207"/>
      <c r="ET36" s="207"/>
      <c r="EU36" s="207"/>
      <c r="EV36" s="207"/>
      <c r="EW36" s="207"/>
      <c r="EX36" s="207"/>
      <c r="EY36" s="207"/>
      <c r="EZ36" s="207"/>
      <c r="FA36" s="207"/>
      <c r="FB36" s="207"/>
      <c r="FC36" s="207"/>
      <c r="FD36" s="207"/>
      <c r="FE36" s="207"/>
      <c r="FF36" s="207"/>
      <c r="FG36" s="207"/>
      <c r="FH36" s="207"/>
      <c r="FI36" s="207"/>
      <c r="FJ36" s="207"/>
      <c r="FK36" s="112"/>
      <c r="FL36" s="110" t="s">
        <v>268</v>
      </c>
      <c r="FM36" s="111" t="s">
        <v>269</v>
      </c>
      <c r="FN36" s="111"/>
      <c r="FO36" s="111" t="s">
        <v>296</v>
      </c>
      <c r="FP36" s="98">
        <f t="shared" si="0"/>
        <v>40</v>
      </c>
      <c r="FQ36" s="5" t="s">
        <v>450</v>
      </c>
    </row>
    <row r="37" spans="1:173" s="5" customFormat="1" ht="15" customHeight="1">
      <c r="A37" s="107" t="s">
        <v>272</v>
      </c>
      <c r="B37" s="107" t="s">
        <v>264</v>
      </c>
      <c r="C37" s="107" t="s">
        <v>294</v>
      </c>
      <c r="D37" s="107" t="s">
        <v>63</v>
      </c>
      <c r="E37" s="108" t="s">
        <v>295</v>
      </c>
      <c r="F37" s="107" t="s">
        <v>267</v>
      </c>
      <c r="G37" s="211" t="s">
        <v>873</v>
      </c>
      <c r="H37" s="207"/>
      <c r="I37" s="207"/>
      <c r="J37" s="207"/>
      <c r="K37" s="207"/>
      <c r="L37" s="207"/>
      <c r="M37" s="207"/>
      <c r="N37" s="209">
        <f>0+20</f>
        <v>20</v>
      </c>
      <c r="O37" s="208">
        <f>1000-1000</f>
        <v>0</v>
      </c>
      <c r="P37" s="208">
        <f>500-500</f>
        <v>0</v>
      </c>
      <c r="Q37" s="207"/>
      <c r="R37" s="207"/>
      <c r="S37" s="207"/>
      <c r="T37" s="207"/>
      <c r="U37" s="207"/>
      <c r="V37" s="207"/>
      <c r="W37" s="207"/>
      <c r="X37" s="207"/>
      <c r="Y37" s="207"/>
      <c r="Z37" s="207"/>
      <c r="AA37" s="207"/>
      <c r="AB37" s="208">
        <f>1000-1000</f>
        <v>0</v>
      </c>
      <c r="AC37" s="207"/>
      <c r="AD37" s="207"/>
      <c r="AE37" s="207"/>
      <c r="AF37" s="207"/>
      <c r="AG37" s="207"/>
      <c r="AH37" s="207"/>
      <c r="AI37" s="207"/>
      <c r="AJ37" s="207"/>
      <c r="AK37" s="207"/>
      <c r="AL37" s="207"/>
      <c r="AM37" s="209">
        <f>500-500+90</f>
        <v>90</v>
      </c>
      <c r="AN37" s="207"/>
      <c r="AO37" s="207"/>
      <c r="AP37" s="207"/>
      <c r="AQ37" s="207"/>
      <c r="AR37" s="207"/>
      <c r="AS37" s="207"/>
      <c r="AT37" s="207"/>
      <c r="AU37" s="209">
        <f>2000-2000+320</f>
        <v>320</v>
      </c>
      <c r="AV37" s="207"/>
      <c r="AW37" s="207"/>
      <c r="AX37" s="207"/>
      <c r="AY37" s="207"/>
      <c r="AZ37" s="207"/>
      <c r="BA37" s="207"/>
      <c r="BB37" s="207"/>
      <c r="BC37" s="207"/>
      <c r="BD37" s="207"/>
      <c r="BE37" s="207"/>
      <c r="BF37" s="209">
        <f>0+420</f>
        <v>420</v>
      </c>
      <c r="BG37" s="207"/>
      <c r="BH37" s="207"/>
      <c r="BI37" s="207"/>
      <c r="BJ37" s="207"/>
      <c r="BK37" s="207"/>
      <c r="BL37" s="207"/>
      <c r="BM37" s="207"/>
      <c r="BN37" s="207"/>
      <c r="BO37" s="207"/>
      <c r="BP37" s="207"/>
      <c r="BQ37" s="207"/>
      <c r="BR37" s="207"/>
      <c r="BS37" s="207"/>
      <c r="BT37" s="207"/>
      <c r="BU37" s="207">
        <v>40</v>
      </c>
      <c r="BV37" s="207">
        <v>5</v>
      </c>
      <c r="BW37" s="207">
        <v>40</v>
      </c>
      <c r="BX37" s="207">
        <v>260</v>
      </c>
      <c r="BY37" s="207">
        <v>40</v>
      </c>
      <c r="BZ37" s="207"/>
      <c r="CA37" s="207"/>
      <c r="CB37" s="207"/>
      <c r="CC37" s="207"/>
      <c r="CD37" s="207"/>
      <c r="CE37" s="207">
        <v>40</v>
      </c>
      <c r="CF37" s="207"/>
      <c r="CG37" s="207"/>
      <c r="CH37" s="207"/>
      <c r="CI37" s="207">
        <v>140</v>
      </c>
      <c r="CJ37" s="207"/>
      <c r="CK37" s="207">
        <v>40</v>
      </c>
      <c r="CL37" s="207">
        <v>560</v>
      </c>
      <c r="CM37" s="207">
        <v>140</v>
      </c>
      <c r="CN37" s="212"/>
      <c r="CO37" s="207">
        <v>4</v>
      </c>
      <c r="CP37" s="207">
        <v>10</v>
      </c>
      <c r="CQ37" s="207">
        <v>5</v>
      </c>
      <c r="CR37" s="207"/>
      <c r="CS37" s="207"/>
      <c r="CT37" s="207">
        <v>200</v>
      </c>
      <c r="CU37" s="207"/>
      <c r="CV37" s="207">
        <v>8</v>
      </c>
      <c r="CW37" s="207"/>
      <c r="CX37" s="207"/>
      <c r="CY37" s="207"/>
      <c r="CZ37" s="207"/>
      <c r="DA37" s="207"/>
      <c r="DB37" s="207"/>
      <c r="DC37" s="207">
        <v>40</v>
      </c>
      <c r="DD37" s="207">
        <v>70</v>
      </c>
      <c r="DE37" s="207">
        <v>5</v>
      </c>
      <c r="DF37" s="207">
        <v>4</v>
      </c>
      <c r="DG37" s="207">
        <v>5</v>
      </c>
      <c r="DH37" s="207">
        <v>5</v>
      </c>
      <c r="DI37" s="207"/>
      <c r="DJ37" s="207"/>
      <c r="DK37" s="207">
        <v>50</v>
      </c>
      <c r="DL37" s="207">
        <v>3</v>
      </c>
      <c r="DM37" s="207"/>
      <c r="DN37" s="207"/>
      <c r="DO37" s="207"/>
      <c r="DP37" s="207"/>
      <c r="DQ37" s="207"/>
      <c r="DR37" s="207"/>
      <c r="DS37" s="207"/>
      <c r="DT37" s="207">
        <v>30</v>
      </c>
      <c r="DU37" s="207"/>
      <c r="DV37" s="207"/>
      <c r="DW37" s="207"/>
      <c r="DX37" s="207"/>
      <c r="DY37" s="207"/>
      <c r="DZ37" s="207"/>
      <c r="EA37" s="207"/>
      <c r="EB37" s="207"/>
      <c r="EC37" s="207"/>
      <c r="ED37" s="207"/>
      <c r="EE37" s="207"/>
      <c r="EF37" s="207"/>
      <c r="EG37" s="207"/>
      <c r="EH37" s="207"/>
      <c r="EI37" s="207"/>
      <c r="EJ37" s="207"/>
      <c r="EK37" s="207"/>
      <c r="EL37" s="207"/>
      <c r="EM37" s="207"/>
      <c r="EN37" s="207"/>
      <c r="EO37" s="208">
        <f>500-500</f>
        <v>0</v>
      </c>
      <c r="EP37" s="207"/>
      <c r="EQ37" s="207"/>
      <c r="ER37" s="207"/>
      <c r="ES37" s="207"/>
      <c r="ET37" s="207">
        <v>10</v>
      </c>
      <c r="EU37" s="207">
        <v>150</v>
      </c>
      <c r="EV37" s="207">
        <v>10</v>
      </c>
      <c r="EW37" s="207"/>
      <c r="EX37" s="207"/>
      <c r="EY37" s="207"/>
      <c r="EZ37" s="207"/>
      <c r="FA37" s="207"/>
      <c r="FB37" s="207">
        <v>15</v>
      </c>
      <c r="FC37" s="207"/>
      <c r="FD37" s="207"/>
      <c r="FE37" s="207"/>
      <c r="FF37" s="207">
        <v>35</v>
      </c>
      <c r="FG37" s="207"/>
      <c r="FH37" s="207"/>
      <c r="FI37" s="207"/>
      <c r="FJ37" s="207"/>
      <c r="FK37" s="112"/>
      <c r="FL37" s="110" t="s">
        <v>268</v>
      </c>
      <c r="FM37" s="111" t="s">
        <v>269</v>
      </c>
      <c r="FN37" s="111"/>
      <c r="FO37" s="111" t="s">
        <v>296</v>
      </c>
      <c r="FP37" s="98">
        <f t="shared" si="0"/>
        <v>2814</v>
      </c>
      <c r="FQ37" s="5" t="s">
        <v>450</v>
      </c>
    </row>
    <row r="38" spans="1:173" s="5" customFormat="1" ht="15" customHeight="1">
      <c r="A38" s="107" t="s">
        <v>272</v>
      </c>
      <c r="B38" s="107" t="s">
        <v>264</v>
      </c>
      <c r="C38" s="107" t="s">
        <v>297</v>
      </c>
      <c r="D38" s="107" t="s">
        <v>64</v>
      </c>
      <c r="E38" s="108" t="s">
        <v>298</v>
      </c>
      <c r="F38" s="107" t="s">
        <v>267</v>
      </c>
      <c r="G38" s="107" t="s">
        <v>883</v>
      </c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208">
        <f>400-400</f>
        <v>0</v>
      </c>
      <c r="AH38" s="208">
        <f>400-400</f>
        <v>0</v>
      </c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  <c r="AV38" s="109"/>
      <c r="AW38" s="109"/>
      <c r="AX38" s="109"/>
      <c r="AY38" s="208">
        <f>400-400</f>
        <v>0</v>
      </c>
      <c r="AZ38" s="109"/>
      <c r="BA38" s="109"/>
      <c r="BB38" s="109"/>
      <c r="BC38" s="109"/>
      <c r="BD38" s="109"/>
      <c r="BE38" s="109"/>
      <c r="BF38" s="208">
        <f>400-400</f>
        <v>0</v>
      </c>
      <c r="BG38" s="109"/>
      <c r="BH38" s="109"/>
      <c r="BI38" s="109"/>
      <c r="BJ38" s="109"/>
      <c r="BK38" s="109"/>
      <c r="BL38" s="109"/>
      <c r="BM38" s="109"/>
      <c r="BN38" s="109"/>
      <c r="BO38" s="109"/>
      <c r="BP38" s="109"/>
      <c r="BQ38" s="109"/>
      <c r="BR38" s="109"/>
      <c r="BS38" s="109"/>
      <c r="BT38" s="109"/>
      <c r="BU38" s="109"/>
      <c r="BV38" s="109"/>
      <c r="BW38" s="109"/>
      <c r="BX38" s="109"/>
      <c r="BY38" s="109"/>
      <c r="BZ38" s="109"/>
      <c r="CA38" s="109"/>
      <c r="CB38" s="109"/>
      <c r="CC38" s="109"/>
      <c r="CD38" s="109"/>
      <c r="CE38" s="109"/>
      <c r="CF38" s="109"/>
      <c r="CG38" s="109"/>
      <c r="CH38" s="109"/>
      <c r="CI38" s="109"/>
      <c r="CJ38" s="109"/>
      <c r="CK38" s="109"/>
      <c r="CL38" s="109"/>
      <c r="CM38" s="109"/>
      <c r="CN38" s="109"/>
      <c r="CO38" s="109"/>
      <c r="CP38" s="109"/>
      <c r="CQ38" s="109"/>
      <c r="CR38" s="109"/>
      <c r="CS38" s="109"/>
      <c r="CT38" s="109"/>
      <c r="CU38" s="109"/>
      <c r="CV38" s="109"/>
      <c r="CW38" s="109"/>
      <c r="CX38" s="109"/>
      <c r="CY38" s="109"/>
      <c r="CZ38" s="109"/>
      <c r="DA38" s="109"/>
      <c r="DB38" s="109"/>
      <c r="DC38" s="109"/>
      <c r="DD38" s="109"/>
      <c r="DE38" s="109"/>
      <c r="DF38" s="109"/>
      <c r="DG38" s="109"/>
      <c r="DH38" s="109"/>
      <c r="DI38" s="109"/>
      <c r="DJ38" s="109"/>
      <c r="DK38" s="109"/>
      <c r="DL38" s="109"/>
      <c r="DM38" s="109"/>
      <c r="DN38" s="109"/>
      <c r="DO38" s="109"/>
      <c r="DP38" s="109"/>
      <c r="DQ38" s="109"/>
      <c r="DR38" s="109"/>
      <c r="DS38" s="109"/>
      <c r="DT38" s="109"/>
      <c r="DU38" s="109"/>
      <c r="DV38" s="109"/>
      <c r="DW38" s="109"/>
      <c r="DX38" s="109"/>
      <c r="DY38" s="109"/>
      <c r="DZ38" s="109"/>
      <c r="EA38" s="109"/>
      <c r="EB38" s="109"/>
      <c r="EC38" s="109"/>
      <c r="ED38" s="109"/>
      <c r="EE38" s="109"/>
      <c r="EF38" s="109"/>
      <c r="EG38" s="109"/>
      <c r="EH38" s="109"/>
      <c r="EI38" s="109"/>
      <c r="EJ38" s="109"/>
      <c r="EK38" s="109"/>
      <c r="EL38" s="109"/>
      <c r="EM38" s="109"/>
      <c r="EN38" s="109"/>
      <c r="EO38" s="109"/>
      <c r="EP38" s="109"/>
      <c r="EQ38" s="109"/>
      <c r="ER38" s="109"/>
      <c r="ES38" s="109"/>
      <c r="ET38" s="109"/>
      <c r="EU38" s="109"/>
      <c r="EV38" s="109"/>
      <c r="EW38" s="109"/>
      <c r="EX38" s="109"/>
      <c r="EY38" s="109"/>
      <c r="EZ38" s="109"/>
      <c r="FA38" s="109"/>
      <c r="FB38" s="109"/>
      <c r="FC38" s="109"/>
      <c r="FD38" s="109"/>
      <c r="FE38" s="109"/>
      <c r="FF38" s="109"/>
      <c r="FG38" s="109"/>
      <c r="FH38" s="109"/>
      <c r="FI38" s="109"/>
      <c r="FJ38" s="109"/>
      <c r="FK38" s="191"/>
      <c r="FL38" s="110" t="s">
        <v>268</v>
      </c>
      <c r="FM38" s="111" t="s">
        <v>269</v>
      </c>
      <c r="FN38" s="111" t="s">
        <v>299</v>
      </c>
      <c r="FO38" s="111" t="s">
        <v>300</v>
      </c>
      <c r="FP38" s="98">
        <f t="shared" si="0"/>
        <v>0</v>
      </c>
      <c r="FQ38" s="5" t="s">
        <v>453</v>
      </c>
    </row>
    <row r="39" spans="1:173" s="5" customFormat="1" ht="15" customHeight="1">
      <c r="A39" s="107" t="s">
        <v>272</v>
      </c>
      <c r="B39" s="107" t="s">
        <v>264</v>
      </c>
      <c r="C39" s="107" t="s">
        <v>297</v>
      </c>
      <c r="D39" s="107" t="s">
        <v>937</v>
      </c>
      <c r="E39" s="108" t="s">
        <v>298</v>
      </c>
      <c r="F39" s="107" t="s">
        <v>267</v>
      </c>
      <c r="G39" s="107" t="s">
        <v>951</v>
      </c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208"/>
      <c r="AH39" s="208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  <c r="AV39" s="109"/>
      <c r="AW39" s="109"/>
      <c r="AX39" s="109"/>
      <c r="AY39" s="208"/>
      <c r="AZ39" s="109"/>
      <c r="BA39" s="109"/>
      <c r="BB39" s="109"/>
      <c r="BC39" s="109"/>
      <c r="BD39" s="109"/>
      <c r="BE39" s="109"/>
      <c r="BF39" s="208"/>
      <c r="BG39" s="109"/>
      <c r="BH39" s="109"/>
      <c r="BI39" s="109"/>
      <c r="BJ39" s="109"/>
      <c r="BK39" s="109"/>
      <c r="BL39" s="109"/>
      <c r="BM39" s="109"/>
      <c r="BN39" s="109"/>
      <c r="BO39" s="109"/>
      <c r="BP39" s="109"/>
      <c r="BQ39" s="109"/>
      <c r="BR39" s="109"/>
      <c r="BS39" s="109"/>
      <c r="BT39" s="109"/>
      <c r="BU39" s="109"/>
      <c r="BV39" s="109"/>
      <c r="BW39" s="109"/>
      <c r="BX39" s="109"/>
      <c r="BY39" s="109"/>
      <c r="BZ39" s="109"/>
      <c r="CA39" s="109"/>
      <c r="CB39" s="109"/>
      <c r="CC39" s="109"/>
      <c r="CD39" s="109"/>
      <c r="CE39" s="109"/>
      <c r="CF39" s="109"/>
      <c r="CG39" s="109"/>
      <c r="CH39" s="109"/>
      <c r="CI39" s="109"/>
      <c r="CJ39" s="109"/>
      <c r="CK39" s="109"/>
      <c r="CL39" s="109"/>
      <c r="CM39" s="109"/>
      <c r="CN39" s="109">
        <v>5</v>
      </c>
      <c r="CO39" s="109"/>
      <c r="CP39" s="109"/>
      <c r="CQ39" s="109"/>
      <c r="CR39" s="109"/>
      <c r="CS39" s="109"/>
      <c r="CT39" s="109"/>
      <c r="CU39" s="109"/>
      <c r="CV39" s="109"/>
      <c r="CW39" s="109"/>
      <c r="CX39" s="109"/>
      <c r="CY39" s="109"/>
      <c r="CZ39" s="109"/>
      <c r="DA39" s="109"/>
      <c r="DB39" s="109"/>
      <c r="DC39" s="109"/>
      <c r="DD39" s="109"/>
      <c r="DE39" s="109"/>
      <c r="DF39" s="109"/>
      <c r="DG39" s="109"/>
      <c r="DH39" s="109"/>
      <c r="DI39" s="109"/>
      <c r="DJ39" s="109"/>
      <c r="DK39" s="109"/>
      <c r="DL39" s="109"/>
      <c r="DM39" s="109"/>
      <c r="DN39" s="109"/>
      <c r="DO39" s="109"/>
      <c r="DP39" s="109"/>
      <c r="DQ39" s="109"/>
      <c r="DR39" s="109"/>
      <c r="DS39" s="109"/>
      <c r="DT39" s="109"/>
      <c r="DU39" s="109"/>
      <c r="DV39" s="109"/>
      <c r="DW39" s="109"/>
      <c r="DX39" s="109"/>
      <c r="DY39" s="109"/>
      <c r="DZ39" s="109"/>
      <c r="EA39" s="109"/>
      <c r="EB39" s="109"/>
      <c r="EC39" s="109"/>
      <c r="ED39" s="109"/>
      <c r="EE39" s="109"/>
      <c r="EF39" s="109"/>
      <c r="EG39" s="109"/>
      <c r="EH39" s="109"/>
      <c r="EI39" s="109"/>
      <c r="EJ39" s="109"/>
      <c r="EK39" s="109"/>
      <c r="EL39" s="109"/>
      <c r="EM39" s="109"/>
      <c r="EN39" s="109"/>
      <c r="EO39" s="109"/>
      <c r="EP39" s="109"/>
      <c r="EQ39" s="109"/>
      <c r="ER39" s="109"/>
      <c r="ES39" s="109"/>
      <c r="ET39" s="109"/>
      <c r="EU39" s="109"/>
      <c r="EV39" s="109"/>
      <c r="EW39" s="109"/>
      <c r="EX39" s="109"/>
      <c r="EY39" s="109"/>
      <c r="EZ39" s="109"/>
      <c r="FA39" s="109"/>
      <c r="FB39" s="109"/>
      <c r="FC39" s="109"/>
      <c r="FD39" s="109"/>
      <c r="FE39" s="109"/>
      <c r="FF39" s="109"/>
      <c r="FG39" s="109"/>
      <c r="FH39" s="109"/>
      <c r="FI39" s="109"/>
      <c r="FJ39" s="109"/>
      <c r="FK39" s="191"/>
      <c r="FL39" s="110" t="s">
        <v>268</v>
      </c>
      <c r="FM39" s="111" t="s">
        <v>269</v>
      </c>
      <c r="FN39" s="111" t="s">
        <v>299</v>
      </c>
      <c r="FO39" s="111" t="s">
        <v>300</v>
      </c>
      <c r="FP39" s="98">
        <f t="shared" ref="FP39" si="2">SUM(H39:FJ39)</f>
        <v>5</v>
      </c>
      <c r="FQ39" s="5" t="s">
        <v>453</v>
      </c>
    </row>
    <row r="40" spans="1:173" s="5" customFormat="1" ht="15" customHeight="1">
      <c r="A40" s="107" t="s">
        <v>272</v>
      </c>
      <c r="B40" s="107" t="s">
        <v>264</v>
      </c>
      <c r="C40" s="107" t="s">
        <v>297</v>
      </c>
      <c r="D40" s="107" t="s">
        <v>63</v>
      </c>
      <c r="E40" s="108" t="s">
        <v>298</v>
      </c>
      <c r="F40" s="107" t="s">
        <v>267</v>
      </c>
      <c r="G40" s="217" t="s">
        <v>884</v>
      </c>
      <c r="H40" s="218"/>
      <c r="I40" s="218"/>
      <c r="J40" s="218"/>
      <c r="K40" s="218"/>
      <c r="L40" s="218"/>
      <c r="M40" s="218"/>
      <c r="N40" s="218"/>
      <c r="O40" s="219">
        <f>400-400</f>
        <v>0</v>
      </c>
      <c r="P40" s="218"/>
      <c r="Q40" s="218"/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219">
        <f>400-400</f>
        <v>0</v>
      </c>
      <c r="AC40" s="218"/>
      <c r="AD40" s="218"/>
      <c r="AE40" s="219">
        <f>400-400</f>
        <v>0</v>
      </c>
      <c r="AF40" s="218"/>
      <c r="AG40" s="218"/>
      <c r="AH40" s="218"/>
      <c r="AI40" s="218"/>
      <c r="AJ40" s="218"/>
      <c r="AK40" s="218"/>
      <c r="AL40" s="218"/>
      <c r="AM40" s="220">
        <v>20</v>
      </c>
      <c r="AN40" s="218"/>
      <c r="AO40" s="218"/>
      <c r="AP40" s="218"/>
      <c r="AQ40" s="218"/>
      <c r="AR40" s="218"/>
      <c r="AS40" s="218"/>
      <c r="AT40" s="218"/>
      <c r="AU40" s="220">
        <v>40</v>
      </c>
      <c r="AV40" s="218"/>
      <c r="AW40" s="218"/>
      <c r="AX40" s="218"/>
      <c r="AY40" s="218"/>
      <c r="AZ40" s="218"/>
      <c r="BA40" s="218"/>
      <c r="BB40" s="218"/>
      <c r="BC40" s="218"/>
      <c r="BD40" s="218"/>
      <c r="BE40" s="218"/>
      <c r="BF40" s="220">
        <v>30</v>
      </c>
      <c r="BG40" s="218"/>
      <c r="BH40" s="218"/>
      <c r="BI40" s="218"/>
      <c r="BJ40" s="218"/>
      <c r="BK40" s="218"/>
      <c r="BL40" s="218"/>
      <c r="BM40" s="218"/>
      <c r="BN40" s="218"/>
      <c r="BO40" s="218"/>
      <c r="BP40" s="218"/>
      <c r="BQ40" s="218"/>
      <c r="BR40" s="218"/>
      <c r="BS40" s="218"/>
      <c r="BT40" s="218"/>
      <c r="BU40" s="218"/>
      <c r="BV40" s="218"/>
      <c r="BW40" s="220">
        <v>10</v>
      </c>
      <c r="BX40" s="220">
        <v>20</v>
      </c>
      <c r="BY40" s="218"/>
      <c r="BZ40" s="218"/>
      <c r="CA40" s="218"/>
      <c r="CB40" s="218"/>
      <c r="CC40" s="220">
        <v>5</v>
      </c>
      <c r="CD40" s="218"/>
      <c r="CE40" s="218"/>
      <c r="CF40" s="218"/>
      <c r="CG40" s="218"/>
      <c r="CH40" s="218"/>
      <c r="CI40" s="220">
        <v>5</v>
      </c>
      <c r="CJ40" s="218"/>
      <c r="CK40" s="218"/>
      <c r="CL40" s="220">
        <v>40</v>
      </c>
      <c r="CM40" s="220">
        <v>5</v>
      </c>
      <c r="CN40" s="220">
        <v>0</v>
      </c>
      <c r="CO40" s="218"/>
      <c r="CP40" s="218"/>
      <c r="CQ40" s="218"/>
      <c r="CR40" s="218"/>
      <c r="CS40" s="218"/>
      <c r="CT40" s="220">
        <v>10</v>
      </c>
      <c r="CU40" s="218"/>
      <c r="CV40" s="218"/>
      <c r="CW40" s="218"/>
      <c r="CX40" s="218"/>
      <c r="CY40" s="218"/>
      <c r="CZ40" s="218"/>
      <c r="DA40" s="218"/>
      <c r="DB40" s="218"/>
      <c r="DC40" s="218"/>
      <c r="DD40" s="220">
        <v>10</v>
      </c>
      <c r="DE40" s="218"/>
      <c r="DF40" s="218"/>
      <c r="DG40" s="218"/>
      <c r="DH40" s="220">
        <v>5</v>
      </c>
      <c r="DI40" s="218"/>
      <c r="DJ40" s="218"/>
      <c r="DK40" s="220">
        <v>10</v>
      </c>
      <c r="DL40" s="218"/>
      <c r="DM40" s="218"/>
      <c r="DN40" s="218"/>
      <c r="DO40" s="218"/>
      <c r="DP40" s="218"/>
      <c r="DQ40" s="218"/>
      <c r="DR40" s="218"/>
      <c r="DS40" s="218"/>
      <c r="DT40" s="220">
        <v>10</v>
      </c>
      <c r="DU40" s="218"/>
      <c r="DV40" s="218"/>
      <c r="DW40" s="218"/>
      <c r="DX40" s="218"/>
      <c r="DY40" s="218"/>
      <c r="DZ40" s="218"/>
      <c r="EA40" s="218"/>
      <c r="EB40" s="218"/>
      <c r="EC40" s="218"/>
      <c r="ED40" s="218"/>
      <c r="EE40" s="218"/>
      <c r="EF40" s="218"/>
      <c r="EG40" s="218"/>
      <c r="EH40" s="218"/>
      <c r="EI40" s="218"/>
      <c r="EJ40" s="218"/>
      <c r="EK40" s="218"/>
      <c r="EL40" s="218"/>
      <c r="EM40" s="218"/>
      <c r="EN40" s="218"/>
      <c r="EO40" s="218"/>
      <c r="EP40" s="218"/>
      <c r="EQ40" s="218"/>
      <c r="ER40" s="218"/>
      <c r="ES40" s="218"/>
      <c r="ET40" s="218"/>
      <c r="EU40" s="220">
        <v>10</v>
      </c>
      <c r="EV40" s="220">
        <v>5</v>
      </c>
      <c r="EW40" s="218"/>
      <c r="EX40" s="218"/>
      <c r="EY40" s="218"/>
      <c r="EZ40" s="218"/>
      <c r="FA40" s="218"/>
      <c r="FB40" s="218"/>
      <c r="FC40" s="218"/>
      <c r="FD40" s="218"/>
      <c r="FE40" s="218"/>
      <c r="FF40" s="218"/>
      <c r="FG40" s="218"/>
      <c r="FH40" s="218"/>
      <c r="FI40" s="218"/>
      <c r="FJ40" s="218"/>
      <c r="FK40" s="191"/>
      <c r="FL40" s="110" t="s">
        <v>268</v>
      </c>
      <c r="FM40" s="111" t="s">
        <v>269</v>
      </c>
      <c r="FN40" s="111" t="s">
        <v>299</v>
      </c>
      <c r="FO40" s="111" t="s">
        <v>300</v>
      </c>
      <c r="FP40" s="98">
        <f t="shared" ref="FP40:FP78" si="3">SUM(H40:FJ40)</f>
        <v>235</v>
      </c>
      <c r="FQ40" s="5" t="s">
        <v>453</v>
      </c>
    </row>
    <row r="41" spans="1:173" s="5" customFormat="1" ht="15" customHeight="1">
      <c r="A41" s="107" t="s">
        <v>272</v>
      </c>
      <c r="B41" s="107" t="s">
        <v>264</v>
      </c>
      <c r="C41" s="107" t="s">
        <v>297</v>
      </c>
      <c r="D41" s="107" t="s">
        <v>64</v>
      </c>
      <c r="E41" s="108" t="s">
        <v>301</v>
      </c>
      <c r="F41" s="107" t="s">
        <v>267</v>
      </c>
      <c r="G41" s="107" t="s">
        <v>904</v>
      </c>
      <c r="H41" s="207"/>
      <c r="I41" s="207"/>
      <c r="J41" s="207"/>
      <c r="K41" s="207"/>
      <c r="L41" s="207"/>
      <c r="M41" s="207"/>
      <c r="N41" s="208">
        <v>0</v>
      </c>
      <c r="O41" s="207"/>
      <c r="P41" s="207"/>
      <c r="Q41" s="207"/>
      <c r="R41" s="207"/>
      <c r="S41" s="207"/>
      <c r="T41" s="207"/>
      <c r="U41" s="207"/>
      <c r="V41" s="207"/>
      <c r="W41" s="207"/>
      <c r="X41" s="207"/>
      <c r="Y41" s="207"/>
      <c r="Z41" s="207"/>
      <c r="AA41" s="207"/>
      <c r="AB41" s="207"/>
      <c r="AC41" s="207"/>
      <c r="AD41" s="207"/>
      <c r="AE41" s="207"/>
      <c r="AF41" s="207"/>
      <c r="AG41" s="208">
        <v>0</v>
      </c>
      <c r="AH41" s="207"/>
      <c r="AI41" s="207"/>
      <c r="AJ41" s="207"/>
      <c r="AK41" s="207"/>
      <c r="AL41" s="207"/>
      <c r="AM41" s="207"/>
      <c r="AN41" s="207"/>
      <c r="AO41" s="207"/>
      <c r="AP41" s="207"/>
      <c r="AQ41" s="208">
        <v>0</v>
      </c>
      <c r="AR41" s="208">
        <v>0</v>
      </c>
      <c r="AS41" s="207"/>
      <c r="AT41" s="207"/>
      <c r="AU41" s="207"/>
      <c r="AV41" s="207"/>
      <c r="AW41" s="207"/>
      <c r="AX41" s="207"/>
      <c r="AY41" s="207"/>
      <c r="AZ41" s="207"/>
      <c r="BA41" s="207"/>
      <c r="BB41" s="207"/>
      <c r="BC41" s="207"/>
      <c r="BD41" s="207"/>
      <c r="BE41" s="207"/>
      <c r="BF41" s="239"/>
      <c r="BG41" s="207"/>
      <c r="BH41" s="207"/>
      <c r="BI41" s="207"/>
      <c r="BJ41" s="207"/>
      <c r="BK41" s="207"/>
      <c r="BL41" s="207"/>
      <c r="BM41" s="207"/>
      <c r="BN41" s="207"/>
      <c r="BO41" s="207"/>
      <c r="BP41" s="207"/>
      <c r="BQ41" s="207"/>
      <c r="BR41" s="207"/>
      <c r="BS41" s="207"/>
      <c r="BT41" s="207"/>
      <c r="BU41" s="207"/>
      <c r="BV41" s="207"/>
      <c r="BW41" s="207"/>
      <c r="BX41" s="207"/>
      <c r="BY41" s="207"/>
      <c r="BZ41" s="207"/>
      <c r="CA41" s="207"/>
      <c r="CB41" s="207"/>
      <c r="CC41" s="207"/>
      <c r="CD41" s="207"/>
      <c r="CE41" s="207"/>
      <c r="CF41" s="207"/>
      <c r="CG41" s="207"/>
      <c r="CH41" s="207"/>
      <c r="CI41" s="207"/>
      <c r="CJ41" s="207"/>
      <c r="CK41" s="207"/>
      <c r="CL41" s="207"/>
      <c r="CM41" s="207"/>
      <c r="CN41" s="207"/>
      <c r="CO41" s="207"/>
      <c r="CP41" s="207"/>
      <c r="CQ41" s="207"/>
      <c r="CR41" s="207"/>
      <c r="CS41" s="207"/>
      <c r="CT41" s="207"/>
      <c r="CU41" s="207"/>
      <c r="CV41" s="207"/>
      <c r="CW41" s="207"/>
      <c r="CX41" s="207"/>
      <c r="CY41" s="207"/>
      <c r="CZ41" s="207"/>
      <c r="DA41" s="207"/>
      <c r="DB41" s="207"/>
      <c r="DC41" s="207"/>
      <c r="DD41" s="207"/>
      <c r="DE41" s="207"/>
      <c r="DF41" s="207"/>
      <c r="DG41" s="207"/>
      <c r="DH41" s="207"/>
      <c r="DI41" s="207"/>
      <c r="DJ41" s="207"/>
      <c r="DK41" s="207"/>
      <c r="DL41" s="207"/>
      <c r="DM41" s="207"/>
      <c r="DN41" s="207"/>
      <c r="DO41" s="207"/>
      <c r="DP41" s="207"/>
      <c r="DQ41" s="207"/>
      <c r="DR41" s="207"/>
      <c r="DS41" s="207"/>
      <c r="DT41" s="207"/>
      <c r="DU41" s="207"/>
      <c r="DV41" s="207"/>
      <c r="DW41" s="207"/>
      <c r="DX41" s="207"/>
      <c r="DY41" s="207"/>
      <c r="DZ41" s="207"/>
      <c r="EA41" s="207"/>
      <c r="EB41" s="207"/>
      <c r="EC41" s="207"/>
      <c r="ED41" s="207"/>
      <c r="EE41" s="207"/>
      <c r="EF41" s="207"/>
      <c r="EG41" s="207"/>
      <c r="EH41" s="207"/>
      <c r="EI41" s="207"/>
      <c r="EJ41" s="207"/>
      <c r="EK41" s="207"/>
      <c r="EL41" s="207"/>
      <c r="EM41" s="207"/>
      <c r="EN41" s="207"/>
      <c r="EO41" s="207"/>
      <c r="EP41" s="207"/>
      <c r="EQ41" s="207"/>
      <c r="ER41" s="207"/>
      <c r="ES41" s="207"/>
      <c r="ET41" s="207"/>
      <c r="EU41" s="207"/>
      <c r="EV41" s="207"/>
      <c r="EW41" s="207"/>
      <c r="EX41" s="207"/>
      <c r="EY41" s="207"/>
      <c r="EZ41" s="207"/>
      <c r="FA41" s="207"/>
      <c r="FB41" s="207"/>
      <c r="FC41" s="207"/>
      <c r="FD41" s="207"/>
      <c r="FE41" s="207"/>
      <c r="FF41" s="207"/>
      <c r="FG41" s="207"/>
      <c r="FH41" s="207"/>
      <c r="FI41" s="207"/>
      <c r="FJ41" s="207"/>
      <c r="FK41" s="112"/>
      <c r="FL41" s="110" t="s">
        <v>268</v>
      </c>
      <c r="FM41" s="111" t="s">
        <v>269</v>
      </c>
      <c r="FN41" s="111"/>
      <c r="FO41" s="111" t="s">
        <v>302</v>
      </c>
      <c r="FP41" s="98">
        <f t="shared" si="3"/>
        <v>0</v>
      </c>
      <c r="FQ41" s="5" t="s">
        <v>455</v>
      </c>
    </row>
    <row r="42" spans="1:173" s="5" customFormat="1" ht="15" customHeight="1">
      <c r="A42" s="107" t="s">
        <v>272</v>
      </c>
      <c r="B42" s="107" t="s">
        <v>264</v>
      </c>
      <c r="C42" s="107" t="s">
        <v>297</v>
      </c>
      <c r="D42" s="107" t="s">
        <v>63</v>
      </c>
      <c r="E42" s="108" t="s">
        <v>301</v>
      </c>
      <c r="F42" s="107" t="s">
        <v>267</v>
      </c>
      <c r="G42" s="107" t="s">
        <v>904</v>
      </c>
      <c r="H42" s="207"/>
      <c r="I42" s="207"/>
      <c r="J42" s="207"/>
      <c r="K42" s="207"/>
      <c r="L42" s="207"/>
      <c r="M42" s="207"/>
      <c r="N42" s="209">
        <v>60</v>
      </c>
      <c r="O42" s="208">
        <v>0</v>
      </c>
      <c r="P42" s="207"/>
      <c r="Q42" s="207"/>
      <c r="R42" s="207"/>
      <c r="S42" s="207"/>
      <c r="T42" s="207"/>
      <c r="U42" s="208">
        <v>0</v>
      </c>
      <c r="V42" s="207"/>
      <c r="W42" s="207"/>
      <c r="X42" s="207"/>
      <c r="Y42" s="208">
        <v>0</v>
      </c>
      <c r="Z42" s="207"/>
      <c r="AA42" s="207"/>
      <c r="AB42" s="208">
        <v>0</v>
      </c>
      <c r="AC42" s="207"/>
      <c r="AD42" s="207"/>
      <c r="AE42" s="209">
        <v>10</v>
      </c>
      <c r="AF42" s="207"/>
      <c r="AG42" s="207"/>
      <c r="AH42" s="207"/>
      <c r="AI42" s="208">
        <v>0</v>
      </c>
      <c r="AJ42" s="208">
        <v>0</v>
      </c>
      <c r="AK42" s="207"/>
      <c r="AL42" s="207"/>
      <c r="AM42" s="208">
        <v>20</v>
      </c>
      <c r="AN42" s="207"/>
      <c r="AO42" s="207"/>
      <c r="AP42" s="207"/>
      <c r="AQ42" s="207"/>
      <c r="AR42" s="207"/>
      <c r="AS42" s="207"/>
      <c r="AT42" s="207"/>
      <c r="AU42" s="208">
        <v>20</v>
      </c>
      <c r="AV42" s="207"/>
      <c r="AW42" s="207"/>
      <c r="AX42" s="207"/>
      <c r="AY42" s="207"/>
      <c r="AZ42" s="207"/>
      <c r="BA42" s="207"/>
      <c r="BB42" s="207"/>
      <c r="BC42" s="207"/>
      <c r="BD42" s="207"/>
      <c r="BE42" s="207"/>
      <c r="BF42" s="235">
        <v>30</v>
      </c>
      <c r="BG42" s="207"/>
      <c r="BH42" s="207"/>
      <c r="BI42" s="207"/>
      <c r="BJ42" s="207"/>
      <c r="BK42" s="207"/>
      <c r="BL42" s="207"/>
      <c r="BM42" s="207"/>
      <c r="BN42" s="207"/>
      <c r="BO42" s="207"/>
      <c r="BP42" s="207"/>
      <c r="BQ42" s="207"/>
      <c r="BR42" s="207"/>
      <c r="BS42" s="207"/>
      <c r="BT42" s="207"/>
      <c r="BU42" s="207"/>
      <c r="BV42" s="207"/>
      <c r="BW42" s="207">
        <v>10</v>
      </c>
      <c r="BX42" s="207">
        <v>10</v>
      </c>
      <c r="BY42" s="207"/>
      <c r="BZ42" s="207"/>
      <c r="CA42" s="207"/>
      <c r="CB42" s="207"/>
      <c r="CC42" s="207"/>
      <c r="CD42" s="207"/>
      <c r="CE42" s="207"/>
      <c r="CF42" s="207"/>
      <c r="CG42" s="207">
        <v>5</v>
      </c>
      <c r="CH42" s="207"/>
      <c r="CI42" s="207"/>
      <c r="CJ42" s="207"/>
      <c r="CK42" s="207">
        <v>10</v>
      </c>
      <c r="CL42" s="207">
        <v>10</v>
      </c>
      <c r="CM42" s="207"/>
      <c r="CN42" s="207"/>
      <c r="CO42" s="207"/>
      <c r="CP42" s="207"/>
      <c r="CQ42" s="207"/>
      <c r="CR42" s="207"/>
      <c r="CS42" s="207"/>
      <c r="CT42" s="207">
        <v>10</v>
      </c>
      <c r="CU42" s="207"/>
      <c r="CV42" s="207"/>
      <c r="CW42" s="207"/>
      <c r="CX42" s="207"/>
      <c r="CY42" s="207"/>
      <c r="CZ42" s="207"/>
      <c r="DA42" s="207"/>
      <c r="DB42" s="207"/>
      <c r="DC42" s="207"/>
      <c r="DD42" s="207">
        <v>10</v>
      </c>
      <c r="DE42" s="207"/>
      <c r="DF42" s="207"/>
      <c r="DG42" s="207"/>
      <c r="DH42" s="207"/>
      <c r="DI42" s="207"/>
      <c r="DJ42" s="207"/>
      <c r="DK42" s="207">
        <v>10</v>
      </c>
      <c r="DL42" s="207"/>
      <c r="DM42" s="207"/>
      <c r="DN42" s="207"/>
      <c r="DO42" s="207"/>
      <c r="DP42" s="207"/>
      <c r="DQ42" s="207"/>
      <c r="DR42" s="207"/>
      <c r="DS42" s="207"/>
      <c r="DT42" s="207"/>
      <c r="DU42" s="207"/>
      <c r="DV42" s="207"/>
      <c r="DW42" s="207"/>
      <c r="DX42" s="207"/>
      <c r="DY42" s="207"/>
      <c r="DZ42" s="207"/>
      <c r="EA42" s="207"/>
      <c r="EB42" s="208">
        <v>0</v>
      </c>
      <c r="EC42" s="207"/>
      <c r="ED42" s="207"/>
      <c r="EE42" s="207"/>
      <c r="EF42" s="208">
        <v>0</v>
      </c>
      <c r="EG42" s="207"/>
      <c r="EH42" s="208">
        <v>0</v>
      </c>
      <c r="EI42" s="208">
        <v>0</v>
      </c>
      <c r="EJ42" s="208">
        <v>0</v>
      </c>
      <c r="EK42" s="207"/>
      <c r="EL42" s="207"/>
      <c r="EM42" s="207"/>
      <c r="EN42" s="207"/>
      <c r="EO42" s="208">
        <v>0</v>
      </c>
      <c r="EP42" s="207"/>
      <c r="EQ42" s="207"/>
      <c r="ER42" s="207"/>
      <c r="ES42" s="207"/>
      <c r="ET42" s="207"/>
      <c r="EU42" s="207">
        <v>20</v>
      </c>
      <c r="EV42" s="207"/>
      <c r="EW42" s="207"/>
      <c r="EX42" s="207"/>
      <c r="EY42" s="207"/>
      <c r="EZ42" s="207"/>
      <c r="FA42" s="207"/>
      <c r="FB42" s="207">
        <v>5</v>
      </c>
      <c r="FC42" s="207"/>
      <c r="FD42" s="207"/>
      <c r="FE42" s="207"/>
      <c r="FF42" s="207"/>
      <c r="FG42" s="207"/>
      <c r="FH42" s="207"/>
      <c r="FI42" s="207"/>
      <c r="FJ42" s="207"/>
      <c r="FK42" s="112"/>
      <c r="FL42" s="110" t="s">
        <v>268</v>
      </c>
      <c r="FM42" s="111" t="s">
        <v>269</v>
      </c>
      <c r="FN42" s="111"/>
      <c r="FO42" s="111" t="s">
        <v>302</v>
      </c>
      <c r="FP42" s="98">
        <f t="shared" si="3"/>
        <v>240</v>
      </c>
      <c r="FQ42" s="5" t="s">
        <v>455</v>
      </c>
    </row>
    <row r="43" spans="1:173" s="5" customFormat="1" ht="15" customHeight="1">
      <c r="A43" s="107" t="s">
        <v>264</v>
      </c>
      <c r="B43" s="107" t="s">
        <v>264</v>
      </c>
      <c r="C43" s="107" t="s">
        <v>297</v>
      </c>
      <c r="D43" s="107" t="s">
        <v>64</v>
      </c>
      <c r="E43" s="108" t="s">
        <v>303</v>
      </c>
      <c r="F43" s="107" t="s">
        <v>267</v>
      </c>
      <c r="G43" s="107" t="s">
        <v>905</v>
      </c>
      <c r="H43" s="207"/>
      <c r="I43" s="207"/>
      <c r="J43" s="207"/>
      <c r="K43" s="207"/>
      <c r="L43" s="207"/>
      <c r="M43" s="207"/>
      <c r="N43" s="207"/>
      <c r="O43" s="207"/>
      <c r="P43" s="207"/>
      <c r="Q43" s="207"/>
      <c r="R43" s="207"/>
      <c r="S43" s="207"/>
      <c r="T43" s="207"/>
      <c r="U43" s="207"/>
      <c r="V43" s="207"/>
      <c r="W43" s="207"/>
      <c r="X43" s="207"/>
      <c r="Y43" s="207"/>
      <c r="Z43" s="207"/>
      <c r="AA43" s="207"/>
      <c r="AB43" s="207"/>
      <c r="AC43" s="207"/>
      <c r="AD43" s="207"/>
      <c r="AE43" s="207"/>
      <c r="AF43" s="207"/>
      <c r="AG43" s="208">
        <v>0</v>
      </c>
      <c r="AH43" s="208">
        <v>0</v>
      </c>
      <c r="AI43" s="207"/>
      <c r="AJ43" s="207"/>
      <c r="AK43" s="207"/>
      <c r="AL43" s="207"/>
      <c r="AM43" s="207"/>
      <c r="AN43" s="207"/>
      <c r="AO43" s="209">
        <v>0</v>
      </c>
      <c r="AP43" s="207"/>
      <c r="AQ43" s="208">
        <v>0</v>
      </c>
      <c r="AR43" s="208">
        <v>0</v>
      </c>
      <c r="AS43" s="207"/>
      <c r="AT43" s="207"/>
      <c r="AU43" s="207"/>
      <c r="AV43" s="207"/>
      <c r="AW43" s="207"/>
      <c r="AX43" s="207"/>
      <c r="AY43" s="208">
        <v>0</v>
      </c>
      <c r="AZ43" s="207"/>
      <c r="BA43" s="207"/>
      <c r="BB43" s="207"/>
      <c r="BC43" s="207"/>
      <c r="BD43" s="207"/>
      <c r="BE43" s="207"/>
      <c r="BF43" s="207"/>
      <c r="BG43" s="207"/>
      <c r="BH43" s="207"/>
      <c r="BI43" s="207"/>
      <c r="BJ43" s="207"/>
      <c r="BK43" s="207"/>
      <c r="BL43" s="207"/>
      <c r="BM43" s="207"/>
      <c r="BN43" s="207"/>
      <c r="BO43" s="207"/>
      <c r="BP43" s="207"/>
      <c r="BQ43" s="207"/>
      <c r="BR43" s="207"/>
      <c r="BS43" s="207"/>
      <c r="BT43" s="207"/>
      <c r="BU43" s="207"/>
      <c r="BV43" s="207"/>
      <c r="BW43" s="207"/>
      <c r="BX43" s="207"/>
      <c r="BY43" s="207"/>
      <c r="BZ43" s="207"/>
      <c r="CA43" s="207"/>
      <c r="CB43" s="207"/>
      <c r="CC43" s="207"/>
      <c r="CD43" s="207"/>
      <c r="CE43" s="207"/>
      <c r="CF43" s="207"/>
      <c r="CG43" s="207"/>
      <c r="CH43" s="207"/>
      <c r="CI43" s="207"/>
      <c r="CJ43" s="207"/>
      <c r="CK43" s="207"/>
      <c r="CL43" s="207"/>
      <c r="CM43" s="207"/>
      <c r="CN43" s="207"/>
      <c r="CO43" s="207"/>
      <c r="CP43" s="207"/>
      <c r="CQ43" s="207"/>
      <c r="CR43" s="207"/>
      <c r="CS43" s="207"/>
      <c r="CT43" s="207"/>
      <c r="CU43" s="207"/>
      <c r="CV43" s="207"/>
      <c r="CW43" s="207"/>
      <c r="CX43" s="207"/>
      <c r="CY43" s="207"/>
      <c r="CZ43" s="207"/>
      <c r="DA43" s="207"/>
      <c r="DB43" s="207"/>
      <c r="DC43" s="207"/>
      <c r="DD43" s="207"/>
      <c r="DE43" s="207"/>
      <c r="DF43" s="207"/>
      <c r="DG43" s="207"/>
      <c r="DH43" s="207"/>
      <c r="DI43" s="207"/>
      <c r="DJ43" s="207"/>
      <c r="DK43" s="207"/>
      <c r="DL43" s="207"/>
      <c r="DM43" s="207"/>
      <c r="DN43" s="207"/>
      <c r="DO43" s="207"/>
      <c r="DP43" s="207"/>
      <c r="DQ43" s="207"/>
      <c r="DR43" s="207"/>
      <c r="DS43" s="207"/>
      <c r="DT43" s="207"/>
      <c r="DU43" s="207"/>
      <c r="DV43" s="207"/>
      <c r="DW43" s="207"/>
      <c r="DX43" s="207"/>
      <c r="DY43" s="207"/>
      <c r="DZ43" s="207"/>
      <c r="EA43" s="207"/>
      <c r="EB43" s="207"/>
      <c r="EC43" s="207"/>
      <c r="ED43" s="207"/>
      <c r="EE43" s="207"/>
      <c r="EF43" s="207"/>
      <c r="EG43" s="207"/>
      <c r="EH43" s="207"/>
      <c r="EI43" s="207"/>
      <c r="EJ43" s="207"/>
      <c r="EK43" s="207"/>
      <c r="EL43" s="207"/>
      <c r="EM43" s="207"/>
      <c r="EN43" s="207"/>
      <c r="EO43" s="207"/>
      <c r="EP43" s="207"/>
      <c r="EQ43" s="207"/>
      <c r="ER43" s="207"/>
      <c r="ES43" s="207"/>
      <c r="ET43" s="207"/>
      <c r="EU43" s="207"/>
      <c r="EV43" s="207"/>
      <c r="EW43" s="207"/>
      <c r="EX43" s="207"/>
      <c r="EY43" s="207"/>
      <c r="EZ43" s="207"/>
      <c r="FA43" s="207"/>
      <c r="FB43" s="207"/>
      <c r="FC43" s="207"/>
      <c r="FD43" s="207"/>
      <c r="FE43" s="207"/>
      <c r="FF43" s="207"/>
      <c r="FG43" s="207"/>
      <c r="FH43" s="207"/>
      <c r="FI43" s="207"/>
      <c r="FJ43" s="207"/>
      <c r="FK43" s="112"/>
      <c r="FL43" s="110" t="s">
        <v>268</v>
      </c>
      <c r="FM43" s="111" t="s">
        <v>269</v>
      </c>
      <c r="FN43" s="111"/>
      <c r="FO43" s="111" t="s">
        <v>304</v>
      </c>
      <c r="FP43" s="98">
        <f t="shared" si="3"/>
        <v>0</v>
      </c>
      <c r="FQ43" s="5" t="s">
        <v>452</v>
      </c>
    </row>
    <row r="44" spans="1:173" s="5" customFormat="1" ht="15" customHeight="1">
      <c r="A44" s="107" t="s">
        <v>264</v>
      </c>
      <c r="B44" s="107" t="s">
        <v>264</v>
      </c>
      <c r="C44" s="107" t="s">
        <v>297</v>
      </c>
      <c r="D44" s="107" t="s">
        <v>63</v>
      </c>
      <c r="E44" s="108" t="s">
        <v>303</v>
      </c>
      <c r="F44" s="107" t="s">
        <v>267</v>
      </c>
      <c r="G44" s="107" t="s">
        <v>905</v>
      </c>
      <c r="H44" s="207"/>
      <c r="I44" s="207"/>
      <c r="J44" s="207"/>
      <c r="K44" s="207"/>
      <c r="L44" s="207"/>
      <c r="M44" s="208">
        <v>0</v>
      </c>
      <c r="N44" s="207"/>
      <c r="O44" s="207"/>
      <c r="P44" s="207"/>
      <c r="Q44" s="207"/>
      <c r="R44" s="207"/>
      <c r="S44" s="207"/>
      <c r="T44" s="207"/>
      <c r="U44" s="207"/>
      <c r="V44" s="207"/>
      <c r="W44" s="207"/>
      <c r="X44" s="207"/>
      <c r="Y44" s="208">
        <v>0</v>
      </c>
      <c r="Z44" s="208">
        <v>0</v>
      </c>
      <c r="AA44" s="207"/>
      <c r="AB44" s="208">
        <v>0</v>
      </c>
      <c r="AC44" s="208">
        <v>0</v>
      </c>
      <c r="AD44" s="208">
        <v>0</v>
      </c>
      <c r="AE44" s="208">
        <v>0</v>
      </c>
      <c r="AF44" s="208">
        <v>0</v>
      </c>
      <c r="AG44" s="207"/>
      <c r="AH44" s="207"/>
      <c r="AI44" s="208">
        <v>0</v>
      </c>
      <c r="AJ44" s="208">
        <v>0</v>
      </c>
      <c r="AK44" s="208">
        <v>0</v>
      </c>
      <c r="AL44" s="207"/>
      <c r="AM44" s="208">
        <v>0</v>
      </c>
      <c r="AN44" s="208">
        <v>0</v>
      </c>
      <c r="AO44" s="207"/>
      <c r="AP44" s="207"/>
      <c r="AQ44" s="207"/>
      <c r="AR44" s="207"/>
      <c r="AS44" s="208">
        <v>0</v>
      </c>
      <c r="AT44" s="208">
        <v>0</v>
      </c>
      <c r="AU44" s="208">
        <v>0</v>
      </c>
      <c r="AV44" s="207"/>
      <c r="AW44" s="208">
        <v>0</v>
      </c>
      <c r="AX44" s="208">
        <v>0</v>
      </c>
      <c r="AY44" s="207"/>
      <c r="AZ44" s="207"/>
      <c r="BA44" s="207"/>
      <c r="BB44" s="207"/>
      <c r="BC44" s="207"/>
      <c r="BD44" s="207"/>
      <c r="BE44" s="207"/>
      <c r="BF44" s="207"/>
      <c r="BG44" s="208">
        <v>0</v>
      </c>
      <c r="BH44" s="207"/>
      <c r="BI44" s="207"/>
      <c r="BJ44" s="207"/>
      <c r="BK44" s="207"/>
      <c r="BL44" s="207"/>
      <c r="BM44" s="207"/>
      <c r="BN44" s="207"/>
      <c r="BO44" s="207"/>
      <c r="BP44" s="207"/>
      <c r="BQ44" s="207"/>
      <c r="BR44" s="207"/>
      <c r="BS44" s="207"/>
      <c r="BT44" s="207"/>
      <c r="BU44" s="207"/>
      <c r="BV44" s="207"/>
      <c r="BW44" s="207"/>
      <c r="BX44" s="207"/>
      <c r="BY44" s="207"/>
      <c r="BZ44" s="207"/>
      <c r="CA44" s="207"/>
      <c r="CB44" s="207"/>
      <c r="CC44" s="207"/>
      <c r="CD44" s="207"/>
      <c r="CE44" s="207"/>
      <c r="CF44" s="207"/>
      <c r="CG44" s="207"/>
      <c r="CH44" s="207"/>
      <c r="CI44" s="207"/>
      <c r="CJ44" s="207"/>
      <c r="CK44" s="207"/>
      <c r="CL44" s="207"/>
      <c r="CM44" s="207"/>
      <c r="CN44" s="207"/>
      <c r="CO44" s="207"/>
      <c r="CP44" s="207"/>
      <c r="CQ44" s="207"/>
      <c r="CR44" s="207"/>
      <c r="CS44" s="207"/>
      <c r="CT44" s="207"/>
      <c r="CU44" s="207"/>
      <c r="CV44" s="207"/>
      <c r="CW44" s="207"/>
      <c r="CX44" s="207"/>
      <c r="CY44" s="207"/>
      <c r="CZ44" s="207"/>
      <c r="DA44" s="207"/>
      <c r="DB44" s="207"/>
      <c r="DC44" s="207"/>
      <c r="DD44" s="207"/>
      <c r="DE44" s="207"/>
      <c r="DF44" s="207"/>
      <c r="DG44" s="207"/>
      <c r="DH44" s="207"/>
      <c r="DI44" s="207"/>
      <c r="DJ44" s="207"/>
      <c r="DK44" s="207"/>
      <c r="DL44" s="207"/>
      <c r="DM44" s="207"/>
      <c r="DN44" s="207"/>
      <c r="DO44" s="207"/>
      <c r="DP44" s="207"/>
      <c r="DQ44" s="207"/>
      <c r="DR44" s="207"/>
      <c r="DS44" s="207"/>
      <c r="DT44" s="207"/>
      <c r="DU44" s="207"/>
      <c r="DV44" s="207"/>
      <c r="DW44" s="207"/>
      <c r="DX44" s="207"/>
      <c r="DY44" s="207"/>
      <c r="DZ44" s="207"/>
      <c r="EA44" s="207"/>
      <c r="EB44" s="208">
        <v>0</v>
      </c>
      <c r="EC44" s="208">
        <v>0</v>
      </c>
      <c r="ED44" s="207"/>
      <c r="EE44" s="207"/>
      <c r="EF44" s="208">
        <v>0</v>
      </c>
      <c r="EG44" s="208">
        <v>0</v>
      </c>
      <c r="EH44" s="208">
        <v>0</v>
      </c>
      <c r="EI44" s="208">
        <v>0</v>
      </c>
      <c r="EJ44" s="208">
        <v>0</v>
      </c>
      <c r="EK44" s="208">
        <v>0</v>
      </c>
      <c r="EL44" s="208">
        <v>0</v>
      </c>
      <c r="EM44" s="208">
        <v>0</v>
      </c>
      <c r="EN44" s="208">
        <v>0</v>
      </c>
      <c r="EO44" s="208">
        <v>0</v>
      </c>
      <c r="EP44" s="207"/>
      <c r="EQ44" s="207"/>
      <c r="ER44" s="207"/>
      <c r="ES44" s="207"/>
      <c r="ET44" s="207"/>
      <c r="EU44" s="207"/>
      <c r="EV44" s="207"/>
      <c r="EW44" s="207"/>
      <c r="EX44" s="207"/>
      <c r="EY44" s="207"/>
      <c r="EZ44" s="207"/>
      <c r="FA44" s="207"/>
      <c r="FB44" s="207"/>
      <c r="FC44" s="207"/>
      <c r="FD44" s="207"/>
      <c r="FE44" s="207"/>
      <c r="FF44" s="207"/>
      <c r="FG44" s="207"/>
      <c r="FH44" s="208">
        <v>0</v>
      </c>
      <c r="FI44" s="207"/>
      <c r="FJ44" s="207"/>
      <c r="FK44" s="112"/>
      <c r="FL44" s="110" t="s">
        <v>268</v>
      </c>
      <c r="FM44" s="111" t="s">
        <v>269</v>
      </c>
      <c r="FN44" s="111"/>
      <c r="FO44" s="111" t="s">
        <v>304</v>
      </c>
      <c r="FP44" s="98">
        <f t="shared" si="3"/>
        <v>0</v>
      </c>
      <c r="FQ44" s="5" t="s">
        <v>452</v>
      </c>
    </row>
    <row r="45" spans="1:173" s="5" customFormat="1" ht="15" customHeight="1">
      <c r="A45" s="107" t="s">
        <v>272</v>
      </c>
      <c r="B45" s="107" t="s">
        <v>264</v>
      </c>
      <c r="C45" s="107" t="s">
        <v>297</v>
      </c>
      <c r="D45" s="107" t="s">
        <v>64</v>
      </c>
      <c r="E45" s="108" t="s">
        <v>305</v>
      </c>
      <c r="F45" s="107" t="s">
        <v>267</v>
      </c>
      <c r="G45" s="107" t="s">
        <v>905</v>
      </c>
      <c r="H45" s="207"/>
      <c r="I45" s="207"/>
      <c r="J45" s="207"/>
      <c r="K45" s="207"/>
      <c r="L45" s="207"/>
      <c r="M45" s="207"/>
      <c r="N45" s="207"/>
      <c r="O45" s="207"/>
      <c r="P45" s="207"/>
      <c r="Q45" s="207"/>
      <c r="R45" s="207"/>
      <c r="S45" s="207"/>
      <c r="T45" s="207"/>
      <c r="U45" s="207"/>
      <c r="V45" s="207"/>
      <c r="W45" s="207"/>
      <c r="X45" s="207"/>
      <c r="Y45" s="207"/>
      <c r="Z45" s="207"/>
      <c r="AA45" s="207"/>
      <c r="AB45" s="207"/>
      <c r="AC45" s="207"/>
      <c r="AD45" s="207"/>
      <c r="AE45" s="207"/>
      <c r="AF45" s="207"/>
      <c r="AG45" s="208">
        <v>0</v>
      </c>
      <c r="AH45" s="207"/>
      <c r="AI45" s="207"/>
      <c r="AJ45" s="207"/>
      <c r="AK45" s="207"/>
      <c r="AL45" s="207"/>
      <c r="AM45" s="207"/>
      <c r="AN45" s="207"/>
      <c r="AO45" s="209">
        <v>0</v>
      </c>
      <c r="AP45" s="207"/>
      <c r="AQ45" s="207"/>
      <c r="AR45" s="207"/>
      <c r="AS45" s="207"/>
      <c r="AT45" s="207"/>
      <c r="AU45" s="207"/>
      <c r="AV45" s="207"/>
      <c r="AW45" s="207"/>
      <c r="AX45" s="207"/>
      <c r="AY45" s="207"/>
      <c r="AZ45" s="207"/>
      <c r="BA45" s="207"/>
      <c r="BB45" s="207"/>
      <c r="BC45" s="207"/>
      <c r="BD45" s="207"/>
      <c r="BE45" s="207"/>
      <c r="BF45" s="208">
        <v>0</v>
      </c>
      <c r="BG45" s="207"/>
      <c r="BH45" s="207"/>
      <c r="BI45" s="207"/>
      <c r="BJ45" s="207"/>
      <c r="BK45" s="207"/>
      <c r="BL45" s="207"/>
      <c r="BM45" s="207"/>
      <c r="BN45" s="207"/>
      <c r="BO45" s="207"/>
      <c r="BP45" s="207"/>
      <c r="BQ45" s="207"/>
      <c r="BR45" s="207"/>
      <c r="BS45" s="207"/>
      <c r="BT45" s="207"/>
      <c r="BU45" s="207"/>
      <c r="BV45" s="207"/>
      <c r="BW45" s="207"/>
      <c r="BX45" s="207"/>
      <c r="BY45" s="207"/>
      <c r="BZ45" s="207"/>
      <c r="CA45" s="207"/>
      <c r="CB45" s="207"/>
      <c r="CC45" s="207"/>
      <c r="CD45" s="207"/>
      <c r="CE45" s="207"/>
      <c r="CF45" s="207"/>
      <c r="CG45" s="207"/>
      <c r="CH45" s="207"/>
      <c r="CI45" s="207"/>
      <c r="CJ45" s="207"/>
      <c r="CK45" s="207"/>
      <c r="CL45" s="207"/>
      <c r="CM45" s="207"/>
      <c r="CN45" s="207"/>
      <c r="CO45" s="207"/>
      <c r="CP45" s="207"/>
      <c r="CQ45" s="207"/>
      <c r="CR45" s="207"/>
      <c r="CS45" s="207"/>
      <c r="CT45" s="207"/>
      <c r="CU45" s="207"/>
      <c r="CV45" s="207"/>
      <c r="CW45" s="207"/>
      <c r="CX45" s="207"/>
      <c r="CY45" s="207"/>
      <c r="CZ45" s="207"/>
      <c r="DA45" s="207"/>
      <c r="DB45" s="207"/>
      <c r="DC45" s="207"/>
      <c r="DD45" s="207"/>
      <c r="DE45" s="207"/>
      <c r="DF45" s="207"/>
      <c r="DG45" s="207"/>
      <c r="DH45" s="207"/>
      <c r="DI45" s="207"/>
      <c r="DJ45" s="207"/>
      <c r="DK45" s="207"/>
      <c r="DL45" s="207"/>
      <c r="DM45" s="207"/>
      <c r="DN45" s="207"/>
      <c r="DO45" s="207"/>
      <c r="DP45" s="207"/>
      <c r="DQ45" s="207"/>
      <c r="DR45" s="207"/>
      <c r="DS45" s="207"/>
      <c r="DT45" s="207"/>
      <c r="DU45" s="207"/>
      <c r="DV45" s="207"/>
      <c r="DW45" s="207"/>
      <c r="DX45" s="207"/>
      <c r="DY45" s="207"/>
      <c r="DZ45" s="207"/>
      <c r="EA45" s="207"/>
      <c r="EB45" s="207"/>
      <c r="EC45" s="207"/>
      <c r="ED45" s="207"/>
      <c r="EE45" s="207"/>
      <c r="EF45" s="207"/>
      <c r="EG45" s="207"/>
      <c r="EH45" s="207"/>
      <c r="EI45" s="207"/>
      <c r="EJ45" s="207"/>
      <c r="EK45" s="207"/>
      <c r="EL45" s="207"/>
      <c r="EM45" s="207"/>
      <c r="EN45" s="207"/>
      <c r="EO45" s="207"/>
      <c r="EP45" s="207"/>
      <c r="EQ45" s="207"/>
      <c r="ER45" s="207"/>
      <c r="ES45" s="207"/>
      <c r="ET45" s="207"/>
      <c r="EU45" s="207"/>
      <c r="EV45" s="207"/>
      <c r="EW45" s="207"/>
      <c r="EX45" s="207"/>
      <c r="EY45" s="207"/>
      <c r="EZ45" s="207"/>
      <c r="FA45" s="207"/>
      <c r="FB45" s="207"/>
      <c r="FC45" s="207"/>
      <c r="FD45" s="207"/>
      <c r="FE45" s="207"/>
      <c r="FF45" s="207"/>
      <c r="FG45" s="207"/>
      <c r="FH45" s="207"/>
      <c r="FI45" s="207"/>
      <c r="FJ45" s="207"/>
      <c r="FK45" s="112"/>
      <c r="FL45" s="110" t="s">
        <v>268</v>
      </c>
      <c r="FM45" s="111" t="s">
        <v>269</v>
      </c>
      <c r="FN45" s="111"/>
      <c r="FO45" s="111" t="s">
        <v>306</v>
      </c>
      <c r="FP45" s="98">
        <f t="shared" si="3"/>
        <v>0</v>
      </c>
      <c r="FQ45" s="5" t="s">
        <v>455</v>
      </c>
    </row>
    <row r="46" spans="1:173" s="5" customFormat="1" ht="15" customHeight="1">
      <c r="A46" s="107" t="s">
        <v>272</v>
      </c>
      <c r="B46" s="107" t="s">
        <v>264</v>
      </c>
      <c r="C46" s="107" t="s">
        <v>297</v>
      </c>
      <c r="D46" s="107" t="s">
        <v>63</v>
      </c>
      <c r="E46" s="108" t="s">
        <v>305</v>
      </c>
      <c r="F46" s="107" t="s">
        <v>267</v>
      </c>
      <c r="G46" s="107" t="s">
        <v>905</v>
      </c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  <c r="X46" s="207"/>
      <c r="Y46" s="207"/>
      <c r="Z46" s="207"/>
      <c r="AA46" s="207"/>
      <c r="AB46" s="207"/>
      <c r="AC46" s="207"/>
      <c r="AD46" s="207"/>
      <c r="AE46" s="207"/>
      <c r="AF46" s="207"/>
      <c r="AG46" s="207"/>
      <c r="AH46" s="207"/>
      <c r="AI46" s="207"/>
      <c r="AJ46" s="207"/>
      <c r="AK46" s="207"/>
      <c r="AL46" s="207"/>
      <c r="AM46" s="207"/>
      <c r="AN46" s="207"/>
      <c r="AO46" s="207"/>
      <c r="AP46" s="207"/>
      <c r="AQ46" s="207"/>
      <c r="AR46" s="207"/>
      <c r="AS46" s="207"/>
      <c r="AT46" s="207"/>
      <c r="AU46" s="207"/>
      <c r="AV46" s="207"/>
      <c r="AW46" s="207"/>
      <c r="AX46" s="207"/>
      <c r="AY46" s="207"/>
      <c r="AZ46" s="207"/>
      <c r="BA46" s="207"/>
      <c r="BB46" s="207"/>
      <c r="BC46" s="207"/>
      <c r="BD46" s="207"/>
      <c r="BE46" s="207"/>
      <c r="BF46" s="207"/>
      <c r="BG46" s="207"/>
      <c r="BH46" s="207"/>
      <c r="BI46" s="207"/>
      <c r="BJ46" s="207"/>
      <c r="BK46" s="207"/>
      <c r="BL46" s="207"/>
      <c r="BM46" s="207"/>
      <c r="BN46" s="207"/>
      <c r="BO46" s="207"/>
      <c r="BP46" s="207"/>
      <c r="BQ46" s="207"/>
      <c r="BR46" s="207"/>
      <c r="BS46" s="207"/>
      <c r="BT46" s="207"/>
      <c r="BU46" s="207"/>
      <c r="BV46" s="207"/>
      <c r="BW46" s="207"/>
      <c r="BX46" s="207"/>
      <c r="BY46" s="207"/>
      <c r="BZ46" s="207"/>
      <c r="CA46" s="207"/>
      <c r="CB46" s="207"/>
      <c r="CC46" s="207"/>
      <c r="CD46" s="207"/>
      <c r="CE46" s="207"/>
      <c r="CF46" s="207"/>
      <c r="CG46" s="207"/>
      <c r="CH46" s="207"/>
      <c r="CI46" s="207"/>
      <c r="CJ46" s="207"/>
      <c r="CK46" s="207"/>
      <c r="CL46" s="207"/>
      <c r="CM46" s="207"/>
      <c r="CN46" s="207"/>
      <c r="CO46" s="207"/>
      <c r="CP46" s="207"/>
      <c r="CQ46" s="207"/>
      <c r="CR46" s="207"/>
      <c r="CS46" s="207"/>
      <c r="CT46" s="207"/>
      <c r="CU46" s="207"/>
      <c r="CV46" s="207"/>
      <c r="CW46" s="207"/>
      <c r="CX46" s="207"/>
      <c r="CY46" s="207"/>
      <c r="CZ46" s="207"/>
      <c r="DA46" s="207"/>
      <c r="DB46" s="207"/>
      <c r="DC46" s="207"/>
      <c r="DD46" s="207"/>
      <c r="DE46" s="207"/>
      <c r="DF46" s="207"/>
      <c r="DG46" s="207"/>
      <c r="DH46" s="207"/>
      <c r="DI46" s="207"/>
      <c r="DJ46" s="207"/>
      <c r="DK46" s="207"/>
      <c r="DL46" s="207"/>
      <c r="DM46" s="207"/>
      <c r="DN46" s="207"/>
      <c r="DO46" s="207"/>
      <c r="DP46" s="207"/>
      <c r="DQ46" s="207"/>
      <c r="DR46" s="207"/>
      <c r="DS46" s="207"/>
      <c r="DT46" s="207"/>
      <c r="DU46" s="207"/>
      <c r="DV46" s="207"/>
      <c r="DW46" s="207"/>
      <c r="DX46" s="207"/>
      <c r="DY46" s="207"/>
      <c r="DZ46" s="207"/>
      <c r="EA46" s="207"/>
      <c r="EB46" s="207"/>
      <c r="EC46" s="207"/>
      <c r="ED46" s="207"/>
      <c r="EE46" s="207"/>
      <c r="EF46" s="207"/>
      <c r="EG46" s="207"/>
      <c r="EH46" s="207"/>
      <c r="EI46" s="207"/>
      <c r="EJ46" s="207"/>
      <c r="EK46" s="207"/>
      <c r="EL46" s="207"/>
      <c r="EM46" s="207"/>
      <c r="EN46" s="207"/>
      <c r="EO46" s="207"/>
      <c r="EP46" s="207"/>
      <c r="EQ46" s="207"/>
      <c r="ER46" s="207"/>
      <c r="ES46" s="207"/>
      <c r="ET46" s="207"/>
      <c r="EU46" s="207"/>
      <c r="EV46" s="207"/>
      <c r="EW46" s="207"/>
      <c r="EX46" s="207"/>
      <c r="EY46" s="207"/>
      <c r="EZ46" s="207"/>
      <c r="FA46" s="207"/>
      <c r="FB46" s="207"/>
      <c r="FC46" s="207"/>
      <c r="FD46" s="207"/>
      <c r="FE46" s="207"/>
      <c r="FF46" s="207"/>
      <c r="FG46" s="207"/>
      <c r="FH46" s="208">
        <v>0</v>
      </c>
      <c r="FI46" s="207"/>
      <c r="FJ46" s="207"/>
      <c r="FK46" s="112"/>
      <c r="FL46" s="110" t="s">
        <v>268</v>
      </c>
      <c r="FM46" s="111" t="s">
        <v>269</v>
      </c>
      <c r="FN46" s="111"/>
      <c r="FO46" s="111" t="s">
        <v>306</v>
      </c>
      <c r="FP46" s="98">
        <f t="shared" si="3"/>
        <v>0</v>
      </c>
      <c r="FQ46" s="5" t="s">
        <v>455</v>
      </c>
    </row>
    <row r="47" spans="1:173" s="5" customFormat="1" ht="15" customHeight="1">
      <c r="A47" s="107" t="s">
        <v>272</v>
      </c>
      <c r="B47" s="107" t="s">
        <v>264</v>
      </c>
      <c r="C47" s="107" t="s">
        <v>297</v>
      </c>
      <c r="D47" s="107" t="s">
        <v>64</v>
      </c>
      <c r="E47" s="108" t="s">
        <v>307</v>
      </c>
      <c r="F47" s="107" t="s">
        <v>267</v>
      </c>
      <c r="G47" s="107" t="s">
        <v>880</v>
      </c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208">
        <f>1500-1500</f>
        <v>0</v>
      </c>
      <c r="AH47" s="208">
        <f>360-360</f>
        <v>0</v>
      </c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  <c r="AV47" s="109"/>
      <c r="AW47" s="109"/>
      <c r="AX47" s="109"/>
      <c r="AY47" s="109"/>
      <c r="AZ47" s="109"/>
      <c r="BA47" s="109"/>
      <c r="BB47" s="213">
        <f>0+10</f>
        <v>10</v>
      </c>
      <c r="BC47" s="109"/>
      <c r="BD47" s="109"/>
      <c r="BE47" s="109"/>
      <c r="BF47" s="215"/>
      <c r="BG47" s="109"/>
      <c r="BH47" s="109"/>
      <c r="BI47" s="109"/>
      <c r="BJ47" s="109"/>
      <c r="BK47" s="109"/>
      <c r="BL47" s="109"/>
      <c r="BM47" s="109"/>
      <c r="BN47" s="109"/>
      <c r="BO47" s="109"/>
      <c r="BP47" s="109"/>
      <c r="BQ47" s="109"/>
      <c r="BR47" s="109"/>
      <c r="BS47" s="109"/>
      <c r="BT47" s="109"/>
      <c r="BU47" s="109"/>
      <c r="BV47" s="109"/>
      <c r="BW47" s="109"/>
      <c r="BX47" s="109"/>
      <c r="BY47" s="109"/>
      <c r="BZ47" s="109"/>
      <c r="CA47" s="109"/>
      <c r="CB47" s="109"/>
      <c r="CC47" s="109"/>
      <c r="CD47" s="109"/>
      <c r="CE47" s="109"/>
      <c r="CF47" s="109"/>
      <c r="CG47" s="109"/>
      <c r="CH47" s="109"/>
      <c r="CI47" s="109"/>
      <c r="CJ47" s="109"/>
      <c r="CK47" s="109"/>
      <c r="CL47" s="109"/>
      <c r="CM47" s="109"/>
      <c r="CN47" s="109"/>
      <c r="CO47" s="109"/>
      <c r="CP47" s="109"/>
      <c r="CQ47" s="109"/>
      <c r="CR47" s="109"/>
      <c r="CS47" s="109"/>
      <c r="CT47" s="109"/>
      <c r="CU47" s="109"/>
      <c r="CV47" s="109"/>
      <c r="CW47" s="109"/>
      <c r="CX47" s="109"/>
      <c r="CY47" s="109"/>
      <c r="CZ47" s="109"/>
      <c r="DA47" s="109"/>
      <c r="DB47" s="109"/>
      <c r="DC47" s="109"/>
      <c r="DD47" s="109"/>
      <c r="DE47" s="109"/>
      <c r="DF47" s="109"/>
      <c r="DG47" s="109"/>
      <c r="DH47" s="109"/>
      <c r="DI47" s="109"/>
      <c r="DJ47" s="109"/>
      <c r="DK47" s="109"/>
      <c r="DL47" s="109"/>
      <c r="DM47" s="109"/>
      <c r="DN47" s="109"/>
      <c r="DO47" s="109"/>
      <c r="DP47" s="109"/>
      <c r="DQ47" s="109"/>
      <c r="DR47" s="109"/>
      <c r="DS47" s="109"/>
      <c r="DT47" s="109"/>
      <c r="DU47" s="109"/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09"/>
      <c r="EX47" s="109"/>
      <c r="EY47" s="109"/>
      <c r="EZ47" s="109"/>
      <c r="FA47" s="109"/>
      <c r="FB47" s="109"/>
      <c r="FC47" s="109"/>
      <c r="FD47" s="109"/>
      <c r="FE47" s="109"/>
      <c r="FF47" s="109"/>
      <c r="FG47" s="109"/>
      <c r="FH47" s="109"/>
      <c r="FI47" s="109"/>
      <c r="FJ47" s="109"/>
      <c r="FK47" s="214"/>
      <c r="FL47" s="110" t="s">
        <v>268</v>
      </c>
      <c r="FM47" s="111" t="s">
        <v>269</v>
      </c>
      <c r="FN47" s="111"/>
      <c r="FO47" s="111" t="s">
        <v>308</v>
      </c>
      <c r="FP47" s="98">
        <f t="shared" si="3"/>
        <v>10</v>
      </c>
      <c r="FQ47" s="5" t="s">
        <v>451</v>
      </c>
    </row>
    <row r="48" spans="1:173" s="5" customFormat="1" ht="15" customHeight="1">
      <c r="A48" s="107" t="s">
        <v>272</v>
      </c>
      <c r="B48" s="107" t="s">
        <v>264</v>
      </c>
      <c r="C48" s="107" t="s">
        <v>297</v>
      </c>
      <c r="D48" s="107" t="s">
        <v>63</v>
      </c>
      <c r="E48" s="108" t="s">
        <v>307</v>
      </c>
      <c r="F48" s="107" t="s">
        <v>267</v>
      </c>
      <c r="G48" s="107" t="s">
        <v>880</v>
      </c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208">
        <f>680-680</f>
        <v>0</v>
      </c>
      <c r="AC48" s="208">
        <f>960-960</f>
        <v>0</v>
      </c>
      <c r="AD48" s="109"/>
      <c r="AE48" s="109"/>
      <c r="AF48" s="208">
        <f>400-400</f>
        <v>0</v>
      </c>
      <c r="AG48" s="109"/>
      <c r="AH48" s="109"/>
      <c r="AI48" s="109"/>
      <c r="AJ48" s="109"/>
      <c r="AK48" s="109"/>
      <c r="AL48" s="109"/>
      <c r="AM48" s="216">
        <v>150</v>
      </c>
      <c r="AN48" s="109"/>
      <c r="AO48" s="109"/>
      <c r="AP48" s="109"/>
      <c r="AQ48" s="109"/>
      <c r="AR48" s="109"/>
      <c r="AS48" s="109"/>
      <c r="AT48" s="109"/>
      <c r="AU48" s="216">
        <v>300</v>
      </c>
      <c r="AV48" s="109"/>
      <c r="AW48" s="109"/>
      <c r="AX48" s="109"/>
      <c r="AY48" s="109"/>
      <c r="AZ48" s="109"/>
      <c r="BA48" s="109"/>
      <c r="BB48" s="208">
        <f>520-520</f>
        <v>0</v>
      </c>
      <c r="BC48" s="109"/>
      <c r="BD48" s="109"/>
      <c r="BE48" s="109"/>
      <c r="BF48" s="216">
        <v>200</v>
      </c>
      <c r="BG48" s="109"/>
      <c r="BH48" s="109"/>
      <c r="BI48" s="109"/>
      <c r="BJ48" s="109"/>
      <c r="BK48" s="109"/>
      <c r="BL48" s="109"/>
      <c r="BM48" s="109"/>
      <c r="BN48" s="109"/>
      <c r="BO48" s="109"/>
      <c r="BP48" s="109"/>
      <c r="BQ48" s="109"/>
      <c r="BR48" s="109"/>
      <c r="BS48" s="109"/>
      <c r="BT48" s="109"/>
      <c r="BU48" s="216">
        <v>10</v>
      </c>
      <c r="BV48" s="109"/>
      <c r="BW48" s="216">
        <v>25</v>
      </c>
      <c r="BX48" s="216">
        <v>80</v>
      </c>
      <c r="BY48" s="216">
        <v>20</v>
      </c>
      <c r="BZ48" s="109"/>
      <c r="CA48" s="109"/>
      <c r="CB48" s="109"/>
      <c r="CC48" s="109"/>
      <c r="CD48" s="216">
        <v>10</v>
      </c>
      <c r="CE48" s="216">
        <v>20</v>
      </c>
      <c r="CF48" s="109"/>
      <c r="CG48" s="216">
        <v>10</v>
      </c>
      <c r="CH48" s="109"/>
      <c r="CI48" s="216">
        <v>40</v>
      </c>
      <c r="CJ48" s="109"/>
      <c r="CK48" s="216">
        <v>10</v>
      </c>
      <c r="CL48" s="216">
        <v>100</v>
      </c>
      <c r="CM48" s="216">
        <v>40</v>
      </c>
      <c r="CN48" s="216">
        <v>0</v>
      </c>
      <c r="CO48" s="109"/>
      <c r="CP48" s="216">
        <v>5</v>
      </c>
      <c r="CQ48" s="109"/>
      <c r="CR48" s="109"/>
      <c r="CS48" s="109"/>
      <c r="CT48" s="216">
        <v>70</v>
      </c>
      <c r="CU48" s="109"/>
      <c r="CV48" s="109"/>
      <c r="CW48" s="109"/>
      <c r="CX48" s="109"/>
      <c r="CY48" s="109"/>
      <c r="CZ48" s="109"/>
      <c r="DA48" s="109"/>
      <c r="DB48" s="109"/>
      <c r="DC48" s="109"/>
      <c r="DD48" s="216">
        <v>30</v>
      </c>
      <c r="DE48" s="216">
        <v>5</v>
      </c>
      <c r="DF48" s="216">
        <v>4</v>
      </c>
      <c r="DG48" s="109"/>
      <c r="DH48" s="216">
        <v>5</v>
      </c>
      <c r="DI48" s="109"/>
      <c r="DJ48" s="109"/>
      <c r="DK48" s="109"/>
      <c r="DL48" s="109"/>
      <c r="DM48" s="109"/>
      <c r="DN48" s="109"/>
      <c r="DO48" s="109"/>
      <c r="DP48" s="109"/>
      <c r="DQ48" s="109"/>
      <c r="DR48" s="109"/>
      <c r="DS48" s="109"/>
      <c r="DT48" s="109"/>
      <c r="DU48" s="109"/>
      <c r="DV48" s="109"/>
      <c r="DW48" s="109"/>
      <c r="DX48" s="109"/>
      <c r="DY48" s="109"/>
      <c r="DZ48" s="109"/>
      <c r="EA48" s="109"/>
      <c r="EB48" s="208">
        <f>500-500</f>
        <v>0</v>
      </c>
      <c r="EC48" s="208">
        <f>490-490</f>
        <v>0</v>
      </c>
      <c r="ED48" s="109"/>
      <c r="EE48" s="109"/>
      <c r="EF48" s="208">
        <f>1000-1000</f>
        <v>0</v>
      </c>
      <c r="EG48" s="208">
        <f>800-800</f>
        <v>0</v>
      </c>
      <c r="EH48" s="208">
        <f>1600-1600</f>
        <v>0</v>
      </c>
      <c r="EI48" s="208">
        <f>390-390</f>
        <v>0</v>
      </c>
      <c r="EJ48" s="208">
        <f>800-800</f>
        <v>0</v>
      </c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216">
        <v>40</v>
      </c>
      <c r="EV48" s="109"/>
      <c r="EW48" s="109"/>
      <c r="EX48" s="109"/>
      <c r="EY48" s="109"/>
      <c r="EZ48" s="109"/>
      <c r="FA48" s="109"/>
      <c r="FB48" s="109"/>
      <c r="FC48" s="109"/>
      <c r="FD48" s="109"/>
      <c r="FE48" s="109"/>
      <c r="FF48" s="109"/>
      <c r="FG48" s="109"/>
      <c r="FH48" s="109"/>
      <c r="FI48" s="109"/>
      <c r="FJ48" s="109"/>
      <c r="FK48" s="214"/>
      <c r="FL48" s="110" t="s">
        <v>268</v>
      </c>
      <c r="FM48" s="111" t="s">
        <v>269</v>
      </c>
      <c r="FN48" s="111"/>
      <c r="FO48" s="111" t="s">
        <v>308</v>
      </c>
      <c r="FP48" s="98">
        <f t="shared" si="3"/>
        <v>1174</v>
      </c>
      <c r="FQ48" s="5" t="s">
        <v>451</v>
      </c>
    </row>
    <row r="49" spans="1:173" s="5" customFormat="1" ht="15" customHeight="1">
      <c r="A49" s="107" t="s">
        <v>272</v>
      </c>
      <c r="B49" s="107" t="s">
        <v>264</v>
      </c>
      <c r="C49" s="107" t="s">
        <v>297</v>
      </c>
      <c r="D49" s="107" t="s">
        <v>9</v>
      </c>
      <c r="E49" s="108" t="s">
        <v>307</v>
      </c>
      <c r="F49" s="107" t="s">
        <v>6</v>
      </c>
      <c r="G49" s="107" t="s">
        <v>933</v>
      </c>
      <c r="H49" s="107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208"/>
      <c r="AD49" s="208"/>
      <c r="AE49" s="109"/>
      <c r="AF49" s="109"/>
      <c r="AG49" s="208"/>
      <c r="AH49" s="109"/>
      <c r="AI49" s="109"/>
      <c r="AJ49" s="109"/>
      <c r="AK49" s="109"/>
      <c r="AL49" s="109"/>
      <c r="AM49" s="109"/>
      <c r="AN49" s="216"/>
      <c r="AO49" s="109"/>
      <c r="AP49" s="109"/>
      <c r="AQ49" s="109"/>
      <c r="AR49" s="109"/>
      <c r="AS49" s="109"/>
      <c r="AT49" s="109"/>
      <c r="AU49" s="109"/>
      <c r="AV49" s="216"/>
      <c r="AW49" s="109"/>
      <c r="AX49" s="109"/>
      <c r="AY49" s="109"/>
      <c r="AZ49" s="109"/>
      <c r="BA49" s="109"/>
      <c r="BB49" s="109"/>
      <c r="BC49" s="208"/>
      <c r="BD49" s="109"/>
      <c r="BE49" s="109"/>
      <c r="BF49" s="109"/>
      <c r="BG49" s="216"/>
      <c r="BH49" s="109"/>
      <c r="BI49" s="109"/>
      <c r="BJ49" s="109"/>
      <c r="BK49" s="109"/>
      <c r="BL49" s="109"/>
      <c r="BM49" s="109"/>
      <c r="BN49" s="109"/>
      <c r="BO49" s="109"/>
      <c r="BP49" s="109"/>
      <c r="BQ49" s="109"/>
      <c r="BR49" s="109"/>
      <c r="BS49" s="109"/>
      <c r="BT49" s="109"/>
      <c r="BU49" s="109"/>
      <c r="BV49" s="216"/>
      <c r="BW49" s="109"/>
      <c r="BX49" s="216"/>
      <c r="BY49" s="216"/>
      <c r="BZ49" s="216"/>
      <c r="CA49" s="109"/>
      <c r="CB49" s="109"/>
      <c r="CC49" s="109"/>
      <c r="CD49" s="109"/>
      <c r="CE49" s="216"/>
      <c r="CF49" s="216"/>
      <c r="CG49" s="109"/>
      <c r="CH49" s="216"/>
      <c r="CI49" s="109"/>
      <c r="CJ49" s="216"/>
      <c r="CK49" s="109"/>
      <c r="CL49" s="216"/>
      <c r="CM49" s="216"/>
      <c r="CN49" s="216">
        <v>10</v>
      </c>
      <c r="CO49" s="216"/>
      <c r="CP49" s="109"/>
      <c r="CQ49" s="216"/>
      <c r="CR49" s="109"/>
      <c r="CS49" s="109"/>
      <c r="CT49" s="109"/>
      <c r="CU49" s="216"/>
      <c r="CV49" s="109"/>
      <c r="CW49" s="109"/>
      <c r="CX49" s="109"/>
      <c r="CY49" s="109"/>
      <c r="CZ49" s="109"/>
      <c r="DA49" s="109"/>
      <c r="DB49" s="109"/>
      <c r="DC49" s="109"/>
      <c r="DD49" s="109"/>
      <c r="DE49" s="216"/>
      <c r="DF49" s="216"/>
      <c r="DG49" s="216"/>
      <c r="DH49" s="109"/>
      <c r="DI49" s="216"/>
      <c r="DJ49" s="109"/>
      <c r="DK49" s="109"/>
      <c r="DL49" s="109"/>
      <c r="DM49" s="109"/>
      <c r="DN49" s="109"/>
      <c r="DO49" s="109"/>
      <c r="DP49" s="109"/>
      <c r="DQ49" s="109"/>
      <c r="DR49" s="109"/>
      <c r="DS49" s="109"/>
      <c r="DT49" s="109"/>
      <c r="DU49" s="109"/>
      <c r="DV49" s="109"/>
      <c r="DW49" s="109"/>
      <c r="DX49" s="109"/>
      <c r="DY49" s="109"/>
      <c r="DZ49" s="109"/>
      <c r="EA49" s="109"/>
      <c r="EB49" s="109"/>
      <c r="EC49" s="208"/>
      <c r="ED49" s="208"/>
      <c r="EE49" s="109"/>
      <c r="EF49" s="109"/>
      <c r="EG49" s="208"/>
      <c r="EH49" s="208"/>
      <c r="EI49" s="208"/>
      <c r="EJ49" s="208"/>
      <c r="EK49" s="208"/>
      <c r="EL49" s="109"/>
      <c r="EM49" s="109"/>
      <c r="EN49" s="109"/>
      <c r="EO49" s="109"/>
      <c r="EP49" s="109"/>
      <c r="EQ49" s="109"/>
      <c r="ER49" s="109"/>
      <c r="ES49" s="109"/>
      <c r="ET49" s="109"/>
      <c r="EU49" s="109"/>
      <c r="EV49" s="216"/>
      <c r="EW49" s="109"/>
      <c r="EX49" s="109"/>
      <c r="EY49" s="109"/>
      <c r="EZ49" s="109"/>
      <c r="FA49" s="109"/>
      <c r="FB49" s="109"/>
      <c r="FC49" s="109"/>
      <c r="FD49" s="109"/>
      <c r="FE49" s="109"/>
      <c r="FF49" s="109"/>
      <c r="FG49" s="109"/>
      <c r="FH49" s="109"/>
      <c r="FI49" s="109"/>
      <c r="FJ49" s="109"/>
      <c r="FK49" s="214"/>
      <c r="FL49" s="110" t="s">
        <v>268</v>
      </c>
      <c r="FM49" s="111" t="s">
        <v>269</v>
      </c>
      <c r="FN49" s="111"/>
      <c r="FO49" s="111" t="s">
        <v>308</v>
      </c>
      <c r="FP49" s="98">
        <f t="shared" si="3"/>
        <v>10</v>
      </c>
      <c r="FQ49" s="5" t="s">
        <v>451</v>
      </c>
    </row>
    <row r="50" spans="1:173" s="5" customFormat="1" ht="15" customHeight="1">
      <c r="A50" s="107" t="s">
        <v>264</v>
      </c>
      <c r="B50" s="107" t="s">
        <v>264</v>
      </c>
      <c r="C50" s="107" t="s">
        <v>297</v>
      </c>
      <c r="D50" s="107" t="s">
        <v>64</v>
      </c>
      <c r="E50" s="108" t="s">
        <v>309</v>
      </c>
      <c r="F50" s="107" t="s">
        <v>267</v>
      </c>
      <c r="G50" s="107" t="s">
        <v>885</v>
      </c>
      <c r="H50" s="109"/>
      <c r="I50" s="208">
        <f>300-300</f>
        <v>0</v>
      </c>
      <c r="J50" s="109"/>
      <c r="K50" s="208">
        <f>60-60</f>
        <v>0</v>
      </c>
      <c r="L50" s="109"/>
      <c r="M50" s="109"/>
      <c r="N50" s="208">
        <f>200-200</f>
        <v>0</v>
      </c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208">
        <f>200-200</f>
        <v>0</v>
      </c>
      <c r="AH50" s="208">
        <f>200-200</f>
        <v>0</v>
      </c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  <c r="AV50" s="109"/>
      <c r="AW50" s="109"/>
      <c r="AX50" s="109"/>
      <c r="AY50" s="109"/>
      <c r="AZ50" s="109"/>
      <c r="BA50" s="109"/>
      <c r="BB50" s="109"/>
      <c r="BC50" s="109"/>
      <c r="BD50" s="109"/>
      <c r="BE50" s="109"/>
      <c r="BF50" s="208">
        <f>200-200</f>
        <v>0</v>
      </c>
      <c r="BG50" s="109"/>
      <c r="BH50" s="109"/>
      <c r="BI50" s="109"/>
      <c r="BJ50" s="109"/>
      <c r="BK50" s="109"/>
      <c r="BL50" s="109"/>
      <c r="BM50" s="109"/>
      <c r="BN50" s="109"/>
      <c r="BO50" s="109"/>
      <c r="BP50" s="109"/>
      <c r="BQ50" s="109"/>
      <c r="BR50" s="109"/>
      <c r="BS50" s="109"/>
      <c r="BT50" s="109"/>
      <c r="BU50" s="234"/>
      <c r="BV50" s="218"/>
      <c r="BW50" s="218"/>
      <c r="BX50" s="218"/>
      <c r="BY50" s="218"/>
      <c r="BZ50" s="218"/>
      <c r="CA50" s="218"/>
      <c r="CB50" s="218"/>
      <c r="CC50" s="218"/>
      <c r="CD50" s="218"/>
      <c r="CE50" s="218"/>
      <c r="CF50" s="218"/>
      <c r="CG50" s="218"/>
      <c r="CH50" s="218"/>
      <c r="CI50" s="218"/>
      <c r="CJ50" s="218"/>
      <c r="CK50" s="218"/>
      <c r="CL50" s="218"/>
      <c r="CM50" s="218"/>
      <c r="CN50" s="220">
        <v>0</v>
      </c>
      <c r="CO50" s="218"/>
      <c r="CP50" s="218"/>
      <c r="CQ50" s="218"/>
      <c r="CR50" s="218"/>
      <c r="CS50" s="218"/>
      <c r="CT50" s="218"/>
      <c r="CU50" s="218"/>
      <c r="CV50" s="218"/>
      <c r="CW50" s="218"/>
      <c r="CX50" s="218"/>
      <c r="CY50" s="218"/>
      <c r="CZ50" s="218"/>
      <c r="DA50" s="218"/>
      <c r="DB50" s="218"/>
      <c r="DC50" s="218"/>
      <c r="DD50" s="218"/>
      <c r="DE50" s="218"/>
      <c r="DF50" s="218"/>
      <c r="DG50" s="218"/>
      <c r="DH50" s="218"/>
      <c r="DI50" s="218"/>
      <c r="DJ50" s="218"/>
      <c r="DK50" s="218"/>
      <c r="DL50" s="218"/>
      <c r="DM50" s="218"/>
      <c r="DN50" s="218"/>
      <c r="DO50" s="218"/>
      <c r="DP50" s="218"/>
      <c r="DQ50" s="218"/>
      <c r="DR50" s="218"/>
      <c r="DS50" s="218"/>
      <c r="DT50" s="218"/>
      <c r="DU50" s="218"/>
      <c r="DV50" s="218"/>
      <c r="DW50" s="218"/>
      <c r="DX50" s="218"/>
      <c r="DY50" s="218"/>
      <c r="DZ50" s="218"/>
      <c r="EA50" s="218"/>
      <c r="EB50" s="218"/>
      <c r="EC50" s="218"/>
      <c r="ED50" s="218"/>
      <c r="EE50" s="218"/>
      <c r="EF50" s="219">
        <f>100-100</f>
        <v>0</v>
      </c>
      <c r="EG50" s="219">
        <f>100-100</f>
        <v>0</v>
      </c>
      <c r="EH50" s="218"/>
      <c r="EI50" s="218"/>
      <c r="EJ50" s="219">
        <f>100-100</f>
        <v>0</v>
      </c>
      <c r="EK50" s="218"/>
      <c r="EL50" s="218"/>
      <c r="EM50" s="219">
        <f>100-100</f>
        <v>0</v>
      </c>
      <c r="EN50" s="218"/>
      <c r="EO50" s="219">
        <f>200-200</f>
        <v>0</v>
      </c>
      <c r="EP50" s="218"/>
      <c r="EQ50" s="218"/>
      <c r="ER50" s="218"/>
      <c r="ES50" s="218"/>
      <c r="ET50" s="218"/>
      <c r="EU50" s="218"/>
      <c r="EV50" s="218"/>
      <c r="EW50" s="218"/>
      <c r="EX50" s="218"/>
      <c r="EY50" s="218"/>
      <c r="EZ50" s="218"/>
      <c r="FA50" s="218"/>
      <c r="FB50" s="234"/>
      <c r="FC50" s="234"/>
      <c r="FD50" s="234"/>
      <c r="FE50" s="234"/>
      <c r="FF50" s="234"/>
      <c r="FG50" s="218"/>
      <c r="FH50" s="218"/>
      <c r="FI50" s="218"/>
      <c r="FJ50" s="218"/>
      <c r="FK50" s="191"/>
      <c r="FL50" s="110" t="s">
        <v>268</v>
      </c>
      <c r="FM50" s="111" t="s">
        <v>269</v>
      </c>
      <c r="FN50" s="111" t="s">
        <v>310</v>
      </c>
      <c r="FO50" s="111" t="s">
        <v>311</v>
      </c>
      <c r="FP50" s="98">
        <f t="shared" si="3"/>
        <v>0</v>
      </c>
      <c r="FQ50" s="5" t="s">
        <v>453</v>
      </c>
    </row>
    <row r="51" spans="1:173" s="5" customFormat="1" ht="15" customHeight="1">
      <c r="A51" s="107" t="s">
        <v>264</v>
      </c>
      <c r="B51" s="107" t="s">
        <v>264</v>
      </c>
      <c r="C51" s="107" t="s">
        <v>297</v>
      </c>
      <c r="D51" s="107" t="s">
        <v>937</v>
      </c>
      <c r="E51" s="108" t="s">
        <v>309</v>
      </c>
      <c r="F51" s="107" t="s">
        <v>267</v>
      </c>
      <c r="G51" s="107" t="s">
        <v>952</v>
      </c>
      <c r="H51" s="109"/>
      <c r="I51" s="208"/>
      <c r="J51" s="109"/>
      <c r="K51" s="208"/>
      <c r="L51" s="109"/>
      <c r="M51" s="109"/>
      <c r="N51" s="208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208"/>
      <c r="AH51" s="208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  <c r="AV51" s="109"/>
      <c r="AW51" s="109"/>
      <c r="AX51" s="109"/>
      <c r="AY51" s="109"/>
      <c r="AZ51" s="109"/>
      <c r="BA51" s="109"/>
      <c r="BB51" s="109"/>
      <c r="BC51" s="109"/>
      <c r="BD51" s="109"/>
      <c r="BE51" s="109"/>
      <c r="BF51" s="208"/>
      <c r="BG51" s="109"/>
      <c r="BH51" s="109"/>
      <c r="BI51" s="109"/>
      <c r="BJ51" s="109"/>
      <c r="BK51" s="109"/>
      <c r="BL51" s="109"/>
      <c r="BM51" s="109"/>
      <c r="BN51" s="109"/>
      <c r="BO51" s="109"/>
      <c r="BP51" s="109"/>
      <c r="BQ51" s="109"/>
      <c r="BR51" s="109"/>
      <c r="BS51" s="109"/>
      <c r="BT51" s="109"/>
      <c r="BU51" s="234"/>
      <c r="BV51" s="218"/>
      <c r="BW51" s="218"/>
      <c r="BX51" s="220"/>
      <c r="BY51" s="220"/>
      <c r="BZ51" s="218"/>
      <c r="CA51" s="218"/>
      <c r="CB51" s="218"/>
      <c r="CC51" s="218"/>
      <c r="CD51" s="218"/>
      <c r="CE51" s="220"/>
      <c r="CF51" s="218"/>
      <c r="CG51" s="220"/>
      <c r="CH51" s="218"/>
      <c r="CI51" s="220"/>
      <c r="CJ51" s="218"/>
      <c r="CK51" s="220"/>
      <c r="CL51" s="220"/>
      <c r="CM51" s="220"/>
      <c r="CN51" s="220">
        <v>5</v>
      </c>
      <c r="CO51" s="218"/>
      <c r="CP51" s="218"/>
      <c r="CQ51" s="218"/>
      <c r="CR51" s="218"/>
      <c r="CS51" s="218"/>
      <c r="CT51" s="220"/>
      <c r="CU51" s="218"/>
      <c r="CV51" s="218"/>
      <c r="CW51" s="218"/>
      <c r="CX51" s="218"/>
      <c r="CY51" s="218"/>
      <c r="CZ51" s="218"/>
      <c r="DA51" s="218"/>
      <c r="DB51" s="218"/>
      <c r="DC51" s="220"/>
      <c r="DD51" s="220"/>
      <c r="DE51" s="218"/>
      <c r="DF51" s="218"/>
      <c r="DG51" s="218"/>
      <c r="DH51" s="218"/>
      <c r="DI51" s="218"/>
      <c r="DJ51" s="218"/>
      <c r="DK51" s="220"/>
      <c r="DL51" s="218"/>
      <c r="DM51" s="218"/>
      <c r="DN51" s="218"/>
      <c r="DO51" s="218"/>
      <c r="DP51" s="218"/>
      <c r="DQ51" s="218"/>
      <c r="DR51" s="218"/>
      <c r="DS51" s="218"/>
      <c r="DT51" s="218"/>
      <c r="DU51" s="218"/>
      <c r="DV51" s="218"/>
      <c r="DW51" s="218"/>
      <c r="DX51" s="218"/>
      <c r="DY51" s="218"/>
      <c r="DZ51" s="218"/>
      <c r="EA51" s="218"/>
      <c r="EB51" s="218"/>
      <c r="EC51" s="218"/>
      <c r="ED51" s="218"/>
      <c r="EE51" s="218"/>
      <c r="EF51" s="219"/>
      <c r="EG51" s="219"/>
      <c r="EH51" s="218"/>
      <c r="EI51" s="218"/>
      <c r="EJ51" s="219"/>
      <c r="EK51" s="218"/>
      <c r="EL51" s="218"/>
      <c r="EM51" s="219"/>
      <c r="EN51" s="218"/>
      <c r="EO51" s="219"/>
      <c r="EP51" s="218"/>
      <c r="EQ51" s="218"/>
      <c r="ER51" s="218"/>
      <c r="ES51" s="218"/>
      <c r="ET51" s="218"/>
      <c r="EU51" s="220"/>
      <c r="EV51" s="218"/>
      <c r="EW51" s="218"/>
      <c r="EX51" s="218"/>
      <c r="EY51" s="218"/>
      <c r="EZ51" s="218"/>
      <c r="FA51" s="218"/>
      <c r="FB51" s="220"/>
      <c r="FC51" s="218"/>
      <c r="FD51" s="218"/>
      <c r="FE51" s="218"/>
      <c r="FF51" s="220"/>
      <c r="FG51" s="218"/>
      <c r="FH51" s="218"/>
      <c r="FI51" s="218"/>
      <c r="FJ51" s="218"/>
      <c r="FK51" s="191"/>
      <c r="FL51" s="110" t="s">
        <v>268</v>
      </c>
      <c r="FM51" s="111" t="s">
        <v>269</v>
      </c>
      <c r="FN51" s="111" t="s">
        <v>310</v>
      </c>
      <c r="FO51" s="111" t="s">
        <v>311</v>
      </c>
      <c r="FP51" s="98">
        <f t="shared" ref="FP51" si="4">SUM(H51:FJ51)</f>
        <v>5</v>
      </c>
      <c r="FQ51" s="5" t="s">
        <v>453</v>
      </c>
    </row>
    <row r="52" spans="1:173" s="5" customFormat="1" ht="15" customHeight="1">
      <c r="A52" s="107" t="s">
        <v>264</v>
      </c>
      <c r="B52" s="107" t="s">
        <v>264</v>
      </c>
      <c r="C52" s="107" t="s">
        <v>297</v>
      </c>
      <c r="D52" s="107" t="s">
        <v>63</v>
      </c>
      <c r="E52" s="108" t="s">
        <v>309</v>
      </c>
      <c r="F52" s="107" t="s">
        <v>267</v>
      </c>
      <c r="G52" s="107" t="s">
        <v>886</v>
      </c>
      <c r="H52" s="218"/>
      <c r="I52" s="218"/>
      <c r="J52" s="218"/>
      <c r="K52" s="218"/>
      <c r="L52" s="218"/>
      <c r="M52" s="218"/>
      <c r="N52" s="221">
        <f>0+20</f>
        <v>20</v>
      </c>
      <c r="O52" s="219">
        <f>200-200</f>
        <v>0</v>
      </c>
      <c r="P52" s="219">
        <f>300-300</f>
        <v>0</v>
      </c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9">
        <f>200-200</f>
        <v>0</v>
      </c>
      <c r="AC52" s="219">
        <f>200-200</f>
        <v>0</v>
      </c>
      <c r="AD52" s="218"/>
      <c r="AE52" s="221">
        <f>200-200+10</f>
        <v>10</v>
      </c>
      <c r="AF52" s="218"/>
      <c r="AG52" s="218"/>
      <c r="AH52" s="218"/>
      <c r="AI52" s="218"/>
      <c r="AJ52" s="218"/>
      <c r="AK52" s="218"/>
      <c r="AL52" s="218"/>
      <c r="AM52" s="220">
        <v>20</v>
      </c>
      <c r="AN52" s="218"/>
      <c r="AO52" s="218"/>
      <c r="AP52" s="218"/>
      <c r="AQ52" s="218"/>
      <c r="AR52" s="218"/>
      <c r="AS52" s="218"/>
      <c r="AT52" s="218"/>
      <c r="AU52" s="220">
        <v>60</v>
      </c>
      <c r="AV52" s="218"/>
      <c r="AW52" s="218"/>
      <c r="AX52" s="218"/>
      <c r="AY52" s="218"/>
      <c r="AZ52" s="218"/>
      <c r="BA52" s="218"/>
      <c r="BB52" s="219">
        <f>200-200</f>
        <v>0</v>
      </c>
      <c r="BC52" s="218"/>
      <c r="BD52" s="218"/>
      <c r="BE52" s="218"/>
      <c r="BF52" s="220">
        <v>30</v>
      </c>
      <c r="BG52" s="218"/>
      <c r="BH52" s="218"/>
      <c r="BI52" s="218"/>
      <c r="BJ52" s="218"/>
      <c r="BK52" s="218"/>
      <c r="BL52" s="218"/>
      <c r="BM52" s="218"/>
      <c r="BN52" s="218"/>
      <c r="BO52" s="218"/>
      <c r="BP52" s="218"/>
      <c r="BQ52" s="218"/>
      <c r="BR52" s="218"/>
      <c r="BS52" s="218"/>
      <c r="BT52" s="218"/>
      <c r="BU52" s="220">
        <v>10</v>
      </c>
      <c r="BV52" s="109"/>
      <c r="BW52" s="109"/>
      <c r="BX52" s="220">
        <v>20</v>
      </c>
      <c r="BY52" s="220">
        <v>10</v>
      </c>
      <c r="BZ52" s="109"/>
      <c r="CA52" s="109"/>
      <c r="CB52" s="109"/>
      <c r="CC52" s="109"/>
      <c r="CD52" s="109"/>
      <c r="CE52" s="220">
        <v>10</v>
      </c>
      <c r="CF52" s="109"/>
      <c r="CG52" s="220">
        <v>5</v>
      </c>
      <c r="CH52" s="218"/>
      <c r="CI52" s="220">
        <v>10</v>
      </c>
      <c r="CJ52" s="109"/>
      <c r="CK52" s="220">
        <v>10</v>
      </c>
      <c r="CL52" s="220">
        <v>30</v>
      </c>
      <c r="CM52" s="220">
        <v>10</v>
      </c>
      <c r="CN52" s="109"/>
      <c r="CO52" s="109"/>
      <c r="CP52" s="109"/>
      <c r="CQ52" s="109"/>
      <c r="CR52" s="109"/>
      <c r="CS52" s="109"/>
      <c r="CT52" s="220">
        <v>20</v>
      </c>
      <c r="CU52" s="109"/>
      <c r="CV52" s="109"/>
      <c r="CW52" s="109"/>
      <c r="CX52" s="109"/>
      <c r="CY52" s="109"/>
      <c r="CZ52" s="109"/>
      <c r="DA52" s="109"/>
      <c r="DB52" s="109"/>
      <c r="DC52" s="220">
        <v>10</v>
      </c>
      <c r="DD52" s="220">
        <v>10</v>
      </c>
      <c r="DE52" s="109"/>
      <c r="DF52" s="109"/>
      <c r="DG52" s="109"/>
      <c r="DH52" s="109"/>
      <c r="DI52" s="109"/>
      <c r="DJ52" s="109"/>
      <c r="DK52" s="220">
        <v>10</v>
      </c>
      <c r="DL52" s="109"/>
      <c r="DM52" s="109"/>
      <c r="DN52" s="109"/>
      <c r="DO52" s="109"/>
      <c r="DP52" s="109"/>
      <c r="DQ52" s="109"/>
      <c r="DR52" s="109"/>
      <c r="DS52" s="109"/>
      <c r="DT52" s="109"/>
      <c r="DU52" s="109"/>
      <c r="DV52" s="109"/>
      <c r="DW52" s="109"/>
      <c r="DX52" s="109"/>
      <c r="DY52" s="109"/>
      <c r="DZ52" s="109"/>
      <c r="EA52" s="109"/>
      <c r="EB52" s="109"/>
      <c r="EC52" s="109"/>
      <c r="ED52" s="109"/>
      <c r="EE52" s="109"/>
      <c r="EF52" s="208">
        <f>100-100</f>
        <v>0</v>
      </c>
      <c r="EG52" s="208">
        <f>100-100</f>
        <v>0</v>
      </c>
      <c r="EH52" s="109"/>
      <c r="EI52" s="109"/>
      <c r="EJ52" s="208">
        <f>100-100</f>
        <v>0</v>
      </c>
      <c r="EK52" s="109"/>
      <c r="EL52" s="109"/>
      <c r="EM52" s="208">
        <f>100-100</f>
        <v>0</v>
      </c>
      <c r="EN52" s="109"/>
      <c r="EO52" s="208">
        <f>200-200</f>
        <v>0</v>
      </c>
      <c r="EP52" s="109"/>
      <c r="EQ52" s="109"/>
      <c r="ER52" s="109"/>
      <c r="ES52" s="109"/>
      <c r="ET52" s="109"/>
      <c r="EU52" s="220">
        <v>10</v>
      </c>
      <c r="EV52" s="109"/>
      <c r="EW52" s="109"/>
      <c r="EX52" s="109"/>
      <c r="EY52" s="109"/>
      <c r="EZ52" s="109"/>
      <c r="FA52" s="109"/>
      <c r="FB52" s="220">
        <v>5</v>
      </c>
      <c r="FC52" s="218"/>
      <c r="FD52" s="218"/>
      <c r="FE52" s="218"/>
      <c r="FF52" s="220">
        <v>5</v>
      </c>
      <c r="FG52" s="109"/>
      <c r="FH52" s="109"/>
      <c r="FI52" s="109"/>
      <c r="FJ52" s="109"/>
      <c r="FK52" s="191"/>
      <c r="FL52" s="110" t="s">
        <v>268</v>
      </c>
      <c r="FM52" s="111" t="s">
        <v>269</v>
      </c>
      <c r="FN52" s="111" t="s">
        <v>310</v>
      </c>
      <c r="FO52" s="111" t="s">
        <v>311</v>
      </c>
      <c r="FP52" s="98">
        <f t="shared" si="3"/>
        <v>325</v>
      </c>
      <c r="FQ52" s="5" t="s">
        <v>453</v>
      </c>
    </row>
    <row r="53" spans="1:173" s="5" customFormat="1" ht="15" customHeight="1">
      <c r="A53" s="107" t="s">
        <v>272</v>
      </c>
      <c r="B53" s="107" t="s">
        <v>264</v>
      </c>
      <c r="C53" s="107" t="s">
        <v>297</v>
      </c>
      <c r="D53" s="107" t="s">
        <v>64</v>
      </c>
      <c r="E53" s="108" t="s">
        <v>312</v>
      </c>
      <c r="F53" s="107" t="s">
        <v>267</v>
      </c>
      <c r="G53" s="107" t="s">
        <v>879</v>
      </c>
      <c r="H53" s="207"/>
      <c r="I53" s="208">
        <f>200-200</f>
        <v>0</v>
      </c>
      <c r="J53" s="207"/>
      <c r="K53" s="208">
        <f>200-200</f>
        <v>0</v>
      </c>
      <c r="L53" s="207"/>
      <c r="M53" s="207"/>
      <c r="N53" s="208">
        <f>200-200</f>
        <v>0</v>
      </c>
      <c r="O53" s="207"/>
      <c r="P53" s="207"/>
      <c r="Q53" s="207"/>
      <c r="R53" s="207"/>
      <c r="S53" s="207"/>
      <c r="T53" s="207"/>
      <c r="U53" s="207"/>
      <c r="V53" s="207"/>
      <c r="W53" s="207"/>
      <c r="X53" s="207"/>
      <c r="Y53" s="207"/>
      <c r="Z53" s="207"/>
      <c r="AA53" s="207"/>
      <c r="AB53" s="207"/>
      <c r="AC53" s="207"/>
      <c r="AD53" s="207"/>
      <c r="AE53" s="207"/>
      <c r="AF53" s="207"/>
      <c r="AG53" s="208">
        <f>200-200</f>
        <v>0</v>
      </c>
      <c r="AH53" s="208">
        <f>200-200</f>
        <v>0</v>
      </c>
      <c r="AI53" s="207"/>
      <c r="AJ53" s="207"/>
      <c r="AK53" s="207"/>
      <c r="AL53" s="207"/>
      <c r="AM53" s="207"/>
      <c r="AN53" s="207"/>
      <c r="AO53" s="207"/>
      <c r="AP53" s="207"/>
      <c r="AQ53" s="208">
        <f>200-200</f>
        <v>0</v>
      </c>
      <c r="AR53" s="208">
        <f>200-200</f>
        <v>0</v>
      </c>
      <c r="AS53" s="207"/>
      <c r="AT53" s="207"/>
      <c r="AU53" s="207"/>
      <c r="AV53" s="207"/>
      <c r="AW53" s="207"/>
      <c r="AX53" s="207"/>
      <c r="AY53" s="207"/>
      <c r="AZ53" s="207"/>
      <c r="BA53" s="207"/>
      <c r="BB53" s="207"/>
      <c r="BC53" s="207"/>
      <c r="BD53" s="207"/>
      <c r="BE53" s="207"/>
      <c r="BF53" s="212"/>
      <c r="BG53" s="207"/>
      <c r="BH53" s="207"/>
      <c r="BI53" s="207"/>
      <c r="BJ53" s="207"/>
      <c r="BK53" s="207"/>
      <c r="BL53" s="207"/>
      <c r="BM53" s="207"/>
      <c r="BN53" s="207"/>
      <c r="BO53" s="207"/>
      <c r="BP53" s="207"/>
      <c r="BQ53" s="207"/>
      <c r="BR53" s="207"/>
      <c r="BS53" s="207"/>
      <c r="BT53" s="207"/>
      <c r="BU53" s="207"/>
      <c r="BV53" s="207"/>
      <c r="BW53" s="207"/>
      <c r="BX53" s="207"/>
      <c r="BY53" s="207"/>
      <c r="BZ53" s="207"/>
      <c r="CA53" s="207"/>
      <c r="CB53" s="207"/>
      <c r="CC53" s="207"/>
      <c r="CD53" s="207"/>
      <c r="CE53" s="207"/>
      <c r="CF53" s="207"/>
      <c r="CG53" s="207"/>
      <c r="CH53" s="207"/>
      <c r="CI53" s="207"/>
      <c r="CJ53" s="207"/>
      <c r="CK53" s="207"/>
      <c r="CL53" s="207"/>
      <c r="CM53" s="207"/>
      <c r="CN53" s="207"/>
      <c r="CO53" s="207"/>
      <c r="CP53" s="207"/>
      <c r="CQ53" s="207"/>
      <c r="CR53" s="207"/>
      <c r="CS53" s="207"/>
      <c r="CT53" s="207"/>
      <c r="CU53" s="207"/>
      <c r="CV53" s="207"/>
      <c r="CW53" s="207"/>
      <c r="CX53" s="207"/>
      <c r="CY53" s="207"/>
      <c r="CZ53" s="207"/>
      <c r="DA53" s="207"/>
      <c r="DB53" s="207"/>
      <c r="DC53" s="207"/>
      <c r="DD53" s="207"/>
      <c r="DE53" s="207"/>
      <c r="DF53" s="207"/>
      <c r="DG53" s="207"/>
      <c r="DH53" s="207"/>
      <c r="DI53" s="207"/>
      <c r="DJ53" s="207"/>
      <c r="DK53" s="207"/>
      <c r="DL53" s="207"/>
      <c r="DM53" s="207"/>
      <c r="DN53" s="207"/>
      <c r="DO53" s="207"/>
      <c r="DP53" s="207"/>
      <c r="DQ53" s="207"/>
      <c r="DR53" s="207"/>
      <c r="DS53" s="207"/>
      <c r="DT53" s="212"/>
      <c r="DU53" s="207"/>
      <c r="DV53" s="208">
        <f>100-100</f>
        <v>0</v>
      </c>
      <c r="DW53" s="209">
        <f>100-100+90</f>
        <v>90</v>
      </c>
      <c r="DX53" s="207"/>
      <c r="DY53" s="208">
        <f>200-200</f>
        <v>0</v>
      </c>
      <c r="DZ53" s="209">
        <f>100-100+20</f>
        <v>20</v>
      </c>
      <c r="EA53" s="208">
        <f>60-60</f>
        <v>0</v>
      </c>
      <c r="EB53" s="207"/>
      <c r="EC53" s="207"/>
      <c r="ED53" s="207"/>
      <c r="EE53" s="207"/>
      <c r="EF53" s="207"/>
      <c r="EG53" s="207"/>
      <c r="EH53" s="207"/>
      <c r="EI53" s="207"/>
      <c r="EJ53" s="207"/>
      <c r="EK53" s="207"/>
      <c r="EL53" s="207"/>
      <c r="EM53" s="207"/>
      <c r="EN53" s="207"/>
      <c r="EO53" s="207"/>
      <c r="EP53" s="207"/>
      <c r="EQ53" s="207"/>
      <c r="ER53" s="207"/>
      <c r="ES53" s="207"/>
      <c r="ET53" s="207"/>
      <c r="EU53" s="207"/>
      <c r="EV53" s="207"/>
      <c r="EW53" s="207"/>
      <c r="EX53" s="207"/>
      <c r="EY53" s="207"/>
      <c r="EZ53" s="207"/>
      <c r="FA53" s="207"/>
      <c r="FB53" s="207"/>
      <c r="FC53" s="207"/>
      <c r="FD53" s="207"/>
      <c r="FE53" s="207"/>
      <c r="FF53" s="207"/>
      <c r="FG53" s="207"/>
      <c r="FH53" s="207"/>
      <c r="FI53" s="207"/>
      <c r="FJ53" s="207"/>
      <c r="FK53" s="112"/>
      <c r="FL53" s="110" t="s">
        <v>268</v>
      </c>
      <c r="FM53" s="111" t="s">
        <v>269</v>
      </c>
      <c r="FN53" s="111"/>
      <c r="FO53" s="111" t="s">
        <v>308</v>
      </c>
      <c r="FP53" s="98">
        <f t="shared" si="3"/>
        <v>110</v>
      </c>
      <c r="FQ53" s="5" t="s">
        <v>452</v>
      </c>
    </row>
    <row r="54" spans="1:173" s="5" customFormat="1" ht="15" customHeight="1">
      <c r="A54" s="107" t="s">
        <v>272</v>
      </c>
      <c r="B54" s="107" t="s">
        <v>264</v>
      </c>
      <c r="C54" s="107" t="s">
        <v>297</v>
      </c>
      <c r="D54" s="107" t="s">
        <v>63</v>
      </c>
      <c r="E54" s="108" t="s">
        <v>312</v>
      </c>
      <c r="F54" s="107" t="s">
        <v>267</v>
      </c>
      <c r="G54" s="107" t="s">
        <v>879</v>
      </c>
      <c r="H54" s="207"/>
      <c r="I54" s="207"/>
      <c r="J54" s="207"/>
      <c r="K54" s="207"/>
      <c r="L54" s="209">
        <f>200-200+200</f>
        <v>200</v>
      </c>
      <c r="M54" s="207"/>
      <c r="N54" s="209">
        <f>0+20</f>
        <v>20</v>
      </c>
      <c r="O54" s="208">
        <f>100-100</f>
        <v>0</v>
      </c>
      <c r="P54" s="208">
        <f>200-200</f>
        <v>0</v>
      </c>
      <c r="Q54" s="207"/>
      <c r="R54" s="207"/>
      <c r="S54" s="208">
        <f>100-100</f>
        <v>0</v>
      </c>
      <c r="T54" s="207"/>
      <c r="U54" s="208">
        <f>100-100</f>
        <v>0</v>
      </c>
      <c r="V54" s="207"/>
      <c r="W54" s="207"/>
      <c r="X54" s="207"/>
      <c r="Y54" s="207"/>
      <c r="Z54" s="207"/>
      <c r="AA54" s="208">
        <f>100-100</f>
        <v>0</v>
      </c>
      <c r="AB54" s="208">
        <f>200-200</f>
        <v>0</v>
      </c>
      <c r="AC54" s="208">
        <f>100-100</f>
        <v>0</v>
      </c>
      <c r="AD54" s="207"/>
      <c r="AE54" s="208">
        <f>200-200</f>
        <v>0</v>
      </c>
      <c r="AF54" s="207"/>
      <c r="AG54" s="207"/>
      <c r="AH54" s="207"/>
      <c r="AI54" s="207"/>
      <c r="AJ54" s="207"/>
      <c r="AK54" s="207"/>
      <c r="AL54" s="207"/>
      <c r="AM54" s="207"/>
      <c r="AN54" s="207"/>
      <c r="AO54" s="207"/>
      <c r="AP54" s="207"/>
      <c r="AQ54" s="207"/>
      <c r="AR54" s="207"/>
      <c r="AS54" s="207"/>
      <c r="AT54" s="207"/>
      <c r="AU54" s="213">
        <v>130</v>
      </c>
      <c r="AV54" s="207"/>
      <c r="AW54" s="207"/>
      <c r="AX54" s="207"/>
      <c r="AY54" s="207"/>
      <c r="AZ54" s="207"/>
      <c r="BA54" s="207"/>
      <c r="BB54" s="207"/>
      <c r="BC54" s="207"/>
      <c r="BD54" s="207"/>
      <c r="BE54" s="207"/>
      <c r="BF54" s="213">
        <v>100</v>
      </c>
      <c r="BG54" s="207"/>
      <c r="BH54" s="208">
        <f>100-100</f>
        <v>0</v>
      </c>
      <c r="BI54" s="207"/>
      <c r="BJ54" s="207"/>
      <c r="BK54" s="207"/>
      <c r="BL54" s="207"/>
      <c r="BM54" s="207"/>
      <c r="BN54" s="207"/>
      <c r="BO54" s="207"/>
      <c r="BP54" s="207"/>
      <c r="BQ54" s="207"/>
      <c r="BR54" s="207"/>
      <c r="BS54" s="207"/>
      <c r="BT54" s="207"/>
      <c r="BU54" s="213">
        <v>10</v>
      </c>
      <c r="BV54" s="207"/>
      <c r="BW54" s="213">
        <v>10</v>
      </c>
      <c r="BX54" s="213">
        <v>80</v>
      </c>
      <c r="BY54" s="213">
        <v>10</v>
      </c>
      <c r="BZ54" s="207"/>
      <c r="CA54" s="207"/>
      <c r="CB54" s="207"/>
      <c r="CC54" s="207"/>
      <c r="CD54" s="207"/>
      <c r="CE54" s="213">
        <v>10</v>
      </c>
      <c r="CF54" s="207"/>
      <c r="CG54" s="207"/>
      <c r="CH54" s="207"/>
      <c r="CI54" s="213">
        <v>20</v>
      </c>
      <c r="CJ54" s="207"/>
      <c r="CK54" s="207"/>
      <c r="CL54" s="213">
        <v>120</v>
      </c>
      <c r="CM54" s="213">
        <v>20</v>
      </c>
      <c r="CN54" s="207"/>
      <c r="CO54" s="213">
        <v>4</v>
      </c>
      <c r="CP54" s="213">
        <v>5</v>
      </c>
      <c r="CQ54" s="213">
        <v>5</v>
      </c>
      <c r="CR54" s="207"/>
      <c r="CS54" s="207"/>
      <c r="CT54" s="213">
        <v>30</v>
      </c>
      <c r="CU54" s="207"/>
      <c r="CV54" s="213">
        <v>2</v>
      </c>
      <c r="CW54" s="207"/>
      <c r="CX54" s="207"/>
      <c r="CY54" s="207"/>
      <c r="CZ54" s="207"/>
      <c r="DA54" s="207"/>
      <c r="DB54" s="207"/>
      <c r="DC54" s="213">
        <v>10</v>
      </c>
      <c r="DD54" s="213">
        <v>10</v>
      </c>
      <c r="DE54" s="207"/>
      <c r="DF54" s="207"/>
      <c r="DG54" s="213">
        <v>5</v>
      </c>
      <c r="DH54" s="207"/>
      <c r="DI54" s="207"/>
      <c r="DJ54" s="207"/>
      <c r="DK54" s="213">
        <v>5</v>
      </c>
      <c r="DL54" s="213">
        <v>2</v>
      </c>
      <c r="DM54" s="207"/>
      <c r="DN54" s="207"/>
      <c r="DO54" s="207"/>
      <c r="DP54" s="207"/>
      <c r="DQ54" s="207"/>
      <c r="DR54" s="207"/>
      <c r="DS54" s="207"/>
      <c r="DT54" s="213">
        <v>10</v>
      </c>
      <c r="DU54" s="207"/>
      <c r="DV54" s="207"/>
      <c r="DW54" s="207"/>
      <c r="DX54" s="207"/>
      <c r="DY54" s="207"/>
      <c r="DZ54" s="207"/>
      <c r="EA54" s="207"/>
      <c r="EB54" s="207"/>
      <c r="EC54" s="207"/>
      <c r="ED54" s="207"/>
      <c r="EE54" s="207"/>
      <c r="EF54" s="208">
        <f>200-200</f>
        <v>0</v>
      </c>
      <c r="EG54" s="208">
        <f>20-20</f>
        <v>0</v>
      </c>
      <c r="EH54" s="208">
        <f>200-200</f>
        <v>0</v>
      </c>
      <c r="EI54" s="207"/>
      <c r="EJ54" s="208">
        <f>200-200</f>
        <v>0</v>
      </c>
      <c r="EK54" s="207"/>
      <c r="EL54" s="208">
        <f>200-200</f>
        <v>0</v>
      </c>
      <c r="EM54" s="208">
        <f>200-200</f>
        <v>0</v>
      </c>
      <c r="EN54" s="207"/>
      <c r="EO54" s="208">
        <f>200-200</f>
        <v>0</v>
      </c>
      <c r="EP54" s="207"/>
      <c r="EQ54" s="207"/>
      <c r="ER54" s="207"/>
      <c r="ES54" s="207"/>
      <c r="ET54" s="207"/>
      <c r="EU54" s="213">
        <v>20</v>
      </c>
      <c r="EV54" s="207"/>
      <c r="EW54" s="207"/>
      <c r="EX54" s="207"/>
      <c r="EY54" s="207"/>
      <c r="EZ54" s="207"/>
      <c r="FA54" s="207"/>
      <c r="FB54" s="207"/>
      <c r="FC54" s="207"/>
      <c r="FD54" s="207"/>
      <c r="FE54" s="207"/>
      <c r="FF54" s="207"/>
      <c r="FG54" s="208">
        <f>300-300</f>
        <v>0</v>
      </c>
      <c r="FH54" s="208">
        <f>300-300</f>
        <v>0</v>
      </c>
      <c r="FI54" s="207"/>
      <c r="FJ54" s="207"/>
      <c r="FK54" s="112"/>
      <c r="FL54" s="110" t="s">
        <v>268</v>
      </c>
      <c r="FM54" s="111" t="s">
        <v>269</v>
      </c>
      <c r="FN54" s="111"/>
      <c r="FO54" s="111" t="s">
        <v>308</v>
      </c>
      <c r="FP54" s="98">
        <f t="shared" si="3"/>
        <v>838</v>
      </c>
      <c r="FQ54" s="5" t="s">
        <v>452</v>
      </c>
    </row>
    <row r="55" spans="1:173" s="5" customFormat="1" ht="15" customHeight="1">
      <c r="A55" s="107" t="s">
        <v>272</v>
      </c>
      <c r="B55" s="107" t="s">
        <v>264</v>
      </c>
      <c r="C55" s="107" t="s">
        <v>297</v>
      </c>
      <c r="D55" s="107" t="s">
        <v>65</v>
      </c>
      <c r="E55" s="108" t="s">
        <v>312</v>
      </c>
      <c r="F55" s="107" t="s">
        <v>267</v>
      </c>
      <c r="G55" s="107" t="s">
        <v>853</v>
      </c>
      <c r="H55" s="207"/>
      <c r="I55" s="207"/>
      <c r="J55" s="208">
        <f>200-200</f>
        <v>0</v>
      </c>
      <c r="K55" s="207"/>
      <c r="L55" s="207"/>
      <c r="M55" s="207"/>
      <c r="N55" s="207"/>
      <c r="O55" s="207"/>
      <c r="P55" s="207"/>
      <c r="Q55" s="207"/>
      <c r="R55" s="207"/>
      <c r="S55" s="207"/>
      <c r="T55" s="207"/>
      <c r="U55" s="207"/>
      <c r="V55" s="207"/>
      <c r="W55" s="207"/>
      <c r="X55" s="207"/>
      <c r="Y55" s="207"/>
      <c r="Z55" s="207"/>
      <c r="AA55" s="207"/>
      <c r="AB55" s="207"/>
      <c r="AC55" s="207"/>
      <c r="AD55" s="207"/>
      <c r="AE55" s="207"/>
      <c r="AF55" s="207"/>
      <c r="AG55" s="207"/>
      <c r="AH55" s="207"/>
      <c r="AI55" s="207"/>
      <c r="AJ55" s="207"/>
      <c r="AK55" s="207"/>
      <c r="AL55" s="207"/>
      <c r="AM55" s="207"/>
      <c r="AN55" s="207"/>
      <c r="AO55" s="207"/>
      <c r="AP55" s="207"/>
      <c r="AQ55" s="207"/>
      <c r="AR55" s="207"/>
      <c r="AS55" s="207"/>
      <c r="AT55" s="207"/>
      <c r="AU55" s="207"/>
      <c r="AV55" s="207"/>
      <c r="AW55" s="207"/>
      <c r="AX55" s="207"/>
      <c r="AY55" s="207"/>
      <c r="AZ55" s="207"/>
      <c r="BA55" s="207"/>
      <c r="BB55" s="207"/>
      <c r="BC55" s="207"/>
      <c r="BD55" s="207"/>
      <c r="BE55" s="207"/>
      <c r="BF55" s="207"/>
      <c r="BG55" s="207"/>
      <c r="BH55" s="207"/>
      <c r="BI55" s="207"/>
      <c r="BJ55" s="207"/>
      <c r="BK55" s="207"/>
      <c r="BL55" s="207"/>
      <c r="BM55" s="207"/>
      <c r="BN55" s="207"/>
      <c r="BO55" s="207"/>
      <c r="BP55" s="207"/>
      <c r="BQ55" s="207"/>
      <c r="BR55" s="207"/>
      <c r="BS55" s="207"/>
      <c r="BT55" s="207"/>
      <c r="BU55" s="207"/>
      <c r="BV55" s="207"/>
      <c r="BW55" s="207"/>
      <c r="BX55" s="207"/>
      <c r="BY55" s="207"/>
      <c r="BZ55" s="207"/>
      <c r="CA55" s="207"/>
      <c r="CB55" s="207"/>
      <c r="CC55" s="207"/>
      <c r="CD55" s="207"/>
      <c r="CE55" s="207"/>
      <c r="CF55" s="207"/>
      <c r="CG55" s="207"/>
      <c r="CH55" s="207"/>
      <c r="CI55" s="207"/>
      <c r="CJ55" s="207"/>
      <c r="CK55" s="207"/>
      <c r="CL55" s="207"/>
      <c r="CM55" s="207"/>
      <c r="CN55" s="207"/>
      <c r="CO55" s="207"/>
      <c r="CP55" s="207"/>
      <c r="CQ55" s="207"/>
      <c r="CR55" s="207"/>
      <c r="CS55" s="207"/>
      <c r="CT55" s="207"/>
      <c r="CU55" s="207"/>
      <c r="CV55" s="207"/>
      <c r="CW55" s="207"/>
      <c r="CX55" s="207"/>
      <c r="CY55" s="207"/>
      <c r="CZ55" s="207"/>
      <c r="DA55" s="207"/>
      <c r="DB55" s="207"/>
      <c r="DC55" s="207"/>
      <c r="DD55" s="207"/>
      <c r="DE55" s="207"/>
      <c r="DF55" s="207"/>
      <c r="DG55" s="207"/>
      <c r="DH55" s="207"/>
      <c r="DI55" s="207"/>
      <c r="DJ55" s="207"/>
      <c r="DK55" s="207"/>
      <c r="DL55" s="207"/>
      <c r="DM55" s="207"/>
      <c r="DN55" s="207"/>
      <c r="DO55" s="207"/>
      <c r="DP55" s="207"/>
      <c r="DQ55" s="207"/>
      <c r="DR55" s="207"/>
      <c r="DS55" s="207"/>
      <c r="DT55" s="207"/>
      <c r="DU55" s="207"/>
      <c r="DV55" s="207"/>
      <c r="DW55" s="207"/>
      <c r="DX55" s="207"/>
      <c r="DY55" s="207"/>
      <c r="DZ55" s="207"/>
      <c r="EA55" s="207"/>
      <c r="EB55" s="207"/>
      <c r="EC55" s="207"/>
      <c r="ED55" s="207"/>
      <c r="EE55" s="207"/>
      <c r="EF55" s="207"/>
      <c r="EG55" s="207"/>
      <c r="EH55" s="207"/>
      <c r="EI55" s="207"/>
      <c r="EJ55" s="207"/>
      <c r="EK55" s="207"/>
      <c r="EL55" s="207"/>
      <c r="EM55" s="207"/>
      <c r="EN55" s="207"/>
      <c r="EO55" s="207"/>
      <c r="EP55" s="207"/>
      <c r="EQ55" s="207"/>
      <c r="ER55" s="207"/>
      <c r="ES55" s="207"/>
      <c r="ET55" s="207"/>
      <c r="EU55" s="207"/>
      <c r="EV55" s="207"/>
      <c r="EW55" s="207"/>
      <c r="EX55" s="207"/>
      <c r="EY55" s="207"/>
      <c r="EZ55" s="207"/>
      <c r="FA55" s="207"/>
      <c r="FB55" s="207"/>
      <c r="FC55" s="207"/>
      <c r="FD55" s="207"/>
      <c r="FE55" s="207"/>
      <c r="FF55" s="207"/>
      <c r="FG55" s="207"/>
      <c r="FH55" s="207"/>
      <c r="FI55" s="207"/>
      <c r="FJ55" s="207"/>
      <c r="FK55" s="112"/>
      <c r="FL55" s="110" t="s">
        <v>268</v>
      </c>
      <c r="FM55" s="111" t="s">
        <v>269</v>
      </c>
      <c r="FN55" s="111"/>
      <c r="FO55" s="111" t="s">
        <v>308</v>
      </c>
      <c r="FP55" s="98">
        <f t="shared" si="3"/>
        <v>0</v>
      </c>
      <c r="FQ55" s="5" t="s">
        <v>452</v>
      </c>
    </row>
    <row r="56" spans="1:173" s="5" customFormat="1" ht="15" customHeight="1">
      <c r="A56" s="107" t="s">
        <v>272</v>
      </c>
      <c r="B56" s="107" t="s">
        <v>264</v>
      </c>
      <c r="C56" s="107" t="s">
        <v>297</v>
      </c>
      <c r="D56" s="107" t="s">
        <v>64</v>
      </c>
      <c r="E56" s="108" t="s">
        <v>313</v>
      </c>
      <c r="F56" s="107" t="s">
        <v>267</v>
      </c>
      <c r="G56" s="107" t="s">
        <v>905</v>
      </c>
      <c r="H56" s="207"/>
      <c r="I56" s="208">
        <v>0</v>
      </c>
      <c r="J56" s="207"/>
      <c r="K56" s="208">
        <v>0</v>
      </c>
      <c r="L56" s="207"/>
      <c r="M56" s="207"/>
      <c r="N56" s="208">
        <v>0</v>
      </c>
      <c r="O56" s="207"/>
      <c r="P56" s="207"/>
      <c r="Q56" s="208">
        <v>0</v>
      </c>
      <c r="R56" s="207"/>
      <c r="S56" s="207"/>
      <c r="T56" s="208">
        <v>0</v>
      </c>
      <c r="U56" s="207"/>
      <c r="V56" s="207"/>
      <c r="W56" s="207"/>
      <c r="X56" s="207"/>
      <c r="Y56" s="207"/>
      <c r="Z56" s="207"/>
      <c r="AA56" s="207"/>
      <c r="AB56" s="207"/>
      <c r="AC56" s="207"/>
      <c r="AD56" s="209">
        <v>0</v>
      </c>
      <c r="AE56" s="207"/>
      <c r="AF56" s="207"/>
      <c r="AG56" s="208">
        <v>0</v>
      </c>
      <c r="AH56" s="208">
        <v>0</v>
      </c>
      <c r="AI56" s="207"/>
      <c r="AJ56" s="207"/>
      <c r="AK56" s="207"/>
      <c r="AL56" s="207"/>
      <c r="AM56" s="207"/>
      <c r="AN56" s="207"/>
      <c r="AO56" s="208">
        <v>0</v>
      </c>
      <c r="AP56" s="207"/>
      <c r="AQ56" s="208">
        <v>0</v>
      </c>
      <c r="AR56" s="208">
        <v>0</v>
      </c>
      <c r="AS56" s="207"/>
      <c r="AT56" s="207"/>
      <c r="AU56" s="207"/>
      <c r="AV56" s="207"/>
      <c r="AW56" s="207"/>
      <c r="AX56" s="207"/>
      <c r="AY56" s="207"/>
      <c r="AZ56" s="207"/>
      <c r="BA56" s="207"/>
      <c r="BB56" s="207"/>
      <c r="BC56" s="207"/>
      <c r="BD56" s="207"/>
      <c r="BE56" s="207"/>
      <c r="BF56" s="207"/>
      <c r="BG56" s="207"/>
      <c r="BH56" s="207"/>
      <c r="BI56" s="207"/>
      <c r="BJ56" s="207"/>
      <c r="BK56" s="207"/>
      <c r="BL56" s="207"/>
      <c r="BM56" s="207"/>
      <c r="BN56" s="207"/>
      <c r="BO56" s="207"/>
      <c r="BP56" s="207"/>
      <c r="BQ56" s="207"/>
      <c r="BR56" s="207"/>
      <c r="BS56" s="207"/>
      <c r="BT56" s="207"/>
      <c r="BU56" s="207"/>
      <c r="BV56" s="207"/>
      <c r="BW56" s="207"/>
      <c r="BX56" s="207"/>
      <c r="BY56" s="207"/>
      <c r="BZ56" s="207"/>
      <c r="CA56" s="207"/>
      <c r="CB56" s="207"/>
      <c r="CC56" s="207"/>
      <c r="CD56" s="207"/>
      <c r="CE56" s="207"/>
      <c r="CF56" s="207"/>
      <c r="CG56" s="207"/>
      <c r="CH56" s="207"/>
      <c r="CI56" s="207"/>
      <c r="CJ56" s="207"/>
      <c r="CK56" s="207"/>
      <c r="CL56" s="207"/>
      <c r="CM56" s="207"/>
      <c r="CN56" s="207"/>
      <c r="CO56" s="207"/>
      <c r="CP56" s="207"/>
      <c r="CQ56" s="207"/>
      <c r="CR56" s="207"/>
      <c r="CS56" s="207"/>
      <c r="CT56" s="207"/>
      <c r="CU56" s="207"/>
      <c r="CV56" s="207"/>
      <c r="CW56" s="207"/>
      <c r="CX56" s="207"/>
      <c r="CY56" s="207"/>
      <c r="CZ56" s="207"/>
      <c r="DA56" s="207"/>
      <c r="DB56" s="207"/>
      <c r="DC56" s="207"/>
      <c r="DD56" s="207"/>
      <c r="DE56" s="207"/>
      <c r="DF56" s="207"/>
      <c r="DG56" s="207"/>
      <c r="DH56" s="207"/>
      <c r="DI56" s="207"/>
      <c r="DJ56" s="207"/>
      <c r="DK56" s="207"/>
      <c r="DL56" s="207"/>
      <c r="DM56" s="207"/>
      <c r="DN56" s="207"/>
      <c r="DO56" s="207"/>
      <c r="DP56" s="207"/>
      <c r="DQ56" s="207"/>
      <c r="DR56" s="207"/>
      <c r="DS56" s="207"/>
      <c r="DT56" s="207"/>
      <c r="DU56" s="207"/>
      <c r="DV56" s="207"/>
      <c r="DW56" s="207"/>
      <c r="DX56" s="207"/>
      <c r="DY56" s="207"/>
      <c r="DZ56" s="207"/>
      <c r="EA56" s="207"/>
      <c r="EB56" s="207"/>
      <c r="EC56" s="207"/>
      <c r="ED56" s="207"/>
      <c r="EE56" s="207"/>
      <c r="EF56" s="207"/>
      <c r="EG56" s="207"/>
      <c r="EH56" s="207"/>
      <c r="EI56" s="207"/>
      <c r="EJ56" s="207"/>
      <c r="EK56" s="207"/>
      <c r="EL56" s="207"/>
      <c r="EM56" s="207"/>
      <c r="EN56" s="207"/>
      <c r="EO56" s="207"/>
      <c r="EP56" s="207"/>
      <c r="EQ56" s="207"/>
      <c r="ER56" s="207"/>
      <c r="ES56" s="207"/>
      <c r="ET56" s="207"/>
      <c r="EU56" s="207"/>
      <c r="EV56" s="207"/>
      <c r="EW56" s="207"/>
      <c r="EX56" s="207"/>
      <c r="EY56" s="207"/>
      <c r="EZ56" s="207"/>
      <c r="FA56" s="207"/>
      <c r="FB56" s="207"/>
      <c r="FC56" s="207"/>
      <c r="FD56" s="207"/>
      <c r="FE56" s="207"/>
      <c r="FF56" s="207"/>
      <c r="FG56" s="207"/>
      <c r="FH56" s="207"/>
      <c r="FI56" s="207"/>
      <c r="FJ56" s="207"/>
      <c r="FK56" s="112"/>
      <c r="FL56" s="110" t="s">
        <v>268</v>
      </c>
      <c r="FM56" s="111" t="s">
        <v>269</v>
      </c>
      <c r="FN56" s="111"/>
      <c r="FO56" s="111" t="s">
        <v>314</v>
      </c>
      <c r="FP56" s="98">
        <f t="shared" si="3"/>
        <v>0</v>
      </c>
      <c r="FQ56" s="5" t="s">
        <v>455</v>
      </c>
    </row>
    <row r="57" spans="1:173" s="5" customFormat="1" ht="15" customHeight="1">
      <c r="A57" s="107" t="s">
        <v>272</v>
      </c>
      <c r="B57" s="107" t="s">
        <v>264</v>
      </c>
      <c r="C57" s="107" t="s">
        <v>297</v>
      </c>
      <c r="D57" s="107" t="s">
        <v>63</v>
      </c>
      <c r="E57" s="108" t="s">
        <v>313</v>
      </c>
      <c r="F57" s="107" t="s">
        <v>267</v>
      </c>
      <c r="G57" s="107" t="s">
        <v>905</v>
      </c>
      <c r="H57" s="207"/>
      <c r="I57" s="207"/>
      <c r="J57" s="207"/>
      <c r="K57" s="207"/>
      <c r="L57" s="209">
        <v>0</v>
      </c>
      <c r="M57" s="207"/>
      <c r="N57" s="209">
        <v>0</v>
      </c>
      <c r="O57" s="208">
        <v>0</v>
      </c>
      <c r="P57" s="208">
        <v>0</v>
      </c>
      <c r="Q57" s="207"/>
      <c r="R57" s="207"/>
      <c r="S57" s="208">
        <v>0</v>
      </c>
      <c r="T57" s="207"/>
      <c r="U57" s="208">
        <v>0</v>
      </c>
      <c r="V57" s="208">
        <v>0</v>
      </c>
      <c r="W57" s="207"/>
      <c r="X57" s="207"/>
      <c r="Y57" s="208">
        <v>0</v>
      </c>
      <c r="Z57" s="208">
        <v>0</v>
      </c>
      <c r="AA57" s="208">
        <v>0</v>
      </c>
      <c r="AB57" s="208">
        <v>0</v>
      </c>
      <c r="AC57" s="208">
        <v>0</v>
      </c>
      <c r="AD57" s="208">
        <v>0</v>
      </c>
      <c r="AE57" s="208">
        <v>0</v>
      </c>
      <c r="AF57" s="208">
        <v>0</v>
      </c>
      <c r="AG57" s="207"/>
      <c r="AH57" s="207"/>
      <c r="AI57" s="208">
        <v>0</v>
      </c>
      <c r="AJ57" s="208">
        <v>0</v>
      </c>
      <c r="AK57" s="207"/>
      <c r="AL57" s="207"/>
      <c r="AM57" s="208">
        <v>0</v>
      </c>
      <c r="AN57" s="207"/>
      <c r="AO57" s="207"/>
      <c r="AP57" s="207"/>
      <c r="AQ57" s="207"/>
      <c r="AR57" s="207"/>
      <c r="AS57" s="207"/>
      <c r="AT57" s="207"/>
      <c r="AU57" s="208">
        <v>0</v>
      </c>
      <c r="AV57" s="207"/>
      <c r="AW57" s="207"/>
      <c r="AX57" s="208">
        <v>0</v>
      </c>
      <c r="AY57" s="207"/>
      <c r="AZ57" s="207"/>
      <c r="BA57" s="207"/>
      <c r="BB57" s="207"/>
      <c r="BC57" s="207"/>
      <c r="BD57" s="207"/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  <c r="CV57" s="207"/>
      <c r="CW57" s="207"/>
      <c r="CX57" s="207"/>
      <c r="CY57" s="207"/>
      <c r="CZ57" s="207"/>
      <c r="DA57" s="207"/>
      <c r="DB57" s="207"/>
      <c r="DC57" s="207"/>
      <c r="DD57" s="207"/>
      <c r="DE57" s="207"/>
      <c r="DF57" s="207"/>
      <c r="DG57" s="207"/>
      <c r="DH57" s="207"/>
      <c r="DI57" s="207"/>
      <c r="DJ57" s="207"/>
      <c r="DK57" s="207"/>
      <c r="DL57" s="207"/>
      <c r="DM57" s="207"/>
      <c r="DN57" s="207"/>
      <c r="DO57" s="207"/>
      <c r="DP57" s="207"/>
      <c r="DQ57" s="207"/>
      <c r="DR57" s="207"/>
      <c r="DS57" s="207"/>
      <c r="DT57" s="207"/>
      <c r="DU57" s="207"/>
      <c r="DV57" s="207"/>
      <c r="DW57" s="207"/>
      <c r="DX57" s="207"/>
      <c r="DY57" s="207"/>
      <c r="DZ57" s="207"/>
      <c r="EA57" s="207"/>
      <c r="EB57" s="207"/>
      <c r="EC57" s="207"/>
      <c r="ED57" s="207"/>
      <c r="EE57" s="207"/>
      <c r="EF57" s="207"/>
      <c r="EG57" s="207"/>
      <c r="EH57" s="207"/>
      <c r="EI57" s="207"/>
      <c r="EJ57" s="207"/>
      <c r="EK57" s="207"/>
      <c r="EL57" s="207"/>
      <c r="EM57" s="207"/>
      <c r="EN57" s="207"/>
      <c r="EO57" s="207"/>
      <c r="EP57" s="207"/>
      <c r="EQ57" s="207"/>
      <c r="ER57" s="207"/>
      <c r="ES57" s="207"/>
      <c r="ET57" s="207"/>
      <c r="EU57" s="207"/>
      <c r="EV57" s="207"/>
      <c r="EW57" s="207"/>
      <c r="EX57" s="207"/>
      <c r="EY57" s="207"/>
      <c r="EZ57" s="207"/>
      <c r="FA57" s="207"/>
      <c r="FB57" s="207"/>
      <c r="FC57" s="207"/>
      <c r="FD57" s="207"/>
      <c r="FE57" s="207"/>
      <c r="FF57" s="207"/>
      <c r="FG57" s="207"/>
      <c r="FH57" s="207"/>
      <c r="FI57" s="207"/>
      <c r="FJ57" s="207"/>
      <c r="FK57" s="112"/>
      <c r="FL57" s="110" t="s">
        <v>268</v>
      </c>
      <c r="FM57" s="111" t="s">
        <v>269</v>
      </c>
      <c r="FN57" s="111"/>
      <c r="FO57" s="111" t="s">
        <v>314</v>
      </c>
      <c r="FP57" s="98">
        <f t="shared" si="3"/>
        <v>0</v>
      </c>
      <c r="FQ57" s="5" t="s">
        <v>455</v>
      </c>
    </row>
    <row r="58" spans="1:173" s="5" customFormat="1" ht="15" customHeight="1">
      <c r="A58" s="107" t="s">
        <v>272</v>
      </c>
      <c r="B58" s="107" t="s">
        <v>264</v>
      </c>
      <c r="C58" s="107" t="s">
        <v>297</v>
      </c>
      <c r="D58" s="107" t="s">
        <v>65</v>
      </c>
      <c r="E58" s="108" t="s">
        <v>313</v>
      </c>
      <c r="F58" s="107" t="s">
        <v>267</v>
      </c>
      <c r="G58" s="107" t="s">
        <v>905</v>
      </c>
      <c r="H58" s="207"/>
      <c r="I58" s="207"/>
      <c r="J58" s="208">
        <v>0</v>
      </c>
      <c r="K58" s="207"/>
      <c r="L58" s="207"/>
      <c r="M58" s="207"/>
      <c r="N58" s="207"/>
      <c r="O58" s="207"/>
      <c r="P58" s="207"/>
      <c r="Q58" s="207"/>
      <c r="R58" s="207"/>
      <c r="S58" s="207"/>
      <c r="T58" s="207"/>
      <c r="U58" s="207"/>
      <c r="V58" s="207"/>
      <c r="W58" s="207"/>
      <c r="X58" s="207"/>
      <c r="Y58" s="207"/>
      <c r="Z58" s="207"/>
      <c r="AA58" s="207"/>
      <c r="AB58" s="207"/>
      <c r="AC58" s="207"/>
      <c r="AD58" s="207"/>
      <c r="AE58" s="207"/>
      <c r="AF58" s="207"/>
      <c r="AG58" s="207"/>
      <c r="AH58" s="207"/>
      <c r="AI58" s="207"/>
      <c r="AJ58" s="207"/>
      <c r="AK58" s="207"/>
      <c r="AL58" s="207"/>
      <c r="AM58" s="207"/>
      <c r="AN58" s="207"/>
      <c r="AO58" s="207"/>
      <c r="AP58" s="207"/>
      <c r="AQ58" s="207"/>
      <c r="AR58" s="207"/>
      <c r="AS58" s="207"/>
      <c r="AT58" s="207"/>
      <c r="AU58" s="207"/>
      <c r="AV58" s="207"/>
      <c r="AW58" s="207"/>
      <c r="AX58" s="207"/>
      <c r="AY58" s="207"/>
      <c r="AZ58" s="207"/>
      <c r="BA58" s="207"/>
      <c r="BB58" s="207"/>
      <c r="BC58" s="207"/>
      <c r="BD58" s="207"/>
      <c r="BE58" s="207"/>
      <c r="BF58" s="207"/>
      <c r="BG58" s="207"/>
      <c r="BH58" s="207"/>
      <c r="BI58" s="207"/>
      <c r="BJ58" s="207"/>
      <c r="BK58" s="207"/>
      <c r="BL58" s="207"/>
      <c r="BM58" s="207"/>
      <c r="BN58" s="207"/>
      <c r="BO58" s="207"/>
      <c r="BP58" s="207"/>
      <c r="BQ58" s="207"/>
      <c r="BR58" s="207"/>
      <c r="BS58" s="207"/>
      <c r="BT58" s="207"/>
      <c r="BU58" s="207"/>
      <c r="BV58" s="207"/>
      <c r="BW58" s="207"/>
      <c r="BX58" s="207"/>
      <c r="BY58" s="207"/>
      <c r="BZ58" s="207"/>
      <c r="CA58" s="207"/>
      <c r="CB58" s="207"/>
      <c r="CC58" s="207"/>
      <c r="CD58" s="207"/>
      <c r="CE58" s="207"/>
      <c r="CF58" s="207"/>
      <c r="CG58" s="207"/>
      <c r="CH58" s="207"/>
      <c r="CI58" s="207"/>
      <c r="CJ58" s="207"/>
      <c r="CK58" s="207"/>
      <c r="CL58" s="207"/>
      <c r="CM58" s="207"/>
      <c r="CN58" s="207"/>
      <c r="CO58" s="207"/>
      <c r="CP58" s="207"/>
      <c r="CQ58" s="207"/>
      <c r="CR58" s="207"/>
      <c r="CS58" s="207"/>
      <c r="CT58" s="207"/>
      <c r="CU58" s="207"/>
      <c r="CV58" s="207"/>
      <c r="CW58" s="207"/>
      <c r="CX58" s="207"/>
      <c r="CY58" s="207"/>
      <c r="CZ58" s="207"/>
      <c r="DA58" s="207"/>
      <c r="DB58" s="207"/>
      <c r="DC58" s="207"/>
      <c r="DD58" s="207"/>
      <c r="DE58" s="207"/>
      <c r="DF58" s="207"/>
      <c r="DG58" s="207"/>
      <c r="DH58" s="207"/>
      <c r="DI58" s="207"/>
      <c r="DJ58" s="207"/>
      <c r="DK58" s="207"/>
      <c r="DL58" s="207"/>
      <c r="DM58" s="207"/>
      <c r="DN58" s="207"/>
      <c r="DO58" s="207"/>
      <c r="DP58" s="207"/>
      <c r="DQ58" s="207"/>
      <c r="DR58" s="207"/>
      <c r="DS58" s="207"/>
      <c r="DT58" s="207"/>
      <c r="DU58" s="207"/>
      <c r="DV58" s="207"/>
      <c r="DW58" s="207"/>
      <c r="DX58" s="207"/>
      <c r="DY58" s="207"/>
      <c r="DZ58" s="207"/>
      <c r="EA58" s="207"/>
      <c r="EB58" s="207"/>
      <c r="EC58" s="207"/>
      <c r="ED58" s="207"/>
      <c r="EE58" s="207"/>
      <c r="EF58" s="207"/>
      <c r="EG58" s="207"/>
      <c r="EH58" s="207"/>
      <c r="EI58" s="207"/>
      <c r="EJ58" s="207"/>
      <c r="EK58" s="207"/>
      <c r="EL58" s="207"/>
      <c r="EM58" s="207"/>
      <c r="EN58" s="207"/>
      <c r="EO58" s="207"/>
      <c r="EP58" s="207"/>
      <c r="EQ58" s="207"/>
      <c r="ER58" s="207"/>
      <c r="ES58" s="207"/>
      <c r="ET58" s="207"/>
      <c r="EU58" s="207"/>
      <c r="EV58" s="207"/>
      <c r="EW58" s="207"/>
      <c r="EX58" s="207"/>
      <c r="EY58" s="207"/>
      <c r="EZ58" s="207"/>
      <c r="FA58" s="207"/>
      <c r="FB58" s="207"/>
      <c r="FC58" s="207"/>
      <c r="FD58" s="207"/>
      <c r="FE58" s="207"/>
      <c r="FF58" s="207"/>
      <c r="FG58" s="207"/>
      <c r="FH58" s="207"/>
      <c r="FI58" s="207"/>
      <c r="FJ58" s="207"/>
      <c r="FK58" s="112"/>
      <c r="FL58" s="110" t="s">
        <v>268</v>
      </c>
      <c r="FM58" s="111" t="s">
        <v>269</v>
      </c>
      <c r="FN58" s="111"/>
      <c r="FO58" s="111" t="s">
        <v>314</v>
      </c>
      <c r="FP58" s="98">
        <f t="shared" si="3"/>
        <v>0</v>
      </c>
      <c r="FQ58" s="5" t="s">
        <v>455</v>
      </c>
    </row>
    <row r="59" spans="1:173" s="5" customFormat="1" ht="15" customHeight="1">
      <c r="A59" s="107" t="s">
        <v>272</v>
      </c>
      <c r="B59" s="107" t="s">
        <v>271</v>
      </c>
      <c r="C59" s="107" t="s">
        <v>297</v>
      </c>
      <c r="D59" s="107" t="s">
        <v>64</v>
      </c>
      <c r="E59" s="108" t="s">
        <v>315</v>
      </c>
      <c r="F59" s="107" t="s">
        <v>267</v>
      </c>
      <c r="G59" s="107" t="s">
        <v>887</v>
      </c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209">
        <f>100-100+9</f>
        <v>9</v>
      </c>
      <c r="AP59" s="109"/>
      <c r="AQ59" s="109"/>
      <c r="AR59" s="109"/>
      <c r="AS59" s="109"/>
      <c r="AT59" s="109"/>
      <c r="AU59" s="109"/>
      <c r="AV59" s="109"/>
      <c r="AW59" s="109"/>
      <c r="AX59" s="109"/>
      <c r="AY59" s="109"/>
      <c r="AZ59" s="109"/>
      <c r="BA59" s="109"/>
      <c r="BB59" s="109"/>
      <c r="BC59" s="109"/>
      <c r="BD59" s="109"/>
      <c r="BE59" s="109"/>
      <c r="BF59" s="109"/>
      <c r="BG59" s="109"/>
      <c r="BH59" s="109"/>
      <c r="BI59" s="109"/>
      <c r="BJ59" s="109"/>
      <c r="BK59" s="109"/>
      <c r="BL59" s="109"/>
      <c r="BM59" s="109"/>
      <c r="BN59" s="109"/>
      <c r="BO59" s="109"/>
      <c r="BP59" s="109"/>
      <c r="BQ59" s="109"/>
      <c r="BR59" s="109"/>
      <c r="BS59" s="109"/>
      <c r="BT59" s="109"/>
      <c r="BU59" s="109"/>
      <c r="BV59" s="109"/>
      <c r="BW59" s="109"/>
      <c r="BX59" s="109"/>
      <c r="BY59" s="109"/>
      <c r="BZ59" s="109"/>
      <c r="CA59" s="109"/>
      <c r="CB59" s="109"/>
      <c r="CC59" s="109"/>
      <c r="CD59" s="109"/>
      <c r="CE59" s="109"/>
      <c r="CF59" s="109"/>
      <c r="CG59" s="109"/>
      <c r="CH59" s="109"/>
      <c r="CI59" s="109"/>
      <c r="CJ59" s="109"/>
      <c r="CK59" s="109"/>
      <c r="CL59" s="109"/>
      <c r="CM59" s="109"/>
      <c r="CN59" s="109"/>
      <c r="CO59" s="109"/>
      <c r="CP59" s="109"/>
      <c r="CQ59" s="109"/>
      <c r="CR59" s="109"/>
      <c r="CS59" s="109"/>
      <c r="CT59" s="109"/>
      <c r="CU59" s="109"/>
      <c r="CV59" s="109"/>
      <c r="CW59" s="109"/>
      <c r="CX59" s="109"/>
      <c r="CY59" s="109"/>
      <c r="CZ59" s="109"/>
      <c r="DA59" s="109"/>
      <c r="DB59" s="109"/>
      <c r="DC59" s="109"/>
      <c r="DD59" s="109"/>
      <c r="DE59" s="109"/>
      <c r="DF59" s="109"/>
      <c r="DG59" s="109"/>
      <c r="DH59" s="109"/>
      <c r="DI59" s="109"/>
      <c r="DJ59" s="109"/>
      <c r="DK59" s="109"/>
      <c r="DL59" s="109"/>
      <c r="DM59" s="109"/>
      <c r="DN59" s="109"/>
      <c r="DO59" s="109"/>
      <c r="DP59" s="109"/>
      <c r="DQ59" s="109"/>
      <c r="DR59" s="109"/>
      <c r="DS59" s="109"/>
      <c r="DT59" s="109"/>
      <c r="DU59" s="109"/>
      <c r="DV59" s="109"/>
      <c r="DW59" s="109"/>
      <c r="DX59" s="109"/>
      <c r="DY59" s="109"/>
      <c r="DZ59" s="109"/>
      <c r="EA59" s="109"/>
      <c r="EB59" s="109"/>
      <c r="EC59" s="109"/>
      <c r="ED59" s="109"/>
      <c r="EE59" s="109"/>
      <c r="EF59" s="109"/>
      <c r="EG59" s="109"/>
      <c r="EH59" s="109"/>
      <c r="EI59" s="109"/>
      <c r="EJ59" s="109"/>
      <c r="EK59" s="109"/>
      <c r="EL59" s="109"/>
      <c r="EM59" s="109"/>
      <c r="EN59" s="109"/>
      <c r="EO59" s="109"/>
      <c r="EP59" s="109"/>
      <c r="EQ59" s="109"/>
      <c r="ER59" s="109"/>
      <c r="ES59" s="109"/>
      <c r="ET59" s="109"/>
      <c r="EU59" s="109"/>
      <c r="EV59" s="109"/>
      <c r="EW59" s="109"/>
      <c r="EX59" s="109"/>
      <c r="EY59" s="109"/>
      <c r="EZ59" s="109"/>
      <c r="FA59" s="109"/>
      <c r="FB59" s="109"/>
      <c r="FC59" s="109"/>
      <c r="FD59" s="109"/>
      <c r="FE59" s="109"/>
      <c r="FF59" s="109"/>
      <c r="FG59" s="109"/>
      <c r="FH59" s="109"/>
      <c r="FI59" s="109"/>
      <c r="FJ59" s="109"/>
      <c r="FK59" s="191">
        <v>82215</v>
      </c>
      <c r="FL59" s="110" t="s">
        <v>268</v>
      </c>
      <c r="FM59" s="111" t="s">
        <v>269</v>
      </c>
      <c r="FN59" s="111" t="s">
        <v>316</v>
      </c>
      <c r="FO59" s="111" t="s">
        <v>317</v>
      </c>
      <c r="FP59" s="98">
        <f t="shared" si="3"/>
        <v>9</v>
      </c>
      <c r="FQ59" s="5" t="s">
        <v>453</v>
      </c>
    </row>
    <row r="60" spans="1:173" s="5" customFormat="1" ht="15" customHeight="1">
      <c r="A60" s="107" t="s">
        <v>272</v>
      </c>
      <c r="B60" s="107" t="s">
        <v>271</v>
      </c>
      <c r="C60" s="107" t="s">
        <v>297</v>
      </c>
      <c r="D60" s="107" t="s">
        <v>63</v>
      </c>
      <c r="E60" s="108" t="s">
        <v>315</v>
      </c>
      <c r="F60" s="107" t="s">
        <v>267</v>
      </c>
      <c r="G60" s="107" t="s">
        <v>853</v>
      </c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208">
        <f>20-20</f>
        <v>0</v>
      </c>
      <c r="T60" s="109"/>
      <c r="U60" s="208">
        <f>20-20</f>
        <v>0</v>
      </c>
      <c r="V60" s="109"/>
      <c r="W60" s="109"/>
      <c r="X60" s="109"/>
      <c r="Y60" s="109"/>
      <c r="Z60" s="109"/>
      <c r="AA60" s="109"/>
      <c r="AB60" s="208">
        <f>20-20</f>
        <v>0</v>
      </c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  <c r="BJ60" s="109"/>
      <c r="BK60" s="109"/>
      <c r="BL60" s="109"/>
      <c r="BM60" s="109"/>
      <c r="BN60" s="109"/>
      <c r="BO60" s="109"/>
      <c r="BP60" s="109"/>
      <c r="BQ60" s="109"/>
      <c r="BR60" s="109"/>
      <c r="BS60" s="109"/>
      <c r="BT60" s="109"/>
      <c r="BU60" s="109"/>
      <c r="BV60" s="109"/>
      <c r="BW60" s="109"/>
      <c r="BX60" s="109"/>
      <c r="BY60" s="109"/>
      <c r="BZ60" s="109"/>
      <c r="CA60" s="109"/>
      <c r="CB60" s="109"/>
      <c r="CC60" s="109"/>
      <c r="CD60" s="109"/>
      <c r="CE60" s="109"/>
      <c r="CF60" s="109"/>
      <c r="CG60" s="109"/>
      <c r="CH60" s="109"/>
      <c r="CI60" s="109"/>
      <c r="CJ60" s="109"/>
      <c r="CK60" s="109"/>
      <c r="CL60" s="109"/>
      <c r="CM60" s="109"/>
      <c r="CN60" s="109"/>
      <c r="CO60" s="109"/>
      <c r="CP60" s="109"/>
      <c r="CQ60" s="109"/>
      <c r="CR60" s="109"/>
      <c r="CS60" s="109"/>
      <c r="CT60" s="109"/>
      <c r="CU60" s="109"/>
      <c r="CV60" s="109"/>
      <c r="CW60" s="109"/>
      <c r="CX60" s="109"/>
      <c r="CY60" s="109"/>
      <c r="CZ60" s="109"/>
      <c r="DA60" s="109"/>
      <c r="DB60" s="109"/>
      <c r="DC60" s="109"/>
      <c r="DD60" s="109"/>
      <c r="DE60" s="109"/>
      <c r="DF60" s="109"/>
      <c r="DG60" s="109"/>
      <c r="DH60" s="109"/>
      <c r="DI60" s="109"/>
      <c r="DJ60" s="109"/>
      <c r="DK60" s="109"/>
      <c r="DL60" s="109"/>
      <c r="DM60" s="109"/>
      <c r="DN60" s="109"/>
      <c r="DO60" s="109"/>
      <c r="DP60" s="109"/>
      <c r="DQ60" s="109"/>
      <c r="DR60" s="109"/>
      <c r="DS60" s="109"/>
      <c r="DT60" s="109"/>
      <c r="DU60" s="109"/>
      <c r="DV60" s="109"/>
      <c r="DW60" s="109"/>
      <c r="DX60" s="208">
        <f>30-30</f>
        <v>0</v>
      </c>
      <c r="DY60" s="109"/>
      <c r="DZ60" s="109"/>
      <c r="EA60" s="109"/>
      <c r="EB60" s="109"/>
      <c r="EC60" s="109"/>
      <c r="ED60" s="109"/>
      <c r="EE60" s="109"/>
      <c r="EF60" s="109"/>
      <c r="EG60" s="109"/>
      <c r="EH60" s="109"/>
      <c r="EI60" s="109"/>
      <c r="EJ60" s="109"/>
      <c r="EK60" s="109"/>
      <c r="EL60" s="109"/>
      <c r="EM60" s="109"/>
      <c r="EN60" s="109"/>
      <c r="EO60" s="109"/>
      <c r="EP60" s="109"/>
      <c r="EQ60" s="109"/>
      <c r="ER60" s="109"/>
      <c r="ES60" s="109"/>
      <c r="ET60" s="109"/>
      <c r="EU60" s="109"/>
      <c r="EV60" s="109"/>
      <c r="EW60" s="109"/>
      <c r="EX60" s="109"/>
      <c r="EY60" s="109"/>
      <c r="EZ60" s="109"/>
      <c r="FA60" s="109"/>
      <c r="FB60" s="109"/>
      <c r="FC60" s="109"/>
      <c r="FD60" s="109"/>
      <c r="FE60" s="109"/>
      <c r="FF60" s="109"/>
      <c r="FG60" s="109"/>
      <c r="FH60" s="109"/>
      <c r="FI60" s="109"/>
      <c r="FJ60" s="109"/>
      <c r="FK60" s="191">
        <v>82215</v>
      </c>
      <c r="FL60" s="110" t="s">
        <v>268</v>
      </c>
      <c r="FM60" s="111" t="s">
        <v>269</v>
      </c>
      <c r="FN60" s="111" t="s">
        <v>316</v>
      </c>
      <c r="FO60" s="111" t="s">
        <v>317</v>
      </c>
      <c r="FP60" s="98">
        <f t="shared" si="3"/>
        <v>0</v>
      </c>
      <c r="FQ60" s="5" t="s">
        <v>453</v>
      </c>
    </row>
    <row r="61" spans="1:173" s="5" customFormat="1" ht="15" customHeight="1">
      <c r="A61" s="107" t="s">
        <v>272</v>
      </c>
      <c r="B61" s="107" t="s">
        <v>271</v>
      </c>
      <c r="C61" s="107" t="s">
        <v>297</v>
      </c>
      <c r="D61" s="107" t="s">
        <v>65</v>
      </c>
      <c r="E61" s="108" t="s">
        <v>315</v>
      </c>
      <c r="F61" s="107" t="s">
        <v>267</v>
      </c>
      <c r="G61" s="107" t="s">
        <v>936</v>
      </c>
      <c r="H61" s="109"/>
      <c r="I61" s="109"/>
      <c r="J61" s="208">
        <f>20-20</f>
        <v>0</v>
      </c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  <c r="BJ61" s="109"/>
      <c r="BK61" s="109"/>
      <c r="BL61" s="109"/>
      <c r="BM61" s="109"/>
      <c r="BN61" s="109"/>
      <c r="BO61" s="109"/>
      <c r="BP61" s="109"/>
      <c r="BQ61" s="109"/>
      <c r="BR61" s="109"/>
      <c r="BS61" s="109"/>
      <c r="BT61" s="109"/>
      <c r="BU61" s="109"/>
      <c r="BV61" s="109"/>
      <c r="BW61" s="109"/>
      <c r="BX61" s="109"/>
      <c r="BY61" s="109"/>
      <c r="BZ61" s="109"/>
      <c r="CA61" s="109"/>
      <c r="CB61" s="109"/>
      <c r="CC61" s="109"/>
      <c r="CD61" s="109"/>
      <c r="CE61" s="109"/>
      <c r="CF61" s="109"/>
      <c r="CG61" s="109"/>
      <c r="CH61" s="109"/>
      <c r="CI61" s="109"/>
      <c r="CJ61" s="109"/>
      <c r="CK61" s="109"/>
      <c r="CL61" s="109"/>
      <c r="CM61" s="109"/>
      <c r="CN61" s="109">
        <v>5</v>
      </c>
      <c r="CO61" s="109"/>
      <c r="CP61" s="109"/>
      <c r="CQ61" s="109"/>
      <c r="CR61" s="109"/>
      <c r="CS61" s="109"/>
      <c r="CT61" s="109"/>
      <c r="CU61" s="109"/>
      <c r="CV61" s="109"/>
      <c r="CW61" s="109"/>
      <c r="CX61" s="109"/>
      <c r="CY61" s="109"/>
      <c r="CZ61" s="109"/>
      <c r="DA61" s="109"/>
      <c r="DB61" s="109"/>
      <c r="DC61" s="109"/>
      <c r="DD61" s="109"/>
      <c r="DE61" s="109"/>
      <c r="DF61" s="109"/>
      <c r="DG61" s="109"/>
      <c r="DH61" s="109"/>
      <c r="DI61" s="109"/>
      <c r="DJ61" s="109"/>
      <c r="DK61" s="109"/>
      <c r="DL61" s="109"/>
      <c r="DM61" s="109"/>
      <c r="DN61" s="109"/>
      <c r="DO61" s="109"/>
      <c r="DP61" s="109"/>
      <c r="DQ61" s="109"/>
      <c r="DR61" s="109"/>
      <c r="DS61" s="109"/>
      <c r="DT61" s="109"/>
      <c r="DU61" s="109"/>
      <c r="DV61" s="109"/>
      <c r="DW61" s="109"/>
      <c r="DX61" s="109"/>
      <c r="DY61" s="109"/>
      <c r="DZ61" s="109"/>
      <c r="EA61" s="109"/>
      <c r="EB61" s="109"/>
      <c r="EC61" s="109"/>
      <c r="ED61" s="109"/>
      <c r="EE61" s="109"/>
      <c r="EF61" s="109"/>
      <c r="EG61" s="109"/>
      <c r="EH61" s="109"/>
      <c r="EI61" s="109"/>
      <c r="EJ61" s="109"/>
      <c r="EK61" s="109"/>
      <c r="EL61" s="109"/>
      <c r="EM61" s="109"/>
      <c r="EN61" s="109"/>
      <c r="EO61" s="109"/>
      <c r="EP61" s="109"/>
      <c r="EQ61" s="109"/>
      <c r="ER61" s="109"/>
      <c r="ES61" s="109"/>
      <c r="ET61" s="109"/>
      <c r="EU61" s="109"/>
      <c r="EV61" s="109"/>
      <c r="EW61" s="109"/>
      <c r="EX61" s="109"/>
      <c r="EY61" s="109"/>
      <c r="EZ61" s="109"/>
      <c r="FA61" s="109"/>
      <c r="FB61" s="109"/>
      <c r="FC61" s="109"/>
      <c r="FD61" s="109"/>
      <c r="FE61" s="109"/>
      <c r="FF61" s="109"/>
      <c r="FG61" s="109"/>
      <c r="FH61" s="109"/>
      <c r="FI61" s="109"/>
      <c r="FJ61" s="109"/>
      <c r="FK61" s="191">
        <v>82215</v>
      </c>
      <c r="FL61" s="110" t="s">
        <v>268</v>
      </c>
      <c r="FM61" s="111" t="s">
        <v>269</v>
      </c>
      <c r="FN61" s="111" t="s">
        <v>316</v>
      </c>
      <c r="FO61" s="111" t="s">
        <v>317</v>
      </c>
      <c r="FP61" s="98">
        <f t="shared" si="3"/>
        <v>5</v>
      </c>
      <c r="FQ61" s="5" t="s">
        <v>453</v>
      </c>
    </row>
    <row r="62" spans="1:173" s="5" customFormat="1" ht="15" customHeight="1">
      <c r="A62" s="107" t="s">
        <v>272</v>
      </c>
      <c r="B62" s="107" t="s">
        <v>264</v>
      </c>
      <c r="C62" s="107" t="s">
        <v>297</v>
      </c>
      <c r="D62" s="107" t="s">
        <v>64</v>
      </c>
      <c r="E62" s="183" t="s">
        <v>315</v>
      </c>
      <c r="F62" s="107" t="s">
        <v>267</v>
      </c>
      <c r="G62" s="107" t="s">
        <v>889</v>
      </c>
      <c r="H62" s="109"/>
      <c r="I62" s="109"/>
      <c r="J62" s="109"/>
      <c r="K62" s="208">
        <f>20-20</f>
        <v>0</v>
      </c>
      <c r="L62" s="109"/>
      <c r="M62" s="109"/>
      <c r="N62" s="208">
        <f>20-20</f>
        <v>0</v>
      </c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208">
        <f>40-40</f>
        <v>0</v>
      </c>
      <c r="AI62" s="109"/>
      <c r="AJ62" s="109"/>
      <c r="AK62" s="109"/>
      <c r="AL62" s="109"/>
      <c r="AM62" s="109"/>
      <c r="AN62" s="109"/>
      <c r="AO62" s="208">
        <f>110-110</f>
        <v>0</v>
      </c>
      <c r="AP62" s="109"/>
      <c r="AQ62" s="109"/>
      <c r="AR62" s="109"/>
      <c r="AS62" s="109"/>
      <c r="AT62" s="109"/>
      <c r="AU62" s="109"/>
      <c r="AV62" s="109"/>
      <c r="AW62" s="109"/>
      <c r="AX62" s="109"/>
      <c r="AY62" s="109"/>
      <c r="AZ62" s="109"/>
      <c r="BA62" s="109"/>
      <c r="BB62" s="109"/>
      <c r="BC62" s="109"/>
      <c r="BD62" s="109"/>
      <c r="BE62" s="109"/>
      <c r="BF62" s="208">
        <f>100-100</f>
        <v>0</v>
      </c>
      <c r="BG62" s="109"/>
      <c r="BH62" s="109"/>
      <c r="BI62" s="109"/>
      <c r="BJ62" s="109"/>
      <c r="BK62" s="109"/>
      <c r="BL62" s="109"/>
      <c r="BM62" s="109"/>
      <c r="BN62" s="109"/>
      <c r="BO62" s="109"/>
      <c r="BP62" s="109"/>
      <c r="BQ62" s="109"/>
      <c r="BR62" s="109"/>
      <c r="BS62" s="109"/>
      <c r="BT62" s="109"/>
      <c r="BU62" s="109"/>
      <c r="BV62" s="109"/>
      <c r="BW62" s="109"/>
      <c r="BX62" s="109"/>
      <c r="BY62" s="109"/>
      <c r="BZ62" s="109"/>
      <c r="CA62" s="109"/>
      <c r="CB62" s="109"/>
      <c r="CC62" s="109"/>
      <c r="CD62" s="109"/>
      <c r="CE62" s="109"/>
      <c r="CF62" s="109"/>
      <c r="CG62" s="109"/>
      <c r="CH62" s="109"/>
      <c r="CI62" s="109"/>
      <c r="CJ62" s="109"/>
      <c r="CK62" s="109"/>
      <c r="CL62" s="109"/>
      <c r="CM62" s="109"/>
      <c r="CN62" s="109"/>
      <c r="CO62" s="109"/>
      <c r="CP62" s="109"/>
      <c r="CQ62" s="109"/>
      <c r="CR62" s="109"/>
      <c r="CS62" s="109"/>
      <c r="CT62" s="109"/>
      <c r="CU62" s="109"/>
      <c r="CV62" s="109"/>
      <c r="CW62" s="109"/>
      <c r="CX62" s="109"/>
      <c r="CY62" s="109"/>
      <c r="CZ62" s="109"/>
      <c r="DA62" s="109"/>
      <c r="DB62" s="109"/>
      <c r="DC62" s="109"/>
      <c r="DD62" s="109"/>
      <c r="DE62" s="109"/>
      <c r="DF62" s="109"/>
      <c r="DG62" s="109"/>
      <c r="DH62" s="109"/>
      <c r="DI62" s="109"/>
      <c r="DJ62" s="109"/>
      <c r="DK62" s="109"/>
      <c r="DL62" s="109"/>
      <c r="DM62" s="109"/>
      <c r="DN62" s="109"/>
      <c r="DO62" s="109"/>
      <c r="DP62" s="109"/>
      <c r="DQ62" s="109"/>
      <c r="DR62" s="109"/>
      <c r="DS62" s="109"/>
      <c r="DT62" s="109"/>
      <c r="DU62" s="109"/>
      <c r="DV62" s="109"/>
      <c r="DW62" s="109"/>
      <c r="DX62" s="109"/>
      <c r="DY62" s="109"/>
      <c r="DZ62" s="109"/>
      <c r="EA62" s="109"/>
      <c r="EB62" s="109"/>
      <c r="EC62" s="109"/>
      <c r="ED62" s="109"/>
      <c r="EE62" s="109"/>
      <c r="EF62" s="109"/>
      <c r="EG62" s="109"/>
      <c r="EH62" s="109"/>
      <c r="EI62" s="109"/>
      <c r="EJ62" s="109"/>
      <c r="EK62" s="109"/>
      <c r="EL62" s="109"/>
      <c r="EM62" s="109"/>
      <c r="EN62" s="109"/>
      <c r="EO62" s="109"/>
      <c r="EP62" s="109"/>
      <c r="EQ62" s="109"/>
      <c r="ER62" s="109"/>
      <c r="ES62" s="109"/>
      <c r="ET62" s="109"/>
      <c r="EU62" s="109"/>
      <c r="EV62" s="109"/>
      <c r="EW62" s="109"/>
      <c r="EX62" s="109"/>
      <c r="EY62" s="109"/>
      <c r="EZ62" s="109"/>
      <c r="FA62" s="109"/>
      <c r="FB62" s="109"/>
      <c r="FC62" s="109"/>
      <c r="FD62" s="109"/>
      <c r="FE62" s="109"/>
      <c r="FF62" s="109"/>
      <c r="FG62" s="109"/>
      <c r="FH62" s="109"/>
      <c r="FI62" s="109"/>
      <c r="FJ62" s="109"/>
      <c r="FK62" s="191">
        <v>82340</v>
      </c>
      <c r="FL62" s="110" t="s">
        <v>268</v>
      </c>
      <c r="FM62" s="111" t="s">
        <v>269</v>
      </c>
      <c r="FN62" s="111" t="s">
        <v>316</v>
      </c>
      <c r="FO62" s="111" t="s">
        <v>317</v>
      </c>
      <c r="FP62" s="98">
        <f t="shared" si="3"/>
        <v>0</v>
      </c>
      <c r="FQ62" s="5" t="s">
        <v>453</v>
      </c>
    </row>
    <row r="63" spans="1:173" s="5" customFormat="1" ht="15" customHeight="1">
      <c r="A63" s="107" t="s">
        <v>272</v>
      </c>
      <c r="B63" s="107" t="s">
        <v>264</v>
      </c>
      <c r="C63" s="107" t="s">
        <v>297</v>
      </c>
      <c r="D63" s="107" t="s">
        <v>63</v>
      </c>
      <c r="E63" s="183" t="s">
        <v>315</v>
      </c>
      <c r="F63" s="107" t="s">
        <v>267</v>
      </c>
      <c r="G63" s="107" t="s">
        <v>890</v>
      </c>
      <c r="H63" s="109"/>
      <c r="I63" s="109"/>
      <c r="J63" s="109"/>
      <c r="K63" s="109"/>
      <c r="L63" s="109"/>
      <c r="M63" s="109"/>
      <c r="N63" s="209">
        <f>(0+20)+0</f>
        <v>20</v>
      </c>
      <c r="O63" s="109"/>
      <c r="P63" s="109"/>
      <c r="Q63" s="109"/>
      <c r="R63" s="109"/>
      <c r="S63" s="208">
        <f>(20-20)+0</f>
        <v>0</v>
      </c>
      <c r="T63" s="109"/>
      <c r="U63" s="208">
        <f>(20-20)+0</f>
        <v>0</v>
      </c>
      <c r="V63" s="109"/>
      <c r="W63" s="109"/>
      <c r="X63" s="109"/>
      <c r="Y63" s="109"/>
      <c r="Z63" s="109"/>
      <c r="AA63" s="109"/>
      <c r="AB63" s="109"/>
      <c r="AC63" s="208">
        <f>(20-20)+0</f>
        <v>0</v>
      </c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208">
        <f>(150-150)+10</f>
        <v>10</v>
      </c>
      <c r="AV63" s="109"/>
      <c r="AW63" s="109"/>
      <c r="AX63" s="109"/>
      <c r="AY63" s="109"/>
      <c r="AZ63" s="109"/>
      <c r="BA63" s="109"/>
      <c r="BB63" s="109"/>
      <c r="BC63" s="109"/>
      <c r="BD63" s="109"/>
      <c r="BE63" s="109"/>
      <c r="BF63" s="109">
        <v>10</v>
      </c>
      <c r="BG63" s="109"/>
      <c r="BH63" s="109"/>
      <c r="BI63" s="109"/>
      <c r="BJ63" s="109"/>
      <c r="BK63" s="109"/>
      <c r="BL63" s="109"/>
      <c r="BM63" s="109"/>
      <c r="BN63" s="109"/>
      <c r="BO63" s="109"/>
      <c r="BP63" s="109"/>
      <c r="BQ63" s="109"/>
      <c r="BR63" s="109"/>
      <c r="BS63" s="109"/>
      <c r="BT63" s="109"/>
      <c r="BU63" s="109"/>
      <c r="BV63" s="109">
        <v>10</v>
      </c>
      <c r="BW63" s="109"/>
      <c r="BX63" s="109"/>
      <c r="BY63" s="109"/>
      <c r="BZ63" s="109"/>
      <c r="CA63" s="109"/>
      <c r="CB63" s="109"/>
      <c r="CC63" s="109">
        <v>5</v>
      </c>
      <c r="CD63" s="109"/>
      <c r="CE63" s="109"/>
      <c r="CF63" s="109"/>
      <c r="CG63" s="109"/>
      <c r="CH63" s="109"/>
      <c r="CI63" s="109"/>
      <c r="CJ63" s="109"/>
      <c r="CK63" s="109"/>
      <c r="CL63" s="109">
        <v>20</v>
      </c>
      <c r="CM63" s="109">
        <v>5</v>
      </c>
      <c r="CN63" s="109"/>
      <c r="CO63" s="109"/>
      <c r="CP63" s="109"/>
      <c r="CQ63" s="109"/>
      <c r="CR63" s="109"/>
      <c r="CS63" s="109"/>
      <c r="CT63" s="109">
        <v>5</v>
      </c>
      <c r="CU63" s="109"/>
      <c r="CV63" s="109"/>
      <c r="CW63" s="109"/>
      <c r="CX63" s="109"/>
      <c r="CY63" s="109"/>
      <c r="CZ63" s="109"/>
      <c r="DA63" s="109"/>
      <c r="DB63" s="109"/>
      <c r="DC63" s="109"/>
      <c r="DD63" s="109">
        <v>5</v>
      </c>
      <c r="DE63" s="109"/>
      <c r="DF63" s="109"/>
      <c r="DG63" s="109"/>
      <c r="DH63" s="109"/>
      <c r="DI63" s="109"/>
      <c r="DJ63" s="109"/>
      <c r="DK63" s="109">
        <v>3</v>
      </c>
      <c r="DL63" s="109"/>
      <c r="DM63" s="109"/>
      <c r="DN63" s="109"/>
      <c r="DO63" s="109"/>
      <c r="DP63" s="109"/>
      <c r="DQ63" s="109"/>
      <c r="DR63" s="109"/>
      <c r="DS63" s="109"/>
      <c r="DT63" s="109"/>
      <c r="DU63" s="109"/>
      <c r="DV63" s="109"/>
      <c r="DW63" s="109"/>
      <c r="DX63" s="208">
        <f>(30-30)+0</f>
        <v>0</v>
      </c>
      <c r="DY63" s="109"/>
      <c r="DZ63" s="109"/>
      <c r="EA63" s="109"/>
      <c r="EB63" s="109"/>
      <c r="EC63" s="109"/>
      <c r="ED63" s="208">
        <f>(70-70)+0</f>
        <v>0</v>
      </c>
      <c r="EE63" s="208">
        <f>(20-20)+0</f>
        <v>0</v>
      </c>
      <c r="EF63" s="109"/>
      <c r="EG63" s="109"/>
      <c r="EH63" s="109"/>
      <c r="EI63" s="109"/>
      <c r="EJ63" s="109"/>
      <c r="EK63" s="109"/>
      <c r="EL63" s="109"/>
      <c r="EM63" s="208">
        <f>(15-15)+0</f>
        <v>0</v>
      </c>
      <c r="EN63" s="109"/>
      <c r="EO63" s="109"/>
      <c r="EP63" s="109"/>
      <c r="EQ63" s="109"/>
      <c r="ER63" s="109"/>
      <c r="ES63" s="109"/>
      <c r="ET63" s="109"/>
      <c r="EU63" s="109">
        <v>5</v>
      </c>
      <c r="EV63" s="109"/>
      <c r="EW63" s="109"/>
      <c r="EX63" s="109"/>
      <c r="EY63" s="109"/>
      <c r="EZ63" s="109"/>
      <c r="FA63" s="109"/>
      <c r="FB63" s="109"/>
      <c r="FC63" s="109"/>
      <c r="FD63" s="109"/>
      <c r="FE63" s="109"/>
      <c r="FF63" s="109">
        <v>2</v>
      </c>
      <c r="FG63" s="109"/>
      <c r="FH63" s="109"/>
      <c r="FI63" s="109"/>
      <c r="FJ63" s="109"/>
      <c r="FK63" s="191">
        <v>82340</v>
      </c>
      <c r="FL63" s="110" t="s">
        <v>268</v>
      </c>
      <c r="FM63" s="111" t="s">
        <v>269</v>
      </c>
      <c r="FN63" s="111" t="s">
        <v>316</v>
      </c>
      <c r="FO63" s="111" t="s">
        <v>317</v>
      </c>
      <c r="FP63" s="98">
        <f t="shared" si="3"/>
        <v>100</v>
      </c>
      <c r="FQ63" s="5" t="s">
        <v>453</v>
      </c>
    </row>
    <row r="64" spans="1:173" s="5" customFormat="1" ht="15" customHeight="1">
      <c r="A64" s="107" t="s">
        <v>272</v>
      </c>
      <c r="B64" s="107" t="s">
        <v>264</v>
      </c>
      <c r="C64" s="107" t="s">
        <v>297</v>
      </c>
      <c r="D64" s="107" t="s">
        <v>64</v>
      </c>
      <c r="E64" s="108" t="s">
        <v>315</v>
      </c>
      <c r="F64" s="107" t="s">
        <v>267</v>
      </c>
      <c r="G64" s="107" t="s">
        <v>891</v>
      </c>
      <c r="H64" s="109"/>
      <c r="I64" s="208">
        <f>20-20</f>
        <v>0</v>
      </c>
      <c r="J64" s="109"/>
      <c r="K64" s="208">
        <f>10-10</f>
        <v>0</v>
      </c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208">
        <f>20-20</f>
        <v>0</v>
      </c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208">
        <f>40-40</f>
        <v>0</v>
      </c>
      <c r="AS64" s="109"/>
      <c r="AT64" s="109"/>
      <c r="AU64" s="109"/>
      <c r="AV64" s="109"/>
      <c r="AW64" s="109"/>
      <c r="AX64" s="109"/>
      <c r="AY64" s="109"/>
      <c r="AZ64" s="109"/>
      <c r="BA64" s="109"/>
      <c r="BB64" s="109"/>
      <c r="BC64" s="109"/>
      <c r="BD64" s="109"/>
      <c r="BE64" s="109"/>
      <c r="BF64" s="109"/>
      <c r="BG64" s="109"/>
      <c r="BH64" s="109"/>
      <c r="BI64" s="109"/>
      <c r="BJ64" s="109"/>
      <c r="BK64" s="109"/>
      <c r="BL64" s="109"/>
      <c r="BM64" s="109"/>
      <c r="BN64" s="109"/>
      <c r="BO64" s="109"/>
      <c r="BP64" s="109"/>
      <c r="BQ64" s="109"/>
      <c r="BR64" s="109"/>
      <c r="BS64" s="109"/>
      <c r="BT64" s="109"/>
      <c r="BU64" s="109"/>
      <c r="BV64" s="109"/>
      <c r="BW64" s="109"/>
      <c r="BX64" s="109"/>
      <c r="BY64" s="109"/>
      <c r="BZ64" s="109"/>
      <c r="CA64" s="109"/>
      <c r="CB64" s="109"/>
      <c r="CC64" s="109"/>
      <c r="CD64" s="109"/>
      <c r="CE64" s="109"/>
      <c r="CF64" s="109"/>
      <c r="CG64" s="109"/>
      <c r="CH64" s="109"/>
      <c r="CI64" s="109"/>
      <c r="CJ64" s="109"/>
      <c r="CK64" s="109"/>
      <c r="CL64" s="109"/>
      <c r="CM64" s="109"/>
      <c r="CN64" s="109"/>
      <c r="CO64" s="109"/>
      <c r="CP64" s="109"/>
      <c r="CQ64" s="109"/>
      <c r="CR64" s="109"/>
      <c r="CS64" s="109"/>
      <c r="CT64" s="109"/>
      <c r="CU64" s="109"/>
      <c r="CV64" s="109"/>
      <c r="CW64" s="109"/>
      <c r="CX64" s="109"/>
      <c r="CY64" s="109"/>
      <c r="CZ64" s="109"/>
      <c r="DA64" s="109"/>
      <c r="DB64" s="109"/>
      <c r="DC64" s="109"/>
      <c r="DD64" s="109"/>
      <c r="DE64" s="109"/>
      <c r="DF64" s="109"/>
      <c r="DG64" s="109"/>
      <c r="DH64" s="109"/>
      <c r="DI64" s="109"/>
      <c r="DJ64" s="109"/>
      <c r="DK64" s="109"/>
      <c r="DL64" s="109"/>
      <c r="DM64" s="109"/>
      <c r="DN64" s="109"/>
      <c r="DO64" s="109"/>
      <c r="DP64" s="109"/>
      <c r="DQ64" s="109"/>
      <c r="DR64" s="109"/>
      <c r="DS64" s="109"/>
      <c r="DT64" s="109"/>
      <c r="DU64" s="109"/>
      <c r="DV64" s="109"/>
      <c r="DW64" s="109"/>
      <c r="DX64" s="109"/>
      <c r="DY64" s="109"/>
      <c r="DZ64" s="109"/>
      <c r="EA64" s="109"/>
      <c r="EB64" s="109"/>
      <c r="EC64" s="109"/>
      <c r="ED64" s="109"/>
      <c r="EE64" s="109"/>
      <c r="EF64" s="109"/>
      <c r="EG64" s="109"/>
      <c r="EH64" s="109"/>
      <c r="EI64" s="109"/>
      <c r="EJ64" s="109"/>
      <c r="EK64" s="109"/>
      <c r="EL64" s="109"/>
      <c r="EM64" s="109"/>
      <c r="EN64" s="109"/>
      <c r="EO64" s="109"/>
      <c r="EP64" s="109"/>
      <c r="EQ64" s="109"/>
      <c r="ER64" s="109"/>
      <c r="ES64" s="109"/>
      <c r="ET64" s="109"/>
      <c r="EU64" s="109"/>
      <c r="EV64" s="109"/>
      <c r="EW64" s="109"/>
      <c r="EX64" s="109"/>
      <c r="EY64" s="109"/>
      <c r="EZ64" s="109"/>
      <c r="FA64" s="109"/>
      <c r="FB64" s="109"/>
      <c r="FC64" s="109"/>
      <c r="FD64" s="109"/>
      <c r="FE64" s="109"/>
      <c r="FF64" s="109"/>
      <c r="FG64" s="109"/>
      <c r="FH64" s="109"/>
      <c r="FI64" s="109"/>
      <c r="FJ64" s="109"/>
      <c r="FK64" s="191"/>
      <c r="FL64" s="110" t="s">
        <v>268</v>
      </c>
      <c r="FM64" s="111" t="s">
        <v>269</v>
      </c>
      <c r="FN64" s="111" t="s">
        <v>316</v>
      </c>
      <c r="FO64" s="111" t="s">
        <v>317</v>
      </c>
      <c r="FP64" s="98">
        <f t="shared" si="3"/>
        <v>0</v>
      </c>
      <c r="FQ64" s="5" t="s">
        <v>453</v>
      </c>
    </row>
    <row r="65" spans="1:173" s="5" customFormat="1" ht="15" customHeight="1">
      <c r="A65" s="107" t="s">
        <v>272</v>
      </c>
      <c r="B65" s="107" t="s">
        <v>264</v>
      </c>
      <c r="C65" s="107" t="s">
        <v>297</v>
      </c>
      <c r="D65" s="107" t="s">
        <v>63</v>
      </c>
      <c r="E65" s="108" t="s">
        <v>315</v>
      </c>
      <c r="F65" s="107" t="s">
        <v>267</v>
      </c>
      <c r="G65" s="107" t="s">
        <v>892</v>
      </c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208">
        <f>20-20</f>
        <v>0</v>
      </c>
      <c r="T65" s="109"/>
      <c r="U65" s="208">
        <f>40-40</f>
        <v>0</v>
      </c>
      <c r="V65" s="109"/>
      <c r="W65" s="109"/>
      <c r="X65" s="109"/>
      <c r="Y65" s="109"/>
      <c r="Z65" s="109"/>
      <c r="AA65" s="208">
        <f>10-10</f>
        <v>0</v>
      </c>
      <c r="AB65" s="109"/>
      <c r="AC65" s="109"/>
      <c r="AD65" s="109"/>
      <c r="AE65" s="209">
        <f>20-20+10</f>
        <v>10</v>
      </c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  <c r="AV65" s="109"/>
      <c r="AW65" s="109"/>
      <c r="AX65" s="109"/>
      <c r="AY65" s="109"/>
      <c r="AZ65" s="109"/>
      <c r="BA65" s="109"/>
      <c r="BB65" s="109"/>
      <c r="BC65" s="109"/>
      <c r="BD65" s="109"/>
      <c r="BE65" s="109"/>
      <c r="BF65" s="109"/>
      <c r="BG65" s="109"/>
      <c r="BH65" s="208">
        <f>30-30</f>
        <v>0</v>
      </c>
      <c r="BI65" s="109"/>
      <c r="BJ65" s="109"/>
      <c r="BK65" s="109"/>
      <c r="BL65" s="109"/>
      <c r="BM65" s="109"/>
      <c r="BN65" s="109"/>
      <c r="BO65" s="109"/>
      <c r="BP65" s="109"/>
      <c r="BQ65" s="109"/>
      <c r="BR65" s="109"/>
      <c r="BS65" s="109"/>
      <c r="BT65" s="109"/>
      <c r="BU65" s="109"/>
      <c r="BV65" s="109"/>
      <c r="BW65" s="109"/>
      <c r="BX65" s="109"/>
      <c r="BY65" s="109"/>
      <c r="BZ65" s="109"/>
      <c r="CA65" s="109"/>
      <c r="CB65" s="109"/>
      <c r="CC65" s="109"/>
      <c r="CD65" s="109"/>
      <c r="CE65" s="109"/>
      <c r="CF65" s="109"/>
      <c r="CG65" s="109"/>
      <c r="CH65" s="109"/>
      <c r="CI65" s="109"/>
      <c r="CJ65" s="109"/>
      <c r="CK65" s="109"/>
      <c r="CL65" s="109"/>
      <c r="CM65" s="109"/>
      <c r="CN65" s="109"/>
      <c r="CO65" s="109"/>
      <c r="CP65" s="109"/>
      <c r="CQ65" s="109"/>
      <c r="CR65" s="109"/>
      <c r="CS65" s="109"/>
      <c r="CT65" s="109"/>
      <c r="CU65" s="109"/>
      <c r="CV65" s="109"/>
      <c r="CW65" s="109"/>
      <c r="CX65" s="109"/>
      <c r="CY65" s="109"/>
      <c r="CZ65" s="109"/>
      <c r="DA65" s="109"/>
      <c r="DB65" s="109"/>
      <c r="DC65" s="109"/>
      <c r="DD65" s="109"/>
      <c r="DE65" s="109"/>
      <c r="DF65" s="109"/>
      <c r="DG65" s="109"/>
      <c r="DH65" s="109"/>
      <c r="DI65" s="109"/>
      <c r="DJ65" s="109"/>
      <c r="DK65" s="109"/>
      <c r="DL65" s="109"/>
      <c r="DM65" s="109"/>
      <c r="DN65" s="109"/>
      <c r="DO65" s="109"/>
      <c r="DP65" s="109"/>
      <c r="DQ65" s="109"/>
      <c r="DR65" s="109"/>
      <c r="DS65" s="109"/>
      <c r="DT65" s="109"/>
      <c r="DU65" s="109"/>
      <c r="DV65" s="109"/>
      <c r="DW65" s="109"/>
      <c r="DX65" s="208">
        <f>30-30</f>
        <v>0</v>
      </c>
      <c r="DY65" s="109"/>
      <c r="DZ65" s="109"/>
      <c r="EA65" s="109"/>
      <c r="EB65" s="109"/>
      <c r="EC65" s="109"/>
      <c r="ED65" s="109"/>
      <c r="EE65" s="109"/>
      <c r="EF65" s="208">
        <f>30-30</f>
        <v>0</v>
      </c>
      <c r="EG65" s="208">
        <f>10-10</f>
        <v>0</v>
      </c>
      <c r="EH65" s="208">
        <f>10-10</f>
        <v>0</v>
      </c>
      <c r="EI65" s="109"/>
      <c r="EJ65" s="208">
        <f>20-20</f>
        <v>0</v>
      </c>
      <c r="EK65" s="109"/>
      <c r="EL65" s="208">
        <f>70-70</f>
        <v>0</v>
      </c>
      <c r="EM65" s="208">
        <f>25-25</f>
        <v>0</v>
      </c>
      <c r="EN65" s="109"/>
      <c r="EO65" s="208">
        <f>65-65</f>
        <v>0</v>
      </c>
      <c r="EP65" s="109"/>
      <c r="EQ65" s="109"/>
      <c r="ER65" s="109"/>
      <c r="ES65" s="109"/>
      <c r="ET65" s="109"/>
      <c r="EU65" s="109"/>
      <c r="EV65" s="109"/>
      <c r="EW65" s="109"/>
      <c r="EX65" s="109"/>
      <c r="EY65" s="109"/>
      <c r="EZ65" s="109"/>
      <c r="FA65" s="109"/>
      <c r="FB65" s="109"/>
      <c r="FC65" s="109"/>
      <c r="FD65" s="109"/>
      <c r="FE65" s="109"/>
      <c r="FF65" s="109"/>
      <c r="FG65" s="109"/>
      <c r="FH65" s="109"/>
      <c r="FI65" s="109"/>
      <c r="FJ65" s="109"/>
      <c r="FK65" s="191"/>
      <c r="FL65" s="110" t="s">
        <v>268</v>
      </c>
      <c r="FM65" s="111" t="s">
        <v>269</v>
      </c>
      <c r="FN65" s="111" t="s">
        <v>316</v>
      </c>
      <c r="FO65" s="111" t="s">
        <v>317</v>
      </c>
      <c r="FP65" s="98">
        <f t="shared" si="3"/>
        <v>10</v>
      </c>
      <c r="FQ65" s="5" t="s">
        <v>453</v>
      </c>
    </row>
    <row r="66" spans="1:173" s="5" customFormat="1" ht="15" customHeight="1">
      <c r="A66" s="107" t="s">
        <v>272</v>
      </c>
      <c r="B66" s="107" t="s">
        <v>264</v>
      </c>
      <c r="C66" s="107" t="s">
        <v>297</v>
      </c>
      <c r="D66" s="107" t="s">
        <v>65</v>
      </c>
      <c r="E66" s="108" t="s">
        <v>315</v>
      </c>
      <c r="F66" s="107" t="s">
        <v>267</v>
      </c>
      <c r="G66" s="107" t="s">
        <v>893</v>
      </c>
      <c r="H66" s="109"/>
      <c r="I66" s="109"/>
      <c r="J66" s="208">
        <f>20-20</f>
        <v>0</v>
      </c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  <c r="AV66" s="109"/>
      <c r="AW66" s="109"/>
      <c r="AX66" s="109"/>
      <c r="AY66" s="109"/>
      <c r="AZ66" s="109"/>
      <c r="BA66" s="109"/>
      <c r="BB66" s="109"/>
      <c r="BC66" s="109"/>
      <c r="BD66" s="109"/>
      <c r="BE66" s="109"/>
      <c r="BF66" s="109"/>
      <c r="BG66" s="109"/>
      <c r="BH66" s="109"/>
      <c r="BI66" s="109"/>
      <c r="BJ66" s="109"/>
      <c r="BK66" s="109"/>
      <c r="BL66" s="109"/>
      <c r="BM66" s="109"/>
      <c r="BN66" s="109"/>
      <c r="BO66" s="109"/>
      <c r="BP66" s="109"/>
      <c r="BQ66" s="109"/>
      <c r="BR66" s="109"/>
      <c r="BS66" s="109"/>
      <c r="BT66" s="109"/>
      <c r="BU66" s="109"/>
      <c r="BV66" s="109"/>
      <c r="BW66" s="109"/>
      <c r="BX66" s="109"/>
      <c r="BY66" s="109"/>
      <c r="BZ66" s="109"/>
      <c r="CA66" s="109"/>
      <c r="CB66" s="109"/>
      <c r="CC66" s="109"/>
      <c r="CD66" s="109"/>
      <c r="CE66" s="109"/>
      <c r="CF66" s="109"/>
      <c r="CG66" s="109"/>
      <c r="CH66" s="109"/>
      <c r="CI66" s="109"/>
      <c r="CJ66" s="109"/>
      <c r="CK66" s="109"/>
      <c r="CL66" s="109"/>
      <c r="CM66" s="109"/>
      <c r="CN66" s="109"/>
      <c r="CO66" s="109"/>
      <c r="CP66" s="109"/>
      <c r="CQ66" s="109"/>
      <c r="CR66" s="109"/>
      <c r="CS66" s="109"/>
      <c r="CT66" s="109"/>
      <c r="CU66" s="109"/>
      <c r="CV66" s="109"/>
      <c r="CW66" s="109"/>
      <c r="CX66" s="109"/>
      <c r="CY66" s="109"/>
      <c r="CZ66" s="109"/>
      <c r="DA66" s="109"/>
      <c r="DB66" s="109"/>
      <c r="DC66" s="109"/>
      <c r="DD66" s="109"/>
      <c r="DE66" s="109"/>
      <c r="DF66" s="109"/>
      <c r="DG66" s="109"/>
      <c r="DH66" s="109"/>
      <c r="DI66" s="109"/>
      <c r="DJ66" s="109"/>
      <c r="DK66" s="109"/>
      <c r="DL66" s="109"/>
      <c r="DM66" s="109"/>
      <c r="DN66" s="109"/>
      <c r="DO66" s="109"/>
      <c r="DP66" s="109"/>
      <c r="DQ66" s="109"/>
      <c r="DR66" s="109"/>
      <c r="DS66" s="109"/>
      <c r="DT66" s="109"/>
      <c r="DU66" s="109"/>
      <c r="DV66" s="109"/>
      <c r="DW66" s="109"/>
      <c r="DX66" s="109"/>
      <c r="DY66" s="109"/>
      <c r="DZ66" s="109"/>
      <c r="EA66" s="109"/>
      <c r="EB66" s="109"/>
      <c r="EC66" s="109"/>
      <c r="ED66" s="109"/>
      <c r="EE66" s="109"/>
      <c r="EF66" s="109"/>
      <c r="EG66" s="109"/>
      <c r="EH66" s="109"/>
      <c r="EI66" s="109"/>
      <c r="EJ66" s="109"/>
      <c r="EK66" s="109"/>
      <c r="EL66" s="109"/>
      <c r="EM66" s="109"/>
      <c r="EN66" s="109"/>
      <c r="EO66" s="109"/>
      <c r="EP66" s="109"/>
      <c r="EQ66" s="109"/>
      <c r="ER66" s="109"/>
      <c r="ES66" s="109"/>
      <c r="ET66" s="109"/>
      <c r="EU66" s="109"/>
      <c r="EV66" s="109"/>
      <c r="EW66" s="109"/>
      <c r="EX66" s="109"/>
      <c r="EY66" s="109"/>
      <c r="EZ66" s="109"/>
      <c r="FA66" s="109"/>
      <c r="FB66" s="109"/>
      <c r="FC66" s="109"/>
      <c r="FD66" s="109"/>
      <c r="FE66" s="109"/>
      <c r="FF66" s="109"/>
      <c r="FG66" s="109"/>
      <c r="FH66" s="109"/>
      <c r="FI66" s="109"/>
      <c r="FJ66" s="109"/>
      <c r="FK66" s="191"/>
      <c r="FL66" s="110" t="s">
        <v>268</v>
      </c>
      <c r="FM66" s="111" t="s">
        <v>269</v>
      </c>
      <c r="FN66" s="111" t="s">
        <v>316</v>
      </c>
      <c r="FO66" s="111" t="s">
        <v>317</v>
      </c>
      <c r="FP66" s="98">
        <f t="shared" si="3"/>
        <v>0</v>
      </c>
      <c r="FQ66" s="5" t="s">
        <v>453</v>
      </c>
    </row>
    <row r="67" spans="1:173" s="5" customFormat="1" ht="15" customHeight="1">
      <c r="A67" s="107" t="s">
        <v>272</v>
      </c>
      <c r="B67" s="107" t="s">
        <v>271</v>
      </c>
      <c r="C67" s="107" t="s">
        <v>297</v>
      </c>
      <c r="D67" s="107" t="s">
        <v>64</v>
      </c>
      <c r="E67" s="183" t="s">
        <v>315</v>
      </c>
      <c r="F67" s="107" t="s">
        <v>267</v>
      </c>
      <c r="G67" s="107" t="s">
        <v>893</v>
      </c>
      <c r="H67" s="109"/>
      <c r="I67" s="208">
        <f>20-20</f>
        <v>0</v>
      </c>
      <c r="J67" s="109"/>
      <c r="K67" s="208">
        <f>50-50</f>
        <v>0</v>
      </c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208">
        <f>40-40</f>
        <v>0</v>
      </c>
      <c r="AH67" s="208">
        <f>20-20</f>
        <v>0</v>
      </c>
      <c r="AI67" s="109"/>
      <c r="AJ67" s="109"/>
      <c r="AK67" s="109"/>
      <c r="AL67" s="109"/>
      <c r="AM67" s="109"/>
      <c r="AN67" s="109"/>
      <c r="AO67" s="109"/>
      <c r="AP67" s="109"/>
      <c r="AQ67" s="109"/>
      <c r="AR67" s="208">
        <f>90-90</f>
        <v>0</v>
      </c>
      <c r="AS67" s="109"/>
      <c r="AT67" s="109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09"/>
      <c r="BF67" s="208">
        <f>40-40</f>
        <v>0</v>
      </c>
      <c r="BG67" s="109"/>
      <c r="BH67" s="109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09"/>
      <c r="BT67" s="109"/>
      <c r="BU67" s="109"/>
      <c r="BV67" s="109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09"/>
      <c r="CH67" s="109"/>
      <c r="CI67" s="109"/>
      <c r="CJ67" s="109"/>
      <c r="CK67" s="109"/>
      <c r="CL67" s="109"/>
      <c r="CM67" s="109"/>
      <c r="CN67" s="109"/>
      <c r="CO67" s="109"/>
      <c r="CP67" s="109"/>
      <c r="CQ67" s="109"/>
      <c r="CR67" s="109"/>
      <c r="CS67" s="109"/>
      <c r="CT67" s="109"/>
      <c r="CU67" s="109"/>
      <c r="CV67" s="109"/>
      <c r="CW67" s="109"/>
      <c r="CX67" s="109"/>
      <c r="CY67" s="109"/>
      <c r="CZ67" s="109"/>
      <c r="DA67" s="109"/>
      <c r="DB67" s="109"/>
      <c r="DC67" s="109"/>
      <c r="DD67" s="109"/>
      <c r="DE67" s="109"/>
      <c r="DF67" s="109"/>
      <c r="DG67" s="109"/>
      <c r="DH67" s="109"/>
      <c r="DI67" s="109"/>
      <c r="DJ67" s="109"/>
      <c r="DK67" s="109"/>
      <c r="DL67" s="109"/>
      <c r="DM67" s="109"/>
      <c r="DN67" s="109"/>
      <c r="DO67" s="109"/>
      <c r="DP67" s="109"/>
      <c r="DQ67" s="109"/>
      <c r="DR67" s="109"/>
      <c r="DS67" s="109"/>
      <c r="DT67" s="109"/>
      <c r="DU67" s="109"/>
      <c r="DV67" s="109"/>
      <c r="DW67" s="109"/>
      <c r="DX67" s="109"/>
      <c r="DY67" s="109"/>
      <c r="DZ67" s="109"/>
      <c r="EA67" s="109"/>
      <c r="EB67" s="109"/>
      <c r="EC67" s="109"/>
      <c r="ED67" s="109"/>
      <c r="EE67" s="109"/>
      <c r="EF67" s="109"/>
      <c r="EG67" s="109"/>
      <c r="EH67" s="109"/>
      <c r="EI67" s="109"/>
      <c r="EJ67" s="109"/>
      <c r="EK67" s="109"/>
      <c r="EL67" s="109"/>
      <c r="EM67" s="109"/>
      <c r="EN67" s="109"/>
      <c r="EO67" s="109"/>
      <c r="EP67" s="109"/>
      <c r="EQ67" s="109"/>
      <c r="ER67" s="109"/>
      <c r="ES67" s="109"/>
      <c r="ET67" s="109"/>
      <c r="EU67" s="109"/>
      <c r="EV67" s="109"/>
      <c r="EW67" s="109"/>
      <c r="EX67" s="109"/>
      <c r="EY67" s="109"/>
      <c r="EZ67" s="109"/>
      <c r="FA67" s="109"/>
      <c r="FB67" s="109"/>
      <c r="FC67" s="109"/>
      <c r="FD67" s="109"/>
      <c r="FE67" s="109"/>
      <c r="FF67" s="109"/>
      <c r="FG67" s="109"/>
      <c r="FH67" s="109"/>
      <c r="FI67" s="109"/>
      <c r="FJ67" s="109"/>
      <c r="FK67" s="191"/>
      <c r="FL67" s="110" t="s">
        <v>268</v>
      </c>
      <c r="FM67" s="111" t="s">
        <v>269</v>
      </c>
      <c r="FN67" s="111" t="s">
        <v>316</v>
      </c>
      <c r="FO67" s="111" t="s">
        <v>317</v>
      </c>
      <c r="FP67" s="98">
        <f t="shared" si="3"/>
        <v>0</v>
      </c>
      <c r="FQ67" s="5" t="s">
        <v>453</v>
      </c>
    </row>
    <row r="68" spans="1:173" s="5" customFormat="1" ht="15" customHeight="1">
      <c r="A68" s="107" t="s">
        <v>272</v>
      </c>
      <c r="B68" s="107" t="s">
        <v>271</v>
      </c>
      <c r="C68" s="107" t="s">
        <v>297</v>
      </c>
      <c r="D68" s="107" t="s">
        <v>63</v>
      </c>
      <c r="E68" s="183" t="s">
        <v>315</v>
      </c>
      <c r="F68" s="107" t="s">
        <v>267</v>
      </c>
      <c r="G68" s="107" t="s">
        <v>894</v>
      </c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208">
        <f>60-60</f>
        <v>0</v>
      </c>
      <c r="T68" s="109"/>
      <c r="U68" s="208">
        <f>80-80</f>
        <v>0</v>
      </c>
      <c r="V68" s="109"/>
      <c r="W68" s="109"/>
      <c r="X68" s="109"/>
      <c r="Y68" s="109"/>
      <c r="Z68" s="109"/>
      <c r="AA68" s="208">
        <f>10-10</f>
        <v>0</v>
      </c>
      <c r="AB68" s="208">
        <f>30-30</f>
        <v>0</v>
      </c>
      <c r="AC68" s="208">
        <f>40-40</f>
        <v>0</v>
      </c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208">
        <f>350-350</f>
        <v>0</v>
      </c>
      <c r="AV68" s="109"/>
      <c r="AW68" s="109"/>
      <c r="AX68" s="109"/>
      <c r="AY68" s="109"/>
      <c r="AZ68" s="109"/>
      <c r="BA68" s="109"/>
      <c r="BB68" s="109"/>
      <c r="BC68" s="109"/>
      <c r="BD68" s="109"/>
      <c r="BE68" s="109"/>
      <c r="BF68" s="109"/>
      <c r="BG68" s="109"/>
      <c r="BH68" s="208">
        <f>40-40</f>
        <v>0</v>
      </c>
      <c r="BI68" s="109"/>
      <c r="BJ68" s="109"/>
      <c r="BK68" s="109"/>
      <c r="BL68" s="109"/>
      <c r="BM68" s="109"/>
      <c r="BN68" s="109"/>
      <c r="BO68" s="109"/>
      <c r="BP68" s="109"/>
      <c r="BQ68" s="109"/>
      <c r="BR68" s="109"/>
      <c r="BS68" s="109"/>
      <c r="BT68" s="109"/>
      <c r="BU68" s="109"/>
      <c r="BV68" s="109"/>
      <c r="BW68" s="109"/>
      <c r="BX68" s="109"/>
      <c r="BY68" s="109"/>
      <c r="BZ68" s="109"/>
      <c r="CA68" s="109"/>
      <c r="CB68" s="109"/>
      <c r="CC68" s="109"/>
      <c r="CD68" s="109"/>
      <c r="CE68" s="109"/>
      <c r="CF68" s="109"/>
      <c r="CG68" s="109"/>
      <c r="CH68" s="109"/>
      <c r="CI68" s="109"/>
      <c r="CJ68" s="109"/>
      <c r="CK68" s="109"/>
      <c r="CL68" s="109"/>
      <c r="CM68" s="109"/>
      <c r="CN68" s="109"/>
      <c r="CO68" s="109"/>
      <c r="CP68" s="109"/>
      <c r="CQ68" s="109"/>
      <c r="CR68" s="109"/>
      <c r="CS68" s="109"/>
      <c r="CT68" s="109"/>
      <c r="CU68" s="109"/>
      <c r="CV68" s="109"/>
      <c r="CW68" s="109"/>
      <c r="CX68" s="109"/>
      <c r="CY68" s="109"/>
      <c r="CZ68" s="109"/>
      <c r="DA68" s="109"/>
      <c r="DB68" s="109"/>
      <c r="DC68" s="109"/>
      <c r="DD68" s="109"/>
      <c r="DE68" s="109"/>
      <c r="DF68" s="109"/>
      <c r="DG68" s="109"/>
      <c r="DH68" s="109"/>
      <c r="DI68" s="109"/>
      <c r="DJ68" s="109"/>
      <c r="DK68" s="109"/>
      <c r="DL68" s="109"/>
      <c r="DM68" s="109"/>
      <c r="DN68" s="109"/>
      <c r="DO68" s="109"/>
      <c r="DP68" s="109"/>
      <c r="DQ68" s="109"/>
      <c r="DR68" s="109"/>
      <c r="DS68" s="109"/>
      <c r="DT68" s="109"/>
      <c r="DU68" s="109"/>
      <c r="DV68" s="109"/>
      <c r="DW68" s="109"/>
      <c r="DX68" s="208">
        <f>210-210</f>
        <v>0</v>
      </c>
      <c r="DY68" s="109"/>
      <c r="DZ68" s="109"/>
      <c r="EA68" s="109"/>
      <c r="EB68" s="109"/>
      <c r="EC68" s="109"/>
      <c r="ED68" s="109"/>
      <c r="EE68" s="109"/>
      <c r="EF68" s="208">
        <f>40-40</f>
        <v>0</v>
      </c>
      <c r="EG68" s="208">
        <f>10-10</f>
        <v>0</v>
      </c>
      <c r="EH68" s="208">
        <f>4-4</f>
        <v>0</v>
      </c>
      <c r="EI68" s="109"/>
      <c r="EJ68" s="208">
        <f>20-20</f>
        <v>0</v>
      </c>
      <c r="EK68" s="109"/>
      <c r="EL68" s="208">
        <f>40-40</f>
        <v>0</v>
      </c>
      <c r="EM68" s="208">
        <f>30-30</f>
        <v>0</v>
      </c>
      <c r="EN68" s="109"/>
      <c r="EO68" s="208">
        <f>95-95</f>
        <v>0</v>
      </c>
      <c r="EP68" s="109"/>
      <c r="EQ68" s="109"/>
      <c r="ER68" s="109"/>
      <c r="ES68" s="109"/>
      <c r="ET68" s="109"/>
      <c r="EU68" s="109"/>
      <c r="EV68" s="109"/>
      <c r="EW68" s="109"/>
      <c r="EX68" s="109"/>
      <c r="EY68" s="109"/>
      <c r="EZ68" s="109"/>
      <c r="FA68" s="109"/>
      <c r="FB68" s="109"/>
      <c r="FC68" s="109"/>
      <c r="FD68" s="109"/>
      <c r="FE68" s="109"/>
      <c r="FF68" s="109"/>
      <c r="FG68" s="109"/>
      <c r="FH68" s="109"/>
      <c r="FI68" s="109"/>
      <c r="FJ68" s="109"/>
      <c r="FK68" s="191"/>
      <c r="FL68" s="110" t="s">
        <v>268</v>
      </c>
      <c r="FM68" s="111" t="s">
        <v>269</v>
      </c>
      <c r="FN68" s="111" t="s">
        <v>316</v>
      </c>
      <c r="FO68" s="111" t="s">
        <v>317</v>
      </c>
      <c r="FP68" s="98">
        <f t="shared" si="3"/>
        <v>0</v>
      </c>
      <c r="FQ68" s="5" t="s">
        <v>453</v>
      </c>
    </row>
    <row r="69" spans="1:173" s="5" customFormat="1" ht="15" customHeight="1">
      <c r="A69" s="107" t="s">
        <v>272</v>
      </c>
      <c r="B69" s="107" t="s">
        <v>271</v>
      </c>
      <c r="C69" s="107" t="s">
        <v>297</v>
      </c>
      <c r="D69" s="107" t="s">
        <v>65</v>
      </c>
      <c r="E69" s="183" t="s">
        <v>315</v>
      </c>
      <c r="F69" s="107" t="s">
        <v>267</v>
      </c>
      <c r="G69" s="107" t="s">
        <v>853</v>
      </c>
      <c r="H69" s="109"/>
      <c r="I69" s="109"/>
      <c r="J69" s="208">
        <f>40-40</f>
        <v>0</v>
      </c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  <c r="AV69" s="109"/>
      <c r="AW69" s="109"/>
      <c r="AX69" s="109"/>
      <c r="AY69" s="109"/>
      <c r="AZ69" s="109"/>
      <c r="BA69" s="109"/>
      <c r="BB69" s="109"/>
      <c r="BC69" s="109"/>
      <c r="BD69" s="109"/>
      <c r="BE69" s="109"/>
      <c r="BF69" s="109"/>
      <c r="BG69" s="109"/>
      <c r="BH69" s="109"/>
      <c r="BI69" s="109"/>
      <c r="BJ69" s="109"/>
      <c r="BK69" s="109"/>
      <c r="BL69" s="109"/>
      <c r="BM69" s="109"/>
      <c r="BN69" s="109"/>
      <c r="BO69" s="109"/>
      <c r="BP69" s="109"/>
      <c r="BQ69" s="109"/>
      <c r="BR69" s="109"/>
      <c r="BS69" s="109"/>
      <c r="BT69" s="109"/>
      <c r="BU69" s="109"/>
      <c r="BV69" s="109"/>
      <c r="BW69" s="109"/>
      <c r="BX69" s="109"/>
      <c r="BY69" s="109"/>
      <c r="BZ69" s="109"/>
      <c r="CA69" s="109"/>
      <c r="CB69" s="109"/>
      <c r="CC69" s="109"/>
      <c r="CD69" s="109"/>
      <c r="CE69" s="109"/>
      <c r="CF69" s="109"/>
      <c r="CG69" s="109"/>
      <c r="CH69" s="109"/>
      <c r="CI69" s="109"/>
      <c r="CJ69" s="109"/>
      <c r="CK69" s="109"/>
      <c r="CL69" s="109"/>
      <c r="CM69" s="109"/>
      <c r="CN69" s="109"/>
      <c r="CO69" s="109"/>
      <c r="CP69" s="109"/>
      <c r="CQ69" s="109"/>
      <c r="CR69" s="109"/>
      <c r="CS69" s="109"/>
      <c r="CT69" s="109"/>
      <c r="CU69" s="109"/>
      <c r="CV69" s="109"/>
      <c r="CW69" s="109"/>
      <c r="CX69" s="109"/>
      <c r="CY69" s="109"/>
      <c r="CZ69" s="109"/>
      <c r="DA69" s="109"/>
      <c r="DB69" s="109"/>
      <c r="DC69" s="109"/>
      <c r="DD69" s="109"/>
      <c r="DE69" s="109"/>
      <c r="DF69" s="109"/>
      <c r="DG69" s="109"/>
      <c r="DH69" s="109"/>
      <c r="DI69" s="109"/>
      <c r="DJ69" s="109"/>
      <c r="DK69" s="109"/>
      <c r="DL69" s="109"/>
      <c r="DM69" s="109"/>
      <c r="DN69" s="109"/>
      <c r="DO69" s="109"/>
      <c r="DP69" s="109"/>
      <c r="DQ69" s="109"/>
      <c r="DR69" s="109"/>
      <c r="DS69" s="109"/>
      <c r="DT69" s="109"/>
      <c r="DU69" s="109"/>
      <c r="DV69" s="109"/>
      <c r="DW69" s="109"/>
      <c r="DX69" s="109"/>
      <c r="DY69" s="109"/>
      <c r="DZ69" s="109"/>
      <c r="EA69" s="109"/>
      <c r="EB69" s="109"/>
      <c r="EC69" s="109"/>
      <c r="ED69" s="109"/>
      <c r="EE69" s="109"/>
      <c r="EF69" s="109"/>
      <c r="EG69" s="109"/>
      <c r="EH69" s="109"/>
      <c r="EI69" s="109"/>
      <c r="EJ69" s="109"/>
      <c r="EK69" s="109"/>
      <c r="EL69" s="109"/>
      <c r="EM69" s="109"/>
      <c r="EN69" s="109"/>
      <c r="EO69" s="109"/>
      <c r="EP69" s="109"/>
      <c r="EQ69" s="109"/>
      <c r="ER69" s="109"/>
      <c r="ES69" s="109"/>
      <c r="ET69" s="109"/>
      <c r="EU69" s="109"/>
      <c r="EV69" s="109"/>
      <c r="EW69" s="109"/>
      <c r="EX69" s="109"/>
      <c r="EY69" s="109"/>
      <c r="EZ69" s="109"/>
      <c r="FA69" s="109"/>
      <c r="FB69" s="109"/>
      <c r="FC69" s="109"/>
      <c r="FD69" s="109"/>
      <c r="FE69" s="109"/>
      <c r="FF69" s="109"/>
      <c r="FG69" s="109"/>
      <c r="FH69" s="109"/>
      <c r="FI69" s="109"/>
      <c r="FJ69" s="109"/>
      <c r="FK69" s="191"/>
      <c r="FL69" s="110" t="s">
        <v>268</v>
      </c>
      <c r="FM69" s="111" t="s">
        <v>269</v>
      </c>
      <c r="FN69" s="111" t="s">
        <v>316</v>
      </c>
      <c r="FO69" s="111" t="s">
        <v>317</v>
      </c>
      <c r="FP69" s="98">
        <f t="shared" si="3"/>
        <v>0</v>
      </c>
      <c r="FQ69" s="5" t="s">
        <v>453</v>
      </c>
    </row>
    <row r="70" spans="1:173" s="5" customFormat="1" ht="15" customHeight="1">
      <c r="A70" s="107" t="s">
        <v>264</v>
      </c>
      <c r="B70" s="107" t="s">
        <v>271</v>
      </c>
      <c r="C70" s="107" t="s">
        <v>297</v>
      </c>
      <c r="D70" s="107" t="s">
        <v>64</v>
      </c>
      <c r="E70" s="108" t="s">
        <v>318</v>
      </c>
      <c r="F70" s="107" t="s">
        <v>267</v>
      </c>
      <c r="G70" s="107" t="s">
        <v>862</v>
      </c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  <c r="AV70" s="109"/>
      <c r="AW70" s="109"/>
      <c r="AX70" s="109"/>
      <c r="AY70" s="109"/>
      <c r="AZ70" s="109"/>
      <c r="BA70" s="109"/>
      <c r="BB70" s="109"/>
      <c r="BC70" s="109"/>
      <c r="BD70" s="109"/>
      <c r="BE70" s="109"/>
      <c r="BF70" s="109"/>
      <c r="BG70" s="109"/>
      <c r="BH70" s="109"/>
      <c r="BI70" s="109"/>
      <c r="BJ70" s="109"/>
      <c r="BK70" s="109"/>
      <c r="BL70" s="109"/>
      <c r="BM70" s="109"/>
      <c r="BN70" s="109"/>
      <c r="BO70" s="109"/>
      <c r="BP70" s="109"/>
      <c r="BQ70" s="109"/>
      <c r="BR70" s="109"/>
      <c r="BS70" s="109"/>
      <c r="BT70" s="109"/>
      <c r="BU70" s="109"/>
      <c r="BV70" s="109"/>
      <c r="BW70" s="109"/>
      <c r="BX70" s="109"/>
      <c r="BY70" s="109"/>
      <c r="BZ70" s="109"/>
      <c r="CA70" s="109"/>
      <c r="CB70" s="109"/>
      <c r="CC70" s="109"/>
      <c r="CD70" s="109"/>
      <c r="CE70" s="109"/>
      <c r="CF70" s="109"/>
      <c r="CG70" s="109"/>
      <c r="CH70" s="109"/>
      <c r="CI70" s="109"/>
      <c r="CJ70" s="109"/>
      <c r="CK70" s="109"/>
      <c r="CL70" s="109"/>
      <c r="CM70" s="109"/>
      <c r="CN70" s="109"/>
      <c r="CO70" s="109"/>
      <c r="CP70" s="109"/>
      <c r="CQ70" s="109"/>
      <c r="CR70" s="109"/>
      <c r="CS70" s="109"/>
      <c r="CT70" s="109"/>
      <c r="CU70" s="109"/>
      <c r="CV70" s="109"/>
      <c r="CW70" s="109"/>
      <c r="CX70" s="109"/>
      <c r="CY70" s="109"/>
      <c r="CZ70" s="109"/>
      <c r="DA70" s="109"/>
      <c r="DB70" s="109"/>
      <c r="DC70" s="109"/>
      <c r="DD70" s="109"/>
      <c r="DE70" s="109"/>
      <c r="DF70" s="109"/>
      <c r="DG70" s="109"/>
      <c r="DH70" s="109"/>
      <c r="DI70" s="109"/>
      <c r="DJ70" s="109"/>
      <c r="DK70" s="109"/>
      <c r="DL70" s="109"/>
      <c r="DM70" s="109"/>
      <c r="DN70" s="109"/>
      <c r="DO70" s="109"/>
      <c r="DP70" s="109"/>
      <c r="DQ70" s="109"/>
      <c r="DR70" s="109"/>
      <c r="DS70" s="109"/>
      <c r="DT70" s="109"/>
      <c r="DU70" s="208">
        <f>800-800</f>
        <v>0</v>
      </c>
      <c r="DV70" s="109"/>
      <c r="DW70" s="109"/>
      <c r="DX70" s="109"/>
      <c r="DY70" s="109"/>
      <c r="DZ70" s="109"/>
      <c r="EA70" s="208">
        <f>800-800</f>
        <v>0</v>
      </c>
      <c r="EB70" s="109"/>
      <c r="EC70" s="109"/>
      <c r="ED70" s="109"/>
      <c r="EE70" s="109"/>
      <c r="EF70" s="109"/>
      <c r="EG70" s="109"/>
      <c r="EH70" s="109"/>
      <c r="EI70" s="109"/>
      <c r="EJ70" s="109"/>
      <c r="EK70" s="109"/>
      <c r="EL70" s="109"/>
      <c r="EM70" s="109"/>
      <c r="EN70" s="109"/>
      <c r="EO70" s="109"/>
      <c r="EP70" s="109"/>
      <c r="EQ70" s="109"/>
      <c r="ER70" s="109"/>
      <c r="ES70" s="109"/>
      <c r="ET70" s="109"/>
      <c r="EU70" s="109"/>
      <c r="EV70" s="109"/>
      <c r="EW70" s="109"/>
      <c r="EX70" s="109"/>
      <c r="EY70" s="109"/>
      <c r="EZ70" s="109"/>
      <c r="FA70" s="109"/>
      <c r="FB70" s="109"/>
      <c r="FC70" s="109"/>
      <c r="FD70" s="109"/>
      <c r="FE70" s="109"/>
      <c r="FF70" s="109"/>
      <c r="FG70" s="109"/>
      <c r="FH70" s="109"/>
      <c r="FI70" s="109"/>
      <c r="FJ70" s="109"/>
      <c r="FK70" s="112" t="s">
        <v>322</v>
      </c>
      <c r="FL70" s="110" t="s">
        <v>268</v>
      </c>
      <c r="FM70" s="111" t="s">
        <v>269</v>
      </c>
      <c r="FN70" s="111" t="s">
        <v>321</v>
      </c>
      <c r="FO70" s="111" t="s">
        <v>320</v>
      </c>
      <c r="FP70" s="98">
        <f t="shared" si="3"/>
        <v>0</v>
      </c>
      <c r="FQ70" s="5" t="s">
        <v>454</v>
      </c>
    </row>
    <row r="71" spans="1:173" s="5" customFormat="1" ht="15" customHeight="1">
      <c r="A71" s="107" t="s">
        <v>264</v>
      </c>
      <c r="B71" s="107" t="s">
        <v>271</v>
      </c>
      <c r="C71" s="107" t="s">
        <v>297</v>
      </c>
      <c r="D71" s="107" t="s">
        <v>63</v>
      </c>
      <c r="E71" s="108" t="s">
        <v>318</v>
      </c>
      <c r="F71" s="107" t="s">
        <v>267</v>
      </c>
      <c r="G71" s="107" t="s">
        <v>862</v>
      </c>
      <c r="H71" s="109"/>
      <c r="I71" s="109"/>
      <c r="J71" s="109"/>
      <c r="K71" s="109"/>
      <c r="L71" s="222">
        <v>260</v>
      </c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  <c r="AV71" s="109"/>
      <c r="AW71" s="109"/>
      <c r="AX71" s="109"/>
      <c r="AY71" s="109"/>
      <c r="AZ71" s="109"/>
      <c r="BA71" s="109"/>
      <c r="BB71" s="109"/>
      <c r="BC71" s="109"/>
      <c r="BD71" s="109"/>
      <c r="BE71" s="109"/>
      <c r="BF71" s="109"/>
      <c r="BG71" s="109"/>
      <c r="BH71" s="109"/>
      <c r="BI71" s="109"/>
      <c r="BJ71" s="109"/>
      <c r="BK71" s="109"/>
      <c r="BL71" s="109"/>
      <c r="BM71" s="109"/>
      <c r="BN71" s="109"/>
      <c r="BO71" s="109"/>
      <c r="BP71" s="109"/>
      <c r="BQ71" s="109"/>
      <c r="BR71" s="109"/>
      <c r="BS71" s="109"/>
      <c r="BT71" s="109"/>
      <c r="BU71" s="109"/>
      <c r="BV71" s="109"/>
      <c r="BW71" s="109"/>
      <c r="BX71" s="109"/>
      <c r="BY71" s="109"/>
      <c r="BZ71" s="109"/>
      <c r="CA71" s="109"/>
      <c r="CB71" s="109"/>
      <c r="CC71" s="109"/>
      <c r="CD71" s="109"/>
      <c r="CE71" s="109"/>
      <c r="CF71" s="109"/>
      <c r="CG71" s="109"/>
      <c r="CH71" s="109"/>
      <c r="CI71" s="109"/>
      <c r="CJ71" s="109"/>
      <c r="CK71" s="109"/>
      <c r="CL71" s="109"/>
      <c r="CM71" s="109"/>
      <c r="CN71" s="109"/>
      <c r="CO71" s="109"/>
      <c r="CP71" s="109"/>
      <c r="CQ71" s="109"/>
      <c r="CR71" s="109"/>
      <c r="CS71" s="109"/>
      <c r="CT71" s="109"/>
      <c r="CU71" s="109"/>
      <c r="CV71" s="109"/>
      <c r="CW71" s="109"/>
      <c r="CX71" s="109"/>
      <c r="CY71" s="109"/>
      <c r="CZ71" s="109"/>
      <c r="DA71" s="109"/>
      <c r="DB71" s="109"/>
      <c r="DC71" s="109"/>
      <c r="DD71" s="109"/>
      <c r="DE71" s="109"/>
      <c r="DF71" s="109"/>
      <c r="DG71" s="109"/>
      <c r="DH71" s="109"/>
      <c r="DI71" s="109"/>
      <c r="DJ71" s="109"/>
      <c r="DK71" s="109"/>
      <c r="DL71" s="109"/>
      <c r="DM71" s="109"/>
      <c r="DN71" s="109"/>
      <c r="DO71" s="109"/>
      <c r="DP71" s="109"/>
      <c r="DQ71" s="109"/>
      <c r="DR71" s="109"/>
      <c r="DS71" s="109"/>
      <c r="DT71" s="109"/>
      <c r="DU71" s="109"/>
      <c r="DV71" s="109"/>
      <c r="DW71" s="109"/>
      <c r="DX71" s="109"/>
      <c r="DY71" s="109"/>
      <c r="DZ71" s="109"/>
      <c r="EA71" s="109"/>
      <c r="EB71" s="109"/>
      <c r="EC71" s="109"/>
      <c r="ED71" s="109"/>
      <c r="EE71" s="109"/>
      <c r="EF71" s="109"/>
      <c r="EG71" s="109"/>
      <c r="EH71" s="109"/>
      <c r="EI71" s="109"/>
      <c r="EJ71" s="109"/>
      <c r="EK71" s="109"/>
      <c r="EL71" s="109"/>
      <c r="EM71" s="109"/>
      <c r="EN71" s="109"/>
      <c r="EO71" s="109"/>
      <c r="EP71" s="109"/>
      <c r="EQ71" s="109"/>
      <c r="ER71" s="109"/>
      <c r="ES71" s="109"/>
      <c r="ET71" s="109"/>
      <c r="EU71" s="109"/>
      <c r="EV71" s="109"/>
      <c r="EW71" s="109"/>
      <c r="EX71" s="109"/>
      <c r="EY71" s="109"/>
      <c r="EZ71" s="109"/>
      <c r="FA71" s="109"/>
      <c r="FB71" s="109"/>
      <c r="FC71" s="109"/>
      <c r="FD71" s="109"/>
      <c r="FE71" s="109"/>
      <c r="FF71" s="109"/>
      <c r="FG71" s="109"/>
      <c r="FH71" s="109"/>
      <c r="FI71" s="109"/>
      <c r="FJ71" s="109"/>
      <c r="FK71" s="112" t="s">
        <v>322</v>
      </c>
      <c r="FL71" s="110" t="s">
        <v>268</v>
      </c>
      <c r="FM71" s="111" t="s">
        <v>269</v>
      </c>
      <c r="FN71" s="111" t="s">
        <v>321</v>
      </c>
      <c r="FO71" s="111" t="s">
        <v>320</v>
      </c>
      <c r="FP71" s="98">
        <f t="shared" si="3"/>
        <v>260</v>
      </c>
      <c r="FQ71" s="5" t="s">
        <v>454</v>
      </c>
    </row>
    <row r="72" spans="1:173" s="5" customFormat="1" ht="15" customHeight="1">
      <c r="A72" s="107" t="s">
        <v>264</v>
      </c>
      <c r="B72" s="107" t="s">
        <v>264</v>
      </c>
      <c r="C72" s="107" t="s">
        <v>297</v>
      </c>
      <c r="D72" s="107" t="s">
        <v>64</v>
      </c>
      <c r="E72" s="183" t="s">
        <v>318</v>
      </c>
      <c r="F72" s="107" t="s">
        <v>267</v>
      </c>
      <c r="G72" s="107" t="s">
        <v>863</v>
      </c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208">
        <f>200-200</f>
        <v>0</v>
      </c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  <c r="AV72" s="109"/>
      <c r="AW72" s="109"/>
      <c r="AX72" s="109"/>
      <c r="AY72" s="109"/>
      <c r="AZ72" s="109"/>
      <c r="BA72" s="109"/>
      <c r="BB72" s="109"/>
      <c r="BC72" s="109"/>
      <c r="BD72" s="109"/>
      <c r="BE72" s="109"/>
      <c r="BF72" s="208">
        <f>200-200</f>
        <v>0</v>
      </c>
      <c r="BG72" s="109"/>
      <c r="BH72" s="109"/>
      <c r="BI72" s="109"/>
      <c r="BJ72" s="109"/>
      <c r="BK72" s="109"/>
      <c r="BL72" s="109"/>
      <c r="BM72" s="109"/>
      <c r="BN72" s="109"/>
      <c r="BO72" s="109"/>
      <c r="BP72" s="109"/>
      <c r="BQ72" s="109"/>
      <c r="BR72" s="109"/>
      <c r="BS72" s="109"/>
      <c r="BT72" s="109"/>
      <c r="BU72" s="109"/>
      <c r="BV72" s="109"/>
      <c r="BW72" s="109"/>
      <c r="BX72" s="109"/>
      <c r="BY72" s="109"/>
      <c r="BZ72" s="109"/>
      <c r="CA72" s="109"/>
      <c r="CB72" s="109"/>
      <c r="CC72" s="109"/>
      <c r="CD72" s="109"/>
      <c r="CE72" s="109"/>
      <c r="CF72" s="109"/>
      <c r="CG72" s="109"/>
      <c r="CH72" s="109"/>
      <c r="CI72" s="109"/>
      <c r="CJ72" s="109"/>
      <c r="CK72" s="109"/>
      <c r="CL72" s="109"/>
      <c r="CM72" s="109"/>
      <c r="CN72" s="109"/>
      <c r="CO72" s="109"/>
      <c r="CP72" s="109"/>
      <c r="CQ72" s="109"/>
      <c r="CR72" s="109"/>
      <c r="CS72" s="109"/>
      <c r="CT72" s="109"/>
      <c r="CU72" s="109"/>
      <c r="CV72" s="109"/>
      <c r="CW72" s="109"/>
      <c r="CX72" s="109"/>
      <c r="CY72" s="109"/>
      <c r="CZ72" s="109"/>
      <c r="DA72" s="109"/>
      <c r="DB72" s="109"/>
      <c r="DC72" s="109"/>
      <c r="DD72" s="109"/>
      <c r="DE72" s="109"/>
      <c r="DF72" s="109"/>
      <c r="DG72" s="109"/>
      <c r="DH72" s="109"/>
      <c r="DI72" s="109"/>
      <c r="DJ72" s="109"/>
      <c r="DK72" s="109"/>
      <c r="DL72" s="109"/>
      <c r="DM72" s="109"/>
      <c r="DN72" s="109"/>
      <c r="DO72" s="109"/>
      <c r="DP72" s="109"/>
      <c r="DQ72" s="109"/>
      <c r="DR72" s="109"/>
      <c r="DS72" s="109"/>
      <c r="DT72" s="109"/>
      <c r="DU72" s="109"/>
      <c r="DV72" s="109"/>
      <c r="DW72" s="109"/>
      <c r="DX72" s="109"/>
      <c r="DY72" s="109"/>
      <c r="DZ72" s="109"/>
      <c r="EA72" s="109"/>
      <c r="EB72" s="109"/>
      <c r="EC72" s="109"/>
      <c r="ED72" s="109"/>
      <c r="EE72" s="109"/>
      <c r="EF72" s="109"/>
      <c r="EG72" s="109"/>
      <c r="EH72" s="109"/>
      <c r="EI72" s="109"/>
      <c r="EJ72" s="109"/>
      <c r="EK72" s="109"/>
      <c r="EL72" s="109"/>
      <c r="EM72" s="109"/>
      <c r="EN72" s="109"/>
      <c r="EO72" s="109"/>
      <c r="EP72" s="109"/>
      <c r="EQ72" s="109"/>
      <c r="ER72" s="109"/>
      <c r="ES72" s="109"/>
      <c r="ET72" s="109"/>
      <c r="EU72" s="109"/>
      <c r="EV72" s="109"/>
      <c r="EW72" s="109"/>
      <c r="EX72" s="109"/>
      <c r="EY72" s="109"/>
      <c r="EZ72" s="109"/>
      <c r="FA72" s="109"/>
      <c r="FB72" s="109"/>
      <c r="FC72" s="109"/>
      <c r="FD72" s="109"/>
      <c r="FE72" s="109"/>
      <c r="FF72" s="109"/>
      <c r="FG72" s="109"/>
      <c r="FH72" s="109"/>
      <c r="FI72" s="109"/>
      <c r="FJ72" s="109"/>
      <c r="FK72" s="112"/>
      <c r="FL72" s="110" t="s">
        <v>268</v>
      </c>
      <c r="FM72" s="111" t="s">
        <v>269</v>
      </c>
      <c r="FN72" s="111" t="s">
        <v>319</v>
      </c>
      <c r="FO72" s="111" t="s">
        <v>320</v>
      </c>
      <c r="FP72" s="98">
        <f t="shared" si="3"/>
        <v>0</v>
      </c>
      <c r="FQ72" s="5" t="s">
        <v>454</v>
      </c>
    </row>
    <row r="73" spans="1:173" s="5" customFormat="1" ht="15" customHeight="1">
      <c r="A73" s="107" t="s">
        <v>264</v>
      </c>
      <c r="B73" s="107" t="s">
        <v>264</v>
      </c>
      <c r="C73" s="107" t="s">
        <v>297</v>
      </c>
      <c r="D73" s="107" t="s">
        <v>63</v>
      </c>
      <c r="E73" s="183" t="s">
        <v>318</v>
      </c>
      <c r="F73" s="107" t="s">
        <v>267</v>
      </c>
      <c r="G73" s="107" t="s">
        <v>863</v>
      </c>
      <c r="H73" s="109"/>
      <c r="I73" s="109"/>
      <c r="J73" s="109"/>
      <c r="K73" s="109"/>
      <c r="L73" s="222">
        <v>0</v>
      </c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222">
        <v>30</v>
      </c>
      <c r="AV73" s="109"/>
      <c r="AW73" s="109"/>
      <c r="AX73" s="109"/>
      <c r="AY73" s="109"/>
      <c r="AZ73" s="109"/>
      <c r="BA73" s="109"/>
      <c r="BB73" s="208">
        <f>200-200</f>
        <v>0</v>
      </c>
      <c r="BC73" s="109"/>
      <c r="BD73" s="109"/>
      <c r="BE73" s="109"/>
      <c r="BF73" s="222">
        <v>30</v>
      </c>
      <c r="BG73" s="109"/>
      <c r="BH73" s="109"/>
      <c r="BI73" s="109"/>
      <c r="BJ73" s="109"/>
      <c r="BK73" s="109"/>
      <c r="BL73" s="109"/>
      <c r="BM73" s="109"/>
      <c r="BN73" s="109"/>
      <c r="BO73" s="109"/>
      <c r="BP73" s="109"/>
      <c r="BQ73" s="109"/>
      <c r="BR73" s="109"/>
      <c r="BS73" s="109"/>
      <c r="BT73" s="109"/>
      <c r="BU73" s="222">
        <v>10</v>
      </c>
      <c r="BV73" s="109"/>
      <c r="BW73" s="109"/>
      <c r="BX73" s="222">
        <v>20</v>
      </c>
      <c r="BY73" s="109"/>
      <c r="BZ73" s="109"/>
      <c r="CA73" s="109"/>
      <c r="CB73" s="109"/>
      <c r="CC73" s="222">
        <v>0</v>
      </c>
      <c r="CD73" s="109"/>
      <c r="CE73" s="222">
        <v>10</v>
      </c>
      <c r="CF73" s="109"/>
      <c r="CG73" s="109"/>
      <c r="CH73" s="109"/>
      <c r="CI73" s="222">
        <v>5</v>
      </c>
      <c r="CJ73" s="109"/>
      <c r="CK73" s="222">
        <v>0</v>
      </c>
      <c r="CL73" s="222">
        <v>20</v>
      </c>
      <c r="CM73" s="222">
        <v>25</v>
      </c>
      <c r="CN73" s="222">
        <v>0</v>
      </c>
      <c r="CO73" s="109"/>
      <c r="CP73" s="109"/>
      <c r="CQ73" s="109"/>
      <c r="CR73" s="109"/>
      <c r="CS73" s="109"/>
      <c r="CT73" s="222">
        <v>10</v>
      </c>
      <c r="CU73" s="109"/>
      <c r="CV73" s="109"/>
      <c r="CW73" s="109"/>
      <c r="CX73" s="109"/>
      <c r="CY73" s="109"/>
      <c r="CZ73" s="109"/>
      <c r="DA73" s="109"/>
      <c r="DB73" s="109"/>
      <c r="DC73" s="222">
        <v>10</v>
      </c>
      <c r="DD73" s="222">
        <v>10</v>
      </c>
      <c r="DE73" s="109"/>
      <c r="DF73" s="109"/>
      <c r="DG73" s="109"/>
      <c r="DH73" s="109"/>
      <c r="DI73" s="109"/>
      <c r="DJ73" s="109"/>
      <c r="DK73" s="222">
        <v>10</v>
      </c>
      <c r="DL73" s="109"/>
      <c r="DM73" s="109"/>
      <c r="DN73" s="109"/>
      <c r="DO73" s="109"/>
      <c r="DP73" s="109"/>
      <c r="DQ73" s="109"/>
      <c r="DR73" s="109"/>
      <c r="DS73" s="109"/>
      <c r="DT73" s="222">
        <v>10</v>
      </c>
      <c r="DU73" s="109"/>
      <c r="DV73" s="109"/>
      <c r="DW73" s="109"/>
      <c r="DX73" s="109"/>
      <c r="DY73" s="109"/>
      <c r="DZ73" s="109"/>
      <c r="EA73" s="109"/>
      <c r="EB73" s="109"/>
      <c r="EC73" s="109"/>
      <c r="ED73" s="109"/>
      <c r="EE73" s="109"/>
      <c r="EF73" s="109"/>
      <c r="EG73" s="109"/>
      <c r="EH73" s="109"/>
      <c r="EI73" s="109"/>
      <c r="EJ73" s="109"/>
      <c r="EK73" s="109"/>
      <c r="EL73" s="109"/>
      <c r="EM73" s="109"/>
      <c r="EN73" s="109"/>
      <c r="EO73" s="109"/>
      <c r="EP73" s="109"/>
      <c r="EQ73" s="109"/>
      <c r="ER73" s="109"/>
      <c r="ES73" s="109"/>
      <c r="ET73" s="109"/>
      <c r="EU73" s="109"/>
      <c r="EV73" s="109"/>
      <c r="EW73" s="109"/>
      <c r="EX73" s="109"/>
      <c r="EY73" s="109"/>
      <c r="EZ73" s="109"/>
      <c r="FA73" s="109"/>
      <c r="FB73" s="109"/>
      <c r="FC73" s="109"/>
      <c r="FD73" s="109"/>
      <c r="FE73" s="109"/>
      <c r="FF73" s="109"/>
      <c r="FG73" s="109"/>
      <c r="FH73" s="109"/>
      <c r="FI73" s="109"/>
      <c r="FJ73" s="109"/>
      <c r="FK73" s="112"/>
      <c r="FL73" s="110" t="s">
        <v>268</v>
      </c>
      <c r="FM73" s="111" t="s">
        <v>269</v>
      </c>
      <c r="FN73" s="111" t="s">
        <v>319</v>
      </c>
      <c r="FO73" s="111" t="s">
        <v>320</v>
      </c>
      <c r="FP73" s="98">
        <f t="shared" si="3"/>
        <v>200</v>
      </c>
      <c r="FQ73" s="5" t="s">
        <v>454</v>
      </c>
    </row>
    <row r="74" spans="1:173" s="5" customFormat="1" ht="15" customHeight="1">
      <c r="A74" s="107" t="s">
        <v>264</v>
      </c>
      <c r="B74" s="107"/>
      <c r="C74" s="107" t="s">
        <v>297</v>
      </c>
      <c r="D74" s="107" t="s">
        <v>934</v>
      </c>
      <c r="E74" s="111" t="s">
        <v>319</v>
      </c>
      <c r="F74" s="107" t="s">
        <v>267</v>
      </c>
      <c r="G74" s="228" t="s">
        <v>935</v>
      </c>
      <c r="H74" s="109"/>
      <c r="I74" s="109"/>
      <c r="J74" s="109"/>
      <c r="K74" s="109"/>
      <c r="L74" s="222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222"/>
      <c r="AV74" s="109"/>
      <c r="AW74" s="109"/>
      <c r="AX74" s="109"/>
      <c r="AY74" s="109"/>
      <c r="AZ74" s="109"/>
      <c r="BA74" s="109"/>
      <c r="BB74" s="208"/>
      <c r="BC74" s="109"/>
      <c r="BD74" s="109"/>
      <c r="BE74" s="109"/>
      <c r="BF74" s="222"/>
      <c r="BG74" s="109"/>
      <c r="BH74" s="109"/>
      <c r="BI74" s="109"/>
      <c r="BJ74" s="109"/>
      <c r="BK74" s="109"/>
      <c r="BL74" s="109"/>
      <c r="BM74" s="109"/>
      <c r="BN74" s="109"/>
      <c r="BO74" s="109"/>
      <c r="BP74" s="109"/>
      <c r="BQ74" s="109"/>
      <c r="BR74" s="109"/>
      <c r="BS74" s="109"/>
      <c r="BT74" s="109"/>
      <c r="BU74" s="222"/>
      <c r="BV74" s="109"/>
      <c r="BW74" s="109"/>
      <c r="BX74" s="222"/>
      <c r="BY74" s="109"/>
      <c r="BZ74" s="109"/>
      <c r="CA74" s="109"/>
      <c r="CB74" s="109"/>
      <c r="CC74" s="222"/>
      <c r="CD74" s="109"/>
      <c r="CE74" s="222"/>
      <c r="CF74" s="109"/>
      <c r="CG74" s="109"/>
      <c r="CH74" s="109"/>
      <c r="CI74" s="222"/>
      <c r="CJ74" s="109"/>
      <c r="CK74" s="222"/>
      <c r="CL74" s="222"/>
      <c r="CM74" s="222"/>
      <c r="CN74" s="229">
        <v>10</v>
      </c>
      <c r="CO74" s="109"/>
      <c r="CP74" s="109"/>
      <c r="CQ74" s="109"/>
      <c r="CR74" s="109"/>
      <c r="CS74" s="109"/>
      <c r="CT74" s="222"/>
      <c r="CU74" s="109"/>
      <c r="CV74" s="109"/>
      <c r="CW74" s="109"/>
      <c r="CX74" s="109"/>
      <c r="CY74" s="109"/>
      <c r="CZ74" s="109"/>
      <c r="DA74" s="109"/>
      <c r="DB74" s="109"/>
      <c r="DC74" s="222"/>
      <c r="DD74" s="222"/>
      <c r="DE74" s="109"/>
      <c r="DF74" s="109"/>
      <c r="DG74" s="109"/>
      <c r="DH74" s="109"/>
      <c r="DI74" s="109"/>
      <c r="DJ74" s="109"/>
      <c r="DK74" s="222"/>
      <c r="DL74" s="109"/>
      <c r="DM74" s="109"/>
      <c r="DN74" s="109"/>
      <c r="DO74" s="109"/>
      <c r="DP74" s="109"/>
      <c r="DQ74" s="109"/>
      <c r="DR74" s="109"/>
      <c r="DS74" s="109"/>
      <c r="DT74" s="222"/>
      <c r="DU74" s="109"/>
      <c r="DV74" s="109"/>
      <c r="DW74" s="109"/>
      <c r="DX74" s="109"/>
      <c r="DY74" s="109"/>
      <c r="DZ74" s="109"/>
      <c r="EA74" s="109"/>
      <c r="EB74" s="109"/>
      <c r="EC74" s="109"/>
      <c r="ED74" s="109"/>
      <c r="EE74" s="109"/>
      <c r="EF74" s="109"/>
      <c r="EG74" s="109"/>
      <c r="EH74" s="109"/>
      <c r="EI74" s="109"/>
      <c r="EJ74" s="109"/>
      <c r="EK74" s="109"/>
      <c r="EL74" s="109"/>
      <c r="EM74" s="109"/>
      <c r="EN74" s="109"/>
      <c r="EO74" s="109"/>
      <c r="EP74" s="109"/>
      <c r="EQ74" s="109"/>
      <c r="ER74" s="109"/>
      <c r="ES74" s="109"/>
      <c r="ET74" s="109"/>
      <c r="EU74" s="109"/>
      <c r="EV74" s="109"/>
      <c r="EW74" s="109"/>
      <c r="EX74" s="109"/>
      <c r="EY74" s="109"/>
      <c r="EZ74" s="109"/>
      <c r="FA74" s="109"/>
      <c r="FB74" s="109"/>
      <c r="FC74" s="109"/>
      <c r="FD74" s="109"/>
      <c r="FE74" s="109"/>
      <c r="FF74" s="109"/>
      <c r="FG74" s="109"/>
      <c r="FH74" s="109"/>
      <c r="FI74" s="109"/>
      <c r="FJ74" s="109"/>
      <c r="FK74" s="112"/>
      <c r="FL74" s="110" t="s">
        <v>268</v>
      </c>
      <c r="FM74" s="236" t="s">
        <v>269</v>
      </c>
      <c r="FN74" s="236" t="s">
        <v>319</v>
      </c>
      <c r="FO74" s="236" t="s">
        <v>320</v>
      </c>
      <c r="FP74" s="237">
        <f t="shared" ref="FP74" si="5">SUM(H74:FJ74)</f>
        <v>10</v>
      </c>
      <c r="FQ74" s="5" t="s">
        <v>454</v>
      </c>
    </row>
    <row r="75" spans="1:173" s="5" customFormat="1" ht="15" customHeight="1">
      <c r="A75" s="217" t="s">
        <v>264</v>
      </c>
      <c r="B75" s="107"/>
      <c r="C75" s="217" t="s">
        <v>297</v>
      </c>
      <c r="D75" s="217" t="s">
        <v>63</v>
      </c>
      <c r="E75" s="226" t="s">
        <v>319</v>
      </c>
      <c r="F75" s="107" t="s">
        <v>267</v>
      </c>
      <c r="G75" s="217" t="s">
        <v>923</v>
      </c>
      <c r="H75" s="109"/>
      <c r="I75" s="109"/>
      <c r="J75" s="109"/>
      <c r="K75" s="109"/>
      <c r="L75" s="222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222"/>
      <c r="AV75" s="109"/>
      <c r="AW75" s="109"/>
      <c r="AX75" s="109"/>
      <c r="AY75" s="109"/>
      <c r="AZ75" s="109"/>
      <c r="BA75" s="109"/>
      <c r="BB75" s="208"/>
      <c r="BC75" s="109"/>
      <c r="BD75" s="109"/>
      <c r="BE75" s="109"/>
      <c r="BF75" s="222">
        <v>30</v>
      </c>
      <c r="BG75" s="109"/>
      <c r="BH75" s="109"/>
      <c r="BI75" s="109"/>
      <c r="BJ75" s="109"/>
      <c r="BK75" s="109"/>
      <c r="BL75" s="109"/>
      <c r="BM75" s="109"/>
      <c r="BN75" s="109"/>
      <c r="BO75" s="109"/>
      <c r="BP75" s="109"/>
      <c r="BQ75" s="109"/>
      <c r="BR75" s="109"/>
      <c r="BS75" s="109"/>
      <c r="BT75" s="109"/>
      <c r="BU75" s="222"/>
      <c r="BV75" s="109"/>
      <c r="BW75" s="109"/>
      <c r="BX75" s="222">
        <v>10</v>
      </c>
      <c r="BY75" s="109"/>
      <c r="BZ75" s="109"/>
      <c r="CA75" s="109"/>
      <c r="CB75" s="109"/>
      <c r="CC75" s="222"/>
      <c r="CD75" s="109"/>
      <c r="CE75" s="222"/>
      <c r="CF75" s="109"/>
      <c r="CG75" s="109"/>
      <c r="CH75" s="109"/>
      <c r="CI75" s="222">
        <v>5</v>
      </c>
      <c r="CJ75" s="109"/>
      <c r="CK75" s="222"/>
      <c r="CL75" s="222">
        <v>10</v>
      </c>
      <c r="CM75" s="222"/>
      <c r="CN75" s="222"/>
      <c r="CO75" s="109"/>
      <c r="CP75" s="109"/>
      <c r="CQ75" s="109"/>
      <c r="CR75" s="109"/>
      <c r="CS75" s="109"/>
      <c r="CT75" s="222"/>
      <c r="CU75" s="109"/>
      <c r="CV75" s="109"/>
      <c r="CW75" s="109"/>
      <c r="CX75" s="109"/>
      <c r="CY75" s="109"/>
      <c r="CZ75" s="109"/>
      <c r="DA75" s="109"/>
      <c r="DB75" s="109"/>
      <c r="DC75" s="222"/>
      <c r="DD75" s="222"/>
      <c r="DE75" s="109"/>
      <c r="DF75" s="109"/>
      <c r="DG75" s="109"/>
      <c r="DH75" s="109"/>
      <c r="DI75" s="109"/>
      <c r="DJ75" s="109"/>
      <c r="DK75" s="222"/>
      <c r="DL75" s="109"/>
      <c r="DM75" s="109"/>
      <c r="DN75" s="109"/>
      <c r="DO75" s="109"/>
      <c r="DP75" s="109"/>
      <c r="DQ75" s="109"/>
      <c r="DR75" s="109"/>
      <c r="DS75" s="109"/>
      <c r="DT75" s="222"/>
      <c r="DU75" s="109"/>
      <c r="DV75" s="109"/>
      <c r="DW75" s="109"/>
      <c r="DX75" s="109"/>
      <c r="DY75" s="109"/>
      <c r="DZ75" s="109"/>
      <c r="EA75" s="109"/>
      <c r="EB75" s="109"/>
      <c r="EC75" s="109"/>
      <c r="ED75" s="109"/>
      <c r="EE75" s="109"/>
      <c r="EF75" s="109"/>
      <c r="EG75" s="109"/>
      <c r="EH75" s="109"/>
      <c r="EI75" s="109"/>
      <c r="EJ75" s="109"/>
      <c r="EK75" s="109"/>
      <c r="EL75" s="109"/>
      <c r="EM75" s="109"/>
      <c r="EN75" s="109"/>
      <c r="EO75" s="109"/>
      <c r="EP75" s="109"/>
      <c r="EQ75" s="109"/>
      <c r="ER75" s="109"/>
      <c r="ES75" s="109"/>
      <c r="ET75" s="109"/>
      <c r="EU75" s="109"/>
      <c r="EV75" s="109"/>
      <c r="EW75" s="109"/>
      <c r="EX75" s="109"/>
      <c r="EY75" s="109"/>
      <c r="EZ75" s="109"/>
      <c r="FA75" s="109"/>
      <c r="FB75" s="109"/>
      <c r="FC75" s="109"/>
      <c r="FD75" s="109"/>
      <c r="FE75" s="109"/>
      <c r="FF75" s="109"/>
      <c r="FG75" s="109"/>
      <c r="FH75" s="109"/>
      <c r="FI75" s="109"/>
      <c r="FJ75" s="109"/>
      <c r="FK75" s="227"/>
      <c r="FL75" s="110" t="s">
        <v>268</v>
      </c>
      <c r="FM75" s="111" t="s">
        <v>269</v>
      </c>
      <c r="FN75" s="111" t="s">
        <v>925</v>
      </c>
      <c r="FO75" s="111" t="s">
        <v>320</v>
      </c>
      <c r="FP75" s="98">
        <f t="shared" si="3"/>
        <v>55</v>
      </c>
      <c r="FQ75" s="5" t="s">
        <v>454</v>
      </c>
    </row>
    <row r="76" spans="1:173" s="5" customFormat="1" ht="15" customHeight="1">
      <c r="A76" s="107" t="s">
        <v>264</v>
      </c>
      <c r="B76" s="107" t="s">
        <v>264</v>
      </c>
      <c r="C76" s="107" t="s">
        <v>297</v>
      </c>
      <c r="D76" s="107" t="s">
        <v>64</v>
      </c>
      <c r="E76" s="108" t="s">
        <v>318</v>
      </c>
      <c r="F76" s="107" t="s">
        <v>267</v>
      </c>
      <c r="G76" s="107" t="s">
        <v>864</v>
      </c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208">
        <f>300-300</f>
        <v>0</v>
      </c>
      <c r="AH76" s="208">
        <f>300-300</f>
        <v>0</v>
      </c>
      <c r="AI76" s="109"/>
      <c r="AJ76" s="109"/>
      <c r="AK76" s="109"/>
      <c r="AL76" s="109"/>
      <c r="AM76" s="109"/>
      <c r="AN76" s="109"/>
      <c r="AO76" s="109"/>
      <c r="AP76" s="109"/>
      <c r="AQ76" s="109"/>
      <c r="AR76" s="109"/>
      <c r="AS76" s="109"/>
      <c r="AT76" s="109"/>
      <c r="AU76" s="109"/>
      <c r="AV76" s="109"/>
      <c r="AW76" s="109"/>
      <c r="AX76" s="109"/>
      <c r="AY76" s="109"/>
      <c r="AZ76" s="109"/>
      <c r="BA76" s="109"/>
      <c r="BB76" s="109"/>
      <c r="BC76" s="109"/>
      <c r="BD76" s="109"/>
      <c r="BE76" s="109"/>
      <c r="BF76" s="109"/>
      <c r="BG76" s="109"/>
      <c r="BH76" s="109"/>
      <c r="BI76" s="109"/>
      <c r="BJ76" s="109"/>
      <c r="BK76" s="109"/>
      <c r="BL76" s="109"/>
      <c r="BM76" s="109"/>
      <c r="BN76" s="109"/>
      <c r="BO76" s="109"/>
      <c r="BP76" s="109"/>
      <c r="BQ76" s="109"/>
      <c r="BR76" s="109"/>
      <c r="BS76" s="109"/>
      <c r="BT76" s="109"/>
      <c r="BU76" s="109"/>
      <c r="BV76" s="109"/>
      <c r="BW76" s="109"/>
      <c r="BX76" s="109"/>
      <c r="BY76" s="109"/>
      <c r="BZ76" s="109"/>
      <c r="CA76" s="109"/>
      <c r="CB76" s="109"/>
      <c r="CC76" s="109"/>
      <c r="CD76" s="109"/>
      <c r="CE76" s="109"/>
      <c r="CF76" s="109"/>
      <c r="CG76" s="109"/>
      <c r="CH76" s="109"/>
      <c r="CI76" s="109"/>
      <c r="CJ76" s="109"/>
      <c r="CK76" s="109"/>
      <c r="CL76" s="109"/>
      <c r="CM76" s="109"/>
      <c r="CN76" s="109"/>
      <c r="CO76" s="109"/>
      <c r="CP76" s="109"/>
      <c r="CQ76" s="109"/>
      <c r="CR76" s="109"/>
      <c r="CS76" s="109"/>
      <c r="CT76" s="109"/>
      <c r="CU76" s="109"/>
      <c r="CV76" s="109"/>
      <c r="CW76" s="109"/>
      <c r="CX76" s="109"/>
      <c r="CY76" s="109"/>
      <c r="CZ76" s="109"/>
      <c r="DA76" s="109"/>
      <c r="DB76" s="109"/>
      <c r="DC76" s="109"/>
      <c r="DD76" s="109"/>
      <c r="DE76" s="109"/>
      <c r="DF76" s="109"/>
      <c r="DG76" s="109"/>
      <c r="DH76" s="109"/>
      <c r="DI76" s="109"/>
      <c r="DJ76" s="109"/>
      <c r="DK76" s="109"/>
      <c r="DL76" s="109"/>
      <c r="DM76" s="109"/>
      <c r="DN76" s="109"/>
      <c r="DO76" s="109"/>
      <c r="DP76" s="109"/>
      <c r="DQ76" s="109"/>
      <c r="DR76" s="109"/>
      <c r="DS76" s="109"/>
      <c r="DT76" s="109"/>
      <c r="DU76" s="109"/>
      <c r="DV76" s="109"/>
      <c r="DW76" s="109"/>
      <c r="DX76" s="109"/>
      <c r="DY76" s="109"/>
      <c r="DZ76" s="109"/>
      <c r="EA76" s="109"/>
      <c r="EB76" s="109"/>
      <c r="EC76" s="109"/>
      <c r="ED76" s="109"/>
      <c r="EE76" s="109"/>
      <c r="EF76" s="109"/>
      <c r="EG76" s="109"/>
      <c r="EH76" s="109"/>
      <c r="EI76" s="109"/>
      <c r="EJ76" s="109"/>
      <c r="EK76" s="109"/>
      <c r="EL76" s="109"/>
      <c r="EM76" s="109"/>
      <c r="EN76" s="109"/>
      <c r="EO76" s="109"/>
      <c r="EP76" s="109"/>
      <c r="EQ76" s="109"/>
      <c r="ER76" s="109"/>
      <c r="ES76" s="109"/>
      <c r="ET76" s="109"/>
      <c r="EU76" s="109"/>
      <c r="EV76" s="109"/>
      <c r="EW76" s="109"/>
      <c r="EX76" s="109"/>
      <c r="EY76" s="109"/>
      <c r="EZ76" s="109"/>
      <c r="FA76" s="109"/>
      <c r="FB76" s="109"/>
      <c r="FC76" s="109"/>
      <c r="FD76" s="109"/>
      <c r="FE76" s="109"/>
      <c r="FF76" s="109"/>
      <c r="FG76" s="109"/>
      <c r="FH76" s="109"/>
      <c r="FI76" s="109"/>
      <c r="FJ76" s="109"/>
      <c r="FK76" s="227"/>
      <c r="FL76" s="110" t="s">
        <v>268</v>
      </c>
      <c r="FM76" s="111" t="s">
        <v>269</v>
      </c>
      <c r="FN76" s="111" t="s">
        <v>321</v>
      </c>
      <c r="FO76" s="111" t="s">
        <v>320</v>
      </c>
      <c r="FP76" s="98">
        <f t="shared" si="3"/>
        <v>0</v>
      </c>
      <c r="FQ76" s="5" t="s">
        <v>454</v>
      </c>
    </row>
    <row r="77" spans="1:173" s="5" customFormat="1" ht="15" customHeight="1">
      <c r="A77" s="107" t="s">
        <v>264</v>
      </c>
      <c r="B77" s="107" t="s">
        <v>264</v>
      </c>
      <c r="C77" s="107" t="s">
        <v>297</v>
      </c>
      <c r="D77" s="107" t="s">
        <v>63</v>
      </c>
      <c r="E77" s="108" t="s">
        <v>318</v>
      </c>
      <c r="F77" s="107" t="s">
        <v>267</v>
      </c>
      <c r="G77" s="107" t="s">
        <v>864</v>
      </c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208">
        <f>300-300</f>
        <v>0</v>
      </c>
      <c r="Z77" s="109"/>
      <c r="AA77" s="109"/>
      <c r="AB77" s="109"/>
      <c r="AC77" s="109"/>
      <c r="AD77" s="109"/>
      <c r="AE77" s="109"/>
      <c r="AF77" s="109"/>
      <c r="AG77" s="109"/>
      <c r="AH77" s="109"/>
      <c r="AI77" s="109"/>
      <c r="AJ77" s="208">
        <f>200-200</f>
        <v>0</v>
      </c>
      <c r="AK77" s="109"/>
      <c r="AL77" s="109"/>
      <c r="AM77" s="222">
        <v>50</v>
      </c>
      <c r="AN77" s="109"/>
      <c r="AO77" s="109"/>
      <c r="AP77" s="109"/>
      <c r="AQ77" s="109"/>
      <c r="AR77" s="109"/>
      <c r="AS77" s="109"/>
      <c r="AT77" s="109"/>
      <c r="AU77" s="222">
        <v>40</v>
      </c>
      <c r="AV77" s="109"/>
      <c r="AW77" s="109"/>
      <c r="AX77" s="109"/>
      <c r="AY77" s="109"/>
      <c r="AZ77" s="109"/>
      <c r="BA77" s="109"/>
      <c r="BB77" s="109"/>
      <c r="BC77" s="109"/>
      <c r="BD77" s="109"/>
      <c r="BE77" s="109"/>
      <c r="BF77" s="109"/>
      <c r="BG77" s="109"/>
      <c r="BH77" s="109"/>
      <c r="BI77" s="109"/>
      <c r="BJ77" s="109"/>
      <c r="BK77" s="109"/>
      <c r="BL77" s="109"/>
      <c r="BM77" s="109"/>
      <c r="BN77" s="109"/>
      <c r="BO77" s="109"/>
      <c r="BP77" s="109"/>
      <c r="BQ77" s="109"/>
      <c r="BR77" s="109"/>
      <c r="BS77" s="109"/>
      <c r="BT77" s="109"/>
      <c r="BU77" s="109"/>
      <c r="BV77" s="109"/>
      <c r="BW77" s="109"/>
      <c r="BX77" s="109"/>
      <c r="BY77" s="109"/>
      <c r="BZ77" s="109"/>
      <c r="CA77" s="109"/>
      <c r="CB77" s="109"/>
      <c r="CC77" s="109"/>
      <c r="CD77" s="109"/>
      <c r="CE77" s="109"/>
      <c r="CF77" s="109"/>
      <c r="CG77" s="109"/>
      <c r="CH77" s="109"/>
      <c r="CI77" s="222">
        <v>5</v>
      </c>
      <c r="CJ77" s="109"/>
      <c r="CK77" s="109"/>
      <c r="CL77" s="222">
        <v>20</v>
      </c>
      <c r="CM77" s="109"/>
      <c r="CN77" s="109"/>
      <c r="CO77" s="109"/>
      <c r="CP77" s="109"/>
      <c r="CQ77" s="109"/>
      <c r="CR77" s="109"/>
      <c r="CS77" s="109"/>
      <c r="CT77" s="222">
        <v>10</v>
      </c>
      <c r="CU77" s="109"/>
      <c r="CV77" s="109"/>
      <c r="CW77" s="109"/>
      <c r="CX77" s="109"/>
      <c r="CY77" s="109"/>
      <c r="CZ77" s="109"/>
      <c r="DA77" s="109"/>
      <c r="DB77" s="109"/>
      <c r="DC77" s="109"/>
      <c r="DD77" s="109"/>
      <c r="DE77" s="109"/>
      <c r="DF77" s="109"/>
      <c r="DG77" s="109"/>
      <c r="DH77" s="109"/>
      <c r="DI77" s="109"/>
      <c r="DJ77" s="109"/>
      <c r="DK77" s="222">
        <v>5</v>
      </c>
      <c r="DL77" s="109"/>
      <c r="DM77" s="109"/>
      <c r="DN77" s="109"/>
      <c r="DO77" s="109"/>
      <c r="DP77" s="109"/>
      <c r="DQ77" s="109"/>
      <c r="DR77" s="109"/>
      <c r="DS77" s="109"/>
      <c r="DT77" s="109"/>
      <c r="DU77" s="109"/>
      <c r="DV77" s="109"/>
      <c r="DW77" s="109"/>
      <c r="DX77" s="109"/>
      <c r="DY77" s="109"/>
      <c r="DZ77" s="109"/>
      <c r="EA77" s="109"/>
      <c r="EB77" s="109"/>
      <c r="EC77" s="109"/>
      <c r="ED77" s="109"/>
      <c r="EE77" s="109"/>
      <c r="EF77" s="109"/>
      <c r="EG77" s="109"/>
      <c r="EH77" s="109"/>
      <c r="EI77" s="109"/>
      <c r="EJ77" s="109"/>
      <c r="EK77" s="109"/>
      <c r="EL77" s="109"/>
      <c r="EM77" s="109"/>
      <c r="EN77" s="109"/>
      <c r="EO77" s="109"/>
      <c r="EP77" s="109"/>
      <c r="EQ77" s="109"/>
      <c r="ER77" s="109"/>
      <c r="ES77" s="109"/>
      <c r="ET77" s="109"/>
      <c r="EU77" s="222">
        <v>20</v>
      </c>
      <c r="EV77" s="109"/>
      <c r="EW77" s="109"/>
      <c r="EX77" s="222">
        <v>5</v>
      </c>
      <c r="EY77" s="109"/>
      <c r="EZ77" s="109"/>
      <c r="FA77" s="109"/>
      <c r="FB77" s="109"/>
      <c r="FC77" s="109"/>
      <c r="FD77" s="109"/>
      <c r="FE77" s="109"/>
      <c r="FF77" s="222">
        <v>5</v>
      </c>
      <c r="FG77" s="109"/>
      <c r="FH77" s="109"/>
      <c r="FI77" s="109"/>
      <c r="FJ77" s="109"/>
      <c r="FK77" s="227"/>
      <c r="FL77" s="110" t="s">
        <v>268</v>
      </c>
      <c r="FM77" s="111" t="s">
        <v>269</v>
      </c>
      <c r="FN77" s="111" t="s">
        <v>321</v>
      </c>
      <c r="FO77" s="111" t="s">
        <v>320</v>
      </c>
      <c r="FP77" s="98">
        <f t="shared" si="3"/>
        <v>160</v>
      </c>
      <c r="FQ77" s="5" t="s">
        <v>454</v>
      </c>
    </row>
    <row r="78" spans="1:173" s="5" customFormat="1" ht="15" customHeight="1">
      <c r="A78" s="217"/>
      <c r="B78" s="107"/>
      <c r="C78" s="217" t="s">
        <v>297</v>
      </c>
      <c r="D78" s="217" t="s">
        <v>63</v>
      </c>
      <c r="E78" s="226" t="s">
        <v>924</v>
      </c>
      <c r="F78" s="107" t="s">
        <v>267</v>
      </c>
      <c r="G78" s="217" t="s">
        <v>927</v>
      </c>
      <c r="H78" s="109"/>
      <c r="I78" s="109"/>
      <c r="J78" s="109"/>
      <c r="K78" s="109"/>
      <c r="L78" s="109">
        <v>40</v>
      </c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  <c r="AC78" s="109"/>
      <c r="AD78" s="109"/>
      <c r="AE78" s="109"/>
      <c r="AF78" s="208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>
        <v>10</v>
      </c>
      <c r="AV78" s="109"/>
      <c r="AW78" s="109"/>
      <c r="AX78" s="109"/>
      <c r="AY78" s="109"/>
      <c r="AZ78" s="109"/>
      <c r="BA78" s="109"/>
      <c r="BB78" s="109"/>
      <c r="BC78" s="109"/>
      <c r="BD78" s="109"/>
      <c r="BE78" s="109"/>
      <c r="BF78" s="109"/>
      <c r="BG78" s="109"/>
      <c r="BH78" s="109"/>
      <c r="BI78" s="109"/>
      <c r="BJ78" s="109"/>
      <c r="BK78" s="109"/>
      <c r="BL78" s="109"/>
      <c r="BM78" s="109"/>
      <c r="BN78" s="109"/>
      <c r="BO78" s="109"/>
      <c r="BP78" s="109"/>
      <c r="BQ78" s="109"/>
      <c r="BR78" s="109"/>
      <c r="BS78" s="109"/>
      <c r="BT78" s="109"/>
      <c r="BU78" s="109"/>
      <c r="BV78" s="109"/>
      <c r="BW78" s="109"/>
      <c r="BX78" s="109"/>
      <c r="BY78" s="109"/>
      <c r="BZ78" s="109"/>
      <c r="CA78" s="109"/>
      <c r="CB78" s="109"/>
      <c r="CC78" s="109">
        <v>5</v>
      </c>
      <c r="CD78" s="109"/>
      <c r="CE78" s="109"/>
      <c r="CF78" s="109"/>
      <c r="CG78" s="109"/>
      <c r="CH78" s="109"/>
      <c r="CI78" s="109"/>
      <c r="CJ78" s="109"/>
      <c r="CK78" s="109">
        <v>10</v>
      </c>
      <c r="CL78" s="109"/>
      <c r="CM78" s="109"/>
      <c r="CN78" s="109"/>
      <c r="CO78" s="109"/>
      <c r="CP78" s="109"/>
      <c r="CQ78" s="109"/>
      <c r="CR78" s="109"/>
      <c r="CS78" s="109"/>
      <c r="CT78" s="109"/>
      <c r="CU78" s="109"/>
      <c r="CV78" s="109"/>
      <c r="CW78" s="109"/>
      <c r="CX78" s="109"/>
      <c r="CY78" s="109"/>
      <c r="CZ78" s="109"/>
      <c r="DA78" s="109"/>
      <c r="DB78" s="109"/>
      <c r="DC78" s="109"/>
      <c r="DD78" s="109"/>
      <c r="DE78" s="109"/>
      <c r="DF78" s="109"/>
      <c r="DG78" s="109"/>
      <c r="DH78" s="109"/>
      <c r="DI78" s="109"/>
      <c r="DJ78" s="109"/>
      <c r="DK78" s="109"/>
      <c r="DL78" s="109"/>
      <c r="DM78" s="109"/>
      <c r="DN78" s="109"/>
      <c r="DO78" s="109"/>
      <c r="DP78" s="109"/>
      <c r="DQ78" s="109"/>
      <c r="DR78" s="109"/>
      <c r="DS78" s="109"/>
      <c r="DT78" s="109"/>
      <c r="DU78" s="109"/>
      <c r="DV78" s="109"/>
      <c r="DW78" s="109"/>
      <c r="DX78" s="109"/>
      <c r="DY78" s="109"/>
      <c r="DZ78" s="109"/>
      <c r="EA78" s="109"/>
      <c r="EB78" s="109"/>
      <c r="EC78" s="109"/>
      <c r="ED78" s="109"/>
      <c r="EE78" s="109"/>
      <c r="EF78" s="109"/>
      <c r="EG78" s="109"/>
      <c r="EH78" s="109"/>
      <c r="EI78" s="109"/>
      <c r="EJ78" s="109"/>
      <c r="EK78" s="109"/>
      <c r="EL78" s="109"/>
      <c r="EM78" s="208"/>
      <c r="EN78" s="109"/>
      <c r="EO78" s="208"/>
      <c r="EP78" s="109"/>
      <c r="EQ78" s="109"/>
      <c r="ER78" s="109"/>
      <c r="ES78" s="109"/>
      <c r="ET78" s="109"/>
      <c r="EU78" s="109"/>
      <c r="EV78" s="109"/>
      <c r="EW78" s="109"/>
      <c r="EX78" s="109"/>
      <c r="EY78" s="109"/>
      <c r="EZ78" s="109"/>
      <c r="FA78" s="109"/>
      <c r="FB78" s="109"/>
      <c r="FC78" s="109"/>
      <c r="FD78" s="109"/>
      <c r="FE78" s="109"/>
      <c r="FF78" s="109"/>
      <c r="FG78" s="109"/>
      <c r="FH78" s="109"/>
      <c r="FI78" s="109"/>
      <c r="FJ78" s="109"/>
      <c r="FK78" s="112"/>
      <c r="FL78" s="110" t="s">
        <v>268</v>
      </c>
      <c r="FM78" s="111" t="s">
        <v>269</v>
      </c>
      <c r="FN78" s="111" t="s">
        <v>926</v>
      </c>
      <c r="FO78" s="111" t="s">
        <v>320</v>
      </c>
      <c r="FP78" s="98">
        <f t="shared" si="3"/>
        <v>65</v>
      </c>
      <c r="FQ78" s="5" t="s">
        <v>454</v>
      </c>
    </row>
    <row r="79" spans="1:173" s="5" customFormat="1" ht="15" customHeight="1">
      <c r="A79" s="107" t="s">
        <v>272</v>
      </c>
      <c r="B79" s="107" t="s">
        <v>264</v>
      </c>
      <c r="C79" s="107" t="s">
        <v>297</v>
      </c>
      <c r="D79" s="107" t="s">
        <v>64</v>
      </c>
      <c r="E79" s="108" t="s">
        <v>323</v>
      </c>
      <c r="F79" s="107" t="s">
        <v>267</v>
      </c>
      <c r="G79" s="107" t="s">
        <v>881</v>
      </c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208">
        <f>400-400</f>
        <v>0</v>
      </c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  <c r="AV79" s="109"/>
      <c r="AW79" s="109"/>
      <c r="AX79" s="109"/>
      <c r="AY79" s="208">
        <f>600-600</f>
        <v>0</v>
      </c>
      <c r="AZ79" s="109"/>
      <c r="BA79" s="109"/>
      <c r="BB79" s="109"/>
      <c r="BC79" s="109"/>
      <c r="BD79" s="109"/>
      <c r="BE79" s="109"/>
      <c r="BF79" s="215"/>
      <c r="BG79" s="109"/>
      <c r="BH79" s="109"/>
      <c r="BI79" s="109"/>
      <c r="BJ79" s="109"/>
      <c r="BK79" s="109"/>
      <c r="BL79" s="109"/>
      <c r="BM79" s="109"/>
      <c r="BN79" s="109"/>
      <c r="BO79" s="109"/>
      <c r="BP79" s="109"/>
      <c r="BQ79" s="109"/>
      <c r="BR79" s="109"/>
      <c r="BS79" s="109"/>
      <c r="BT79" s="109"/>
      <c r="BU79" s="109"/>
      <c r="BV79" s="109"/>
      <c r="BW79" s="109"/>
      <c r="BX79" s="109"/>
      <c r="BY79" s="109"/>
      <c r="BZ79" s="109"/>
      <c r="CA79" s="109"/>
      <c r="CB79" s="109"/>
      <c r="CC79" s="109"/>
      <c r="CD79" s="109"/>
      <c r="CE79" s="109"/>
      <c r="CF79" s="109"/>
      <c r="CG79" s="109"/>
      <c r="CH79" s="109"/>
      <c r="CI79" s="109"/>
      <c r="CJ79" s="109"/>
      <c r="CK79" s="109"/>
      <c r="CL79" s="109"/>
      <c r="CM79" s="109"/>
      <c r="CN79" s="109"/>
      <c r="CO79" s="109"/>
      <c r="CP79" s="109"/>
      <c r="CQ79" s="109"/>
      <c r="CR79" s="109"/>
      <c r="CS79" s="109"/>
      <c r="CT79" s="109"/>
      <c r="CU79" s="109"/>
      <c r="CV79" s="109"/>
      <c r="CW79" s="109"/>
      <c r="CX79" s="109"/>
      <c r="CY79" s="109"/>
      <c r="CZ79" s="109"/>
      <c r="DA79" s="109"/>
      <c r="DB79" s="109"/>
      <c r="DC79" s="109"/>
      <c r="DD79" s="109"/>
      <c r="DE79" s="109"/>
      <c r="DF79" s="109"/>
      <c r="DG79" s="109"/>
      <c r="DH79" s="109"/>
      <c r="DI79" s="109"/>
      <c r="DJ79" s="109"/>
      <c r="DK79" s="109"/>
      <c r="DL79" s="109"/>
      <c r="DM79" s="109"/>
      <c r="DN79" s="109"/>
      <c r="DO79" s="109"/>
      <c r="DP79" s="109"/>
      <c r="DQ79" s="109"/>
      <c r="DR79" s="109"/>
      <c r="DS79" s="109"/>
      <c r="DT79" s="109"/>
      <c r="DU79" s="109"/>
      <c r="DV79" s="109"/>
      <c r="DW79" s="109"/>
      <c r="DX79" s="109"/>
      <c r="DY79" s="109"/>
      <c r="DZ79" s="109"/>
      <c r="EA79" s="109"/>
      <c r="EB79" s="109"/>
      <c r="EC79" s="109"/>
      <c r="ED79" s="109"/>
      <c r="EE79" s="109"/>
      <c r="EF79" s="109"/>
      <c r="EG79" s="109"/>
      <c r="EH79" s="109"/>
      <c r="EI79" s="109"/>
      <c r="EJ79" s="109"/>
      <c r="EK79" s="109"/>
      <c r="EL79" s="109"/>
      <c r="EM79" s="109"/>
      <c r="EN79" s="109"/>
      <c r="EO79" s="109"/>
      <c r="EP79" s="109"/>
      <c r="EQ79" s="109"/>
      <c r="ER79" s="109"/>
      <c r="ES79" s="109"/>
      <c r="ET79" s="109"/>
      <c r="EU79" s="234"/>
      <c r="EV79" s="234"/>
      <c r="EW79" s="109"/>
      <c r="EX79" s="109"/>
      <c r="EY79" s="109"/>
      <c r="EZ79" s="109"/>
      <c r="FA79" s="109"/>
      <c r="FB79" s="109"/>
      <c r="FC79" s="109"/>
      <c r="FD79" s="109"/>
      <c r="FE79" s="109"/>
      <c r="FF79" s="109"/>
      <c r="FG79" s="109"/>
      <c r="FH79" s="109"/>
      <c r="FI79" s="109"/>
      <c r="FJ79" s="109"/>
      <c r="FK79" s="109"/>
      <c r="FL79" s="110" t="s">
        <v>268</v>
      </c>
      <c r="FM79" s="111" t="s">
        <v>269</v>
      </c>
      <c r="FN79" s="111"/>
      <c r="FO79" s="111" t="s">
        <v>308</v>
      </c>
      <c r="FP79" s="98">
        <f t="shared" ref="FP79:FP109" si="6">SUM(H79:FJ79)</f>
        <v>0</v>
      </c>
      <c r="FQ79" s="5" t="s">
        <v>451</v>
      </c>
    </row>
    <row r="80" spans="1:173" s="5" customFormat="1" ht="15" customHeight="1">
      <c r="A80" s="107" t="s">
        <v>272</v>
      </c>
      <c r="B80" s="107" t="s">
        <v>264</v>
      </c>
      <c r="C80" s="107" t="s">
        <v>297</v>
      </c>
      <c r="D80" s="107" t="s">
        <v>63</v>
      </c>
      <c r="E80" s="108" t="s">
        <v>323</v>
      </c>
      <c r="F80" s="107" t="s">
        <v>267</v>
      </c>
      <c r="G80" s="107" t="s">
        <v>881</v>
      </c>
      <c r="H80" s="109"/>
      <c r="I80" s="109"/>
      <c r="J80" s="109"/>
      <c r="K80" s="109"/>
      <c r="L80" s="109"/>
      <c r="M80" s="109"/>
      <c r="N80" s="109"/>
      <c r="O80" s="208">
        <f>400-400</f>
        <v>0</v>
      </c>
      <c r="P80" s="208">
        <f>400-400</f>
        <v>0</v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208">
        <f>400-400</f>
        <v>0</v>
      </c>
      <c r="AC80" s="208">
        <f>400-400</f>
        <v>0</v>
      </c>
      <c r="AD80" s="109"/>
      <c r="AE80" s="213">
        <f>400-400+10</f>
        <v>10</v>
      </c>
      <c r="AF80" s="109"/>
      <c r="AG80" s="109"/>
      <c r="AH80" s="109"/>
      <c r="AI80" s="109"/>
      <c r="AJ80" s="109"/>
      <c r="AK80" s="109"/>
      <c r="AL80" s="109"/>
      <c r="AM80" s="216">
        <v>70</v>
      </c>
      <c r="AN80" s="109"/>
      <c r="AO80" s="109"/>
      <c r="AP80" s="109"/>
      <c r="AQ80" s="109"/>
      <c r="AR80" s="109"/>
      <c r="AS80" s="109"/>
      <c r="AT80" s="109"/>
      <c r="AU80" s="208">
        <v>250</v>
      </c>
      <c r="AV80" s="109"/>
      <c r="AW80" s="109"/>
      <c r="AX80" s="109"/>
      <c r="AY80" s="109"/>
      <c r="AZ80" s="109"/>
      <c r="BA80" s="109"/>
      <c r="BB80" s="109"/>
      <c r="BC80" s="109"/>
      <c r="BD80" s="109"/>
      <c r="BE80" s="109"/>
      <c r="BF80" s="216">
        <v>150</v>
      </c>
      <c r="BG80" s="109"/>
      <c r="BH80" s="109"/>
      <c r="BI80" s="109"/>
      <c r="BJ80" s="109"/>
      <c r="BK80" s="109"/>
      <c r="BL80" s="109"/>
      <c r="BM80" s="109"/>
      <c r="BN80" s="109"/>
      <c r="BO80" s="109"/>
      <c r="BP80" s="109"/>
      <c r="BQ80" s="109"/>
      <c r="BR80" s="109"/>
      <c r="BS80" s="109"/>
      <c r="BT80" s="109"/>
      <c r="BU80" s="216">
        <v>10</v>
      </c>
      <c r="BV80" s="109"/>
      <c r="BW80" s="216">
        <v>10</v>
      </c>
      <c r="BX80" s="216">
        <v>80</v>
      </c>
      <c r="BY80" s="216">
        <v>10</v>
      </c>
      <c r="BZ80" s="109"/>
      <c r="CA80" s="109"/>
      <c r="CB80" s="109"/>
      <c r="CC80" s="109"/>
      <c r="CD80" s="109"/>
      <c r="CE80" s="216">
        <v>10</v>
      </c>
      <c r="CF80" s="109"/>
      <c r="CG80" s="109"/>
      <c r="CH80" s="109"/>
      <c r="CI80" s="216">
        <v>40</v>
      </c>
      <c r="CJ80" s="109"/>
      <c r="CK80" s="109"/>
      <c r="CL80" s="216">
        <v>120</v>
      </c>
      <c r="CM80" s="216">
        <v>40</v>
      </c>
      <c r="CN80" s="216">
        <v>0</v>
      </c>
      <c r="CO80" s="216">
        <v>4</v>
      </c>
      <c r="CP80" s="216">
        <v>5</v>
      </c>
      <c r="CQ80" s="109"/>
      <c r="CR80" s="109"/>
      <c r="CS80" s="109"/>
      <c r="CT80" s="216">
        <v>70</v>
      </c>
      <c r="CU80" s="109"/>
      <c r="CV80" s="216">
        <v>3</v>
      </c>
      <c r="CW80" s="109"/>
      <c r="CX80" s="109"/>
      <c r="CY80" s="109"/>
      <c r="CZ80" s="109"/>
      <c r="DA80" s="109"/>
      <c r="DB80" s="109"/>
      <c r="DC80" s="109"/>
      <c r="DD80" s="216">
        <v>20</v>
      </c>
      <c r="DE80" s="109"/>
      <c r="DF80" s="109"/>
      <c r="DG80" s="109"/>
      <c r="DH80" s="109"/>
      <c r="DI80" s="109"/>
      <c r="DJ80" s="109"/>
      <c r="DK80" s="109"/>
      <c r="DL80" s="109"/>
      <c r="DM80" s="109"/>
      <c r="DN80" s="109"/>
      <c r="DO80" s="109"/>
      <c r="DP80" s="109"/>
      <c r="DQ80" s="109"/>
      <c r="DR80" s="109"/>
      <c r="DS80" s="109"/>
      <c r="DT80" s="216">
        <v>10</v>
      </c>
      <c r="DU80" s="109"/>
      <c r="DV80" s="109"/>
      <c r="DW80" s="109"/>
      <c r="DX80" s="109"/>
      <c r="DY80" s="109"/>
      <c r="DZ80" s="109"/>
      <c r="EA80" s="109"/>
      <c r="EB80" s="109"/>
      <c r="EC80" s="109"/>
      <c r="ED80" s="109"/>
      <c r="EE80" s="109"/>
      <c r="EF80" s="109"/>
      <c r="EG80" s="208">
        <f>500-500</f>
        <v>0</v>
      </c>
      <c r="EH80" s="109"/>
      <c r="EI80" s="109"/>
      <c r="EJ80" s="109"/>
      <c r="EK80" s="109"/>
      <c r="EL80" s="109"/>
      <c r="EM80" s="109"/>
      <c r="EN80" s="109"/>
      <c r="EO80" s="109"/>
      <c r="EP80" s="109"/>
      <c r="EQ80" s="109"/>
      <c r="ER80" s="109"/>
      <c r="ES80" s="109"/>
      <c r="ET80" s="109"/>
      <c r="EU80" s="216">
        <v>40</v>
      </c>
      <c r="EV80" s="216">
        <v>5</v>
      </c>
      <c r="EW80" s="109"/>
      <c r="EX80" s="109"/>
      <c r="EY80" s="109"/>
      <c r="EZ80" s="109"/>
      <c r="FA80" s="109"/>
      <c r="FB80" s="109"/>
      <c r="FC80" s="109"/>
      <c r="FD80" s="109"/>
      <c r="FE80" s="109"/>
      <c r="FF80" s="109"/>
      <c r="FG80" s="208">
        <f>300-300</f>
        <v>0</v>
      </c>
      <c r="FH80" s="208">
        <f>300-300</f>
        <v>0</v>
      </c>
      <c r="FI80" s="109"/>
      <c r="FJ80" s="109"/>
      <c r="FK80" s="109"/>
      <c r="FL80" s="110" t="s">
        <v>268</v>
      </c>
      <c r="FM80" s="111" t="s">
        <v>269</v>
      </c>
      <c r="FN80" s="111"/>
      <c r="FO80" s="111" t="s">
        <v>308</v>
      </c>
      <c r="FP80" s="98">
        <f t="shared" si="6"/>
        <v>957</v>
      </c>
      <c r="FQ80" s="5" t="s">
        <v>451</v>
      </c>
    </row>
    <row r="81" spans="1:173" s="5" customFormat="1" ht="15" customHeight="1">
      <c r="A81" s="107" t="s">
        <v>272</v>
      </c>
      <c r="B81" s="107" t="s">
        <v>264</v>
      </c>
      <c r="C81" s="107" t="s">
        <v>297</v>
      </c>
      <c r="D81" s="107" t="s">
        <v>65</v>
      </c>
      <c r="E81" s="108" t="s">
        <v>323</v>
      </c>
      <c r="F81" s="107" t="s">
        <v>267</v>
      </c>
      <c r="G81" s="107" t="s">
        <v>932</v>
      </c>
      <c r="H81" s="207"/>
      <c r="I81" s="207"/>
      <c r="J81" s="208">
        <f>200-200</f>
        <v>0</v>
      </c>
      <c r="K81" s="207"/>
      <c r="L81" s="207"/>
      <c r="M81" s="207"/>
      <c r="N81" s="207"/>
      <c r="O81" s="207"/>
      <c r="P81" s="207"/>
      <c r="Q81" s="207"/>
      <c r="R81" s="207"/>
      <c r="S81" s="207"/>
      <c r="T81" s="207"/>
      <c r="U81" s="207"/>
      <c r="V81" s="207"/>
      <c r="W81" s="207"/>
      <c r="X81" s="207"/>
      <c r="Y81" s="207"/>
      <c r="Z81" s="207"/>
      <c r="AA81" s="207"/>
      <c r="AB81" s="207"/>
      <c r="AC81" s="207"/>
      <c r="AD81" s="207"/>
      <c r="AE81" s="207"/>
      <c r="AF81" s="207"/>
      <c r="AG81" s="207"/>
      <c r="AH81" s="207"/>
      <c r="AI81" s="207"/>
      <c r="AJ81" s="207"/>
      <c r="AK81" s="207"/>
      <c r="AL81" s="207"/>
      <c r="AM81" s="207"/>
      <c r="AN81" s="207"/>
      <c r="AO81" s="207"/>
      <c r="AP81" s="207"/>
      <c r="AQ81" s="207"/>
      <c r="AR81" s="207"/>
      <c r="AS81" s="207"/>
      <c r="AT81" s="207"/>
      <c r="AU81" s="207"/>
      <c r="AV81" s="207"/>
      <c r="AW81" s="207"/>
      <c r="AX81" s="207"/>
      <c r="AY81" s="207"/>
      <c r="AZ81" s="207"/>
      <c r="BA81" s="207"/>
      <c r="BB81" s="207"/>
      <c r="BC81" s="207"/>
      <c r="BD81" s="207"/>
      <c r="BE81" s="207"/>
      <c r="BF81" s="207"/>
      <c r="BG81" s="207"/>
      <c r="BH81" s="207"/>
      <c r="BI81" s="207"/>
      <c r="BJ81" s="207"/>
      <c r="BK81" s="207"/>
      <c r="BL81" s="207"/>
      <c r="BM81" s="207"/>
      <c r="BN81" s="207"/>
      <c r="BO81" s="207"/>
      <c r="BP81" s="207"/>
      <c r="BQ81" s="207"/>
      <c r="BR81" s="207"/>
      <c r="BS81" s="207"/>
      <c r="BT81" s="207"/>
      <c r="BU81" s="207"/>
      <c r="BV81" s="207"/>
      <c r="BW81" s="207"/>
      <c r="BX81" s="207"/>
      <c r="BY81" s="207"/>
      <c r="BZ81" s="207"/>
      <c r="CA81" s="207"/>
      <c r="CB81" s="207"/>
      <c r="CC81" s="207"/>
      <c r="CD81" s="207"/>
      <c r="CE81" s="207"/>
      <c r="CF81" s="207"/>
      <c r="CG81" s="207"/>
      <c r="CH81" s="207"/>
      <c r="CI81" s="207"/>
      <c r="CJ81" s="207"/>
      <c r="CK81" s="207"/>
      <c r="CL81" s="207"/>
      <c r="CM81" s="207"/>
      <c r="CN81" s="216">
        <v>10</v>
      </c>
      <c r="CO81" s="207"/>
      <c r="CP81" s="207"/>
      <c r="CQ81" s="207"/>
      <c r="CR81" s="207"/>
      <c r="CS81" s="207"/>
      <c r="CT81" s="207"/>
      <c r="CU81" s="207"/>
      <c r="CV81" s="207"/>
      <c r="CW81" s="207"/>
      <c r="CX81" s="207"/>
      <c r="CY81" s="207"/>
      <c r="CZ81" s="207"/>
      <c r="DA81" s="207"/>
      <c r="DB81" s="207"/>
      <c r="DC81" s="207"/>
      <c r="DD81" s="207"/>
      <c r="DE81" s="207"/>
      <c r="DF81" s="207"/>
      <c r="DG81" s="207"/>
      <c r="DH81" s="207"/>
      <c r="DI81" s="207"/>
      <c r="DJ81" s="207"/>
      <c r="DK81" s="207"/>
      <c r="DL81" s="207"/>
      <c r="DM81" s="207"/>
      <c r="DN81" s="207"/>
      <c r="DO81" s="207"/>
      <c r="DP81" s="207"/>
      <c r="DQ81" s="207"/>
      <c r="DR81" s="207"/>
      <c r="DS81" s="207"/>
      <c r="DT81" s="207"/>
      <c r="DU81" s="207"/>
      <c r="DV81" s="207"/>
      <c r="DW81" s="207"/>
      <c r="DX81" s="207"/>
      <c r="DY81" s="207"/>
      <c r="DZ81" s="207"/>
      <c r="EA81" s="207"/>
      <c r="EB81" s="207"/>
      <c r="EC81" s="207"/>
      <c r="ED81" s="207"/>
      <c r="EE81" s="207"/>
      <c r="EF81" s="207"/>
      <c r="EG81" s="207"/>
      <c r="EH81" s="207"/>
      <c r="EI81" s="207"/>
      <c r="EJ81" s="207"/>
      <c r="EK81" s="207"/>
      <c r="EL81" s="207"/>
      <c r="EM81" s="207"/>
      <c r="EN81" s="207"/>
      <c r="EO81" s="207"/>
      <c r="EP81" s="207"/>
      <c r="EQ81" s="207"/>
      <c r="ER81" s="207"/>
      <c r="ES81" s="207"/>
      <c r="ET81" s="207"/>
      <c r="EU81" s="207"/>
      <c r="EV81" s="207"/>
      <c r="EW81" s="207"/>
      <c r="EX81" s="207"/>
      <c r="EY81" s="207"/>
      <c r="EZ81" s="207"/>
      <c r="FA81" s="207"/>
      <c r="FB81" s="207"/>
      <c r="FC81" s="207"/>
      <c r="FD81" s="207"/>
      <c r="FE81" s="207"/>
      <c r="FF81" s="207"/>
      <c r="FG81" s="207"/>
      <c r="FH81" s="207"/>
      <c r="FI81" s="207"/>
      <c r="FJ81" s="207"/>
      <c r="FK81" s="112"/>
      <c r="FL81" s="110" t="s">
        <v>268</v>
      </c>
      <c r="FM81" s="111" t="s">
        <v>269</v>
      </c>
      <c r="FN81" s="111"/>
      <c r="FO81" s="111" t="s">
        <v>308</v>
      </c>
      <c r="FP81" s="98">
        <f t="shared" si="6"/>
        <v>10</v>
      </c>
      <c r="FQ81" s="5" t="s">
        <v>451</v>
      </c>
    </row>
    <row r="82" spans="1:173" s="5" customFormat="1" ht="15" customHeight="1">
      <c r="A82" s="107" t="s">
        <v>272</v>
      </c>
      <c r="B82" s="107" t="s">
        <v>264</v>
      </c>
      <c r="C82" s="107" t="s">
        <v>297</v>
      </c>
      <c r="D82" s="107" t="s">
        <v>64</v>
      </c>
      <c r="E82" s="108" t="s">
        <v>324</v>
      </c>
      <c r="F82" s="107" t="s">
        <v>267</v>
      </c>
      <c r="G82" s="107" t="s">
        <v>882</v>
      </c>
      <c r="H82" s="109"/>
      <c r="I82" s="109"/>
      <c r="J82" s="109"/>
      <c r="K82" s="109"/>
      <c r="L82" s="109"/>
      <c r="M82" s="109"/>
      <c r="N82" s="208">
        <f>60-60</f>
        <v>0</v>
      </c>
      <c r="O82" s="109"/>
      <c r="P82" s="109"/>
      <c r="Q82" s="208">
        <f>100-100</f>
        <v>0</v>
      </c>
      <c r="R82" s="109"/>
      <c r="S82" s="109"/>
      <c r="T82" s="208">
        <f>20-20</f>
        <v>0</v>
      </c>
      <c r="U82" s="109"/>
      <c r="V82" s="109"/>
      <c r="W82" s="109"/>
      <c r="X82" s="109"/>
      <c r="Y82" s="109"/>
      <c r="Z82" s="109"/>
      <c r="AA82" s="109"/>
      <c r="AB82" s="109"/>
      <c r="AC82" s="109"/>
      <c r="AD82" s="213">
        <f>0+20</f>
        <v>20</v>
      </c>
      <c r="AE82" s="109"/>
      <c r="AF82" s="109"/>
      <c r="AG82" s="208">
        <f>200-200</f>
        <v>0</v>
      </c>
      <c r="AH82" s="208">
        <f>200-200</f>
        <v>0</v>
      </c>
      <c r="AI82" s="109"/>
      <c r="AJ82" s="109"/>
      <c r="AK82" s="109"/>
      <c r="AL82" s="109"/>
      <c r="AM82" s="109"/>
      <c r="AN82" s="109"/>
      <c r="AO82" s="213">
        <f>100-100+9</f>
        <v>9</v>
      </c>
      <c r="AP82" s="109"/>
      <c r="AQ82" s="109"/>
      <c r="AR82" s="109"/>
      <c r="AS82" s="109"/>
      <c r="AT82" s="109"/>
      <c r="AU82" s="109"/>
      <c r="AV82" s="109"/>
      <c r="AW82" s="109"/>
      <c r="AX82" s="109"/>
      <c r="AY82" s="109"/>
      <c r="AZ82" s="109"/>
      <c r="BA82" s="109"/>
      <c r="BB82" s="109"/>
      <c r="BC82" s="109"/>
      <c r="BD82" s="109"/>
      <c r="BE82" s="109"/>
      <c r="BF82" s="215"/>
      <c r="BG82" s="109"/>
      <c r="BH82" s="109"/>
      <c r="BI82" s="109"/>
      <c r="BJ82" s="109"/>
      <c r="BK82" s="109"/>
      <c r="BL82" s="109"/>
      <c r="BM82" s="109"/>
      <c r="BN82" s="109"/>
      <c r="BO82" s="109"/>
      <c r="BP82" s="109"/>
      <c r="BQ82" s="109"/>
      <c r="BR82" s="109"/>
      <c r="BS82" s="109"/>
      <c r="BT82" s="109"/>
      <c r="BU82" s="109"/>
      <c r="BV82" s="109"/>
      <c r="BW82" s="109"/>
      <c r="BX82" s="109"/>
      <c r="BY82" s="109"/>
      <c r="BZ82" s="109"/>
      <c r="CA82" s="109"/>
      <c r="CB82" s="109"/>
      <c r="CC82" s="109"/>
      <c r="CD82" s="109"/>
      <c r="CE82" s="109"/>
      <c r="CF82" s="109"/>
      <c r="CG82" s="109"/>
      <c r="CH82" s="109"/>
      <c r="CI82" s="109"/>
      <c r="CJ82" s="109"/>
      <c r="CK82" s="109"/>
      <c r="CL82" s="109"/>
      <c r="CM82" s="109"/>
      <c r="CN82" s="109"/>
      <c r="CO82" s="109"/>
      <c r="CP82" s="109"/>
      <c r="CQ82" s="109"/>
      <c r="CR82" s="109"/>
      <c r="CS82" s="109"/>
      <c r="CT82" s="109"/>
      <c r="CU82" s="109"/>
      <c r="CV82" s="109"/>
      <c r="CW82" s="109"/>
      <c r="CX82" s="109"/>
      <c r="CY82" s="109"/>
      <c r="CZ82" s="109"/>
      <c r="DA82" s="109"/>
      <c r="DB82" s="109"/>
      <c r="DC82" s="109"/>
      <c r="DD82" s="109"/>
      <c r="DE82" s="109"/>
      <c r="DF82" s="109"/>
      <c r="DG82" s="109"/>
      <c r="DH82" s="109"/>
      <c r="DI82" s="109"/>
      <c r="DJ82" s="109"/>
      <c r="DK82" s="109"/>
      <c r="DL82" s="109"/>
      <c r="DM82" s="109"/>
      <c r="DN82" s="109"/>
      <c r="DO82" s="109"/>
      <c r="DP82" s="109"/>
      <c r="DQ82" s="109"/>
      <c r="DR82" s="109"/>
      <c r="DS82" s="109"/>
      <c r="DT82" s="109"/>
      <c r="DU82" s="109"/>
      <c r="DV82" s="109"/>
      <c r="DW82" s="109"/>
      <c r="DX82" s="109"/>
      <c r="DY82" s="109"/>
      <c r="DZ82" s="109"/>
      <c r="EA82" s="109"/>
      <c r="EB82" s="109"/>
      <c r="EC82" s="109"/>
      <c r="ED82" s="109"/>
      <c r="EE82" s="109"/>
      <c r="EF82" s="109"/>
      <c r="EG82" s="109"/>
      <c r="EH82" s="109"/>
      <c r="EI82" s="109"/>
      <c r="EJ82" s="109"/>
      <c r="EK82" s="109"/>
      <c r="EL82" s="109"/>
      <c r="EM82" s="109"/>
      <c r="EN82" s="109"/>
      <c r="EO82" s="109"/>
      <c r="EP82" s="109"/>
      <c r="EQ82" s="109"/>
      <c r="ER82" s="109"/>
      <c r="ES82" s="109"/>
      <c r="ET82" s="109"/>
      <c r="EU82" s="109"/>
      <c r="EV82" s="109"/>
      <c r="EW82" s="109"/>
      <c r="EX82" s="109"/>
      <c r="EY82" s="109"/>
      <c r="EZ82" s="109"/>
      <c r="FA82" s="109"/>
      <c r="FB82" s="109"/>
      <c r="FC82" s="109"/>
      <c r="FD82" s="109"/>
      <c r="FE82" s="109"/>
      <c r="FF82" s="109"/>
      <c r="FG82" s="109"/>
      <c r="FH82" s="109"/>
      <c r="FI82" s="109"/>
      <c r="FJ82" s="109"/>
      <c r="FK82" s="112"/>
      <c r="FL82" s="110" t="s">
        <v>268</v>
      </c>
      <c r="FM82" s="111" t="s">
        <v>269</v>
      </c>
      <c r="FN82" s="111"/>
      <c r="FO82" s="111" t="s">
        <v>308</v>
      </c>
      <c r="FP82" s="98">
        <f t="shared" si="6"/>
        <v>29</v>
      </c>
      <c r="FQ82" s="5" t="s">
        <v>451</v>
      </c>
    </row>
    <row r="83" spans="1:173" s="5" customFormat="1" ht="15" customHeight="1">
      <c r="A83" s="107" t="s">
        <v>272</v>
      </c>
      <c r="B83" s="107" t="s">
        <v>264</v>
      </c>
      <c r="C83" s="107" t="s">
        <v>297</v>
      </c>
      <c r="D83" s="107" t="s">
        <v>63</v>
      </c>
      <c r="E83" s="108" t="s">
        <v>324</v>
      </c>
      <c r="F83" s="107" t="s">
        <v>267</v>
      </c>
      <c r="G83" s="107" t="s">
        <v>882</v>
      </c>
      <c r="H83" s="109"/>
      <c r="I83" s="109"/>
      <c r="J83" s="109"/>
      <c r="K83" s="109"/>
      <c r="L83" s="109"/>
      <c r="M83" s="109"/>
      <c r="N83" s="213">
        <f>0+20</f>
        <v>20</v>
      </c>
      <c r="O83" s="208">
        <f>60-60</f>
        <v>0</v>
      </c>
      <c r="P83" s="208">
        <f>60-60</f>
        <v>0</v>
      </c>
      <c r="Q83" s="109"/>
      <c r="R83" s="109"/>
      <c r="S83" s="208">
        <f>20-20</f>
        <v>0</v>
      </c>
      <c r="T83" s="109"/>
      <c r="U83" s="208">
        <f>100-100</f>
        <v>0</v>
      </c>
      <c r="V83" s="208">
        <f>100-100</f>
        <v>0</v>
      </c>
      <c r="W83" s="109"/>
      <c r="X83" s="109"/>
      <c r="Y83" s="208">
        <f>100-100</f>
        <v>0</v>
      </c>
      <c r="Z83" s="208">
        <f>100-100</f>
        <v>0</v>
      </c>
      <c r="AA83" s="208">
        <f>200-200</f>
        <v>0</v>
      </c>
      <c r="AB83" s="208">
        <f>200-200</f>
        <v>0</v>
      </c>
      <c r="AC83" s="208">
        <f>100-100</f>
        <v>0</v>
      </c>
      <c r="AD83" s="208">
        <f>100-100</f>
        <v>0</v>
      </c>
      <c r="AE83" s="208">
        <f>200-200</f>
        <v>0</v>
      </c>
      <c r="AF83" s="208">
        <f>100-100</f>
        <v>0</v>
      </c>
      <c r="AG83" s="109"/>
      <c r="AH83" s="109"/>
      <c r="AI83" s="208">
        <f>100-100</f>
        <v>0</v>
      </c>
      <c r="AJ83" s="109"/>
      <c r="AK83" s="109"/>
      <c r="AL83" s="109"/>
      <c r="AM83" s="216">
        <v>30</v>
      </c>
      <c r="AN83" s="109"/>
      <c r="AO83" s="109"/>
      <c r="AP83" s="109"/>
      <c r="AQ83" s="109"/>
      <c r="AR83" s="109"/>
      <c r="AS83" s="109"/>
      <c r="AT83" s="109"/>
      <c r="AU83" s="216">
        <v>100</v>
      </c>
      <c r="AV83" s="109"/>
      <c r="AW83" s="109"/>
      <c r="AX83" s="109"/>
      <c r="AY83" s="109"/>
      <c r="AZ83" s="109"/>
      <c r="BA83" s="109"/>
      <c r="BB83" s="208">
        <f>100-100</f>
        <v>0</v>
      </c>
      <c r="BC83" s="109"/>
      <c r="BD83" s="109"/>
      <c r="BE83" s="109"/>
      <c r="BF83" s="216">
        <v>50</v>
      </c>
      <c r="BG83" s="109"/>
      <c r="BH83" s="109"/>
      <c r="BI83" s="109"/>
      <c r="BJ83" s="109"/>
      <c r="BK83" s="109"/>
      <c r="BL83" s="109"/>
      <c r="BM83" s="109"/>
      <c r="BN83" s="109"/>
      <c r="BO83" s="109"/>
      <c r="BP83" s="109"/>
      <c r="BQ83" s="109"/>
      <c r="BR83" s="109"/>
      <c r="BS83" s="109"/>
      <c r="BT83" s="109"/>
      <c r="BU83" s="109"/>
      <c r="BV83" s="109"/>
      <c r="BW83" s="109"/>
      <c r="BX83" s="216">
        <v>60</v>
      </c>
      <c r="BY83" s="109"/>
      <c r="BZ83" s="109"/>
      <c r="CA83" s="109"/>
      <c r="CB83" s="109"/>
      <c r="CC83" s="109"/>
      <c r="CD83" s="109"/>
      <c r="CE83" s="216">
        <v>10</v>
      </c>
      <c r="CF83" s="109"/>
      <c r="CG83" s="109"/>
      <c r="CH83" s="109"/>
      <c r="CI83" s="216">
        <v>10</v>
      </c>
      <c r="CJ83" s="109"/>
      <c r="CK83" s="109"/>
      <c r="CL83" s="216">
        <v>60</v>
      </c>
      <c r="CM83" s="216">
        <v>20</v>
      </c>
      <c r="CN83" s="109"/>
      <c r="CO83" s="109"/>
      <c r="CP83" s="109"/>
      <c r="CQ83" s="109"/>
      <c r="CR83" s="109"/>
      <c r="CS83" s="109"/>
      <c r="CT83" s="216">
        <v>20</v>
      </c>
      <c r="CU83" s="109"/>
      <c r="CV83" s="109"/>
      <c r="CW83" s="109"/>
      <c r="CX83" s="109"/>
      <c r="CY83" s="109"/>
      <c r="CZ83" s="109"/>
      <c r="DA83" s="109"/>
      <c r="DB83" s="109"/>
      <c r="DC83" s="216">
        <v>10</v>
      </c>
      <c r="DD83" s="109"/>
      <c r="DE83" s="109"/>
      <c r="DF83" s="109"/>
      <c r="DG83" s="109"/>
      <c r="DH83" s="109"/>
      <c r="DI83" s="109"/>
      <c r="DJ83" s="109"/>
      <c r="DK83" s="216">
        <v>5</v>
      </c>
      <c r="DL83" s="216">
        <v>2</v>
      </c>
      <c r="DM83" s="109"/>
      <c r="DN83" s="109"/>
      <c r="DO83" s="109"/>
      <c r="DP83" s="109"/>
      <c r="DQ83" s="109"/>
      <c r="DR83" s="109"/>
      <c r="DS83" s="109"/>
      <c r="DT83" s="109"/>
      <c r="DU83" s="109"/>
      <c r="DV83" s="109"/>
      <c r="DW83" s="109"/>
      <c r="DX83" s="109"/>
      <c r="DY83" s="109"/>
      <c r="DZ83" s="109"/>
      <c r="EA83" s="109"/>
      <c r="EB83" s="208">
        <f>50-50</f>
        <v>0</v>
      </c>
      <c r="EC83" s="208">
        <f>50-50</f>
        <v>0</v>
      </c>
      <c r="ED83" s="109"/>
      <c r="EE83" s="109"/>
      <c r="EF83" s="208">
        <f>100-100</f>
        <v>0</v>
      </c>
      <c r="EG83" s="208">
        <f>50-50</f>
        <v>0</v>
      </c>
      <c r="EH83" s="109"/>
      <c r="EI83" s="109"/>
      <c r="EJ83" s="109"/>
      <c r="EK83" s="208">
        <f>50-50</f>
        <v>0</v>
      </c>
      <c r="EL83" s="208">
        <f>50-50</f>
        <v>0</v>
      </c>
      <c r="EM83" s="208">
        <f>50-50</f>
        <v>0</v>
      </c>
      <c r="EN83" s="208">
        <f>50-50</f>
        <v>0</v>
      </c>
      <c r="EO83" s="208">
        <f>50-50</f>
        <v>0</v>
      </c>
      <c r="EP83" s="109"/>
      <c r="EQ83" s="109"/>
      <c r="ER83" s="109"/>
      <c r="ES83" s="109"/>
      <c r="ET83" s="109"/>
      <c r="EU83" s="216">
        <v>10</v>
      </c>
      <c r="EV83" s="109"/>
      <c r="EW83" s="109"/>
      <c r="EX83" s="109"/>
      <c r="EY83" s="109"/>
      <c r="EZ83" s="109"/>
      <c r="FA83" s="109"/>
      <c r="FB83" s="109"/>
      <c r="FC83" s="109"/>
      <c r="FD83" s="109"/>
      <c r="FE83" s="109"/>
      <c r="FF83" s="109"/>
      <c r="FG83" s="109"/>
      <c r="FH83" s="109"/>
      <c r="FI83" s="109"/>
      <c r="FJ83" s="109"/>
      <c r="FK83" s="112"/>
      <c r="FL83" s="110" t="s">
        <v>268</v>
      </c>
      <c r="FM83" s="111" t="s">
        <v>269</v>
      </c>
      <c r="FN83" s="111"/>
      <c r="FO83" s="111" t="s">
        <v>308</v>
      </c>
      <c r="FP83" s="98">
        <f t="shared" si="6"/>
        <v>407</v>
      </c>
      <c r="FQ83" s="5" t="s">
        <v>451</v>
      </c>
    </row>
    <row r="84" spans="1:173" s="5" customFormat="1" ht="15" customHeight="1">
      <c r="A84" s="107" t="s">
        <v>272</v>
      </c>
      <c r="B84" s="107" t="s">
        <v>264</v>
      </c>
      <c r="C84" s="107" t="s">
        <v>297</v>
      </c>
      <c r="D84" s="107" t="s">
        <v>64</v>
      </c>
      <c r="E84" s="108" t="s">
        <v>325</v>
      </c>
      <c r="F84" s="107" t="s">
        <v>267</v>
      </c>
      <c r="G84" s="107" t="s">
        <v>905</v>
      </c>
      <c r="H84" s="207"/>
      <c r="I84" s="208">
        <v>0</v>
      </c>
      <c r="J84" s="207"/>
      <c r="K84" s="208">
        <v>0</v>
      </c>
      <c r="L84" s="207"/>
      <c r="M84" s="207"/>
      <c r="N84" s="208">
        <v>0</v>
      </c>
      <c r="O84" s="207"/>
      <c r="P84" s="207"/>
      <c r="Q84" s="208">
        <v>0</v>
      </c>
      <c r="R84" s="207"/>
      <c r="S84" s="207"/>
      <c r="T84" s="207"/>
      <c r="U84" s="207"/>
      <c r="V84" s="207"/>
      <c r="W84" s="207"/>
      <c r="X84" s="207"/>
      <c r="Y84" s="207"/>
      <c r="Z84" s="207"/>
      <c r="AA84" s="207"/>
      <c r="AB84" s="207"/>
      <c r="AC84" s="207"/>
      <c r="AD84" s="207"/>
      <c r="AE84" s="207"/>
      <c r="AF84" s="207"/>
      <c r="AG84" s="208">
        <v>0</v>
      </c>
      <c r="AH84" s="208">
        <v>0</v>
      </c>
      <c r="AI84" s="207"/>
      <c r="AJ84" s="207"/>
      <c r="AK84" s="207"/>
      <c r="AL84" s="207"/>
      <c r="AM84" s="207"/>
      <c r="AN84" s="207"/>
      <c r="AO84" s="207"/>
      <c r="AP84" s="207"/>
      <c r="AQ84" s="208">
        <v>0</v>
      </c>
      <c r="AR84" s="208">
        <v>0</v>
      </c>
      <c r="AS84" s="207"/>
      <c r="AT84" s="207"/>
      <c r="AU84" s="207"/>
      <c r="AV84" s="207"/>
      <c r="AW84" s="207"/>
      <c r="AX84" s="207"/>
      <c r="AY84" s="207"/>
      <c r="AZ84" s="207"/>
      <c r="BA84" s="207"/>
      <c r="BB84" s="207"/>
      <c r="BC84" s="207"/>
      <c r="BD84" s="207"/>
      <c r="BE84" s="207"/>
      <c r="BF84" s="208">
        <v>0</v>
      </c>
      <c r="BG84" s="207"/>
      <c r="BH84" s="207"/>
      <c r="BI84" s="207"/>
      <c r="BJ84" s="207"/>
      <c r="BK84" s="207"/>
      <c r="BL84" s="207"/>
      <c r="BM84" s="207"/>
      <c r="BN84" s="207"/>
      <c r="BO84" s="207"/>
      <c r="BP84" s="207"/>
      <c r="BQ84" s="207"/>
      <c r="BR84" s="207"/>
      <c r="BS84" s="207"/>
      <c r="BT84" s="207"/>
      <c r="BU84" s="207"/>
      <c r="BV84" s="207"/>
      <c r="BW84" s="207"/>
      <c r="BX84" s="207"/>
      <c r="BY84" s="207"/>
      <c r="BZ84" s="207"/>
      <c r="CA84" s="207"/>
      <c r="CB84" s="207"/>
      <c r="CC84" s="207"/>
      <c r="CD84" s="207"/>
      <c r="CE84" s="207"/>
      <c r="CF84" s="207"/>
      <c r="CG84" s="207"/>
      <c r="CH84" s="207"/>
      <c r="CI84" s="207"/>
      <c r="CJ84" s="207"/>
      <c r="CK84" s="207"/>
      <c r="CL84" s="207"/>
      <c r="CM84" s="207"/>
      <c r="CN84" s="207"/>
      <c r="CO84" s="207"/>
      <c r="CP84" s="207"/>
      <c r="CQ84" s="207"/>
      <c r="CR84" s="207"/>
      <c r="CS84" s="207"/>
      <c r="CT84" s="207"/>
      <c r="CU84" s="207"/>
      <c r="CV84" s="207"/>
      <c r="CW84" s="207"/>
      <c r="CX84" s="207"/>
      <c r="CY84" s="207"/>
      <c r="CZ84" s="207"/>
      <c r="DA84" s="207"/>
      <c r="DB84" s="207"/>
      <c r="DC84" s="207"/>
      <c r="DD84" s="207"/>
      <c r="DE84" s="207"/>
      <c r="DF84" s="207"/>
      <c r="DG84" s="207"/>
      <c r="DH84" s="207"/>
      <c r="DI84" s="207"/>
      <c r="DJ84" s="207"/>
      <c r="DK84" s="207"/>
      <c r="DL84" s="207"/>
      <c r="DM84" s="207"/>
      <c r="DN84" s="207"/>
      <c r="DO84" s="207"/>
      <c r="DP84" s="207"/>
      <c r="DQ84" s="207"/>
      <c r="DR84" s="207"/>
      <c r="DS84" s="207"/>
      <c r="DT84" s="207"/>
      <c r="DU84" s="207"/>
      <c r="DV84" s="207"/>
      <c r="DW84" s="207"/>
      <c r="DX84" s="207"/>
      <c r="DY84" s="207"/>
      <c r="DZ84" s="207"/>
      <c r="EA84" s="207"/>
      <c r="EB84" s="207"/>
      <c r="EC84" s="207"/>
      <c r="ED84" s="207"/>
      <c r="EE84" s="207"/>
      <c r="EF84" s="207"/>
      <c r="EG84" s="207"/>
      <c r="EH84" s="207"/>
      <c r="EI84" s="207"/>
      <c r="EJ84" s="207"/>
      <c r="EK84" s="207"/>
      <c r="EL84" s="207"/>
      <c r="EM84" s="207"/>
      <c r="EN84" s="207"/>
      <c r="EO84" s="207"/>
      <c r="EP84" s="207"/>
      <c r="EQ84" s="207"/>
      <c r="ER84" s="207"/>
      <c r="ES84" s="207"/>
      <c r="ET84" s="207"/>
      <c r="EU84" s="207"/>
      <c r="EV84" s="207"/>
      <c r="EW84" s="207"/>
      <c r="EX84" s="207"/>
      <c r="EY84" s="207"/>
      <c r="EZ84" s="207"/>
      <c r="FA84" s="207"/>
      <c r="FB84" s="207"/>
      <c r="FC84" s="207"/>
      <c r="FD84" s="207"/>
      <c r="FE84" s="207"/>
      <c r="FF84" s="207"/>
      <c r="FG84" s="207"/>
      <c r="FH84" s="207"/>
      <c r="FI84" s="207"/>
      <c r="FJ84" s="207"/>
      <c r="FK84" s="112"/>
      <c r="FL84" s="110" t="s">
        <v>268</v>
      </c>
      <c r="FM84" s="111" t="s">
        <v>269</v>
      </c>
      <c r="FN84" s="111"/>
      <c r="FO84" s="111" t="s">
        <v>314</v>
      </c>
      <c r="FP84" s="98">
        <f t="shared" si="6"/>
        <v>0</v>
      </c>
      <c r="FQ84" s="5" t="s">
        <v>455</v>
      </c>
    </row>
    <row r="85" spans="1:173" s="5" customFormat="1" ht="15" customHeight="1">
      <c r="A85" s="107" t="s">
        <v>272</v>
      </c>
      <c r="B85" s="107" t="s">
        <v>264</v>
      </c>
      <c r="C85" s="107" t="s">
        <v>297</v>
      </c>
      <c r="D85" s="107" t="s">
        <v>63</v>
      </c>
      <c r="E85" s="108" t="s">
        <v>325</v>
      </c>
      <c r="F85" s="107" t="s">
        <v>267</v>
      </c>
      <c r="G85" s="107" t="s">
        <v>905</v>
      </c>
      <c r="H85" s="207"/>
      <c r="I85" s="207"/>
      <c r="J85" s="207"/>
      <c r="K85" s="207"/>
      <c r="L85" s="207"/>
      <c r="M85" s="208">
        <v>0</v>
      </c>
      <c r="N85" s="209">
        <v>0</v>
      </c>
      <c r="O85" s="208">
        <v>0</v>
      </c>
      <c r="P85" s="208">
        <v>0</v>
      </c>
      <c r="Q85" s="207"/>
      <c r="R85" s="207"/>
      <c r="S85" s="207"/>
      <c r="T85" s="207"/>
      <c r="U85" s="208">
        <v>0</v>
      </c>
      <c r="V85" s="208">
        <v>0</v>
      </c>
      <c r="W85" s="207"/>
      <c r="X85" s="207"/>
      <c r="Y85" s="208">
        <v>0</v>
      </c>
      <c r="Z85" s="208">
        <v>0</v>
      </c>
      <c r="AA85" s="207"/>
      <c r="AB85" s="208">
        <v>0</v>
      </c>
      <c r="AC85" s="208">
        <v>0</v>
      </c>
      <c r="AD85" s="208">
        <v>0</v>
      </c>
      <c r="AE85" s="209">
        <v>0</v>
      </c>
      <c r="AF85" s="208">
        <v>0</v>
      </c>
      <c r="AG85" s="207"/>
      <c r="AH85" s="207"/>
      <c r="AI85" s="208">
        <v>0</v>
      </c>
      <c r="AJ85" s="207"/>
      <c r="AK85" s="207"/>
      <c r="AL85" s="207"/>
      <c r="AM85" s="208">
        <v>0</v>
      </c>
      <c r="AN85" s="207"/>
      <c r="AO85" s="207"/>
      <c r="AP85" s="207"/>
      <c r="AQ85" s="207"/>
      <c r="AR85" s="207"/>
      <c r="AS85" s="207"/>
      <c r="AT85" s="207"/>
      <c r="AU85" s="208">
        <v>0</v>
      </c>
      <c r="AV85" s="207"/>
      <c r="AW85" s="207"/>
      <c r="AX85" s="207"/>
      <c r="AY85" s="207"/>
      <c r="AZ85" s="207"/>
      <c r="BA85" s="207"/>
      <c r="BB85" s="208">
        <v>0</v>
      </c>
      <c r="BC85" s="207"/>
      <c r="BD85" s="207"/>
      <c r="BE85" s="207"/>
      <c r="BF85" s="207"/>
      <c r="BG85" s="208">
        <v>0</v>
      </c>
      <c r="BH85" s="207"/>
      <c r="BI85" s="207"/>
      <c r="BJ85" s="207"/>
      <c r="BK85" s="207"/>
      <c r="BL85" s="207"/>
      <c r="BM85" s="207"/>
      <c r="BN85" s="207"/>
      <c r="BO85" s="207"/>
      <c r="BP85" s="207"/>
      <c r="BQ85" s="207"/>
      <c r="BR85" s="207"/>
      <c r="BS85" s="207"/>
      <c r="BT85" s="207"/>
      <c r="BU85" s="207"/>
      <c r="BV85" s="207"/>
      <c r="BW85" s="207"/>
      <c r="BX85" s="207"/>
      <c r="BY85" s="207"/>
      <c r="BZ85" s="207"/>
      <c r="CA85" s="207"/>
      <c r="CB85" s="207"/>
      <c r="CC85" s="207"/>
      <c r="CD85" s="207"/>
      <c r="CE85" s="207"/>
      <c r="CF85" s="207"/>
      <c r="CG85" s="207"/>
      <c r="CH85" s="207"/>
      <c r="CI85" s="207"/>
      <c r="CJ85" s="207"/>
      <c r="CK85" s="207"/>
      <c r="CL85" s="207"/>
      <c r="CM85" s="207"/>
      <c r="CN85" s="207"/>
      <c r="CO85" s="207"/>
      <c r="CP85" s="207"/>
      <c r="CQ85" s="207"/>
      <c r="CR85" s="207"/>
      <c r="CS85" s="207"/>
      <c r="CT85" s="207"/>
      <c r="CU85" s="207"/>
      <c r="CV85" s="207"/>
      <c r="CW85" s="207"/>
      <c r="CX85" s="207"/>
      <c r="CY85" s="207"/>
      <c r="CZ85" s="207"/>
      <c r="DA85" s="207"/>
      <c r="DB85" s="207"/>
      <c r="DC85" s="207"/>
      <c r="DD85" s="207"/>
      <c r="DE85" s="207"/>
      <c r="DF85" s="207"/>
      <c r="DG85" s="207"/>
      <c r="DH85" s="207"/>
      <c r="DI85" s="207"/>
      <c r="DJ85" s="207"/>
      <c r="DK85" s="207"/>
      <c r="DL85" s="207"/>
      <c r="DM85" s="207"/>
      <c r="DN85" s="207"/>
      <c r="DO85" s="207"/>
      <c r="DP85" s="207"/>
      <c r="DQ85" s="207"/>
      <c r="DR85" s="207"/>
      <c r="DS85" s="207"/>
      <c r="DT85" s="207"/>
      <c r="DU85" s="207"/>
      <c r="DV85" s="207"/>
      <c r="DW85" s="207"/>
      <c r="DX85" s="207"/>
      <c r="DY85" s="207"/>
      <c r="DZ85" s="207"/>
      <c r="EA85" s="207"/>
      <c r="EB85" s="208">
        <v>0</v>
      </c>
      <c r="EC85" s="208">
        <v>0</v>
      </c>
      <c r="ED85" s="207"/>
      <c r="EE85" s="207"/>
      <c r="EF85" s="208">
        <v>0</v>
      </c>
      <c r="EG85" s="208">
        <v>0</v>
      </c>
      <c r="EH85" s="208">
        <v>0</v>
      </c>
      <c r="EI85" s="208">
        <v>0</v>
      </c>
      <c r="EJ85" s="208">
        <v>0</v>
      </c>
      <c r="EK85" s="208">
        <v>0</v>
      </c>
      <c r="EL85" s="208">
        <v>0</v>
      </c>
      <c r="EM85" s="208">
        <v>0</v>
      </c>
      <c r="EN85" s="208">
        <v>0</v>
      </c>
      <c r="EO85" s="208">
        <v>0</v>
      </c>
      <c r="EP85" s="207"/>
      <c r="EQ85" s="207"/>
      <c r="ER85" s="207"/>
      <c r="ES85" s="207"/>
      <c r="ET85" s="207"/>
      <c r="EU85" s="207"/>
      <c r="EV85" s="207"/>
      <c r="EW85" s="207"/>
      <c r="EX85" s="207"/>
      <c r="EY85" s="207"/>
      <c r="EZ85" s="207"/>
      <c r="FA85" s="207"/>
      <c r="FB85" s="207"/>
      <c r="FC85" s="207"/>
      <c r="FD85" s="207"/>
      <c r="FE85" s="207"/>
      <c r="FF85" s="207"/>
      <c r="FG85" s="208">
        <v>0</v>
      </c>
      <c r="FH85" s="208">
        <v>0</v>
      </c>
      <c r="FI85" s="207"/>
      <c r="FJ85" s="207"/>
      <c r="FK85" s="112"/>
      <c r="FL85" s="110" t="s">
        <v>268</v>
      </c>
      <c r="FM85" s="111" t="s">
        <v>269</v>
      </c>
      <c r="FN85" s="111"/>
      <c r="FO85" s="111" t="s">
        <v>314</v>
      </c>
      <c r="FP85" s="98">
        <f t="shared" si="6"/>
        <v>0</v>
      </c>
      <c r="FQ85" s="5" t="s">
        <v>455</v>
      </c>
    </row>
    <row r="86" spans="1:173" s="5" customFormat="1" ht="15" customHeight="1">
      <c r="A86" s="107" t="s">
        <v>272</v>
      </c>
      <c r="B86" s="107" t="s">
        <v>264</v>
      </c>
      <c r="C86" s="107" t="s">
        <v>297</v>
      </c>
      <c r="D86" s="107" t="s">
        <v>65</v>
      </c>
      <c r="E86" s="108" t="s">
        <v>325</v>
      </c>
      <c r="F86" s="107" t="s">
        <v>267</v>
      </c>
      <c r="G86" s="107" t="s">
        <v>905</v>
      </c>
      <c r="H86" s="207"/>
      <c r="I86" s="207"/>
      <c r="J86" s="208">
        <v>0</v>
      </c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  <c r="AA86" s="207"/>
      <c r="AB86" s="207"/>
      <c r="AC86" s="207"/>
      <c r="AD86" s="207"/>
      <c r="AE86" s="207"/>
      <c r="AF86" s="207"/>
      <c r="AG86" s="207"/>
      <c r="AH86" s="207"/>
      <c r="AI86" s="207"/>
      <c r="AJ86" s="207"/>
      <c r="AK86" s="207"/>
      <c r="AL86" s="207"/>
      <c r="AM86" s="207"/>
      <c r="AN86" s="207"/>
      <c r="AO86" s="207"/>
      <c r="AP86" s="207"/>
      <c r="AQ86" s="207"/>
      <c r="AR86" s="207"/>
      <c r="AS86" s="207"/>
      <c r="AT86" s="207"/>
      <c r="AU86" s="207"/>
      <c r="AV86" s="207"/>
      <c r="AW86" s="207"/>
      <c r="AX86" s="207"/>
      <c r="AY86" s="207"/>
      <c r="AZ86" s="207"/>
      <c r="BA86" s="207"/>
      <c r="BB86" s="207"/>
      <c r="BC86" s="207"/>
      <c r="BD86" s="207"/>
      <c r="BE86" s="207"/>
      <c r="BF86" s="207"/>
      <c r="BG86" s="207"/>
      <c r="BH86" s="207"/>
      <c r="BI86" s="207"/>
      <c r="BJ86" s="207"/>
      <c r="BK86" s="207"/>
      <c r="BL86" s="207"/>
      <c r="BM86" s="207"/>
      <c r="BN86" s="207"/>
      <c r="BO86" s="207"/>
      <c r="BP86" s="207"/>
      <c r="BQ86" s="207"/>
      <c r="BR86" s="207"/>
      <c r="BS86" s="207"/>
      <c r="BT86" s="207"/>
      <c r="BU86" s="207"/>
      <c r="BV86" s="207"/>
      <c r="BW86" s="207"/>
      <c r="BX86" s="207"/>
      <c r="BY86" s="207"/>
      <c r="BZ86" s="207"/>
      <c r="CA86" s="207"/>
      <c r="CB86" s="207"/>
      <c r="CC86" s="207"/>
      <c r="CD86" s="207"/>
      <c r="CE86" s="207"/>
      <c r="CF86" s="207"/>
      <c r="CG86" s="207"/>
      <c r="CH86" s="207"/>
      <c r="CI86" s="207"/>
      <c r="CJ86" s="207"/>
      <c r="CK86" s="207"/>
      <c r="CL86" s="207"/>
      <c r="CM86" s="207"/>
      <c r="CN86" s="207"/>
      <c r="CO86" s="207"/>
      <c r="CP86" s="207"/>
      <c r="CQ86" s="207"/>
      <c r="CR86" s="207"/>
      <c r="CS86" s="207"/>
      <c r="CT86" s="207"/>
      <c r="CU86" s="207"/>
      <c r="CV86" s="207"/>
      <c r="CW86" s="207"/>
      <c r="CX86" s="207"/>
      <c r="CY86" s="207"/>
      <c r="CZ86" s="207"/>
      <c r="DA86" s="207"/>
      <c r="DB86" s="207"/>
      <c r="DC86" s="207"/>
      <c r="DD86" s="207"/>
      <c r="DE86" s="207"/>
      <c r="DF86" s="207"/>
      <c r="DG86" s="207"/>
      <c r="DH86" s="207"/>
      <c r="DI86" s="207"/>
      <c r="DJ86" s="207"/>
      <c r="DK86" s="207"/>
      <c r="DL86" s="207"/>
      <c r="DM86" s="207"/>
      <c r="DN86" s="207"/>
      <c r="DO86" s="207"/>
      <c r="DP86" s="207"/>
      <c r="DQ86" s="207"/>
      <c r="DR86" s="207"/>
      <c r="DS86" s="207"/>
      <c r="DT86" s="207"/>
      <c r="DU86" s="207"/>
      <c r="DV86" s="207"/>
      <c r="DW86" s="207"/>
      <c r="DX86" s="207"/>
      <c r="DY86" s="207"/>
      <c r="DZ86" s="207"/>
      <c r="EA86" s="207"/>
      <c r="EB86" s="207"/>
      <c r="EC86" s="207"/>
      <c r="ED86" s="207"/>
      <c r="EE86" s="207"/>
      <c r="EF86" s="207"/>
      <c r="EG86" s="207"/>
      <c r="EH86" s="207"/>
      <c r="EI86" s="207"/>
      <c r="EJ86" s="207"/>
      <c r="EK86" s="207"/>
      <c r="EL86" s="207"/>
      <c r="EM86" s="207"/>
      <c r="EN86" s="207"/>
      <c r="EO86" s="207"/>
      <c r="EP86" s="207"/>
      <c r="EQ86" s="207"/>
      <c r="ER86" s="207"/>
      <c r="ES86" s="207"/>
      <c r="ET86" s="207"/>
      <c r="EU86" s="207"/>
      <c r="EV86" s="207"/>
      <c r="EW86" s="207"/>
      <c r="EX86" s="207"/>
      <c r="EY86" s="207"/>
      <c r="EZ86" s="207"/>
      <c r="FA86" s="207"/>
      <c r="FB86" s="207"/>
      <c r="FC86" s="207"/>
      <c r="FD86" s="207"/>
      <c r="FE86" s="207"/>
      <c r="FF86" s="207"/>
      <c r="FG86" s="207"/>
      <c r="FH86" s="207"/>
      <c r="FI86" s="207"/>
      <c r="FJ86" s="207"/>
      <c r="FK86" s="112"/>
      <c r="FL86" s="110" t="s">
        <v>268</v>
      </c>
      <c r="FM86" s="111" t="s">
        <v>269</v>
      </c>
      <c r="FN86" s="111"/>
      <c r="FO86" s="111" t="s">
        <v>314</v>
      </c>
      <c r="FP86" s="98">
        <f t="shared" si="6"/>
        <v>0</v>
      </c>
      <c r="FQ86" s="5" t="s">
        <v>455</v>
      </c>
    </row>
    <row r="87" spans="1:173" s="5" customFormat="1" ht="15" customHeight="1">
      <c r="A87" s="107" t="s">
        <v>272</v>
      </c>
      <c r="B87" s="107" t="s">
        <v>264</v>
      </c>
      <c r="C87" s="107" t="s">
        <v>297</v>
      </c>
      <c r="D87" s="107" t="s">
        <v>64</v>
      </c>
      <c r="E87" s="108" t="s">
        <v>326</v>
      </c>
      <c r="F87" s="107" t="s">
        <v>267</v>
      </c>
      <c r="G87" s="107" t="s">
        <v>905</v>
      </c>
      <c r="H87" s="207"/>
      <c r="I87" s="207"/>
      <c r="J87" s="207"/>
      <c r="K87" s="207"/>
      <c r="L87" s="207"/>
      <c r="M87" s="207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7"/>
      <c r="AA87" s="207"/>
      <c r="AB87" s="207"/>
      <c r="AC87" s="207"/>
      <c r="AD87" s="207"/>
      <c r="AE87" s="207"/>
      <c r="AF87" s="207"/>
      <c r="AG87" s="208">
        <v>0</v>
      </c>
      <c r="AH87" s="208">
        <v>0</v>
      </c>
      <c r="AI87" s="207"/>
      <c r="AJ87" s="207"/>
      <c r="AK87" s="207"/>
      <c r="AL87" s="207"/>
      <c r="AM87" s="207"/>
      <c r="AN87" s="207"/>
      <c r="AO87" s="207"/>
      <c r="AP87" s="207"/>
      <c r="AQ87" s="208">
        <v>0</v>
      </c>
      <c r="AR87" s="208">
        <v>0</v>
      </c>
      <c r="AS87" s="207"/>
      <c r="AT87" s="207"/>
      <c r="AU87" s="207"/>
      <c r="AV87" s="207"/>
      <c r="AW87" s="207"/>
      <c r="AX87" s="207"/>
      <c r="AY87" s="207"/>
      <c r="AZ87" s="207"/>
      <c r="BA87" s="207"/>
      <c r="BB87" s="207"/>
      <c r="BC87" s="207"/>
      <c r="BD87" s="207"/>
      <c r="BE87" s="207"/>
      <c r="BF87" s="207"/>
      <c r="BG87" s="207"/>
      <c r="BH87" s="207"/>
      <c r="BI87" s="207"/>
      <c r="BJ87" s="207"/>
      <c r="BK87" s="207"/>
      <c r="BL87" s="207"/>
      <c r="BM87" s="207"/>
      <c r="BN87" s="207"/>
      <c r="BO87" s="207"/>
      <c r="BP87" s="207"/>
      <c r="BQ87" s="207"/>
      <c r="BR87" s="207"/>
      <c r="BS87" s="207"/>
      <c r="BT87" s="207"/>
      <c r="BU87" s="207"/>
      <c r="BV87" s="207"/>
      <c r="BW87" s="207"/>
      <c r="BX87" s="207"/>
      <c r="BY87" s="207"/>
      <c r="BZ87" s="207"/>
      <c r="CA87" s="207"/>
      <c r="CB87" s="207"/>
      <c r="CC87" s="207"/>
      <c r="CD87" s="207"/>
      <c r="CE87" s="207"/>
      <c r="CF87" s="207"/>
      <c r="CG87" s="207"/>
      <c r="CH87" s="207"/>
      <c r="CI87" s="207"/>
      <c r="CJ87" s="207"/>
      <c r="CK87" s="207"/>
      <c r="CL87" s="207"/>
      <c r="CM87" s="207"/>
      <c r="CN87" s="207"/>
      <c r="CO87" s="207"/>
      <c r="CP87" s="207"/>
      <c r="CQ87" s="207"/>
      <c r="CR87" s="207"/>
      <c r="CS87" s="207"/>
      <c r="CT87" s="207"/>
      <c r="CU87" s="207"/>
      <c r="CV87" s="207"/>
      <c r="CW87" s="207"/>
      <c r="CX87" s="207"/>
      <c r="CY87" s="207"/>
      <c r="CZ87" s="207"/>
      <c r="DA87" s="207"/>
      <c r="DB87" s="207"/>
      <c r="DC87" s="207"/>
      <c r="DD87" s="207"/>
      <c r="DE87" s="207"/>
      <c r="DF87" s="207"/>
      <c r="DG87" s="207"/>
      <c r="DH87" s="207"/>
      <c r="DI87" s="207"/>
      <c r="DJ87" s="207"/>
      <c r="DK87" s="207"/>
      <c r="DL87" s="207"/>
      <c r="DM87" s="207"/>
      <c r="DN87" s="207"/>
      <c r="DO87" s="207"/>
      <c r="DP87" s="207"/>
      <c r="DQ87" s="207"/>
      <c r="DR87" s="207"/>
      <c r="DS87" s="207"/>
      <c r="DT87" s="207"/>
      <c r="DU87" s="207"/>
      <c r="DV87" s="207"/>
      <c r="DW87" s="207"/>
      <c r="DX87" s="207"/>
      <c r="DY87" s="207"/>
      <c r="DZ87" s="207"/>
      <c r="EA87" s="207"/>
      <c r="EB87" s="207"/>
      <c r="EC87" s="207"/>
      <c r="ED87" s="207"/>
      <c r="EE87" s="207"/>
      <c r="EF87" s="207"/>
      <c r="EG87" s="207"/>
      <c r="EH87" s="207"/>
      <c r="EI87" s="207"/>
      <c r="EJ87" s="207"/>
      <c r="EK87" s="207"/>
      <c r="EL87" s="207"/>
      <c r="EM87" s="207"/>
      <c r="EN87" s="207"/>
      <c r="EO87" s="207"/>
      <c r="EP87" s="207"/>
      <c r="EQ87" s="207"/>
      <c r="ER87" s="207"/>
      <c r="ES87" s="207"/>
      <c r="ET87" s="207"/>
      <c r="EU87" s="207"/>
      <c r="EV87" s="207"/>
      <c r="EW87" s="207"/>
      <c r="EX87" s="207"/>
      <c r="EY87" s="207"/>
      <c r="EZ87" s="207"/>
      <c r="FA87" s="207"/>
      <c r="FB87" s="207"/>
      <c r="FC87" s="207"/>
      <c r="FD87" s="207"/>
      <c r="FE87" s="207"/>
      <c r="FF87" s="207"/>
      <c r="FG87" s="207"/>
      <c r="FH87" s="207"/>
      <c r="FI87" s="207"/>
      <c r="FJ87" s="207"/>
      <c r="FK87" s="112"/>
      <c r="FL87" s="110" t="s">
        <v>268</v>
      </c>
      <c r="FM87" s="111" t="s">
        <v>269</v>
      </c>
      <c r="FN87" s="111"/>
      <c r="FO87" s="111" t="s">
        <v>302</v>
      </c>
      <c r="FP87" s="98">
        <f t="shared" si="6"/>
        <v>0</v>
      </c>
      <c r="FQ87" s="5" t="s">
        <v>455</v>
      </c>
    </row>
    <row r="88" spans="1:173" s="5" customFormat="1" ht="15" customHeight="1">
      <c r="A88" s="107" t="s">
        <v>272</v>
      </c>
      <c r="B88" s="107" t="s">
        <v>264</v>
      </c>
      <c r="C88" s="107" t="s">
        <v>297</v>
      </c>
      <c r="D88" s="107" t="s">
        <v>63</v>
      </c>
      <c r="E88" s="108" t="s">
        <v>326</v>
      </c>
      <c r="F88" s="107" t="s">
        <v>267</v>
      </c>
      <c r="G88" s="107" t="s">
        <v>905</v>
      </c>
      <c r="H88" s="207"/>
      <c r="I88" s="207"/>
      <c r="J88" s="207"/>
      <c r="K88" s="207"/>
      <c r="L88" s="207"/>
      <c r="M88" s="207"/>
      <c r="N88" s="207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7"/>
      <c r="AA88" s="207"/>
      <c r="AB88" s="207"/>
      <c r="AC88" s="207"/>
      <c r="AD88" s="207"/>
      <c r="AE88" s="207"/>
      <c r="AF88" s="208">
        <v>0</v>
      </c>
      <c r="AG88" s="207"/>
      <c r="AH88" s="207"/>
      <c r="AI88" s="207"/>
      <c r="AJ88" s="207"/>
      <c r="AK88" s="207"/>
      <c r="AL88" s="207"/>
      <c r="AM88" s="207"/>
      <c r="AN88" s="207"/>
      <c r="AO88" s="207"/>
      <c r="AP88" s="207"/>
      <c r="AQ88" s="207"/>
      <c r="AR88" s="207"/>
      <c r="AS88" s="207"/>
      <c r="AT88" s="207"/>
      <c r="AU88" s="208">
        <v>0</v>
      </c>
      <c r="AV88" s="207"/>
      <c r="AW88" s="207"/>
      <c r="AX88" s="207"/>
      <c r="AY88" s="207"/>
      <c r="AZ88" s="207"/>
      <c r="BA88" s="207"/>
      <c r="BB88" s="207"/>
      <c r="BC88" s="207"/>
      <c r="BD88" s="207"/>
      <c r="BE88" s="207"/>
      <c r="BF88" s="207"/>
      <c r="BG88" s="207"/>
      <c r="BH88" s="207"/>
      <c r="BI88" s="207"/>
      <c r="BJ88" s="207"/>
      <c r="BK88" s="207"/>
      <c r="BL88" s="207"/>
      <c r="BM88" s="207"/>
      <c r="BN88" s="207"/>
      <c r="BO88" s="207"/>
      <c r="BP88" s="207"/>
      <c r="BQ88" s="207"/>
      <c r="BR88" s="207"/>
      <c r="BS88" s="207"/>
      <c r="BT88" s="207"/>
      <c r="BU88" s="207"/>
      <c r="BV88" s="207"/>
      <c r="BW88" s="207"/>
      <c r="BX88" s="207"/>
      <c r="BY88" s="207"/>
      <c r="BZ88" s="207"/>
      <c r="CA88" s="207"/>
      <c r="CB88" s="207"/>
      <c r="CC88" s="207"/>
      <c r="CD88" s="207"/>
      <c r="CE88" s="207"/>
      <c r="CF88" s="207"/>
      <c r="CG88" s="207"/>
      <c r="CH88" s="207"/>
      <c r="CI88" s="207"/>
      <c r="CJ88" s="207"/>
      <c r="CK88" s="207"/>
      <c r="CL88" s="207"/>
      <c r="CM88" s="207"/>
      <c r="CN88" s="207"/>
      <c r="CO88" s="207"/>
      <c r="CP88" s="207"/>
      <c r="CQ88" s="207"/>
      <c r="CR88" s="207"/>
      <c r="CS88" s="207"/>
      <c r="CT88" s="207"/>
      <c r="CU88" s="207"/>
      <c r="CV88" s="207"/>
      <c r="CW88" s="207"/>
      <c r="CX88" s="207"/>
      <c r="CY88" s="207"/>
      <c r="CZ88" s="207"/>
      <c r="DA88" s="207"/>
      <c r="DB88" s="207"/>
      <c r="DC88" s="207"/>
      <c r="DD88" s="207"/>
      <c r="DE88" s="207"/>
      <c r="DF88" s="207"/>
      <c r="DG88" s="207"/>
      <c r="DH88" s="207"/>
      <c r="DI88" s="207"/>
      <c r="DJ88" s="207"/>
      <c r="DK88" s="207"/>
      <c r="DL88" s="207"/>
      <c r="DM88" s="207"/>
      <c r="DN88" s="207"/>
      <c r="DO88" s="207"/>
      <c r="DP88" s="207"/>
      <c r="DQ88" s="207"/>
      <c r="DR88" s="207"/>
      <c r="DS88" s="207"/>
      <c r="DT88" s="207"/>
      <c r="DU88" s="207"/>
      <c r="DV88" s="207"/>
      <c r="DW88" s="207"/>
      <c r="DX88" s="207"/>
      <c r="DY88" s="207"/>
      <c r="DZ88" s="207"/>
      <c r="EA88" s="207"/>
      <c r="EB88" s="207"/>
      <c r="EC88" s="207"/>
      <c r="ED88" s="207"/>
      <c r="EE88" s="207"/>
      <c r="EF88" s="207"/>
      <c r="EG88" s="207"/>
      <c r="EH88" s="207"/>
      <c r="EI88" s="207"/>
      <c r="EJ88" s="207"/>
      <c r="EK88" s="207"/>
      <c r="EL88" s="207"/>
      <c r="EM88" s="208">
        <v>0</v>
      </c>
      <c r="EN88" s="207"/>
      <c r="EO88" s="208">
        <v>0</v>
      </c>
      <c r="EP88" s="207"/>
      <c r="EQ88" s="207"/>
      <c r="ER88" s="207"/>
      <c r="ES88" s="207"/>
      <c r="ET88" s="207"/>
      <c r="EU88" s="207"/>
      <c r="EV88" s="207"/>
      <c r="EW88" s="207"/>
      <c r="EX88" s="207"/>
      <c r="EY88" s="207"/>
      <c r="EZ88" s="207"/>
      <c r="FA88" s="207"/>
      <c r="FB88" s="207"/>
      <c r="FC88" s="207"/>
      <c r="FD88" s="207"/>
      <c r="FE88" s="207"/>
      <c r="FF88" s="207"/>
      <c r="FG88" s="207"/>
      <c r="FH88" s="207"/>
      <c r="FI88" s="207"/>
      <c r="FJ88" s="207"/>
      <c r="FK88" s="112"/>
      <c r="FL88" s="110" t="s">
        <v>268</v>
      </c>
      <c r="FM88" s="111" t="s">
        <v>269</v>
      </c>
      <c r="FN88" s="111"/>
      <c r="FO88" s="111" t="s">
        <v>302</v>
      </c>
      <c r="FP88" s="98">
        <f t="shared" si="6"/>
        <v>0</v>
      </c>
      <c r="FQ88" s="5" t="s">
        <v>455</v>
      </c>
    </row>
    <row r="89" spans="1:173" s="5" customFormat="1" ht="15" customHeight="1">
      <c r="A89" s="107" t="s">
        <v>272</v>
      </c>
      <c r="B89" s="107" t="s">
        <v>264</v>
      </c>
      <c r="C89" s="107" t="s">
        <v>297</v>
      </c>
      <c r="D89" s="107" t="s">
        <v>64</v>
      </c>
      <c r="E89" s="108" t="s">
        <v>327</v>
      </c>
      <c r="F89" s="107" t="s">
        <v>267</v>
      </c>
      <c r="G89" s="107" t="s">
        <v>888</v>
      </c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  <c r="AV89" s="109"/>
      <c r="AW89" s="109"/>
      <c r="AX89" s="109"/>
      <c r="AY89" s="109"/>
      <c r="AZ89" s="109"/>
      <c r="BA89" s="109"/>
      <c r="BB89" s="109"/>
      <c r="BC89" s="109"/>
      <c r="BD89" s="109"/>
      <c r="BE89" s="109"/>
      <c r="BF89" s="208">
        <f>300-300</f>
        <v>0</v>
      </c>
      <c r="BG89" s="109"/>
      <c r="BH89" s="109"/>
      <c r="BI89" s="109"/>
      <c r="BJ89" s="109"/>
      <c r="BK89" s="109"/>
      <c r="BL89" s="109"/>
      <c r="BM89" s="109"/>
      <c r="BN89" s="109"/>
      <c r="BO89" s="109"/>
      <c r="BP89" s="109"/>
      <c r="BQ89" s="109"/>
      <c r="BR89" s="109"/>
      <c r="BS89" s="109"/>
      <c r="BT89" s="109"/>
      <c r="BU89" s="109"/>
      <c r="BV89" s="109"/>
      <c r="BW89" s="109"/>
      <c r="BX89" s="109"/>
      <c r="BY89" s="109"/>
      <c r="BZ89" s="109"/>
      <c r="CA89" s="109"/>
      <c r="CB89" s="109"/>
      <c r="CC89" s="109"/>
      <c r="CD89" s="109"/>
      <c r="CE89" s="109"/>
      <c r="CF89" s="109"/>
      <c r="CG89" s="109"/>
      <c r="CH89" s="109"/>
      <c r="CI89" s="109"/>
      <c r="CJ89" s="109"/>
      <c r="CK89" s="109"/>
      <c r="CL89" s="109"/>
      <c r="CM89" s="109"/>
      <c r="CN89" s="109"/>
      <c r="CO89" s="109"/>
      <c r="CP89" s="109"/>
      <c r="CQ89" s="109"/>
      <c r="CR89" s="109"/>
      <c r="CS89" s="109"/>
      <c r="CT89" s="109"/>
      <c r="CU89" s="109"/>
      <c r="CV89" s="109"/>
      <c r="CW89" s="109"/>
      <c r="CX89" s="109"/>
      <c r="CY89" s="109"/>
      <c r="CZ89" s="109"/>
      <c r="DA89" s="109"/>
      <c r="DB89" s="109"/>
      <c r="DC89" s="109"/>
      <c r="DD89" s="109"/>
      <c r="DE89" s="109"/>
      <c r="DF89" s="109"/>
      <c r="DG89" s="109"/>
      <c r="DH89" s="109"/>
      <c r="DI89" s="109"/>
      <c r="DJ89" s="109"/>
      <c r="DK89" s="109"/>
      <c r="DL89" s="109"/>
      <c r="DM89" s="109"/>
      <c r="DN89" s="109"/>
      <c r="DO89" s="109"/>
      <c r="DP89" s="109"/>
      <c r="DQ89" s="109"/>
      <c r="DR89" s="109"/>
      <c r="DS89" s="109"/>
      <c r="DT89" s="109"/>
      <c r="DU89" s="109"/>
      <c r="DV89" s="109"/>
      <c r="DW89" s="109"/>
      <c r="DX89" s="109"/>
      <c r="DY89" s="109"/>
      <c r="DZ89" s="109"/>
      <c r="EA89" s="109"/>
      <c r="EB89" s="109"/>
      <c r="EC89" s="109"/>
      <c r="ED89" s="109"/>
      <c r="EE89" s="109"/>
      <c r="EF89" s="109"/>
      <c r="EG89" s="109"/>
      <c r="EH89" s="109"/>
      <c r="EI89" s="109"/>
      <c r="EJ89" s="109"/>
      <c r="EK89" s="109"/>
      <c r="EL89" s="109"/>
      <c r="EM89" s="109"/>
      <c r="EN89" s="109"/>
      <c r="EO89" s="109"/>
      <c r="EP89" s="109"/>
      <c r="EQ89" s="109"/>
      <c r="ER89" s="109"/>
      <c r="ES89" s="109"/>
      <c r="ET89" s="109"/>
      <c r="EU89" s="109"/>
      <c r="EV89" s="109"/>
      <c r="EW89" s="109"/>
      <c r="EX89" s="109"/>
      <c r="EY89" s="109"/>
      <c r="EZ89" s="109"/>
      <c r="FA89" s="109"/>
      <c r="FB89" s="109"/>
      <c r="FC89" s="109"/>
      <c r="FD89" s="109"/>
      <c r="FE89" s="109"/>
      <c r="FF89" s="109"/>
      <c r="FG89" s="109"/>
      <c r="FH89" s="109"/>
      <c r="FI89" s="109"/>
      <c r="FJ89" s="109"/>
      <c r="FK89" s="191"/>
      <c r="FL89" s="110" t="s">
        <v>268</v>
      </c>
      <c r="FM89" s="111" t="s">
        <v>269</v>
      </c>
      <c r="FN89" s="111" t="s">
        <v>328</v>
      </c>
      <c r="FO89" s="111" t="s">
        <v>329</v>
      </c>
      <c r="FP89" s="98">
        <f t="shared" si="6"/>
        <v>0</v>
      </c>
      <c r="FQ89" s="5" t="s">
        <v>453</v>
      </c>
    </row>
    <row r="90" spans="1:173" s="5" customFormat="1" ht="15" customHeight="1">
      <c r="A90" s="107" t="s">
        <v>272</v>
      </c>
      <c r="B90" s="107" t="s">
        <v>264</v>
      </c>
      <c r="C90" s="107" t="s">
        <v>297</v>
      </c>
      <c r="D90" s="107" t="s">
        <v>63</v>
      </c>
      <c r="E90" s="108" t="s">
        <v>327</v>
      </c>
      <c r="F90" s="107" t="s">
        <v>267</v>
      </c>
      <c r="G90" s="107" t="s">
        <v>859</v>
      </c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222">
        <v>40</v>
      </c>
      <c r="AV90" s="109"/>
      <c r="AW90" s="109"/>
      <c r="AX90" s="109"/>
      <c r="AY90" s="109"/>
      <c r="AZ90" s="109"/>
      <c r="BA90" s="109"/>
      <c r="BB90" s="208">
        <f>300-300</f>
        <v>0</v>
      </c>
      <c r="BC90" s="109"/>
      <c r="BD90" s="109"/>
      <c r="BE90" s="109"/>
      <c r="BF90" s="222">
        <v>20</v>
      </c>
      <c r="BG90" s="109"/>
      <c r="BH90" s="109"/>
      <c r="BI90" s="109"/>
      <c r="BJ90" s="109"/>
      <c r="BK90" s="109"/>
      <c r="BL90" s="109"/>
      <c r="BM90" s="109"/>
      <c r="BN90" s="109"/>
      <c r="BO90" s="109"/>
      <c r="BP90" s="109"/>
      <c r="BQ90" s="109"/>
      <c r="BR90" s="109"/>
      <c r="BS90" s="109"/>
      <c r="BT90" s="109"/>
      <c r="BU90" s="109"/>
      <c r="BV90" s="109"/>
      <c r="BW90" s="109"/>
      <c r="BX90" s="222">
        <v>20</v>
      </c>
      <c r="BY90" s="109"/>
      <c r="BZ90" s="109"/>
      <c r="CA90" s="109"/>
      <c r="CB90" s="109"/>
      <c r="CC90" s="109"/>
      <c r="CD90" s="109"/>
      <c r="CE90" s="109"/>
      <c r="CF90" s="109"/>
      <c r="CG90" s="109"/>
      <c r="CH90" s="109"/>
      <c r="CI90" s="222">
        <v>5</v>
      </c>
      <c r="CJ90" s="109"/>
      <c r="CK90" s="109"/>
      <c r="CL90" s="222">
        <v>20</v>
      </c>
      <c r="CM90" s="109"/>
      <c r="CN90" s="109"/>
      <c r="CO90" s="109"/>
      <c r="CP90" s="109"/>
      <c r="CQ90" s="109"/>
      <c r="CR90" s="109"/>
      <c r="CS90" s="109"/>
      <c r="CT90" s="222">
        <v>10</v>
      </c>
      <c r="CU90" s="109"/>
      <c r="CV90" s="109"/>
      <c r="CW90" s="109"/>
      <c r="CX90" s="109"/>
      <c r="CY90" s="109"/>
      <c r="CZ90" s="109"/>
      <c r="DA90" s="109"/>
      <c r="DB90" s="109"/>
      <c r="DC90" s="109"/>
      <c r="DD90" s="109"/>
      <c r="DE90" s="109"/>
      <c r="DF90" s="109"/>
      <c r="DG90" s="109"/>
      <c r="DH90" s="109"/>
      <c r="DI90" s="109"/>
      <c r="DJ90" s="109"/>
      <c r="DK90" s="222">
        <v>5</v>
      </c>
      <c r="DL90" s="109"/>
      <c r="DM90" s="109"/>
      <c r="DN90" s="109"/>
      <c r="DO90" s="109"/>
      <c r="DP90" s="109"/>
      <c r="DQ90" s="109"/>
      <c r="DR90" s="109"/>
      <c r="DS90" s="109"/>
      <c r="DT90" s="109"/>
      <c r="DU90" s="109"/>
      <c r="DV90" s="109"/>
      <c r="DW90" s="109"/>
      <c r="DX90" s="109"/>
      <c r="DY90" s="109"/>
      <c r="DZ90" s="109"/>
      <c r="EA90" s="109"/>
      <c r="EB90" s="109"/>
      <c r="EC90" s="109"/>
      <c r="ED90" s="109"/>
      <c r="EE90" s="109"/>
      <c r="EF90" s="109"/>
      <c r="EG90" s="109"/>
      <c r="EH90" s="109"/>
      <c r="EI90" s="109"/>
      <c r="EJ90" s="109"/>
      <c r="EK90" s="109"/>
      <c r="EL90" s="109"/>
      <c r="EM90" s="109"/>
      <c r="EN90" s="109"/>
      <c r="EO90" s="109"/>
      <c r="EP90" s="109"/>
      <c r="EQ90" s="109"/>
      <c r="ER90" s="109"/>
      <c r="ES90" s="109"/>
      <c r="ET90" s="109"/>
      <c r="EU90" s="109"/>
      <c r="EV90" s="109"/>
      <c r="EW90" s="109"/>
      <c r="EX90" s="109"/>
      <c r="EY90" s="109"/>
      <c r="EZ90" s="109"/>
      <c r="FA90" s="109"/>
      <c r="FB90" s="109"/>
      <c r="FC90" s="109"/>
      <c r="FD90" s="109"/>
      <c r="FE90" s="109"/>
      <c r="FF90" s="109"/>
      <c r="FG90" s="109"/>
      <c r="FH90" s="109"/>
      <c r="FI90" s="109"/>
      <c r="FJ90" s="109"/>
      <c r="FK90" s="191"/>
      <c r="FL90" s="110" t="s">
        <v>268</v>
      </c>
      <c r="FM90" s="111" t="s">
        <v>269</v>
      </c>
      <c r="FN90" s="111" t="s">
        <v>328</v>
      </c>
      <c r="FO90" s="111" t="s">
        <v>329</v>
      </c>
      <c r="FP90" s="98">
        <f t="shared" si="6"/>
        <v>120</v>
      </c>
      <c r="FQ90" s="5" t="s">
        <v>453</v>
      </c>
    </row>
    <row r="91" spans="1:173" s="5" customFormat="1" ht="15" customHeight="1">
      <c r="A91" s="107" t="s">
        <v>264</v>
      </c>
      <c r="B91" s="107" t="s">
        <v>264</v>
      </c>
      <c r="C91" s="107" t="s">
        <v>297</v>
      </c>
      <c r="D91" s="107" t="s">
        <v>64</v>
      </c>
      <c r="E91" s="108" t="s">
        <v>330</v>
      </c>
      <c r="F91" s="107" t="s">
        <v>267</v>
      </c>
      <c r="G91" s="107" t="s">
        <v>865</v>
      </c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208">
        <f>150-150</f>
        <v>0</v>
      </c>
      <c r="AH91" s="208">
        <f>150-150</f>
        <v>0</v>
      </c>
      <c r="AI91" s="109"/>
      <c r="AJ91" s="109"/>
      <c r="AK91" s="109"/>
      <c r="AL91" s="109"/>
      <c r="AM91" s="109"/>
      <c r="AN91" s="109"/>
      <c r="AO91" s="209">
        <f>100-100+9</f>
        <v>9</v>
      </c>
      <c r="AP91" s="109"/>
      <c r="AQ91" s="109"/>
      <c r="AR91" s="109"/>
      <c r="AS91" s="109"/>
      <c r="AT91" s="109"/>
      <c r="AU91" s="109"/>
      <c r="AV91" s="109"/>
      <c r="AW91" s="109"/>
      <c r="AX91" s="109"/>
      <c r="AY91" s="109"/>
      <c r="AZ91" s="109"/>
      <c r="BA91" s="109"/>
      <c r="BB91" s="109"/>
      <c r="BC91" s="109"/>
      <c r="BD91" s="109"/>
      <c r="BE91" s="109"/>
      <c r="BF91" s="208">
        <f>150-150</f>
        <v>0</v>
      </c>
      <c r="BG91" s="109"/>
      <c r="BH91" s="109"/>
      <c r="BI91" s="109"/>
      <c r="BJ91" s="109"/>
      <c r="BK91" s="109"/>
      <c r="BL91" s="109"/>
      <c r="BM91" s="109"/>
      <c r="BN91" s="109"/>
      <c r="BO91" s="109"/>
      <c r="BP91" s="109"/>
      <c r="BQ91" s="109"/>
      <c r="BR91" s="109"/>
      <c r="BS91" s="109"/>
      <c r="BT91" s="109"/>
      <c r="BU91" s="109"/>
      <c r="BV91" s="109"/>
      <c r="BW91" s="109"/>
      <c r="BX91" s="109"/>
      <c r="BY91" s="109"/>
      <c r="BZ91" s="109"/>
      <c r="CA91" s="109"/>
      <c r="CB91" s="109"/>
      <c r="CC91" s="109"/>
      <c r="CD91" s="109"/>
      <c r="CE91" s="109"/>
      <c r="CF91" s="109"/>
      <c r="CG91" s="109"/>
      <c r="CH91" s="109"/>
      <c r="CI91" s="109"/>
      <c r="CJ91" s="109"/>
      <c r="CK91" s="109"/>
      <c r="CL91" s="109"/>
      <c r="CM91" s="109"/>
      <c r="CN91" s="109"/>
      <c r="CO91" s="109"/>
      <c r="CP91" s="109"/>
      <c r="CQ91" s="109"/>
      <c r="CR91" s="109"/>
      <c r="CS91" s="109"/>
      <c r="CT91" s="109"/>
      <c r="CU91" s="109"/>
      <c r="CV91" s="109"/>
      <c r="CW91" s="109"/>
      <c r="CX91" s="109"/>
      <c r="CY91" s="109"/>
      <c r="CZ91" s="109"/>
      <c r="DA91" s="109"/>
      <c r="DB91" s="109"/>
      <c r="DC91" s="109"/>
      <c r="DD91" s="109"/>
      <c r="DE91" s="109"/>
      <c r="DF91" s="109"/>
      <c r="DG91" s="109"/>
      <c r="DH91" s="109"/>
      <c r="DI91" s="109"/>
      <c r="DJ91" s="109"/>
      <c r="DK91" s="109"/>
      <c r="DL91" s="109"/>
      <c r="DM91" s="109"/>
      <c r="DN91" s="109"/>
      <c r="DO91" s="109"/>
      <c r="DP91" s="109"/>
      <c r="DQ91" s="109"/>
      <c r="DR91" s="109"/>
      <c r="DS91" s="109"/>
      <c r="DT91" s="109"/>
      <c r="DU91" s="109"/>
      <c r="DV91" s="109"/>
      <c r="DW91" s="109"/>
      <c r="DX91" s="109"/>
      <c r="DY91" s="109"/>
      <c r="DZ91" s="109"/>
      <c r="EA91" s="109"/>
      <c r="EB91" s="109"/>
      <c r="EC91" s="109"/>
      <c r="ED91" s="109"/>
      <c r="EE91" s="109"/>
      <c r="EF91" s="109"/>
      <c r="EG91" s="109"/>
      <c r="EH91" s="109"/>
      <c r="EI91" s="109"/>
      <c r="EJ91" s="109"/>
      <c r="EK91" s="109"/>
      <c r="EL91" s="109"/>
      <c r="EM91" s="109"/>
      <c r="EN91" s="109"/>
      <c r="EO91" s="109"/>
      <c r="EP91" s="109"/>
      <c r="EQ91" s="109"/>
      <c r="ER91" s="109"/>
      <c r="ES91" s="109"/>
      <c r="ET91" s="109"/>
      <c r="EU91" s="109"/>
      <c r="EV91" s="109"/>
      <c r="EW91" s="109"/>
      <c r="EX91" s="109"/>
      <c r="EY91" s="109"/>
      <c r="EZ91" s="109"/>
      <c r="FA91" s="109"/>
      <c r="FB91" s="109"/>
      <c r="FC91" s="109"/>
      <c r="FD91" s="109"/>
      <c r="FE91" s="109"/>
      <c r="FF91" s="109"/>
      <c r="FG91" s="109"/>
      <c r="FH91" s="109"/>
      <c r="FI91" s="109"/>
      <c r="FJ91" s="109"/>
      <c r="FK91" s="112"/>
      <c r="FL91" s="110" t="s">
        <v>268</v>
      </c>
      <c r="FM91" s="111" t="s">
        <v>269</v>
      </c>
      <c r="FN91" s="111" t="s">
        <v>331</v>
      </c>
      <c r="FO91" s="111" t="s">
        <v>332</v>
      </c>
      <c r="FP91" s="98">
        <f t="shared" si="6"/>
        <v>9</v>
      </c>
      <c r="FQ91" s="5" t="s">
        <v>454</v>
      </c>
    </row>
    <row r="92" spans="1:173" s="5" customFormat="1" ht="15" customHeight="1">
      <c r="A92" s="107" t="s">
        <v>264</v>
      </c>
      <c r="B92" s="107" t="s">
        <v>264</v>
      </c>
      <c r="C92" s="107" t="s">
        <v>297</v>
      </c>
      <c r="D92" s="107" t="s">
        <v>63</v>
      </c>
      <c r="E92" s="108" t="s">
        <v>330</v>
      </c>
      <c r="F92" s="107" t="s">
        <v>267</v>
      </c>
      <c r="G92" s="107" t="s">
        <v>865</v>
      </c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208">
        <f>100-100</f>
        <v>0</v>
      </c>
      <c r="V92" s="109"/>
      <c r="W92" s="109"/>
      <c r="X92" s="109"/>
      <c r="Y92" s="208">
        <f>100-100</f>
        <v>0</v>
      </c>
      <c r="Z92" s="208">
        <f>100-100</f>
        <v>0</v>
      </c>
      <c r="AA92" s="109"/>
      <c r="AB92" s="109"/>
      <c r="AC92" s="109"/>
      <c r="AD92" s="109"/>
      <c r="AE92" s="209">
        <f>100-100+10</f>
        <v>10</v>
      </c>
      <c r="AF92" s="208">
        <f>100-100</f>
        <v>0</v>
      </c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208">
        <f>200-200</f>
        <v>0</v>
      </c>
      <c r="AV92" s="109"/>
      <c r="AW92" s="109"/>
      <c r="AX92" s="109"/>
      <c r="AY92" s="109"/>
      <c r="AZ92" s="109"/>
      <c r="BA92" s="109"/>
      <c r="BB92" s="109"/>
      <c r="BC92" s="109"/>
      <c r="BD92" s="109"/>
      <c r="BE92" s="109"/>
      <c r="BF92" s="109"/>
      <c r="BG92" s="109"/>
      <c r="BH92" s="109"/>
      <c r="BI92" s="109"/>
      <c r="BJ92" s="109"/>
      <c r="BK92" s="109"/>
      <c r="BL92" s="109"/>
      <c r="BM92" s="109"/>
      <c r="BN92" s="109"/>
      <c r="BO92" s="109"/>
      <c r="BP92" s="109"/>
      <c r="BQ92" s="109"/>
      <c r="BR92" s="109"/>
      <c r="BS92" s="109"/>
      <c r="BT92" s="109"/>
      <c r="BU92" s="109"/>
      <c r="BV92" s="208">
        <f>100-100</f>
        <v>0</v>
      </c>
      <c r="BW92" s="208">
        <f>200-200</f>
        <v>0</v>
      </c>
      <c r="BX92" s="208">
        <f>150-150</f>
        <v>0</v>
      </c>
      <c r="BY92" s="208">
        <f>100-100</f>
        <v>0</v>
      </c>
      <c r="BZ92" s="109"/>
      <c r="CA92" s="208">
        <f>100-100</f>
        <v>0</v>
      </c>
      <c r="CB92" s="208">
        <f>100-100</f>
        <v>0</v>
      </c>
      <c r="CC92" s="208">
        <f>100-100</f>
        <v>0</v>
      </c>
      <c r="CD92" s="208">
        <f>100-100</f>
        <v>0</v>
      </c>
      <c r="CE92" s="208">
        <f>100-100</f>
        <v>0</v>
      </c>
      <c r="CF92" s="109"/>
      <c r="CG92" s="208">
        <f>50-50</f>
        <v>0</v>
      </c>
      <c r="CH92" s="109"/>
      <c r="CI92" s="208">
        <f>100-100</f>
        <v>0</v>
      </c>
      <c r="CJ92" s="208">
        <f>50-50</f>
        <v>0</v>
      </c>
      <c r="CK92" s="208">
        <f>50-50</f>
        <v>0</v>
      </c>
      <c r="CL92" s="208">
        <f>80-80</f>
        <v>0</v>
      </c>
      <c r="CM92" s="208">
        <f>80-80</f>
        <v>0</v>
      </c>
      <c r="CN92" s="208">
        <f>50-50</f>
        <v>0</v>
      </c>
      <c r="CO92" s="109"/>
      <c r="CP92" s="109"/>
      <c r="CQ92" s="208">
        <f>50-50</f>
        <v>0</v>
      </c>
      <c r="CR92" s="208">
        <f>60-60</f>
        <v>0</v>
      </c>
      <c r="CS92" s="208">
        <f>60-60</f>
        <v>0</v>
      </c>
      <c r="CT92" s="208">
        <f>60-60</f>
        <v>0</v>
      </c>
      <c r="CU92" s="109"/>
      <c r="CV92" s="109"/>
      <c r="CW92" s="109"/>
      <c r="CX92" s="109"/>
      <c r="CY92" s="109"/>
      <c r="CZ92" s="109"/>
      <c r="DA92" s="109"/>
      <c r="DB92" s="109"/>
      <c r="DC92" s="109"/>
      <c r="DD92" s="208">
        <f>30-30</f>
        <v>0</v>
      </c>
      <c r="DE92" s="208">
        <f>30-30</f>
        <v>0</v>
      </c>
      <c r="DF92" s="109"/>
      <c r="DG92" s="109"/>
      <c r="DH92" s="208">
        <f>20-20</f>
        <v>0</v>
      </c>
      <c r="DI92" s="109"/>
      <c r="DJ92" s="109"/>
      <c r="DK92" s="109"/>
      <c r="DL92" s="109"/>
      <c r="DM92" s="109"/>
      <c r="DN92" s="109"/>
      <c r="DO92" s="109"/>
      <c r="DP92" s="109"/>
      <c r="DQ92" s="109"/>
      <c r="DR92" s="109"/>
      <c r="DS92" s="109"/>
      <c r="DT92" s="109"/>
      <c r="DU92" s="109"/>
      <c r="DV92" s="109"/>
      <c r="DW92" s="109"/>
      <c r="DX92" s="109"/>
      <c r="DY92" s="109"/>
      <c r="DZ92" s="109"/>
      <c r="EA92" s="109"/>
      <c r="EB92" s="109"/>
      <c r="EC92" s="109"/>
      <c r="ED92" s="109"/>
      <c r="EE92" s="109"/>
      <c r="EF92" s="109"/>
      <c r="EG92" s="109"/>
      <c r="EH92" s="109"/>
      <c r="EI92" s="109"/>
      <c r="EJ92" s="109"/>
      <c r="EK92" s="109"/>
      <c r="EL92" s="109"/>
      <c r="EM92" s="208">
        <f>50-50</f>
        <v>0</v>
      </c>
      <c r="EN92" s="109"/>
      <c r="EO92" s="208">
        <f>50-50</f>
        <v>0</v>
      </c>
      <c r="EP92" s="109"/>
      <c r="EQ92" s="109"/>
      <c r="ER92" s="109"/>
      <c r="ES92" s="109"/>
      <c r="ET92" s="109"/>
      <c r="EU92" s="208">
        <f>50-50</f>
        <v>0</v>
      </c>
      <c r="EV92" s="208">
        <f>50-50</f>
        <v>0</v>
      </c>
      <c r="EW92" s="109"/>
      <c r="EX92" s="208">
        <f>40-40</f>
        <v>0</v>
      </c>
      <c r="EY92" s="109"/>
      <c r="EZ92" s="208">
        <f>30-30</f>
        <v>0</v>
      </c>
      <c r="FA92" s="109"/>
      <c r="FB92" s="208">
        <f>40-40</f>
        <v>0</v>
      </c>
      <c r="FC92" s="208">
        <f>10-10</f>
        <v>0</v>
      </c>
      <c r="FD92" s="109"/>
      <c r="FE92" s="109"/>
      <c r="FF92" s="208">
        <f>10-10</f>
        <v>0</v>
      </c>
      <c r="FG92" s="109"/>
      <c r="FH92" s="109"/>
      <c r="FI92" s="109"/>
      <c r="FJ92" s="109"/>
      <c r="FK92" s="112"/>
      <c r="FL92" s="110" t="s">
        <v>268</v>
      </c>
      <c r="FM92" s="111" t="s">
        <v>269</v>
      </c>
      <c r="FN92" s="111" t="s">
        <v>331</v>
      </c>
      <c r="FO92" s="111" t="s">
        <v>332</v>
      </c>
      <c r="FP92" s="98">
        <f t="shared" si="6"/>
        <v>10</v>
      </c>
      <c r="FQ92" s="5" t="s">
        <v>454</v>
      </c>
    </row>
    <row r="93" spans="1:173" s="5" customFormat="1" ht="15" customHeight="1">
      <c r="A93" s="107" t="s">
        <v>264</v>
      </c>
      <c r="B93" s="107" t="s">
        <v>271</v>
      </c>
      <c r="C93" s="107" t="s">
        <v>297</v>
      </c>
      <c r="D93" s="107" t="s">
        <v>64</v>
      </c>
      <c r="E93" s="108" t="s">
        <v>330</v>
      </c>
      <c r="F93" s="107" t="s">
        <v>267</v>
      </c>
      <c r="G93" s="107" t="s">
        <v>866</v>
      </c>
      <c r="H93" s="109"/>
      <c r="I93" s="208">
        <f>400-400</f>
        <v>0</v>
      </c>
      <c r="J93" s="109"/>
      <c r="K93" s="208">
        <f>400-400</f>
        <v>0</v>
      </c>
      <c r="L93" s="109"/>
      <c r="M93" s="109"/>
      <c r="N93" s="208">
        <f>300-300</f>
        <v>0</v>
      </c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208">
        <f>250-250</f>
        <v>0</v>
      </c>
      <c r="AH93" s="208">
        <f>300-300</f>
        <v>0</v>
      </c>
      <c r="AI93" s="109"/>
      <c r="AJ93" s="109"/>
      <c r="AK93" s="109"/>
      <c r="AL93" s="109"/>
      <c r="AM93" s="109"/>
      <c r="AN93" s="109"/>
      <c r="AO93" s="208">
        <f>100-100</f>
        <v>0</v>
      </c>
      <c r="AP93" s="109"/>
      <c r="AQ93" s="109"/>
      <c r="AR93" s="109"/>
      <c r="AS93" s="109"/>
      <c r="AT93" s="109"/>
      <c r="AU93" s="109"/>
      <c r="AV93" s="109"/>
      <c r="AW93" s="109"/>
      <c r="AX93" s="109"/>
      <c r="AY93" s="109"/>
      <c r="AZ93" s="109"/>
      <c r="BA93" s="109"/>
      <c r="BB93" s="109"/>
      <c r="BC93" s="109"/>
      <c r="BD93" s="109"/>
      <c r="BE93" s="109"/>
      <c r="BF93" s="208">
        <f>150-150</f>
        <v>0</v>
      </c>
      <c r="BG93" s="109"/>
      <c r="BH93" s="109"/>
      <c r="BI93" s="109"/>
      <c r="BJ93" s="109"/>
      <c r="BK93" s="109"/>
      <c r="BL93" s="109"/>
      <c r="BM93" s="109"/>
      <c r="BN93" s="109"/>
      <c r="BO93" s="109"/>
      <c r="BP93" s="109"/>
      <c r="BQ93" s="109"/>
      <c r="BR93" s="109"/>
      <c r="BS93" s="109"/>
      <c r="BT93" s="109"/>
      <c r="BU93" s="109"/>
      <c r="BV93" s="109"/>
      <c r="BW93" s="109"/>
      <c r="BX93" s="109"/>
      <c r="BY93" s="109"/>
      <c r="BZ93" s="109"/>
      <c r="CA93" s="109"/>
      <c r="CB93" s="109"/>
      <c r="CC93" s="109"/>
      <c r="CD93" s="109"/>
      <c r="CE93" s="109"/>
      <c r="CF93" s="109"/>
      <c r="CG93" s="109"/>
      <c r="CH93" s="109"/>
      <c r="CI93" s="109"/>
      <c r="CJ93" s="109"/>
      <c r="CK93" s="109"/>
      <c r="CL93" s="109"/>
      <c r="CM93" s="109"/>
      <c r="CN93" s="109"/>
      <c r="CO93" s="109"/>
      <c r="CP93" s="109"/>
      <c r="CQ93" s="109"/>
      <c r="CR93" s="109"/>
      <c r="CS93" s="109"/>
      <c r="CT93" s="109"/>
      <c r="CU93" s="109"/>
      <c r="CV93" s="109"/>
      <c r="CW93" s="109"/>
      <c r="CX93" s="109"/>
      <c r="CY93" s="109"/>
      <c r="CZ93" s="109"/>
      <c r="DA93" s="109"/>
      <c r="DB93" s="109"/>
      <c r="DC93" s="109"/>
      <c r="DD93" s="109"/>
      <c r="DE93" s="109"/>
      <c r="DF93" s="109"/>
      <c r="DG93" s="109"/>
      <c r="DH93" s="109"/>
      <c r="DI93" s="109"/>
      <c r="DJ93" s="109"/>
      <c r="DK93" s="109"/>
      <c r="DL93" s="109"/>
      <c r="DM93" s="109"/>
      <c r="DN93" s="109"/>
      <c r="DO93" s="109"/>
      <c r="DP93" s="109"/>
      <c r="DQ93" s="109"/>
      <c r="DR93" s="109"/>
      <c r="DS93" s="109"/>
      <c r="DT93" s="109"/>
      <c r="DU93" s="109"/>
      <c r="DV93" s="109"/>
      <c r="DW93" s="109"/>
      <c r="DX93" s="109"/>
      <c r="DY93" s="109"/>
      <c r="DZ93" s="109"/>
      <c r="EA93" s="109"/>
      <c r="EB93" s="109"/>
      <c r="EC93" s="109"/>
      <c r="ED93" s="109"/>
      <c r="EE93" s="109"/>
      <c r="EF93" s="109"/>
      <c r="EG93" s="109"/>
      <c r="EH93" s="109"/>
      <c r="EI93" s="109"/>
      <c r="EJ93" s="109"/>
      <c r="EK93" s="109"/>
      <c r="EL93" s="109"/>
      <c r="EM93" s="109"/>
      <c r="EN93" s="109"/>
      <c r="EO93" s="109"/>
      <c r="EP93" s="109"/>
      <c r="EQ93" s="109"/>
      <c r="ER93" s="109"/>
      <c r="ES93" s="109"/>
      <c r="ET93" s="109"/>
      <c r="EU93" s="109"/>
      <c r="EV93" s="109"/>
      <c r="EW93" s="109"/>
      <c r="EX93" s="109"/>
      <c r="EY93" s="109"/>
      <c r="EZ93" s="109"/>
      <c r="FA93" s="109"/>
      <c r="FB93" s="109"/>
      <c r="FC93" s="109"/>
      <c r="FD93" s="109"/>
      <c r="FE93" s="109"/>
      <c r="FF93" s="109"/>
      <c r="FG93" s="109"/>
      <c r="FH93" s="109"/>
      <c r="FI93" s="109"/>
      <c r="FJ93" s="109"/>
      <c r="FK93" s="112"/>
      <c r="FL93" s="110" t="s">
        <v>268</v>
      </c>
      <c r="FM93" s="111" t="s">
        <v>269</v>
      </c>
      <c r="FN93" s="111" t="s">
        <v>333</v>
      </c>
      <c r="FO93" s="111" t="s">
        <v>332</v>
      </c>
      <c r="FP93" s="98">
        <f t="shared" si="6"/>
        <v>0</v>
      </c>
      <c r="FQ93" s="5" t="s">
        <v>454</v>
      </c>
    </row>
    <row r="94" spans="1:173" s="5" customFormat="1" ht="15" customHeight="1">
      <c r="A94" s="107" t="s">
        <v>264</v>
      </c>
      <c r="B94" s="107" t="s">
        <v>271</v>
      </c>
      <c r="C94" s="107" t="s">
        <v>297</v>
      </c>
      <c r="D94" s="107" t="s">
        <v>63</v>
      </c>
      <c r="E94" s="108" t="s">
        <v>330</v>
      </c>
      <c r="F94" s="107" t="s">
        <v>267</v>
      </c>
      <c r="G94" s="107" t="s">
        <v>866</v>
      </c>
      <c r="H94" s="109"/>
      <c r="I94" s="109"/>
      <c r="J94" s="109"/>
      <c r="K94" s="109"/>
      <c r="L94" s="109"/>
      <c r="M94" s="109"/>
      <c r="N94" s="209">
        <f>0+20</f>
        <v>20</v>
      </c>
      <c r="O94" s="208">
        <f>150-150</f>
        <v>0</v>
      </c>
      <c r="P94" s="109"/>
      <c r="Q94" s="109"/>
      <c r="R94" s="109"/>
      <c r="S94" s="109"/>
      <c r="T94" s="109"/>
      <c r="U94" s="208">
        <f>100-100</f>
        <v>0</v>
      </c>
      <c r="V94" s="109"/>
      <c r="W94" s="109"/>
      <c r="X94" s="109"/>
      <c r="Y94" s="208">
        <f>100-100</f>
        <v>0</v>
      </c>
      <c r="Z94" s="208">
        <f>100-100</f>
        <v>0</v>
      </c>
      <c r="AA94" s="109"/>
      <c r="AB94" s="208">
        <f>400-400</f>
        <v>0</v>
      </c>
      <c r="AC94" s="109"/>
      <c r="AD94" s="109"/>
      <c r="AE94" s="208">
        <f>100-100</f>
        <v>0</v>
      </c>
      <c r="AF94" s="208">
        <f>150-150</f>
        <v>0</v>
      </c>
      <c r="AG94" s="109"/>
      <c r="AH94" s="109"/>
      <c r="AI94" s="109"/>
      <c r="AJ94" s="109"/>
      <c r="AK94" s="109"/>
      <c r="AL94" s="109"/>
      <c r="AM94" s="225">
        <v>20</v>
      </c>
      <c r="AN94" s="109"/>
      <c r="AO94" s="109"/>
      <c r="AP94" s="109"/>
      <c r="AQ94" s="109"/>
      <c r="AR94" s="109"/>
      <c r="AS94" s="109"/>
      <c r="AT94" s="109"/>
      <c r="AU94" s="225">
        <v>60</v>
      </c>
      <c r="AV94" s="109"/>
      <c r="AW94" s="109"/>
      <c r="AX94" s="109"/>
      <c r="AY94" s="109"/>
      <c r="AZ94" s="109"/>
      <c r="BA94" s="109"/>
      <c r="BB94" s="109"/>
      <c r="BC94" s="109"/>
      <c r="BD94" s="109"/>
      <c r="BE94" s="109"/>
      <c r="BF94" s="225">
        <v>30</v>
      </c>
      <c r="BG94" s="109"/>
      <c r="BH94" s="109"/>
      <c r="BI94" s="109"/>
      <c r="BJ94" s="109"/>
      <c r="BK94" s="109"/>
      <c r="BL94" s="109"/>
      <c r="BM94" s="109"/>
      <c r="BN94" s="109"/>
      <c r="BO94" s="109"/>
      <c r="BP94" s="109"/>
      <c r="BQ94" s="109"/>
      <c r="BR94" s="109"/>
      <c r="BS94" s="109"/>
      <c r="BT94" s="109"/>
      <c r="BU94" s="225">
        <v>5</v>
      </c>
      <c r="BV94" s="109"/>
      <c r="BW94" s="109"/>
      <c r="BX94" s="225">
        <v>20</v>
      </c>
      <c r="BY94" s="225">
        <v>10</v>
      </c>
      <c r="BZ94" s="109"/>
      <c r="CA94" s="109"/>
      <c r="CB94" s="109"/>
      <c r="CC94" s="109"/>
      <c r="CD94" s="109"/>
      <c r="CE94" s="109"/>
      <c r="CF94" s="109"/>
      <c r="CG94" s="109"/>
      <c r="CH94" s="109"/>
      <c r="CI94" s="225">
        <v>10</v>
      </c>
      <c r="CJ94" s="109"/>
      <c r="CK94" s="225">
        <v>10</v>
      </c>
      <c r="CL94" s="225">
        <v>10</v>
      </c>
      <c r="CM94" s="109"/>
      <c r="CN94" s="109"/>
      <c r="CO94" s="109"/>
      <c r="CP94" s="109"/>
      <c r="CQ94" s="109"/>
      <c r="CR94" s="109"/>
      <c r="CS94" s="109"/>
      <c r="CT94" s="225">
        <v>10</v>
      </c>
      <c r="CU94" s="109"/>
      <c r="CV94" s="109"/>
      <c r="CW94" s="109"/>
      <c r="CX94" s="109"/>
      <c r="CY94" s="109"/>
      <c r="CZ94" s="109"/>
      <c r="DA94" s="109"/>
      <c r="DB94" s="109"/>
      <c r="DC94" s="225">
        <v>10</v>
      </c>
      <c r="DD94" s="109"/>
      <c r="DE94" s="109"/>
      <c r="DF94" s="109"/>
      <c r="DG94" s="109"/>
      <c r="DH94" s="109"/>
      <c r="DI94" s="109"/>
      <c r="DJ94" s="225">
        <v>2</v>
      </c>
      <c r="DK94" s="225">
        <v>5</v>
      </c>
      <c r="DL94" s="109"/>
      <c r="DM94" s="109"/>
      <c r="DN94" s="109"/>
      <c r="DO94" s="109"/>
      <c r="DP94" s="109"/>
      <c r="DQ94" s="109"/>
      <c r="DR94" s="109"/>
      <c r="DS94" s="109"/>
      <c r="DT94" s="225">
        <v>2</v>
      </c>
      <c r="DU94" s="109"/>
      <c r="DV94" s="109"/>
      <c r="DW94" s="109"/>
      <c r="DX94" s="208">
        <f>120-120</f>
        <v>0</v>
      </c>
      <c r="DY94" s="109"/>
      <c r="DZ94" s="109"/>
      <c r="EA94" s="109"/>
      <c r="EB94" s="109"/>
      <c r="EC94" s="109"/>
      <c r="ED94" s="109"/>
      <c r="EE94" s="109"/>
      <c r="EF94" s="109"/>
      <c r="EG94" s="109"/>
      <c r="EH94" s="109"/>
      <c r="EI94" s="109"/>
      <c r="EJ94" s="109"/>
      <c r="EK94" s="109"/>
      <c r="EL94" s="109"/>
      <c r="EM94" s="208">
        <f>150-150</f>
        <v>0</v>
      </c>
      <c r="EN94" s="109"/>
      <c r="EO94" s="208">
        <f>100-100</f>
        <v>0</v>
      </c>
      <c r="EP94" s="109"/>
      <c r="EQ94" s="109"/>
      <c r="ER94" s="109"/>
      <c r="ES94" s="109"/>
      <c r="ET94" s="109"/>
      <c r="EU94" s="208">
        <f>100-100</f>
        <v>0</v>
      </c>
      <c r="EV94" s="208">
        <f>100-100</f>
        <v>0</v>
      </c>
      <c r="EW94" s="109"/>
      <c r="EX94" s="225">
        <v>5</v>
      </c>
      <c r="EY94" s="109"/>
      <c r="EZ94" s="208">
        <f>50-50</f>
        <v>0</v>
      </c>
      <c r="FA94" s="109"/>
      <c r="FB94" s="208">
        <f>80-80</f>
        <v>0</v>
      </c>
      <c r="FC94" s="208">
        <f>10-10</f>
        <v>0</v>
      </c>
      <c r="FD94" s="109"/>
      <c r="FE94" s="109"/>
      <c r="FF94" s="208">
        <f>30-30</f>
        <v>0</v>
      </c>
      <c r="FG94" s="109"/>
      <c r="FH94" s="109"/>
      <c r="FI94" s="109"/>
      <c r="FJ94" s="109"/>
      <c r="FK94" s="112"/>
      <c r="FL94" s="110" t="s">
        <v>268</v>
      </c>
      <c r="FM94" s="111" t="s">
        <v>269</v>
      </c>
      <c r="FN94" s="111" t="s">
        <v>333</v>
      </c>
      <c r="FO94" s="111" t="s">
        <v>332</v>
      </c>
      <c r="FP94" s="98">
        <f t="shared" si="6"/>
        <v>229</v>
      </c>
      <c r="FQ94" s="5" t="s">
        <v>454</v>
      </c>
    </row>
    <row r="95" spans="1:173" s="5" customFormat="1" ht="15" customHeight="1">
      <c r="A95" s="107" t="s">
        <v>289</v>
      </c>
      <c r="B95" s="107" t="s">
        <v>264</v>
      </c>
      <c r="C95" s="107" t="s">
        <v>297</v>
      </c>
      <c r="D95" s="107" t="s">
        <v>64</v>
      </c>
      <c r="E95" s="108" t="s">
        <v>334</v>
      </c>
      <c r="F95" s="107" t="s">
        <v>267</v>
      </c>
      <c r="G95" s="107" t="s">
        <v>895</v>
      </c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208">
        <f>250-250</f>
        <v>0</v>
      </c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  <c r="AV95" s="109"/>
      <c r="AW95" s="109"/>
      <c r="AX95" s="109"/>
      <c r="AY95" s="109"/>
      <c r="AZ95" s="109"/>
      <c r="BA95" s="109"/>
      <c r="BB95" s="109"/>
      <c r="BC95" s="109"/>
      <c r="BD95" s="109"/>
      <c r="BE95" s="109"/>
      <c r="BF95" s="208">
        <f>50-50</f>
        <v>0</v>
      </c>
      <c r="BG95" s="109"/>
      <c r="BH95" s="109"/>
      <c r="BI95" s="109"/>
      <c r="BJ95" s="109"/>
      <c r="BK95" s="109"/>
      <c r="BL95" s="109"/>
      <c r="BM95" s="109"/>
      <c r="BN95" s="109"/>
      <c r="BO95" s="109"/>
      <c r="BP95" s="109"/>
      <c r="BQ95" s="109"/>
      <c r="BR95" s="109"/>
      <c r="BS95" s="109"/>
      <c r="BT95" s="109"/>
      <c r="BU95" s="109"/>
      <c r="BV95" s="109"/>
      <c r="BW95" s="109"/>
      <c r="BX95" s="109"/>
      <c r="BY95" s="109"/>
      <c r="BZ95" s="109"/>
      <c r="CA95" s="109"/>
      <c r="CB95" s="109"/>
      <c r="CC95" s="109"/>
      <c r="CD95" s="109"/>
      <c r="CE95" s="109"/>
      <c r="CF95" s="109"/>
      <c r="CG95" s="109"/>
      <c r="CH95" s="109"/>
      <c r="CI95" s="109"/>
      <c r="CJ95" s="109"/>
      <c r="CK95" s="109"/>
      <c r="CL95" s="109"/>
      <c r="CM95" s="109"/>
      <c r="CN95" s="109"/>
      <c r="CO95" s="109"/>
      <c r="CP95" s="109"/>
      <c r="CQ95" s="109"/>
      <c r="CR95" s="109"/>
      <c r="CS95" s="109"/>
      <c r="CT95" s="109"/>
      <c r="CU95" s="109"/>
      <c r="CV95" s="109"/>
      <c r="CW95" s="109"/>
      <c r="CX95" s="109"/>
      <c r="CY95" s="109"/>
      <c r="CZ95" s="109"/>
      <c r="DA95" s="109"/>
      <c r="DB95" s="109"/>
      <c r="DC95" s="109"/>
      <c r="DD95" s="109"/>
      <c r="DE95" s="109"/>
      <c r="DF95" s="109"/>
      <c r="DG95" s="109"/>
      <c r="DH95" s="109"/>
      <c r="DI95" s="109"/>
      <c r="DJ95" s="109"/>
      <c r="DK95" s="109"/>
      <c r="DL95" s="109"/>
      <c r="DM95" s="109"/>
      <c r="DN95" s="109"/>
      <c r="DO95" s="109"/>
      <c r="DP95" s="109"/>
      <c r="DQ95" s="109"/>
      <c r="DR95" s="109"/>
      <c r="DS95" s="109"/>
      <c r="DT95" s="109"/>
      <c r="DU95" s="109"/>
      <c r="DV95" s="109"/>
      <c r="DW95" s="109"/>
      <c r="DX95" s="109"/>
      <c r="DY95" s="109"/>
      <c r="DZ95" s="109"/>
      <c r="EA95" s="109"/>
      <c r="EB95" s="109"/>
      <c r="EC95" s="109"/>
      <c r="ED95" s="109"/>
      <c r="EE95" s="109"/>
      <c r="EF95" s="109"/>
      <c r="EG95" s="109"/>
      <c r="EH95" s="109"/>
      <c r="EI95" s="109"/>
      <c r="EJ95" s="109"/>
      <c r="EK95" s="109"/>
      <c r="EL95" s="109"/>
      <c r="EM95" s="109"/>
      <c r="EN95" s="109"/>
      <c r="EO95" s="109"/>
      <c r="EP95" s="109"/>
      <c r="EQ95" s="109"/>
      <c r="ER95" s="109"/>
      <c r="ES95" s="109"/>
      <c r="ET95" s="109"/>
      <c r="EU95" s="109"/>
      <c r="EV95" s="109"/>
      <c r="EW95" s="109"/>
      <c r="EX95" s="109"/>
      <c r="EY95" s="109"/>
      <c r="EZ95" s="109"/>
      <c r="FA95" s="109"/>
      <c r="FB95" s="109"/>
      <c r="FC95" s="109"/>
      <c r="FD95" s="109"/>
      <c r="FE95" s="109"/>
      <c r="FF95" s="109"/>
      <c r="FG95" s="109"/>
      <c r="FH95" s="109"/>
      <c r="FI95" s="109"/>
      <c r="FJ95" s="109"/>
      <c r="FK95" s="191"/>
      <c r="FL95" s="110" t="s">
        <v>268</v>
      </c>
      <c r="FM95" s="111" t="s">
        <v>269</v>
      </c>
      <c r="FN95" s="111" t="s">
        <v>335</v>
      </c>
      <c r="FO95" s="111" t="s">
        <v>320</v>
      </c>
      <c r="FP95" s="98">
        <f t="shared" si="6"/>
        <v>0</v>
      </c>
      <c r="FQ95" s="5" t="s">
        <v>453</v>
      </c>
    </row>
    <row r="96" spans="1:173" s="5" customFormat="1" ht="15" customHeight="1">
      <c r="A96" s="107" t="s">
        <v>289</v>
      </c>
      <c r="B96" s="107" t="s">
        <v>264</v>
      </c>
      <c r="C96" s="107" t="s">
        <v>297</v>
      </c>
      <c r="D96" s="232" t="s">
        <v>63</v>
      </c>
      <c r="E96" s="233" t="s">
        <v>318</v>
      </c>
      <c r="F96" s="232" t="s">
        <v>267</v>
      </c>
      <c r="G96" s="232" t="s">
        <v>863</v>
      </c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208">
        <f>200-200</f>
        <v>0</v>
      </c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222">
        <v>30</v>
      </c>
      <c r="AV96" s="109"/>
      <c r="AW96" s="109"/>
      <c r="AX96" s="109"/>
      <c r="AY96" s="109"/>
      <c r="AZ96" s="109"/>
      <c r="BA96" s="109"/>
      <c r="BB96" s="109"/>
      <c r="BC96" s="109"/>
      <c r="BD96" s="109"/>
      <c r="BE96" s="109"/>
      <c r="BF96" s="109"/>
      <c r="BG96" s="109"/>
      <c r="BH96" s="109"/>
      <c r="BI96" s="109"/>
      <c r="BJ96" s="109"/>
      <c r="BK96" s="109"/>
      <c r="BL96" s="109"/>
      <c r="BM96" s="109"/>
      <c r="BN96" s="109"/>
      <c r="BO96" s="109"/>
      <c r="BP96" s="109"/>
      <c r="BQ96" s="109"/>
      <c r="BR96" s="109"/>
      <c r="BS96" s="109"/>
      <c r="BT96" s="109"/>
      <c r="BU96" s="109"/>
      <c r="BV96" s="109"/>
      <c r="BW96" s="222">
        <v>10</v>
      </c>
      <c r="BX96" s="222">
        <v>10</v>
      </c>
      <c r="BY96" s="109"/>
      <c r="BZ96" s="109"/>
      <c r="CA96" s="109"/>
      <c r="CB96" s="109"/>
      <c r="CC96" s="109"/>
      <c r="CD96" s="109"/>
      <c r="CE96" s="109"/>
      <c r="CF96" s="109"/>
      <c r="CG96" s="109"/>
      <c r="CH96" s="109"/>
      <c r="CI96" s="222">
        <v>5</v>
      </c>
      <c r="CJ96" s="109"/>
      <c r="CK96" s="109"/>
      <c r="CL96" s="222">
        <v>10</v>
      </c>
      <c r="CM96" s="109"/>
      <c r="CN96" s="109"/>
      <c r="CO96" s="109"/>
      <c r="CP96" s="109"/>
      <c r="CQ96" s="109"/>
      <c r="CR96" s="109"/>
      <c r="CS96" s="109"/>
      <c r="CT96" s="109"/>
      <c r="CU96" s="109"/>
      <c r="CV96" s="109"/>
      <c r="CW96" s="109"/>
      <c r="CX96" s="109"/>
      <c r="CY96" s="109"/>
      <c r="CZ96" s="109"/>
      <c r="DA96" s="109"/>
      <c r="DB96" s="109"/>
      <c r="DC96" s="109"/>
      <c r="DD96" s="109"/>
      <c r="DE96" s="109"/>
      <c r="DF96" s="109"/>
      <c r="DG96" s="109"/>
      <c r="DH96" s="109"/>
      <c r="DI96" s="109"/>
      <c r="DJ96" s="109"/>
      <c r="DK96" s="109"/>
      <c r="DL96" s="109"/>
      <c r="DM96" s="109"/>
      <c r="DN96" s="109"/>
      <c r="DO96" s="109"/>
      <c r="DP96" s="109"/>
      <c r="DQ96" s="109"/>
      <c r="DR96" s="109"/>
      <c r="DS96" s="109"/>
      <c r="DT96" s="109"/>
      <c r="DU96" s="109"/>
      <c r="DV96" s="109"/>
      <c r="DW96" s="109"/>
      <c r="DX96" s="109"/>
      <c r="DY96" s="109"/>
      <c r="DZ96" s="109"/>
      <c r="EA96" s="109"/>
      <c r="EB96" s="109"/>
      <c r="EC96" s="109"/>
      <c r="ED96" s="109"/>
      <c r="EE96" s="109"/>
      <c r="EF96" s="109"/>
      <c r="EG96" s="109"/>
      <c r="EH96" s="109"/>
      <c r="EI96" s="109"/>
      <c r="EJ96" s="109"/>
      <c r="EK96" s="109"/>
      <c r="EL96" s="109"/>
      <c r="EM96" s="109"/>
      <c r="EN96" s="109"/>
      <c r="EO96" s="109"/>
      <c r="EP96" s="109"/>
      <c r="EQ96" s="109"/>
      <c r="ER96" s="109"/>
      <c r="ES96" s="109"/>
      <c r="ET96" s="109"/>
      <c r="EU96" s="109"/>
      <c r="EV96" s="109"/>
      <c r="EW96" s="109"/>
      <c r="EX96" s="109"/>
      <c r="EY96" s="109"/>
      <c r="EZ96" s="109"/>
      <c r="FA96" s="109"/>
      <c r="FB96" s="109"/>
      <c r="FC96" s="109"/>
      <c r="FD96" s="109"/>
      <c r="FE96" s="109"/>
      <c r="FF96" s="109"/>
      <c r="FG96" s="109"/>
      <c r="FH96" s="109"/>
      <c r="FI96" s="109"/>
      <c r="FJ96" s="109"/>
      <c r="FK96" s="191"/>
      <c r="FL96" s="110" t="s">
        <v>268</v>
      </c>
      <c r="FM96" s="111" t="s">
        <v>269</v>
      </c>
      <c r="FN96" s="111" t="s">
        <v>319</v>
      </c>
      <c r="FO96" s="111" t="s">
        <v>320</v>
      </c>
      <c r="FP96" s="98">
        <f t="shared" si="6"/>
        <v>65</v>
      </c>
      <c r="FQ96" s="5" t="s">
        <v>454</v>
      </c>
    </row>
    <row r="97" spans="1:173" s="5" customFormat="1" ht="15" customHeight="1">
      <c r="A97" s="107" t="s">
        <v>272</v>
      </c>
      <c r="B97" s="107" t="s">
        <v>264</v>
      </c>
      <c r="C97" s="107" t="s">
        <v>297</v>
      </c>
      <c r="D97" s="107" t="s">
        <v>64</v>
      </c>
      <c r="E97" s="108" t="s">
        <v>336</v>
      </c>
      <c r="F97" s="107" t="s">
        <v>267</v>
      </c>
      <c r="G97" s="107" t="s">
        <v>905</v>
      </c>
      <c r="H97" s="207"/>
      <c r="I97" s="207"/>
      <c r="J97" s="207"/>
      <c r="K97" s="207"/>
      <c r="L97" s="207"/>
      <c r="M97" s="207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7"/>
      <c r="AA97" s="207"/>
      <c r="AB97" s="207"/>
      <c r="AC97" s="207"/>
      <c r="AD97" s="209">
        <v>0</v>
      </c>
      <c r="AE97" s="207"/>
      <c r="AF97" s="207"/>
      <c r="AG97" s="208">
        <v>0</v>
      </c>
      <c r="AH97" s="208">
        <v>0</v>
      </c>
      <c r="AI97" s="207"/>
      <c r="AJ97" s="207"/>
      <c r="AK97" s="207"/>
      <c r="AL97" s="207"/>
      <c r="AM97" s="207"/>
      <c r="AN97" s="207"/>
      <c r="AO97" s="207"/>
      <c r="AP97" s="207"/>
      <c r="AQ97" s="208">
        <v>0</v>
      </c>
      <c r="AR97" s="208">
        <v>0</v>
      </c>
      <c r="AS97" s="207"/>
      <c r="AT97" s="207"/>
      <c r="AU97" s="207"/>
      <c r="AV97" s="207"/>
      <c r="AW97" s="207"/>
      <c r="AX97" s="207"/>
      <c r="AY97" s="207"/>
      <c r="AZ97" s="207"/>
      <c r="BA97" s="207"/>
      <c r="BB97" s="207"/>
      <c r="BC97" s="207"/>
      <c r="BD97" s="207"/>
      <c r="BE97" s="207"/>
      <c r="BF97" s="207"/>
      <c r="BG97" s="207"/>
      <c r="BH97" s="207"/>
      <c r="BI97" s="207"/>
      <c r="BJ97" s="207"/>
      <c r="BK97" s="207"/>
      <c r="BL97" s="207"/>
      <c r="BM97" s="207"/>
      <c r="BN97" s="207"/>
      <c r="BO97" s="207"/>
      <c r="BP97" s="207"/>
      <c r="BQ97" s="207"/>
      <c r="BR97" s="207"/>
      <c r="BS97" s="207"/>
      <c r="BT97" s="207"/>
      <c r="BU97" s="207"/>
      <c r="BV97" s="207"/>
      <c r="BW97" s="207"/>
      <c r="BX97" s="207"/>
      <c r="BY97" s="207"/>
      <c r="BZ97" s="207"/>
      <c r="CA97" s="207"/>
      <c r="CB97" s="207"/>
      <c r="CC97" s="207"/>
      <c r="CD97" s="207"/>
      <c r="CE97" s="207"/>
      <c r="CF97" s="207"/>
      <c r="CG97" s="207"/>
      <c r="CH97" s="207"/>
      <c r="CI97" s="207"/>
      <c r="CJ97" s="207"/>
      <c r="CK97" s="207"/>
      <c r="CL97" s="207"/>
      <c r="CM97" s="207"/>
      <c r="CN97" s="207"/>
      <c r="CO97" s="207"/>
      <c r="CP97" s="207"/>
      <c r="CQ97" s="207"/>
      <c r="CR97" s="207"/>
      <c r="CS97" s="207"/>
      <c r="CT97" s="207"/>
      <c r="CU97" s="207"/>
      <c r="CV97" s="207"/>
      <c r="CW97" s="207"/>
      <c r="CX97" s="207"/>
      <c r="CY97" s="207"/>
      <c r="CZ97" s="207"/>
      <c r="DA97" s="207"/>
      <c r="DB97" s="207"/>
      <c r="DC97" s="207"/>
      <c r="DD97" s="207"/>
      <c r="DE97" s="207"/>
      <c r="DF97" s="207"/>
      <c r="DG97" s="207"/>
      <c r="DH97" s="207"/>
      <c r="DI97" s="207"/>
      <c r="DJ97" s="207"/>
      <c r="DK97" s="207"/>
      <c r="DL97" s="207"/>
      <c r="DM97" s="207"/>
      <c r="DN97" s="207"/>
      <c r="DO97" s="207"/>
      <c r="DP97" s="207"/>
      <c r="DQ97" s="207"/>
      <c r="DR97" s="207"/>
      <c r="DS97" s="207"/>
      <c r="DT97" s="207"/>
      <c r="DU97" s="207"/>
      <c r="DV97" s="207"/>
      <c r="DW97" s="207"/>
      <c r="DX97" s="207"/>
      <c r="DY97" s="207"/>
      <c r="DZ97" s="207"/>
      <c r="EA97" s="207"/>
      <c r="EB97" s="207"/>
      <c r="EC97" s="207"/>
      <c r="ED97" s="207"/>
      <c r="EE97" s="207"/>
      <c r="EF97" s="207"/>
      <c r="EG97" s="207"/>
      <c r="EH97" s="207"/>
      <c r="EI97" s="207"/>
      <c r="EJ97" s="207"/>
      <c r="EK97" s="207"/>
      <c r="EL97" s="207"/>
      <c r="EM97" s="207"/>
      <c r="EN97" s="207"/>
      <c r="EO97" s="207"/>
      <c r="EP97" s="207"/>
      <c r="EQ97" s="207"/>
      <c r="ER97" s="207"/>
      <c r="ES97" s="207"/>
      <c r="ET97" s="207"/>
      <c r="EU97" s="207"/>
      <c r="EV97" s="207"/>
      <c r="EW97" s="207"/>
      <c r="EX97" s="207"/>
      <c r="EY97" s="207"/>
      <c r="EZ97" s="207"/>
      <c r="FA97" s="207"/>
      <c r="FB97" s="207"/>
      <c r="FC97" s="207"/>
      <c r="FD97" s="207"/>
      <c r="FE97" s="207"/>
      <c r="FF97" s="207"/>
      <c r="FG97" s="207"/>
      <c r="FH97" s="207"/>
      <c r="FI97" s="207"/>
      <c r="FJ97" s="207"/>
      <c r="FK97" s="112"/>
      <c r="FL97" s="110" t="s">
        <v>268</v>
      </c>
      <c r="FM97" s="111" t="s">
        <v>269</v>
      </c>
      <c r="FN97" s="111"/>
      <c r="FO97" s="111" t="s">
        <v>304</v>
      </c>
      <c r="FP97" s="98">
        <f t="shared" si="6"/>
        <v>0</v>
      </c>
      <c r="FQ97" s="5" t="s">
        <v>455</v>
      </c>
    </row>
    <row r="98" spans="1:173" s="5" customFormat="1" ht="15" customHeight="1">
      <c r="A98" s="107" t="s">
        <v>272</v>
      </c>
      <c r="B98" s="107" t="s">
        <v>264</v>
      </c>
      <c r="C98" s="107" t="s">
        <v>297</v>
      </c>
      <c r="D98" s="107" t="s">
        <v>63</v>
      </c>
      <c r="E98" s="108" t="s">
        <v>336</v>
      </c>
      <c r="F98" s="107" t="s">
        <v>267</v>
      </c>
      <c r="G98" s="107" t="s">
        <v>905</v>
      </c>
      <c r="H98" s="207"/>
      <c r="I98" s="207"/>
      <c r="J98" s="207"/>
      <c r="K98" s="207"/>
      <c r="L98" s="207"/>
      <c r="M98" s="207"/>
      <c r="N98" s="207"/>
      <c r="O98" s="208">
        <v>0</v>
      </c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7"/>
      <c r="AA98" s="207"/>
      <c r="AB98" s="207"/>
      <c r="AC98" s="207"/>
      <c r="AD98" s="208">
        <v>0</v>
      </c>
      <c r="AE98" s="207"/>
      <c r="AF98" s="208">
        <v>0</v>
      </c>
      <c r="AG98" s="207"/>
      <c r="AH98" s="207"/>
      <c r="AI98" s="207"/>
      <c r="AJ98" s="207"/>
      <c r="AK98" s="207"/>
      <c r="AL98" s="207"/>
      <c r="AM98" s="207"/>
      <c r="AN98" s="207"/>
      <c r="AO98" s="207"/>
      <c r="AP98" s="207"/>
      <c r="AQ98" s="207"/>
      <c r="AR98" s="207"/>
      <c r="AS98" s="207"/>
      <c r="AT98" s="207"/>
      <c r="AU98" s="208">
        <v>0</v>
      </c>
      <c r="AV98" s="207"/>
      <c r="AW98" s="207"/>
      <c r="AX98" s="207"/>
      <c r="AY98" s="207"/>
      <c r="AZ98" s="207"/>
      <c r="BA98" s="207"/>
      <c r="BB98" s="207"/>
      <c r="BC98" s="207"/>
      <c r="BD98" s="207"/>
      <c r="BE98" s="207"/>
      <c r="BF98" s="207"/>
      <c r="BG98" s="207"/>
      <c r="BH98" s="207"/>
      <c r="BI98" s="207"/>
      <c r="BJ98" s="207"/>
      <c r="BK98" s="207"/>
      <c r="BL98" s="207"/>
      <c r="BM98" s="207"/>
      <c r="BN98" s="207"/>
      <c r="BO98" s="207"/>
      <c r="BP98" s="207"/>
      <c r="BQ98" s="207"/>
      <c r="BR98" s="207"/>
      <c r="BS98" s="207"/>
      <c r="BT98" s="207"/>
      <c r="BU98" s="207"/>
      <c r="BV98" s="207"/>
      <c r="BW98" s="207"/>
      <c r="BX98" s="207"/>
      <c r="BY98" s="207"/>
      <c r="BZ98" s="207"/>
      <c r="CA98" s="207"/>
      <c r="CB98" s="207"/>
      <c r="CC98" s="207"/>
      <c r="CD98" s="207"/>
      <c r="CE98" s="207"/>
      <c r="CF98" s="207"/>
      <c r="CG98" s="207"/>
      <c r="CH98" s="207"/>
      <c r="CI98" s="207"/>
      <c r="CJ98" s="207"/>
      <c r="CK98" s="207"/>
      <c r="CL98" s="207"/>
      <c r="CM98" s="207"/>
      <c r="CN98" s="207"/>
      <c r="CO98" s="207"/>
      <c r="CP98" s="207"/>
      <c r="CQ98" s="207"/>
      <c r="CR98" s="207"/>
      <c r="CS98" s="207"/>
      <c r="CT98" s="207"/>
      <c r="CU98" s="207"/>
      <c r="CV98" s="207"/>
      <c r="CW98" s="207"/>
      <c r="CX98" s="207"/>
      <c r="CY98" s="207"/>
      <c r="CZ98" s="207"/>
      <c r="DA98" s="207"/>
      <c r="DB98" s="207"/>
      <c r="DC98" s="207"/>
      <c r="DD98" s="207"/>
      <c r="DE98" s="207"/>
      <c r="DF98" s="207"/>
      <c r="DG98" s="207"/>
      <c r="DH98" s="207"/>
      <c r="DI98" s="207"/>
      <c r="DJ98" s="207"/>
      <c r="DK98" s="207"/>
      <c r="DL98" s="207"/>
      <c r="DM98" s="207"/>
      <c r="DN98" s="207"/>
      <c r="DO98" s="207"/>
      <c r="DP98" s="207"/>
      <c r="DQ98" s="207"/>
      <c r="DR98" s="207"/>
      <c r="DS98" s="207"/>
      <c r="DT98" s="207"/>
      <c r="DU98" s="207"/>
      <c r="DV98" s="207"/>
      <c r="DW98" s="207"/>
      <c r="DX98" s="207"/>
      <c r="DY98" s="207"/>
      <c r="DZ98" s="207"/>
      <c r="EA98" s="207"/>
      <c r="EB98" s="208">
        <v>0</v>
      </c>
      <c r="EC98" s="208">
        <v>0</v>
      </c>
      <c r="ED98" s="207"/>
      <c r="EE98" s="207"/>
      <c r="EF98" s="208">
        <v>0</v>
      </c>
      <c r="EG98" s="208">
        <v>0</v>
      </c>
      <c r="EH98" s="208">
        <v>0</v>
      </c>
      <c r="EI98" s="208">
        <v>0</v>
      </c>
      <c r="EJ98" s="208">
        <v>0</v>
      </c>
      <c r="EK98" s="207"/>
      <c r="EL98" s="208">
        <v>0</v>
      </c>
      <c r="EM98" s="207"/>
      <c r="EN98" s="208">
        <v>0</v>
      </c>
      <c r="EO98" s="208">
        <v>0</v>
      </c>
      <c r="EP98" s="207"/>
      <c r="EQ98" s="207"/>
      <c r="ER98" s="207"/>
      <c r="ES98" s="207"/>
      <c r="ET98" s="207"/>
      <c r="EU98" s="207"/>
      <c r="EV98" s="207"/>
      <c r="EW98" s="207"/>
      <c r="EX98" s="207"/>
      <c r="EY98" s="207"/>
      <c r="EZ98" s="207"/>
      <c r="FA98" s="207"/>
      <c r="FB98" s="207"/>
      <c r="FC98" s="207"/>
      <c r="FD98" s="207"/>
      <c r="FE98" s="207"/>
      <c r="FF98" s="207"/>
      <c r="FG98" s="207"/>
      <c r="FH98" s="207"/>
      <c r="FI98" s="207"/>
      <c r="FJ98" s="207"/>
      <c r="FK98" s="112"/>
      <c r="FL98" s="110" t="s">
        <v>268</v>
      </c>
      <c r="FM98" s="111" t="s">
        <v>269</v>
      </c>
      <c r="FN98" s="111"/>
      <c r="FO98" s="111" t="s">
        <v>304</v>
      </c>
      <c r="FP98" s="98">
        <f t="shared" si="6"/>
        <v>0</v>
      </c>
      <c r="FQ98" s="5" t="s">
        <v>455</v>
      </c>
    </row>
    <row r="99" spans="1:173" s="5" customFormat="1" ht="15" customHeight="1">
      <c r="A99" s="107" t="s">
        <v>272</v>
      </c>
      <c r="B99" s="107" t="s">
        <v>264</v>
      </c>
      <c r="C99" s="107" t="s">
        <v>297</v>
      </c>
      <c r="D99" s="107" t="s">
        <v>64</v>
      </c>
      <c r="E99" s="108" t="s">
        <v>337</v>
      </c>
      <c r="F99" s="107" t="s">
        <v>267</v>
      </c>
      <c r="G99" s="107" t="s">
        <v>906</v>
      </c>
      <c r="H99" s="207"/>
      <c r="I99" s="207"/>
      <c r="J99" s="207"/>
      <c r="K99" s="207"/>
      <c r="L99" s="207"/>
      <c r="M99" s="207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7"/>
      <c r="AA99" s="207"/>
      <c r="AB99" s="207"/>
      <c r="AC99" s="207"/>
      <c r="AD99" s="207">
        <v>40</v>
      </c>
      <c r="AE99" s="207"/>
      <c r="AF99" s="207"/>
      <c r="AG99" s="207"/>
      <c r="AH99" s="207"/>
      <c r="AI99" s="207"/>
      <c r="AJ99" s="207"/>
      <c r="AK99" s="207"/>
      <c r="AL99" s="207"/>
      <c r="AM99" s="207"/>
      <c r="AN99" s="207"/>
      <c r="AO99" s="207">
        <v>18</v>
      </c>
      <c r="AP99" s="207"/>
      <c r="AQ99" s="208">
        <v>0</v>
      </c>
      <c r="AR99" s="208">
        <v>0</v>
      </c>
      <c r="AS99" s="207"/>
      <c r="AT99" s="207"/>
      <c r="AU99" s="207"/>
      <c r="AV99" s="207"/>
      <c r="AW99" s="207"/>
      <c r="AX99" s="207"/>
      <c r="AY99" s="207"/>
      <c r="AZ99" s="207"/>
      <c r="BA99" s="207"/>
      <c r="BB99" s="207"/>
      <c r="BC99" s="207"/>
      <c r="BD99" s="207"/>
      <c r="BE99" s="207"/>
      <c r="BF99" s="239"/>
      <c r="BG99" s="207"/>
      <c r="BH99" s="207"/>
      <c r="BI99" s="207"/>
      <c r="BJ99" s="207"/>
      <c r="BK99" s="207"/>
      <c r="BL99" s="207"/>
      <c r="BM99" s="207"/>
      <c r="BN99" s="207"/>
      <c r="BO99" s="207"/>
      <c r="BP99" s="207"/>
      <c r="BQ99" s="207"/>
      <c r="BR99" s="207"/>
      <c r="BS99" s="207"/>
      <c r="BT99" s="207"/>
      <c r="BU99" s="207"/>
      <c r="BV99" s="207"/>
      <c r="BW99" s="207"/>
      <c r="BX99" s="207"/>
      <c r="BY99" s="207"/>
      <c r="BZ99" s="207"/>
      <c r="CA99" s="207"/>
      <c r="CB99" s="207"/>
      <c r="CC99" s="207"/>
      <c r="CD99" s="207"/>
      <c r="CE99" s="207"/>
      <c r="CF99" s="207"/>
      <c r="CG99" s="207"/>
      <c r="CH99" s="207"/>
      <c r="CI99" s="207"/>
      <c r="CJ99" s="207"/>
      <c r="CK99" s="207"/>
      <c r="CL99" s="207"/>
      <c r="CM99" s="207"/>
      <c r="CN99" s="207"/>
      <c r="CO99" s="207"/>
      <c r="CP99" s="207"/>
      <c r="CQ99" s="207"/>
      <c r="CR99" s="207"/>
      <c r="CS99" s="207"/>
      <c r="CT99" s="207"/>
      <c r="CU99" s="207"/>
      <c r="CV99" s="207"/>
      <c r="CW99" s="207"/>
      <c r="CX99" s="207"/>
      <c r="CY99" s="207"/>
      <c r="CZ99" s="207"/>
      <c r="DA99" s="207"/>
      <c r="DB99" s="207"/>
      <c r="DC99" s="207"/>
      <c r="DD99" s="207"/>
      <c r="DE99" s="207"/>
      <c r="DF99" s="207"/>
      <c r="DG99" s="207"/>
      <c r="DH99" s="207"/>
      <c r="DI99" s="207"/>
      <c r="DJ99" s="207"/>
      <c r="DK99" s="207"/>
      <c r="DL99" s="207"/>
      <c r="DM99" s="207"/>
      <c r="DN99" s="207"/>
      <c r="DO99" s="207"/>
      <c r="DP99" s="207"/>
      <c r="DQ99" s="207"/>
      <c r="DR99" s="207"/>
      <c r="DS99" s="207"/>
      <c r="DT99" s="207"/>
      <c r="DU99" s="207"/>
      <c r="DV99" s="207"/>
      <c r="DW99" s="207"/>
      <c r="DX99" s="207"/>
      <c r="DY99" s="207"/>
      <c r="DZ99" s="207"/>
      <c r="EA99" s="207"/>
      <c r="EB99" s="207"/>
      <c r="EC99" s="207"/>
      <c r="ED99" s="207"/>
      <c r="EE99" s="207"/>
      <c r="EF99" s="207"/>
      <c r="EG99" s="207"/>
      <c r="EH99" s="207"/>
      <c r="EI99" s="207"/>
      <c r="EJ99" s="207"/>
      <c r="EK99" s="207"/>
      <c r="EL99" s="207"/>
      <c r="EM99" s="207"/>
      <c r="EN99" s="207"/>
      <c r="EO99" s="207"/>
      <c r="EP99" s="207"/>
      <c r="EQ99" s="207"/>
      <c r="ER99" s="207"/>
      <c r="ES99" s="207"/>
      <c r="ET99" s="207"/>
      <c r="EU99" s="207"/>
      <c r="EV99" s="207"/>
      <c r="EW99" s="207"/>
      <c r="EX99" s="207"/>
      <c r="EY99" s="207"/>
      <c r="EZ99" s="207"/>
      <c r="FA99" s="207"/>
      <c r="FB99" s="207"/>
      <c r="FC99" s="207"/>
      <c r="FD99" s="207"/>
      <c r="FE99" s="207"/>
      <c r="FF99" s="207"/>
      <c r="FG99" s="207"/>
      <c r="FH99" s="207"/>
      <c r="FI99" s="207"/>
      <c r="FJ99" s="207"/>
      <c r="FK99" s="112"/>
      <c r="FL99" s="110" t="s">
        <v>268</v>
      </c>
      <c r="FM99" s="111" t="s">
        <v>269</v>
      </c>
      <c r="FN99" s="111"/>
      <c r="FO99" s="111" t="s">
        <v>314</v>
      </c>
      <c r="FP99" s="98">
        <f t="shared" si="6"/>
        <v>58</v>
      </c>
      <c r="FQ99" s="5" t="s">
        <v>455</v>
      </c>
    </row>
    <row r="100" spans="1:173" s="5" customFormat="1" ht="15" customHeight="1">
      <c r="A100" s="107" t="s">
        <v>272</v>
      </c>
      <c r="B100" s="107" t="s">
        <v>264</v>
      </c>
      <c r="C100" s="107" t="s">
        <v>297</v>
      </c>
      <c r="D100" s="107" t="s">
        <v>63</v>
      </c>
      <c r="E100" s="108" t="s">
        <v>337</v>
      </c>
      <c r="F100" s="107" t="s">
        <v>267</v>
      </c>
      <c r="G100" s="107" t="s">
        <v>906</v>
      </c>
      <c r="H100" s="207"/>
      <c r="I100" s="207"/>
      <c r="J100" s="207"/>
      <c r="K100" s="207"/>
      <c r="L100" s="207">
        <v>20</v>
      </c>
      <c r="M100" s="207"/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7"/>
      <c r="AA100" s="207"/>
      <c r="AB100" s="207"/>
      <c r="AC100" s="207"/>
      <c r="AD100" s="207"/>
      <c r="AE100" s="207"/>
      <c r="AF100" s="207"/>
      <c r="AG100" s="207"/>
      <c r="AH100" s="207"/>
      <c r="AI100" s="207"/>
      <c r="AJ100" s="207"/>
      <c r="AK100" s="207"/>
      <c r="AL100" s="207"/>
      <c r="AM100" s="207">
        <v>20</v>
      </c>
      <c r="AN100" s="208">
        <v>0</v>
      </c>
      <c r="AO100" s="207"/>
      <c r="AP100" s="207"/>
      <c r="AQ100" s="207"/>
      <c r="AR100" s="207"/>
      <c r="AS100" s="207"/>
      <c r="AT100" s="207"/>
      <c r="AU100" s="208">
        <v>60</v>
      </c>
      <c r="AV100" s="207"/>
      <c r="AW100" s="207"/>
      <c r="AX100" s="207"/>
      <c r="AY100" s="207"/>
      <c r="AZ100" s="207"/>
      <c r="BA100" s="207"/>
      <c r="BB100" s="207"/>
      <c r="BC100" s="207"/>
      <c r="BD100" s="207"/>
      <c r="BE100" s="207"/>
      <c r="BF100" s="235">
        <v>30</v>
      </c>
      <c r="BG100" s="207"/>
      <c r="BH100" s="207"/>
      <c r="BI100" s="207"/>
      <c r="BJ100" s="207"/>
      <c r="BK100" s="207"/>
      <c r="BL100" s="207"/>
      <c r="BM100" s="207"/>
      <c r="BN100" s="207"/>
      <c r="BO100" s="207"/>
      <c r="BP100" s="207"/>
      <c r="BQ100" s="207"/>
      <c r="BR100" s="207"/>
      <c r="BS100" s="207"/>
      <c r="BT100" s="207"/>
      <c r="BU100" s="207">
        <v>5</v>
      </c>
      <c r="BV100" s="207"/>
      <c r="BW100" s="207"/>
      <c r="BX100" s="207">
        <v>20</v>
      </c>
      <c r="BY100" s="207">
        <v>10</v>
      </c>
      <c r="BZ100" s="207"/>
      <c r="CA100" s="207"/>
      <c r="CB100" s="207"/>
      <c r="CC100" s="207"/>
      <c r="CD100" s="207"/>
      <c r="CE100" s="207">
        <v>10</v>
      </c>
      <c r="CF100" s="207"/>
      <c r="CG100" s="207"/>
      <c r="CH100" s="207"/>
      <c r="CI100" s="207">
        <v>10</v>
      </c>
      <c r="CJ100" s="207"/>
      <c r="CK100" s="207"/>
      <c r="CL100" s="207">
        <v>30</v>
      </c>
      <c r="CM100" s="207">
        <v>10</v>
      </c>
      <c r="CN100" s="225">
        <f>10-10</f>
        <v>0</v>
      </c>
      <c r="CO100" s="207"/>
      <c r="CP100" s="207"/>
      <c r="CQ100" s="207"/>
      <c r="CR100" s="207"/>
      <c r="CS100" s="207"/>
      <c r="CT100" s="239">
        <v>10</v>
      </c>
      <c r="CU100" s="207"/>
      <c r="CV100" s="207"/>
      <c r="CW100" s="207"/>
      <c r="CX100" s="207"/>
      <c r="CY100" s="207"/>
      <c r="CZ100" s="207"/>
      <c r="DA100" s="207"/>
      <c r="DB100" s="207"/>
      <c r="DC100" s="207">
        <v>10</v>
      </c>
      <c r="DD100" s="207"/>
      <c r="DE100" s="207"/>
      <c r="DF100" s="207"/>
      <c r="DG100" s="207"/>
      <c r="DH100" s="207"/>
      <c r="DI100" s="207"/>
      <c r="DJ100" s="207"/>
      <c r="DK100" s="207">
        <v>0</v>
      </c>
      <c r="DL100" s="207"/>
      <c r="DM100" s="207"/>
      <c r="DN100" s="207"/>
      <c r="DO100" s="207"/>
      <c r="DP100" s="207"/>
      <c r="DQ100" s="207"/>
      <c r="DR100" s="207"/>
      <c r="DS100" s="207"/>
      <c r="DT100" s="207">
        <v>5</v>
      </c>
      <c r="DU100" s="207"/>
      <c r="DV100" s="207"/>
      <c r="DW100" s="207"/>
      <c r="DX100" s="207"/>
      <c r="DY100" s="207"/>
      <c r="DZ100" s="207"/>
      <c r="EA100" s="207"/>
      <c r="EB100" s="207"/>
      <c r="EC100" s="207"/>
      <c r="ED100" s="207"/>
      <c r="EE100" s="207"/>
      <c r="EF100" s="207"/>
      <c r="EG100" s="207"/>
      <c r="EH100" s="207"/>
      <c r="EI100" s="207"/>
      <c r="EJ100" s="207"/>
      <c r="EK100" s="207"/>
      <c r="EL100" s="208">
        <v>0</v>
      </c>
      <c r="EM100" s="208">
        <v>0</v>
      </c>
      <c r="EN100" s="207"/>
      <c r="EO100" s="208">
        <v>0</v>
      </c>
      <c r="EP100" s="207"/>
      <c r="EQ100" s="207"/>
      <c r="ER100" s="207"/>
      <c r="ES100" s="207"/>
      <c r="ET100" s="207">
        <v>10</v>
      </c>
      <c r="EU100" s="207">
        <v>10</v>
      </c>
      <c r="EV100" s="207">
        <v>5</v>
      </c>
      <c r="EW100" s="207"/>
      <c r="EX100" s="207"/>
      <c r="EY100" s="207"/>
      <c r="EZ100" s="207"/>
      <c r="FA100" s="207"/>
      <c r="FB100" s="207">
        <v>0</v>
      </c>
      <c r="FC100" s="207"/>
      <c r="FD100" s="207"/>
      <c r="FE100" s="207"/>
      <c r="FF100" s="207">
        <v>5</v>
      </c>
      <c r="FG100" s="208">
        <v>0</v>
      </c>
      <c r="FH100" s="208">
        <v>0</v>
      </c>
      <c r="FI100" s="207"/>
      <c r="FJ100" s="207"/>
      <c r="FK100" s="112"/>
      <c r="FL100" s="110" t="s">
        <v>268</v>
      </c>
      <c r="FM100" s="111" t="s">
        <v>269</v>
      </c>
      <c r="FN100" s="111"/>
      <c r="FO100" s="111" t="s">
        <v>314</v>
      </c>
      <c r="FP100" s="98">
        <f t="shared" si="6"/>
        <v>280</v>
      </c>
      <c r="FQ100" s="5" t="s">
        <v>455</v>
      </c>
    </row>
    <row r="101" spans="1:173" s="5" customFormat="1">
      <c r="A101" s="107"/>
      <c r="B101" s="107" t="s">
        <v>264</v>
      </c>
      <c r="C101" s="107" t="s">
        <v>297</v>
      </c>
      <c r="D101" s="107" t="s">
        <v>930</v>
      </c>
      <c r="E101" s="108" t="s">
        <v>337</v>
      </c>
      <c r="F101" s="107" t="s">
        <v>267</v>
      </c>
      <c r="G101" s="107" t="s">
        <v>929</v>
      </c>
      <c r="H101" s="207"/>
      <c r="I101" s="207"/>
      <c r="J101" s="207"/>
      <c r="K101" s="207"/>
      <c r="L101" s="207"/>
      <c r="M101" s="207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7"/>
      <c r="AA101" s="207"/>
      <c r="AB101" s="207"/>
      <c r="AC101" s="207"/>
      <c r="AD101" s="207"/>
      <c r="AE101" s="207"/>
      <c r="AF101" s="207"/>
      <c r="AG101" s="207"/>
      <c r="AH101" s="207"/>
      <c r="AI101" s="207"/>
      <c r="AJ101" s="207"/>
      <c r="AK101" s="207"/>
      <c r="AL101" s="207"/>
      <c r="AM101" s="207"/>
      <c r="AN101" s="208"/>
      <c r="AO101" s="207"/>
      <c r="AP101" s="207"/>
      <c r="AQ101" s="207"/>
      <c r="AR101" s="207"/>
      <c r="AS101" s="207"/>
      <c r="AT101" s="207"/>
      <c r="AU101" s="208"/>
      <c r="AV101" s="207"/>
      <c r="AW101" s="207"/>
      <c r="AX101" s="207"/>
      <c r="AY101" s="207"/>
      <c r="AZ101" s="207"/>
      <c r="BA101" s="207"/>
      <c r="BB101" s="207"/>
      <c r="BC101" s="207"/>
      <c r="BD101" s="207"/>
      <c r="BE101" s="207"/>
      <c r="BF101" s="207"/>
      <c r="BG101" s="207"/>
      <c r="BH101" s="207"/>
      <c r="BI101" s="207"/>
      <c r="BJ101" s="207"/>
      <c r="BK101" s="207"/>
      <c r="BL101" s="207"/>
      <c r="BM101" s="207"/>
      <c r="BN101" s="207"/>
      <c r="BO101" s="207"/>
      <c r="BP101" s="207"/>
      <c r="BQ101" s="207"/>
      <c r="BR101" s="207"/>
      <c r="BS101" s="207"/>
      <c r="BT101" s="207"/>
      <c r="BU101" s="207"/>
      <c r="BV101" s="207"/>
      <c r="BW101" s="207"/>
      <c r="BX101" s="207"/>
      <c r="BY101" s="207"/>
      <c r="BZ101" s="207"/>
      <c r="CA101" s="207"/>
      <c r="CB101" s="207"/>
      <c r="CC101" s="207"/>
      <c r="CD101" s="207"/>
      <c r="CE101" s="207"/>
      <c r="CF101" s="207"/>
      <c r="CG101" s="207"/>
      <c r="CH101" s="207"/>
      <c r="CI101" s="207"/>
      <c r="CJ101" s="207"/>
      <c r="CK101" s="207"/>
      <c r="CL101" s="207"/>
      <c r="CM101" s="207"/>
      <c r="CN101" s="207"/>
      <c r="CO101" s="207"/>
      <c r="CP101" s="207"/>
      <c r="CQ101" s="207"/>
      <c r="CR101" s="207"/>
      <c r="CS101" s="207"/>
      <c r="CT101" s="239"/>
      <c r="CU101" s="207"/>
      <c r="CV101" s="207"/>
      <c r="CW101" s="207"/>
      <c r="CX101" s="207"/>
      <c r="CY101" s="207"/>
      <c r="CZ101" s="207"/>
      <c r="DA101" s="207"/>
      <c r="DB101" s="207"/>
      <c r="DC101" s="207"/>
      <c r="DD101" s="207"/>
      <c r="DE101" s="207"/>
      <c r="DF101" s="207"/>
      <c r="DG101" s="207"/>
      <c r="DH101" s="207"/>
      <c r="DI101" s="207"/>
      <c r="DJ101" s="207"/>
      <c r="DK101" s="207"/>
      <c r="DL101" s="207"/>
      <c r="DM101" s="207"/>
      <c r="DN101" s="207"/>
      <c r="DO101" s="207"/>
      <c r="DP101" s="207"/>
      <c r="DQ101" s="207"/>
      <c r="DR101" s="207"/>
      <c r="DS101" s="207"/>
      <c r="DT101" s="207"/>
      <c r="DU101" s="207"/>
      <c r="DV101" s="207"/>
      <c r="DW101" s="207"/>
      <c r="DX101" s="207"/>
      <c r="DY101" s="207"/>
      <c r="DZ101" s="207"/>
      <c r="EA101" s="207"/>
      <c r="EB101" s="207"/>
      <c r="EC101" s="207"/>
      <c r="ED101" s="207"/>
      <c r="EE101" s="207"/>
      <c r="EF101" s="207"/>
      <c r="EG101" s="207"/>
      <c r="EH101" s="207"/>
      <c r="EI101" s="207"/>
      <c r="EJ101" s="207"/>
      <c r="EK101" s="207"/>
      <c r="EL101" s="208"/>
      <c r="EM101" s="208"/>
      <c r="EN101" s="207"/>
      <c r="EO101" s="208"/>
      <c r="EP101" s="207"/>
      <c r="EQ101" s="207"/>
      <c r="ER101" s="207"/>
      <c r="ES101" s="207"/>
      <c r="ET101" s="207"/>
      <c r="EU101" s="207"/>
      <c r="EV101" s="207"/>
      <c r="EW101" s="207"/>
      <c r="EX101" s="207"/>
      <c r="EY101" s="207"/>
      <c r="EZ101" s="207"/>
      <c r="FA101" s="207"/>
      <c r="FB101" s="207"/>
      <c r="FC101" s="207"/>
      <c r="FD101" s="207"/>
      <c r="FE101" s="207"/>
      <c r="FF101" s="207"/>
      <c r="FG101" s="208"/>
      <c r="FH101" s="208"/>
      <c r="FI101" s="207"/>
      <c r="FJ101" s="207"/>
      <c r="FK101" s="112"/>
      <c r="FL101" s="110" t="s">
        <v>268</v>
      </c>
      <c r="FM101" s="236" t="s">
        <v>269</v>
      </c>
      <c r="FN101" s="236"/>
      <c r="FO101" s="236" t="s">
        <v>314</v>
      </c>
      <c r="FP101" s="237">
        <f t="shared" ref="FP101" si="7">SUM(H101:FJ101)</f>
        <v>0</v>
      </c>
      <c r="FQ101" s="5" t="s">
        <v>455</v>
      </c>
    </row>
    <row r="102" spans="1:173" s="5" customFormat="1" ht="13.2" customHeight="1">
      <c r="A102" s="107" t="s">
        <v>272</v>
      </c>
      <c r="B102" s="107" t="s">
        <v>264</v>
      </c>
      <c r="C102" s="107" t="s">
        <v>297</v>
      </c>
      <c r="D102" s="107" t="s">
        <v>64</v>
      </c>
      <c r="E102" s="108" t="s">
        <v>338</v>
      </c>
      <c r="F102" s="107" t="s">
        <v>267</v>
      </c>
      <c r="G102" s="107" t="s">
        <v>858</v>
      </c>
      <c r="H102" s="207"/>
      <c r="I102" s="208">
        <f>300-300</f>
        <v>0</v>
      </c>
      <c r="J102" s="207"/>
      <c r="K102" s="208">
        <f>300-300</f>
        <v>0</v>
      </c>
      <c r="L102" s="207"/>
      <c r="M102" s="207"/>
      <c r="N102" s="208">
        <f>480-480</f>
        <v>0</v>
      </c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7"/>
      <c r="AA102" s="207"/>
      <c r="AB102" s="207"/>
      <c r="AC102" s="207"/>
      <c r="AD102" s="207"/>
      <c r="AE102" s="207"/>
      <c r="AF102" s="207"/>
      <c r="AG102" s="208">
        <f>1000-1000</f>
        <v>0</v>
      </c>
      <c r="AH102" s="208">
        <f>920-920</f>
        <v>0</v>
      </c>
      <c r="AI102" s="207"/>
      <c r="AJ102" s="207"/>
      <c r="AK102" s="207"/>
      <c r="AL102" s="207"/>
      <c r="AM102" s="207"/>
      <c r="AN102" s="207"/>
      <c r="AO102" s="209">
        <f>480-480+9</f>
        <v>9</v>
      </c>
      <c r="AP102" s="207"/>
      <c r="AQ102" s="208">
        <f>500-500</f>
        <v>0</v>
      </c>
      <c r="AR102" s="207"/>
      <c r="AS102" s="207"/>
      <c r="AT102" s="207"/>
      <c r="AU102" s="207"/>
      <c r="AV102" s="207"/>
      <c r="AW102" s="207"/>
      <c r="AX102" s="207"/>
      <c r="AY102" s="208">
        <f>500-500</f>
        <v>0</v>
      </c>
      <c r="AZ102" s="207"/>
      <c r="BA102" s="207"/>
      <c r="BB102" s="207"/>
      <c r="BC102" s="207"/>
      <c r="BD102" s="207"/>
      <c r="BE102" s="207"/>
      <c r="BF102" s="212"/>
      <c r="BG102" s="207"/>
      <c r="BH102" s="207"/>
      <c r="BI102" s="207"/>
      <c r="BJ102" s="207"/>
      <c r="BK102" s="207"/>
      <c r="BL102" s="207"/>
      <c r="BM102" s="207"/>
      <c r="BN102" s="207"/>
      <c r="BO102" s="207"/>
      <c r="BP102" s="207"/>
      <c r="BQ102" s="207"/>
      <c r="BR102" s="207"/>
      <c r="BS102" s="207"/>
      <c r="BT102" s="207"/>
      <c r="BU102" s="207"/>
      <c r="BV102" s="207"/>
      <c r="BW102" s="207"/>
      <c r="BX102" s="207"/>
      <c r="BY102" s="207"/>
      <c r="BZ102" s="207"/>
      <c r="CA102" s="207"/>
      <c r="CB102" s="207"/>
      <c r="CC102" s="207"/>
      <c r="CD102" s="207"/>
      <c r="CE102" s="207"/>
      <c r="CF102" s="207"/>
      <c r="CG102" s="207"/>
      <c r="CH102" s="207"/>
      <c r="CI102" s="207"/>
      <c r="CJ102" s="207"/>
      <c r="CK102" s="207"/>
      <c r="CL102" s="207"/>
      <c r="CM102" s="207"/>
      <c r="CN102" s="207"/>
      <c r="CO102" s="207"/>
      <c r="CP102" s="207"/>
      <c r="CQ102" s="207"/>
      <c r="CR102" s="207"/>
      <c r="CS102" s="207"/>
      <c r="CT102" s="207"/>
      <c r="CU102" s="207"/>
      <c r="CV102" s="207"/>
      <c r="CW102" s="207"/>
      <c r="CX102" s="207"/>
      <c r="CY102" s="207"/>
      <c r="CZ102" s="207"/>
      <c r="DA102" s="207"/>
      <c r="DB102" s="207"/>
      <c r="DC102" s="207"/>
      <c r="DD102" s="207"/>
      <c r="DE102" s="207"/>
      <c r="DF102" s="207"/>
      <c r="DG102" s="207"/>
      <c r="DH102" s="207"/>
      <c r="DI102" s="207"/>
      <c r="DJ102" s="207"/>
      <c r="DK102" s="207"/>
      <c r="DL102" s="207"/>
      <c r="DM102" s="207"/>
      <c r="DN102" s="207"/>
      <c r="DO102" s="207"/>
      <c r="DP102" s="207"/>
      <c r="DQ102" s="207"/>
      <c r="DR102" s="207"/>
      <c r="DS102" s="207"/>
      <c r="DT102" s="207"/>
      <c r="DU102" s="207"/>
      <c r="DV102" s="207"/>
      <c r="DW102" s="207"/>
      <c r="DX102" s="207"/>
      <c r="DY102" s="207"/>
      <c r="DZ102" s="207"/>
      <c r="EA102" s="207"/>
      <c r="EB102" s="207"/>
      <c r="EC102" s="207"/>
      <c r="ED102" s="207"/>
      <c r="EE102" s="207"/>
      <c r="EF102" s="207"/>
      <c r="EG102" s="207"/>
      <c r="EH102" s="207"/>
      <c r="EI102" s="207"/>
      <c r="EJ102" s="207"/>
      <c r="EK102" s="207"/>
      <c r="EL102" s="207"/>
      <c r="EM102" s="207"/>
      <c r="EN102" s="207"/>
      <c r="EO102" s="207"/>
      <c r="EP102" s="207"/>
      <c r="EQ102" s="207"/>
      <c r="ER102" s="207"/>
      <c r="ES102" s="207"/>
      <c r="ET102" s="207"/>
      <c r="EU102" s="207"/>
      <c r="EV102" s="207"/>
      <c r="EW102" s="207"/>
      <c r="EX102" s="207"/>
      <c r="EY102" s="207"/>
      <c r="EZ102" s="207"/>
      <c r="FA102" s="207"/>
      <c r="FB102" s="207"/>
      <c r="FC102" s="207"/>
      <c r="FD102" s="207"/>
      <c r="FE102" s="207"/>
      <c r="FF102" s="207"/>
      <c r="FG102" s="207"/>
      <c r="FH102" s="207"/>
      <c r="FI102" s="207"/>
      <c r="FJ102" s="207"/>
      <c r="FK102" s="112"/>
      <c r="FL102" s="110" t="s">
        <v>268</v>
      </c>
      <c r="FM102" s="111" t="s">
        <v>269</v>
      </c>
      <c r="FN102" s="111"/>
      <c r="FO102" s="111" t="s">
        <v>308</v>
      </c>
      <c r="FP102" s="98">
        <f t="shared" si="6"/>
        <v>9</v>
      </c>
      <c r="FQ102" s="5" t="s">
        <v>452</v>
      </c>
    </row>
    <row r="103" spans="1:173" s="5" customFormat="1" ht="15" customHeight="1">
      <c r="A103" s="107" t="s">
        <v>272</v>
      </c>
      <c r="B103" s="107" t="s">
        <v>264</v>
      </c>
      <c r="C103" s="107" t="s">
        <v>297</v>
      </c>
      <c r="D103" s="107" t="s">
        <v>63</v>
      </c>
      <c r="E103" s="108" t="s">
        <v>338</v>
      </c>
      <c r="F103" s="107" t="s">
        <v>267</v>
      </c>
      <c r="G103" s="107" t="s">
        <v>858</v>
      </c>
      <c r="H103" s="207"/>
      <c r="I103" s="207"/>
      <c r="J103" s="207"/>
      <c r="K103" s="207"/>
      <c r="L103" s="207"/>
      <c r="M103" s="207"/>
      <c r="N103" s="209">
        <f>0+20</f>
        <v>20</v>
      </c>
      <c r="O103" s="208">
        <f>500-500</f>
        <v>0</v>
      </c>
      <c r="P103" s="208">
        <f>500-500</f>
        <v>0</v>
      </c>
      <c r="Q103" s="207"/>
      <c r="R103" s="207"/>
      <c r="S103" s="208">
        <f>300-300</f>
        <v>0</v>
      </c>
      <c r="T103" s="207"/>
      <c r="U103" s="207"/>
      <c r="V103" s="207"/>
      <c r="W103" s="207"/>
      <c r="X103" s="207"/>
      <c r="Y103" s="207"/>
      <c r="Z103" s="207"/>
      <c r="AA103" s="207"/>
      <c r="AB103" s="207"/>
      <c r="AC103" s="208">
        <f>300-300</f>
        <v>0</v>
      </c>
      <c r="AD103" s="207"/>
      <c r="AE103" s="208">
        <f>500-500</f>
        <v>0</v>
      </c>
      <c r="AF103" s="207"/>
      <c r="AG103" s="207"/>
      <c r="AH103" s="207"/>
      <c r="AI103" s="207"/>
      <c r="AJ103" s="207"/>
      <c r="AK103" s="207"/>
      <c r="AL103" s="207"/>
      <c r="AM103" s="207"/>
      <c r="AN103" s="207"/>
      <c r="AO103" s="207"/>
      <c r="AP103" s="207"/>
      <c r="AQ103" s="207"/>
      <c r="AR103" s="207"/>
      <c r="AS103" s="208">
        <f>300-300</f>
        <v>0</v>
      </c>
      <c r="AT103" s="208">
        <f>280-280</f>
        <v>0</v>
      </c>
      <c r="AU103" s="213">
        <v>250</v>
      </c>
      <c r="AV103" s="208">
        <f>500-500</f>
        <v>0</v>
      </c>
      <c r="AW103" s="208">
        <f>500-500</f>
        <v>0</v>
      </c>
      <c r="AX103" s="207"/>
      <c r="AY103" s="207"/>
      <c r="AZ103" s="207"/>
      <c r="BA103" s="207"/>
      <c r="BB103" s="207"/>
      <c r="BC103" s="207"/>
      <c r="BD103" s="207"/>
      <c r="BE103" s="207"/>
      <c r="BF103" s="213">
        <v>150</v>
      </c>
      <c r="BG103" s="207"/>
      <c r="BH103" s="207"/>
      <c r="BI103" s="207"/>
      <c r="BJ103" s="207"/>
      <c r="BK103" s="207"/>
      <c r="BL103" s="207"/>
      <c r="BM103" s="207"/>
      <c r="BN103" s="207"/>
      <c r="BO103" s="208">
        <f>288-288</f>
        <v>0</v>
      </c>
      <c r="BP103" s="207"/>
      <c r="BQ103" s="207"/>
      <c r="BR103" s="207"/>
      <c r="BS103" s="207"/>
      <c r="BT103" s="207"/>
      <c r="BU103" s="213">
        <v>10</v>
      </c>
      <c r="BV103" s="207"/>
      <c r="BW103" s="213">
        <v>10</v>
      </c>
      <c r="BX103" s="213">
        <v>100</v>
      </c>
      <c r="BY103" s="213">
        <v>10</v>
      </c>
      <c r="BZ103" s="207"/>
      <c r="CA103" s="207"/>
      <c r="CB103" s="207"/>
      <c r="CC103" s="207"/>
      <c r="CD103" s="207"/>
      <c r="CE103" s="207"/>
      <c r="CF103" s="207"/>
      <c r="CG103" s="207"/>
      <c r="CH103" s="207"/>
      <c r="CI103" s="213">
        <v>30</v>
      </c>
      <c r="CJ103" s="207"/>
      <c r="CK103" s="213">
        <v>10</v>
      </c>
      <c r="CL103" s="213">
        <v>150</v>
      </c>
      <c r="CM103" s="213">
        <v>20</v>
      </c>
      <c r="CN103" s="212"/>
      <c r="CO103" s="207"/>
      <c r="CP103" s="213">
        <v>5</v>
      </c>
      <c r="CQ103" s="207"/>
      <c r="CR103" s="213">
        <v>6</v>
      </c>
      <c r="CS103" s="207"/>
      <c r="CT103" s="213">
        <v>60</v>
      </c>
      <c r="CU103" s="207"/>
      <c r="CV103" s="213">
        <v>10</v>
      </c>
      <c r="CW103" s="207"/>
      <c r="CX103" s="207"/>
      <c r="CY103" s="207"/>
      <c r="CZ103" s="207"/>
      <c r="DA103" s="207"/>
      <c r="DB103" s="207"/>
      <c r="DC103" s="213">
        <v>10</v>
      </c>
      <c r="DD103" s="213">
        <v>20</v>
      </c>
      <c r="DE103" s="207"/>
      <c r="DF103" s="213">
        <v>4</v>
      </c>
      <c r="DG103" s="213">
        <v>5</v>
      </c>
      <c r="DH103" s="207"/>
      <c r="DI103" s="207"/>
      <c r="DJ103" s="207"/>
      <c r="DK103" s="213">
        <v>10</v>
      </c>
      <c r="DL103" s="213">
        <v>2</v>
      </c>
      <c r="DM103" s="207"/>
      <c r="DN103" s="207"/>
      <c r="DO103" s="207"/>
      <c r="DP103" s="207"/>
      <c r="DQ103" s="207"/>
      <c r="DR103" s="213">
        <v>40</v>
      </c>
      <c r="DS103" s="207"/>
      <c r="DT103" s="207"/>
      <c r="DU103" s="207"/>
      <c r="DV103" s="207"/>
      <c r="DW103" s="207"/>
      <c r="DX103" s="207"/>
      <c r="DY103" s="207"/>
      <c r="DZ103" s="207"/>
      <c r="EA103" s="207"/>
      <c r="EB103" s="207"/>
      <c r="EC103" s="207"/>
      <c r="ED103" s="207"/>
      <c r="EE103" s="208">
        <f>500-500</f>
        <v>0</v>
      </c>
      <c r="EF103" s="208">
        <f>990-990</f>
        <v>0</v>
      </c>
      <c r="EG103" s="208">
        <f>500-500</f>
        <v>0</v>
      </c>
      <c r="EH103" s="208">
        <f>1000-1000</f>
        <v>0</v>
      </c>
      <c r="EI103" s="207"/>
      <c r="EJ103" s="208">
        <f>1000-1000</f>
        <v>0</v>
      </c>
      <c r="EK103" s="208">
        <f>1000-1000</f>
        <v>0</v>
      </c>
      <c r="EL103" s="208">
        <f>1000-1000</f>
        <v>0</v>
      </c>
      <c r="EM103" s="208">
        <f>1000-1000</f>
        <v>0</v>
      </c>
      <c r="EN103" s="207"/>
      <c r="EO103" s="208">
        <f>1000-1000</f>
        <v>0</v>
      </c>
      <c r="EP103" s="207"/>
      <c r="EQ103" s="207"/>
      <c r="ER103" s="207"/>
      <c r="ES103" s="207"/>
      <c r="ET103" s="213">
        <v>10</v>
      </c>
      <c r="EU103" s="213">
        <v>40</v>
      </c>
      <c r="EV103" s="207"/>
      <c r="EW103" s="207"/>
      <c r="EX103" s="207"/>
      <c r="EY103" s="207"/>
      <c r="EZ103" s="213">
        <v>5</v>
      </c>
      <c r="FA103" s="207"/>
      <c r="FB103" s="213">
        <v>5</v>
      </c>
      <c r="FC103" s="207"/>
      <c r="FD103" s="207"/>
      <c r="FE103" s="207"/>
      <c r="FF103" s="213">
        <v>10</v>
      </c>
      <c r="FG103" s="208">
        <f>1000-1000</f>
        <v>0</v>
      </c>
      <c r="FH103" s="208">
        <f>990-990</f>
        <v>0</v>
      </c>
      <c r="FI103" s="207"/>
      <c r="FJ103" s="207"/>
      <c r="FK103" s="112"/>
      <c r="FL103" s="110" t="s">
        <v>268</v>
      </c>
      <c r="FM103" s="111" t="s">
        <v>269</v>
      </c>
      <c r="FN103" s="111"/>
      <c r="FO103" s="111" t="s">
        <v>308</v>
      </c>
      <c r="FP103" s="98">
        <f t="shared" si="6"/>
        <v>1002</v>
      </c>
      <c r="FQ103" s="5" t="s">
        <v>452</v>
      </c>
    </row>
    <row r="104" spans="1:173" s="5" customFormat="1" ht="15" customHeight="1">
      <c r="A104" s="107" t="s">
        <v>272</v>
      </c>
      <c r="B104" s="107" t="s">
        <v>264</v>
      </c>
      <c r="C104" s="107" t="s">
        <v>297</v>
      </c>
      <c r="D104" s="107" t="s">
        <v>65</v>
      </c>
      <c r="E104" s="108" t="s">
        <v>338</v>
      </c>
      <c r="F104" s="107" t="s">
        <v>267</v>
      </c>
      <c r="G104" s="107" t="s">
        <v>931</v>
      </c>
      <c r="H104" s="207"/>
      <c r="I104" s="207"/>
      <c r="J104" s="208">
        <f>200-200</f>
        <v>0</v>
      </c>
      <c r="K104" s="207"/>
      <c r="L104" s="207"/>
      <c r="M104" s="207"/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7"/>
      <c r="AA104" s="207"/>
      <c r="AB104" s="207"/>
      <c r="AC104" s="207"/>
      <c r="AD104" s="207"/>
      <c r="AE104" s="207"/>
      <c r="AF104" s="207"/>
      <c r="AG104" s="207"/>
      <c r="AH104" s="207"/>
      <c r="AI104" s="207"/>
      <c r="AJ104" s="207"/>
      <c r="AK104" s="207"/>
      <c r="AL104" s="207"/>
      <c r="AM104" s="207"/>
      <c r="AN104" s="207"/>
      <c r="AO104" s="207"/>
      <c r="AP104" s="207"/>
      <c r="AQ104" s="207"/>
      <c r="AR104" s="207"/>
      <c r="AS104" s="207"/>
      <c r="AT104" s="207"/>
      <c r="AU104" s="207"/>
      <c r="AV104" s="207"/>
      <c r="AW104" s="207"/>
      <c r="AX104" s="207"/>
      <c r="AY104" s="207"/>
      <c r="AZ104" s="207"/>
      <c r="BA104" s="207"/>
      <c r="BB104" s="207"/>
      <c r="BC104" s="207"/>
      <c r="BD104" s="207"/>
      <c r="BE104" s="207"/>
      <c r="BF104" s="207"/>
      <c r="BG104" s="207"/>
      <c r="BH104" s="207"/>
      <c r="BI104" s="207"/>
      <c r="BJ104" s="207"/>
      <c r="BK104" s="207"/>
      <c r="BL104" s="207"/>
      <c r="BM104" s="207"/>
      <c r="BN104" s="207"/>
      <c r="BO104" s="207"/>
      <c r="BP104" s="207"/>
      <c r="BQ104" s="207"/>
      <c r="BR104" s="207"/>
      <c r="BS104" s="207"/>
      <c r="BT104" s="207"/>
      <c r="BU104" s="207"/>
      <c r="BV104" s="207"/>
      <c r="BW104" s="207"/>
      <c r="BX104" s="207"/>
      <c r="BY104" s="207"/>
      <c r="BZ104" s="207"/>
      <c r="CA104" s="207"/>
      <c r="CB104" s="207"/>
      <c r="CC104" s="207"/>
      <c r="CD104" s="207"/>
      <c r="CE104" s="207"/>
      <c r="CF104" s="207"/>
      <c r="CG104" s="207"/>
      <c r="CH104" s="207"/>
      <c r="CI104" s="207"/>
      <c r="CJ104" s="207"/>
      <c r="CK104" s="207"/>
      <c r="CL104" s="207"/>
      <c r="CM104" s="207"/>
      <c r="CN104" s="213">
        <v>10</v>
      </c>
      <c r="CO104" s="207"/>
      <c r="CP104" s="207"/>
      <c r="CQ104" s="207"/>
      <c r="CR104" s="207"/>
      <c r="CS104" s="207"/>
      <c r="CT104" s="207"/>
      <c r="CU104" s="207"/>
      <c r="CV104" s="207"/>
      <c r="CW104" s="207"/>
      <c r="CX104" s="207"/>
      <c r="CY104" s="207"/>
      <c r="CZ104" s="207"/>
      <c r="DA104" s="207"/>
      <c r="DB104" s="207"/>
      <c r="DC104" s="207"/>
      <c r="DD104" s="207"/>
      <c r="DE104" s="207"/>
      <c r="DF104" s="207"/>
      <c r="DG104" s="207"/>
      <c r="DH104" s="207"/>
      <c r="DI104" s="207"/>
      <c r="DJ104" s="207"/>
      <c r="DK104" s="207"/>
      <c r="DL104" s="207"/>
      <c r="DM104" s="207"/>
      <c r="DN104" s="207"/>
      <c r="DO104" s="207"/>
      <c r="DP104" s="207"/>
      <c r="DQ104" s="207"/>
      <c r="DR104" s="207"/>
      <c r="DS104" s="207"/>
      <c r="DT104" s="207"/>
      <c r="DU104" s="207"/>
      <c r="DV104" s="207"/>
      <c r="DW104" s="207"/>
      <c r="DX104" s="207"/>
      <c r="DY104" s="207"/>
      <c r="DZ104" s="207"/>
      <c r="EA104" s="207"/>
      <c r="EB104" s="207"/>
      <c r="EC104" s="207"/>
      <c r="ED104" s="207"/>
      <c r="EE104" s="207"/>
      <c r="EF104" s="207"/>
      <c r="EG104" s="207"/>
      <c r="EH104" s="207"/>
      <c r="EI104" s="207"/>
      <c r="EJ104" s="207"/>
      <c r="EK104" s="207"/>
      <c r="EL104" s="207"/>
      <c r="EM104" s="207"/>
      <c r="EN104" s="207"/>
      <c r="EO104" s="207"/>
      <c r="EP104" s="207"/>
      <c r="EQ104" s="207"/>
      <c r="ER104" s="207"/>
      <c r="ES104" s="207"/>
      <c r="ET104" s="207"/>
      <c r="EU104" s="207"/>
      <c r="EV104" s="207"/>
      <c r="EW104" s="207"/>
      <c r="EX104" s="207"/>
      <c r="EY104" s="207"/>
      <c r="EZ104" s="207"/>
      <c r="FA104" s="207"/>
      <c r="FB104" s="207"/>
      <c r="FC104" s="207"/>
      <c r="FD104" s="207"/>
      <c r="FE104" s="207"/>
      <c r="FF104" s="207"/>
      <c r="FG104" s="207"/>
      <c r="FH104" s="207"/>
      <c r="FI104" s="207"/>
      <c r="FJ104" s="207"/>
      <c r="FK104" s="112"/>
      <c r="FL104" s="110" t="s">
        <v>268</v>
      </c>
      <c r="FM104" s="111" t="s">
        <v>269</v>
      </c>
      <c r="FN104" s="111"/>
      <c r="FO104" s="111" t="s">
        <v>308</v>
      </c>
      <c r="FP104" s="98">
        <f t="shared" si="6"/>
        <v>10</v>
      </c>
      <c r="FQ104" s="5" t="s">
        <v>452</v>
      </c>
    </row>
    <row r="105" spans="1:173" s="5" customFormat="1" ht="15" customHeight="1">
      <c r="A105" s="107" t="s">
        <v>264</v>
      </c>
      <c r="B105" s="107" t="s">
        <v>264</v>
      </c>
      <c r="C105" s="107" t="s">
        <v>297</v>
      </c>
      <c r="D105" s="107" t="s">
        <v>937</v>
      </c>
      <c r="E105" s="108" t="s">
        <v>339</v>
      </c>
      <c r="F105" s="107" t="s">
        <v>267</v>
      </c>
      <c r="G105" s="107" t="s">
        <v>938</v>
      </c>
      <c r="H105" s="109"/>
      <c r="I105" s="208">
        <f>100-100</f>
        <v>0</v>
      </c>
      <c r="J105" s="109"/>
      <c r="K105" s="208">
        <f>100-100</f>
        <v>0</v>
      </c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  <c r="AC105" s="109"/>
      <c r="AD105" s="109"/>
      <c r="AE105" s="109"/>
      <c r="AF105" s="109"/>
      <c r="AG105" s="208">
        <f>20-20</f>
        <v>0</v>
      </c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  <c r="AV105" s="109"/>
      <c r="AW105" s="109"/>
      <c r="AX105" s="109"/>
      <c r="AY105" s="109"/>
      <c r="AZ105" s="109"/>
      <c r="BA105" s="109"/>
      <c r="BB105" s="109"/>
      <c r="BC105" s="109"/>
      <c r="BD105" s="109"/>
      <c r="BE105" s="109"/>
      <c r="BF105" s="208">
        <f>50-50</f>
        <v>0</v>
      </c>
      <c r="BG105" s="109"/>
      <c r="BH105" s="109"/>
      <c r="BI105" s="109"/>
      <c r="BJ105" s="109"/>
      <c r="BK105" s="109"/>
      <c r="BL105" s="109"/>
      <c r="BM105" s="109"/>
      <c r="BN105" s="109"/>
      <c r="BO105" s="109"/>
      <c r="BP105" s="109"/>
      <c r="BQ105" s="109"/>
      <c r="BR105" s="109"/>
      <c r="BS105" s="109"/>
      <c r="BT105" s="109"/>
      <c r="BU105" s="109"/>
      <c r="BV105" s="109"/>
      <c r="BW105" s="109"/>
      <c r="BX105" s="109"/>
      <c r="BY105" s="109"/>
      <c r="BZ105" s="109"/>
      <c r="CA105" s="109"/>
      <c r="CB105" s="109"/>
      <c r="CC105" s="109"/>
      <c r="CD105" s="109"/>
      <c r="CE105" s="109"/>
      <c r="CF105" s="109"/>
      <c r="CG105" s="109"/>
      <c r="CH105" s="109"/>
      <c r="CI105" s="109"/>
      <c r="CJ105" s="109"/>
      <c r="CK105" s="109"/>
      <c r="CL105" s="109"/>
      <c r="CM105" s="109"/>
      <c r="CN105" s="109">
        <v>5</v>
      </c>
      <c r="CO105" s="109"/>
      <c r="CP105" s="109"/>
      <c r="CQ105" s="109"/>
      <c r="CR105" s="109"/>
      <c r="CS105" s="109"/>
      <c r="CT105" s="109"/>
      <c r="CU105" s="109"/>
      <c r="CV105" s="109"/>
      <c r="CW105" s="109"/>
      <c r="CX105" s="109"/>
      <c r="CY105" s="109"/>
      <c r="CZ105" s="109"/>
      <c r="DA105" s="109"/>
      <c r="DB105" s="109"/>
      <c r="DC105" s="109"/>
      <c r="DD105" s="109"/>
      <c r="DE105" s="109"/>
      <c r="DF105" s="109"/>
      <c r="DG105" s="109"/>
      <c r="DH105" s="109"/>
      <c r="DI105" s="109"/>
      <c r="DJ105" s="109"/>
      <c r="DK105" s="109"/>
      <c r="DL105" s="109"/>
      <c r="DM105" s="109"/>
      <c r="DN105" s="109"/>
      <c r="DO105" s="109"/>
      <c r="DP105" s="109"/>
      <c r="DQ105" s="109"/>
      <c r="DR105" s="109"/>
      <c r="DS105" s="109"/>
      <c r="DT105" s="109"/>
      <c r="DU105" s="109"/>
      <c r="DV105" s="109"/>
      <c r="DW105" s="109"/>
      <c r="DX105" s="109"/>
      <c r="DY105" s="109"/>
      <c r="DZ105" s="109"/>
      <c r="EA105" s="109"/>
      <c r="EB105" s="109"/>
      <c r="EC105" s="109"/>
      <c r="ED105" s="109"/>
      <c r="EE105" s="109"/>
      <c r="EF105" s="109"/>
      <c r="EG105" s="109"/>
      <c r="EH105" s="109"/>
      <c r="EI105" s="109"/>
      <c r="EJ105" s="109"/>
      <c r="EK105" s="109"/>
      <c r="EL105" s="109"/>
      <c r="EM105" s="109"/>
      <c r="EN105" s="109"/>
      <c r="EO105" s="109"/>
      <c r="EP105" s="109"/>
      <c r="EQ105" s="109"/>
      <c r="ER105" s="109"/>
      <c r="ES105" s="109"/>
      <c r="ET105" s="109"/>
      <c r="EU105" s="109"/>
      <c r="EV105" s="109"/>
      <c r="EW105" s="109"/>
      <c r="EX105" s="109"/>
      <c r="EY105" s="109"/>
      <c r="EZ105" s="109"/>
      <c r="FA105" s="109"/>
      <c r="FB105" s="109"/>
      <c r="FC105" s="109"/>
      <c r="FD105" s="109"/>
      <c r="FE105" s="109"/>
      <c r="FF105" s="109"/>
      <c r="FG105" s="109"/>
      <c r="FH105" s="109"/>
      <c r="FI105" s="109"/>
      <c r="FJ105" s="109"/>
      <c r="FK105" s="191"/>
      <c r="FL105" s="110" t="s">
        <v>268</v>
      </c>
      <c r="FM105" s="111" t="s">
        <v>269</v>
      </c>
      <c r="FN105" s="111" t="s">
        <v>340</v>
      </c>
      <c r="FO105" s="111" t="s">
        <v>317</v>
      </c>
      <c r="FP105" s="98">
        <f t="shared" si="6"/>
        <v>5</v>
      </c>
      <c r="FQ105" s="5" t="s">
        <v>453</v>
      </c>
    </row>
    <row r="106" spans="1:173" s="5" customFormat="1" ht="15" customHeight="1">
      <c r="A106" s="107" t="s">
        <v>264</v>
      </c>
      <c r="B106" s="107" t="s">
        <v>264</v>
      </c>
      <c r="C106" s="107" t="s">
        <v>297</v>
      </c>
      <c r="D106" s="107" t="s">
        <v>63</v>
      </c>
      <c r="E106" s="108" t="s">
        <v>339</v>
      </c>
      <c r="F106" s="107" t="s">
        <v>267</v>
      </c>
      <c r="G106" s="107" t="s">
        <v>896</v>
      </c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208"/>
      <c r="T106" s="109"/>
      <c r="U106" s="109"/>
      <c r="V106" s="109"/>
      <c r="W106" s="109"/>
      <c r="X106" s="109"/>
      <c r="Y106" s="109"/>
      <c r="Z106" s="109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208">
        <v>20</v>
      </c>
      <c r="AV106" s="109"/>
      <c r="AW106" s="109"/>
      <c r="AX106" s="109"/>
      <c r="AY106" s="109"/>
      <c r="AZ106" s="109"/>
      <c r="BA106" s="109"/>
      <c r="BB106" s="109"/>
      <c r="BC106" s="109"/>
      <c r="BD106" s="109"/>
      <c r="BE106" s="109"/>
      <c r="BF106" s="109">
        <v>20</v>
      </c>
      <c r="BG106" s="109"/>
      <c r="BH106" s="109"/>
      <c r="BI106" s="109"/>
      <c r="BJ106" s="109"/>
      <c r="BK106" s="109"/>
      <c r="BL106" s="109"/>
      <c r="BM106" s="109"/>
      <c r="BN106" s="109"/>
      <c r="BO106" s="109"/>
      <c r="BP106" s="109"/>
      <c r="BQ106" s="109"/>
      <c r="BR106" s="109"/>
      <c r="BS106" s="109"/>
      <c r="BT106" s="109"/>
      <c r="BU106" s="109"/>
      <c r="BV106" s="109"/>
      <c r="BW106" s="109"/>
      <c r="BX106" s="109">
        <v>10</v>
      </c>
      <c r="BY106" s="109"/>
      <c r="BZ106" s="109"/>
      <c r="CA106" s="109"/>
      <c r="CB106" s="109"/>
      <c r="CC106" s="109" t="s">
        <v>106</v>
      </c>
      <c r="CD106" s="109"/>
      <c r="CE106" s="109">
        <v>10</v>
      </c>
      <c r="CF106" s="109"/>
      <c r="CG106" s="109"/>
      <c r="CH106" s="109"/>
      <c r="CI106" s="109"/>
      <c r="CJ106" s="109"/>
      <c r="CK106" s="109"/>
      <c r="CL106" s="109">
        <v>20</v>
      </c>
      <c r="CM106" s="109">
        <v>5</v>
      </c>
      <c r="CN106" s="109">
        <v>0</v>
      </c>
      <c r="CO106" s="109"/>
      <c r="CP106" s="109"/>
      <c r="CQ106" s="109"/>
      <c r="CR106" s="109"/>
      <c r="CS106" s="109"/>
      <c r="CT106" s="109">
        <v>5</v>
      </c>
      <c r="CU106" s="109"/>
      <c r="CV106" s="109"/>
      <c r="CW106" s="109"/>
      <c r="CX106" s="109"/>
      <c r="CY106" s="109"/>
      <c r="CZ106" s="109"/>
      <c r="DA106" s="109"/>
      <c r="DB106" s="109"/>
      <c r="DC106" s="109"/>
      <c r="DD106" s="109">
        <v>5</v>
      </c>
      <c r="DE106" s="109"/>
      <c r="DF106" s="109"/>
      <c r="DG106" s="109"/>
      <c r="DH106" s="109"/>
      <c r="DI106" s="109"/>
      <c r="DJ106" s="109"/>
      <c r="DK106" s="109">
        <v>2</v>
      </c>
      <c r="DL106" s="109"/>
      <c r="DM106" s="109"/>
      <c r="DN106" s="109"/>
      <c r="DO106" s="109"/>
      <c r="DP106" s="109"/>
      <c r="DQ106" s="109"/>
      <c r="DR106" s="109"/>
      <c r="DS106" s="109"/>
      <c r="DT106" s="109">
        <v>3</v>
      </c>
      <c r="DU106" s="109"/>
      <c r="DV106" s="109"/>
      <c r="DW106" s="109"/>
      <c r="DX106" s="109"/>
      <c r="DY106" s="109"/>
      <c r="DZ106" s="109"/>
      <c r="EA106" s="109"/>
      <c r="EB106" s="109"/>
      <c r="EC106" s="109"/>
      <c r="ED106" s="109"/>
      <c r="EE106" s="109"/>
      <c r="EF106" s="208"/>
      <c r="EG106" s="208"/>
      <c r="EH106" s="109"/>
      <c r="EI106" s="109"/>
      <c r="EJ106" s="208"/>
      <c r="EK106" s="109"/>
      <c r="EL106" s="208"/>
      <c r="EM106" s="208"/>
      <c r="EN106" s="109"/>
      <c r="EO106" s="208"/>
      <c r="EP106" s="109"/>
      <c r="EQ106" s="109"/>
      <c r="ER106" s="109"/>
      <c r="ES106" s="109"/>
      <c r="ET106" s="109"/>
      <c r="EU106" s="109">
        <v>5</v>
      </c>
      <c r="EV106" s="109"/>
      <c r="EW106" s="109"/>
      <c r="EX106" s="109"/>
      <c r="EY106" s="109"/>
      <c r="EZ106" s="109"/>
      <c r="FA106" s="109"/>
      <c r="FB106" s="109"/>
      <c r="FC106" s="109"/>
      <c r="FD106" s="109"/>
      <c r="FE106" s="109"/>
      <c r="FF106" s="109">
        <v>3</v>
      </c>
      <c r="FG106" s="109"/>
      <c r="FH106" s="109"/>
      <c r="FI106" s="109"/>
      <c r="FJ106" s="109"/>
      <c r="FK106" s="191"/>
      <c r="FL106" s="110" t="s">
        <v>268</v>
      </c>
      <c r="FM106" s="111" t="s">
        <v>269</v>
      </c>
      <c r="FN106" s="111" t="s">
        <v>340</v>
      </c>
      <c r="FO106" s="111" t="s">
        <v>317</v>
      </c>
      <c r="FP106" s="98">
        <f t="shared" si="6"/>
        <v>108</v>
      </c>
      <c r="FQ106" s="5" t="s">
        <v>453</v>
      </c>
    </row>
    <row r="107" spans="1:173" s="5" customFormat="1" ht="15" customHeight="1">
      <c r="A107" s="107" t="s">
        <v>272</v>
      </c>
      <c r="B107" s="107" t="s">
        <v>271</v>
      </c>
      <c r="C107" s="107" t="s">
        <v>297</v>
      </c>
      <c r="D107" s="107" t="s">
        <v>64</v>
      </c>
      <c r="E107" s="108" t="s">
        <v>341</v>
      </c>
      <c r="F107" s="107" t="s">
        <v>267</v>
      </c>
      <c r="G107" s="107" t="s">
        <v>867</v>
      </c>
      <c r="H107" s="207"/>
      <c r="I107" s="207"/>
      <c r="J107" s="207"/>
      <c r="K107" s="207"/>
      <c r="L107" s="207"/>
      <c r="M107" s="207"/>
      <c r="N107" s="207"/>
      <c r="O107" s="207"/>
      <c r="P107" s="207"/>
      <c r="Q107" s="207"/>
      <c r="R107" s="207"/>
      <c r="S107" s="207"/>
      <c r="T107" s="207"/>
      <c r="U107" s="207"/>
      <c r="V107" s="207"/>
      <c r="W107" s="207"/>
      <c r="X107" s="207"/>
      <c r="Y107" s="207"/>
      <c r="Z107" s="207"/>
      <c r="AA107" s="207"/>
      <c r="AB107" s="207"/>
      <c r="AC107" s="207"/>
      <c r="AD107" s="207"/>
      <c r="AE107" s="207"/>
      <c r="AF107" s="207"/>
      <c r="AG107" s="208">
        <f>100-100</f>
        <v>0</v>
      </c>
      <c r="AH107" s="208">
        <f>30-30</f>
        <v>0</v>
      </c>
      <c r="AI107" s="207"/>
      <c r="AJ107" s="207"/>
      <c r="AK107" s="207"/>
      <c r="AL107" s="207"/>
      <c r="AM107" s="207"/>
      <c r="AN107" s="207"/>
      <c r="AO107" s="207"/>
      <c r="AP107" s="207"/>
      <c r="AQ107" s="209">
        <f>40-40+10</f>
        <v>10</v>
      </c>
      <c r="AR107" s="208">
        <f>130-130</f>
        <v>0</v>
      </c>
      <c r="AS107" s="207"/>
      <c r="AT107" s="207"/>
      <c r="AU107" s="207"/>
      <c r="AV107" s="207"/>
      <c r="AW107" s="207"/>
      <c r="AX107" s="207"/>
      <c r="AY107" s="207"/>
      <c r="AZ107" s="207"/>
      <c r="BA107" s="207"/>
      <c r="BB107" s="207"/>
      <c r="BC107" s="207"/>
      <c r="BD107" s="207"/>
      <c r="BE107" s="207"/>
      <c r="BF107" s="208">
        <f>100-100</f>
        <v>0</v>
      </c>
      <c r="BG107" s="207"/>
      <c r="BH107" s="207"/>
      <c r="BI107" s="207"/>
      <c r="BJ107" s="207"/>
      <c r="BK107" s="207"/>
      <c r="BL107" s="207"/>
      <c r="BM107" s="207"/>
      <c r="BN107" s="207"/>
      <c r="BO107" s="207"/>
      <c r="BP107" s="207"/>
      <c r="BQ107" s="207"/>
      <c r="BR107" s="207"/>
      <c r="BS107" s="207"/>
      <c r="BT107" s="207"/>
      <c r="BU107" s="207"/>
      <c r="BV107" s="207"/>
      <c r="BW107" s="207"/>
      <c r="BX107" s="207"/>
      <c r="BY107" s="207"/>
      <c r="BZ107" s="207"/>
      <c r="CA107" s="207"/>
      <c r="CB107" s="207"/>
      <c r="CC107" s="207"/>
      <c r="CD107" s="207"/>
      <c r="CE107" s="207"/>
      <c r="CF107" s="207"/>
      <c r="CG107" s="207"/>
      <c r="CH107" s="207"/>
      <c r="CI107" s="207"/>
      <c r="CJ107" s="207"/>
      <c r="CK107" s="207"/>
      <c r="CL107" s="207"/>
      <c r="CM107" s="207"/>
      <c r="CN107" s="207"/>
      <c r="CO107" s="207"/>
      <c r="CP107" s="207"/>
      <c r="CQ107" s="207"/>
      <c r="CR107" s="207"/>
      <c r="CS107" s="207"/>
      <c r="CT107" s="207"/>
      <c r="CU107" s="207"/>
      <c r="CV107" s="207"/>
      <c r="CW107" s="207"/>
      <c r="CX107" s="207"/>
      <c r="CY107" s="207"/>
      <c r="CZ107" s="207"/>
      <c r="DA107" s="207"/>
      <c r="DB107" s="207"/>
      <c r="DC107" s="207"/>
      <c r="DD107" s="207"/>
      <c r="DE107" s="207"/>
      <c r="DF107" s="207"/>
      <c r="DG107" s="207"/>
      <c r="DH107" s="207"/>
      <c r="DI107" s="207"/>
      <c r="DJ107" s="207"/>
      <c r="DK107" s="207"/>
      <c r="DL107" s="207"/>
      <c r="DM107" s="207"/>
      <c r="DN107" s="207"/>
      <c r="DO107" s="207"/>
      <c r="DP107" s="207"/>
      <c r="DQ107" s="207"/>
      <c r="DR107" s="207"/>
      <c r="DS107" s="207"/>
      <c r="DT107" s="207"/>
      <c r="DU107" s="207"/>
      <c r="DV107" s="207"/>
      <c r="DW107" s="207"/>
      <c r="DX107" s="207"/>
      <c r="DY107" s="207"/>
      <c r="DZ107" s="207"/>
      <c r="EA107" s="207"/>
      <c r="EB107" s="207"/>
      <c r="EC107" s="207"/>
      <c r="ED107" s="207"/>
      <c r="EE107" s="207"/>
      <c r="EF107" s="207"/>
      <c r="EG107" s="207"/>
      <c r="EH107" s="207"/>
      <c r="EI107" s="207"/>
      <c r="EJ107" s="207"/>
      <c r="EK107" s="207"/>
      <c r="EL107" s="207"/>
      <c r="EM107" s="207"/>
      <c r="EN107" s="207"/>
      <c r="EO107" s="207"/>
      <c r="EP107" s="207"/>
      <c r="EQ107" s="207"/>
      <c r="ER107" s="207"/>
      <c r="ES107" s="207"/>
      <c r="ET107" s="207"/>
      <c r="EU107" s="207"/>
      <c r="EV107" s="207"/>
      <c r="EW107" s="207"/>
      <c r="EX107" s="207"/>
      <c r="EY107" s="207"/>
      <c r="EZ107" s="207"/>
      <c r="FA107" s="207"/>
      <c r="FB107" s="207"/>
      <c r="FC107" s="207"/>
      <c r="FD107" s="207"/>
      <c r="FE107" s="207"/>
      <c r="FF107" s="207"/>
      <c r="FG107" s="207"/>
      <c r="FH107" s="207"/>
      <c r="FI107" s="207"/>
      <c r="FJ107" s="207"/>
      <c r="FK107" s="112"/>
      <c r="FL107" s="110" t="s">
        <v>268</v>
      </c>
      <c r="FM107" s="111" t="s">
        <v>269</v>
      </c>
      <c r="FN107" s="111" t="s">
        <v>342</v>
      </c>
      <c r="FO107" s="111" t="s">
        <v>320</v>
      </c>
      <c r="FP107" s="98">
        <f t="shared" si="6"/>
        <v>10</v>
      </c>
      <c r="FQ107" s="5" t="s">
        <v>454</v>
      </c>
    </row>
    <row r="108" spans="1:173" s="5" customFormat="1" ht="15" customHeight="1">
      <c r="A108" s="107" t="s">
        <v>272</v>
      </c>
      <c r="B108" s="107" t="s">
        <v>271</v>
      </c>
      <c r="C108" s="107" t="s">
        <v>297</v>
      </c>
      <c r="D108" s="107" t="s">
        <v>63</v>
      </c>
      <c r="E108" s="108" t="s">
        <v>341</v>
      </c>
      <c r="F108" s="107" t="s">
        <v>267</v>
      </c>
      <c r="G108" s="107" t="s">
        <v>867</v>
      </c>
      <c r="H108" s="207"/>
      <c r="I108" s="207"/>
      <c r="J108" s="207"/>
      <c r="K108" s="207"/>
      <c r="L108" s="207"/>
      <c r="M108" s="207"/>
      <c r="N108" s="207"/>
      <c r="O108" s="207"/>
      <c r="P108" s="207"/>
      <c r="Q108" s="207"/>
      <c r="R108" s="207"/>
      <c r="S108" s="207"/>
      <c r="T108" s="207"/>
      <c r="U108" s="207"/>
      <c r="V108" s="207"/>
      <c r="W108" s="207"/>
      <c r="X108" s="207"/>
      <c r="Y108" s="207"/>
      <c r="Z108" s="207"/>
      <c r="AA108" s="207"/>
      <c r="AB108" s="207"/>
      <c r="AC108" s="207"/>
      <c r="AD108" s="207"/>
      <c r="AE108" s="207"/>
      <c r="AF108" s="207"/>
      <c r="AG108" s="207"/>
      <c r="AH108" s="207"/>
      <c r="AI108" s="207"/>
      <c r="AJ108" s="207"/>
      <c r="AK108" s="207"/>
      <c r="AL108" s="207"/>
      <c r="AM108" s="207"/>
      <c r="AN108" s="207"/>
      <c r="AO108" s="207"/>
      <c r="AP108" s="207"/>
      <c r="AQ108" s="207"/>
      <c r="AR108" s="207"/>
      <c r="AS108" s="207"/>
      <c r="AT108" s="207"/>
      <c r="AU108" s="208">
        <f>100-100</f>
        <v>0</v>
      </c>
      <c r="AV108" s="207"/>
      <c r="AW108" s="207"/>
      <c r="AX108" s="207"/>
      <c r="AY108" s="207"/>
      <c r="AZ108" s="207"/>
      <c r="BA108" s="207"/>
      <c r="BB108" s="207"/>
      <c r="BC108" s="207"/>
      <c r="BD108" s="207"/>
      <c r="BE108" s="207"/>
      <c r="BF108" s="207"/>
      <c r="BG108" s="207"/>
      <c r="BH108" s="207"/>
      <c r="BI108" s="207"/>
      <c r="BJ108" s="207"/>
      <c r="BK108" s="207"/>
      <c r="BL108" s="207"/>
      <c r="BM108" s="207"/>
      <c r="BN108" s="207"/>
      <c r="BO108" s="207"/>
      <c r="BP108" s="207"/>
      <c r="BQ108" s="207"/>
      <c r="BR108" s="207"/>
      <c r="BS108" s="207"/>
      <c r="BT108" s="207"/>
      <c r="BU108" s="207"/>
      <c r="BV108" s="207"/>
      <c r="BW108" s="207"/>
      <c r="BX108" s="208">
        <f>10-10</f>
        <v>0</v>
      </c>
      <c r="BY108" s="207"/>
      <c r="BZ108" s="207"/>
      <c r="CA108" s="208">
        <f>10-10</f>
        <v>0</v>
      </c>
      <c r="CB108" s="208">
        <f>40-40</f>
        <v>0</v>
      </c>
      <c r="CC108" s="208">
        <f>10-10</f>
        <v>0</v>
      </c>
      <c r="CD108" s="207"/>
      <c r="CE108" s="208">
        <f>10-10</f>
        <v>0</v>
      </c>
      <c r="CF108" s="207"/>
      <c r="CG108" s="207"/>
      <c r="CH108" s="207"/>
      <c r="CI108" s="208">
        <f>10-10</f>
        <v>0</v>
      </c>
      <c r="CJ108" s="207"/>
      <c r="CK108" s="208">
        <f>45-45</f>
        <v>0</v>
      </c>
      <c r="CL108" s="208">
        <f>30-30</f>
        <v>0</v>
      </c>
      <c r="CM108" s="208">
        <f>5-5</f>
        <v>0</v>
      </c>
      <c r="CN108" s="208">
        <f>10-10</f>
        <v>0</v>
      </c>
      <c r="CO108" s="207"/>
      <c r="CP108" s="207"/>
      <c r="CQ108" s="208">
        <f>5-5</f>
        <v>0</v>
      </c>
      <c r="CR108" s="207"/>
      <c r="CS108" s="208">
        <f>15-15</f>
        <v>0</v>
      </c>
      <c r="CT108" s="208">
        <f>15-15</f>
        <v>0</v>
      </c>
      <c r="CU108" s="207"/>
      <c r="CV108" s="207"/>
      <c r="CW108" s="207"/>
      <c r="CX108" s="207"/>
      <c r="CY108" s="207"/>
      <c r="CZ108" s="207"/>
      <c r="DA108" s="207"/>
      <c r="DB108" s="207"/>
      <c r="DC108" s="207"/>
      <c r="DD108" s="207"/>
      <c r="DE108" s="207"/>
      <c r="DF108" s="207"/>
      <c r="DG108" s="207"/>
      <c r="DH108" s="208">
        <f>15-15</f>
        <v>0</v>
      </c>
      <c r="DI108" s="208">
        <f>10-10</f>
        <v>0</v>
      </c>
      <c r="DJ108" s="207"/>
      <c r="DK108" s="208">
        <f>2-2</f>
        <v>0</v>
      </c>
      <c r="DL108" s="207"/>
      <c r="DM108" s="207"/>
      <c r="DN108" s="207"/>
      <c r="DO108" s="207"/>
      <c r="DP108" s="207"/>
      <c r="DQ108" s="207"/>
      <c r="DR108" s="207"/>
      <c r="DS108" s="207"/>
      <c r="DT108" s="207"/>
      <c r="DU108" s="207"/>
      <c r="DV108" s="207"/>
      <c r="DW108" s="207"/>
      <c r="DX108" s="208">
        <f>20-20</f>
        <v>0</v>
      </c>
      <c r="DY108" s="207"/>
      <c r="DZ108" s="207"/>
      <c r="EA108" s="207"/>
      <c r="EB108" s="207"/>
      <c r="EC108" s="207"/>
      <c r="ED108" s="207"/>
      <c r="EE108" s="207"/>
      <c r="EF108" s="208">
        <f>30-30</f>
        <v>0</v>
      </c>
      <c r="EG108" s="207"/>
      <c r="EH108" s="207"/>
      <c r="EI108" s="207"/>
      <c r="EJ108" s="207"/>
      <c r="EK108" s="207"/>
      <c r="EL108" s="207"/>
      <c r="EM108" s="208">
        <f>10-10</f>
        <v>0</v>
      </c>
      <c r="EN108" s="207"/>
      <c r="EO108" s="208">
        <f>30-30</f>
        <v>0</v>
      </c>
      <c r="EP108" s="207"/>
      <c r="EQ108" s="207"/>
      <c r="ER108" s="207"/>
      <c r="ES108" s="207"/>
      <c r="ET108" s="207"/>
      <c r="EU108" s="207"/>
      <c r="EV108" s="207"/>
      <c r="EW108" s="207"/>
      <c r="EX108" s="207"/>
      <c r="EY108" s="207"/>
      <c r="EZ108" s="207"/>
      <c r="FA108" s="207"/>
      <c r="FB108" s="207"/>
      <c r="FC108" s="207"/>
      <c r="FD108" s="207"/>
      <c r="FE108" s="207"/>
      <c r="FF108" s="207"/>
      <c r="FG108" s="208">
        <f>20-20</f>
        <v>0</v>
      </c>
      <c r="FH108" s="208">
        <f>30-30</f>
        <v>0</v>
      </c>
      <c r="FI108" s="207"/>
      <c r="FJ108" s="207"/>
      <c r="FK108" s="112"/>
      <c r="FL108" s="110" t="s">
        <v>268</v>
      </c>
      <c r="FM108" s="111" t="s">
        <v>269</v>
      </c>
      <c r="FN108" s="111" t="s">
        <v>342</v>
      </c>
      <c r="FO108" s="111" t="s">
        <v>320</v>
      </c>
      <c r="FP108" s="98">
        <f t="shared" si="6"/>
        <v>0</v>
      </c>
      <c r="FQ108" s="5" t="s">
        <v>454</v>
      </c>
    </row>
    <row r="109" spans="1:173" s="5" customFormat="1" ht="15" customHeight="1">
      <c r="A109" s="107" t="s">
        <v>272</v>
      </c>
      <c r="B109" s="107" t="s">
        <v>264</v>
      </c>
      <c r="C109" s="107" t="s">
        <v>297</v>
      </c>
      <c r="D109" s="107" t="s">
        <v>64</v>
      </c>
      <c r="E109" s="108" t="s">
        <v>343</v>
      </c>
      <c r="F109" s="107" t="s">
        <v>267</v>
      </c>
      <c r="G109" s="107" t="s">
        <v>907</v>
      </c>
      <c r="H109" s="207"/>
      <c r="I109" s="207"/>
      <c r="J109" s="207"/>
      <c r="K109" s="207"/>
      <c r="L109" s="207"/>
      <c r="M109" s="207"/>
      <c r="N109" s="208">
        <v>0</v>
      </c>
      <c r="O109" s="207"/>
      <c r="P109" s="207"/>
      <c r="Q109" s="208">
        <v>0</v>
      </c>
      <c r="R109" s="207"/>
      <c r="S109" s="207"/>
      <c r="T109" s="207"/>
      <c r="U109" s="207"/>
      <c r="V109" s="207"/>
      <c r="W109" s="207"/>
      <c r="X109" s="207"/>
      <c r="Y109" s="207"/>
      <c r="Z109" s="207"/>
      <c r="AA109" s="207"/>
      <c r="AB109" s="207"/>
      <c r="AC109" s="207"/>
      <c r="AD109" s="207"/>
      <c r="AE109" s="207"/>
      <c r="AF109" s="207"/>
      <c r="AG109" s="208">
        <v>0</v>
      </c>
      <c r="AH109" s="208">
        <v>0</v>
      </c>
      <c r="AI109" s="207"/>
      <c r="AJ109" s="207"/>
      <c r="AK109" s="207"/>
      <c r="AL109" s="207"/>
      <c r="AM109" s="207"/>
      <c r="AN109" s="207"/>
      <c r="AO109" s="207"/>
      <c r="AP109" s="207"/>
      <c r="AQ109" s="208">
        <v>0</v>
      </c>
      <c r="AR109" s="208">
        <v>0</v>
      </c>
      <c r="AS109" s="207"/>
      <c r="AT109" s="207"/>
      <c r="AU109" s="207"/>
      <c r="AV109" s="207"/>
      <c r="AW109" s="207"/>
      <c r="AX109" s="207"/>
      <c r="AY109" s="207"/>
      <c r="AZ109" s="207"/>
      <c r="BA109" s="207"/>
      <c r="BB109" s="207"/>
      <c r="BC109" s="207"/>
      <c r="BD109" s="207"/>
      <c r="BE109" s="207"/>
      <c r="BF109" s="207"/>
      <c r="BG109" s="207"/>
      <c r="BH109" s="207"/>
      <c r="BI109" s="207"/>
      <c r="BJ109" s="207"/>
      <c r="BK109" s="207"/>
      <c r="BL109" s="207"/>
      <c r="BM109" s="207"/>
      <c r="BN109" s="207"/>
      <c r="BO109" s="207"/>
      <c r="BP109" s="207"/>
      <c r="BQ109" s="207"/>
      <c r="BR109" s="207"/>
      <c r="BS109" s="207"/>
      <c r="BT109" s="207"/>
      <c r="BU109" s="207"/>
      <c r="BV109" s="207"/>
      <c r="BW109" s="207"/>
      <c r="BX109" s="207"/>
      <c r="BY109" s="207"/>
      <c r="BZ109" s="207"/>
      <c r="CA109" s="207"/>
      <c r="CB109" s="207"/>
      <c r="CC109" s="207"/>
      <c r="CD109" s="207"/>
      <c r="CE109" s="207"/>
      <c r="CF109" s="207"/>
      <c r="CG109" s="207"/>
      <c r="CH109" s="207"/>
      <c r="CI109" s="207"/>
      <c r="CJ109" s="207"/>
      <c r="CK109" s="207"/>
      <c r="CL109" s="207"/>
      <c r="CM109" s="207"/>
      <c r="CN109" s="207"/>
      <c r="CO109" s="207"/>
      <c r="CP109" s="207"/>
      <c r="CQ109" s="207"/>
      <c r="CR109" s="207"/>
      <c r="CS109" s="207"/>
      <c r="CT109" s="207"/>
      <c r="CU109" s="207"/>
      <c r="CV109" s="207"/>
      <c r="CW109" s="207"/>
      <c r="CX109" s="207"/>
      <c r="CY109" s="207"/>
      <c r="CZ109" s="207"/>
      <c r="DA109" s="207"/>
      <c r="DB109" s="207"/>
      <c r="DC109" s="207"/>
      <c r="DD109" s="207"/>
      <c r="DE109" s="207"/>
      <c r="DF109" s="207"/>
      <c r="DG109" s="207"/>
      <c r="DH109" s="207"/>
      <c r="DI109" s="207"/>
      <c r="DJ109" s="207"/>
      <c r="DK109" s="207"/>
      <c r="DL109" s="207"/>
      <c r="DM109" s="207"/>
      <c r="DN109" s="207"/>
      <c r="DO109" s="207"/>
      <c r="DP109" s="207"/>
      <c r="DQ109" s="207"/>
      <c r="DR109" s="207"/>
      <c r="DS109" s="207"/>
      <c r="DT109" s="207"/>
      <c r="DU109" s="207"/>
      <c r="DV109" s="207"/>
      <c r="DW109" s="207"/>
      <c r="DX109" s="207"/>
      <c r="DY109" s="207"/>
      <c r="DZ109" s="207"/>
      <c r="EA109" s="207"/>
      <c r="EB109" s="207"/>
      <c r="EC109" s="207"/>
      <c r="ED109" s="207"/>
      <c r="EE109" s="207"/>
      <c r="EF109" s="207"/>
      <c r="EG109" s="207"/>
      <c r="EH109" s="207"/>
      <c r="EI109" s="207"/>
      <c r="EJ109" s="207"/>
      <c r="EK109" s="207"/>
      <c r="EL109" s="207"/>
      <c r="EM109" s="207"/>
      <c r="EN109" s="207"/>
      <c r="EO109" s="207"/>
      <c r="EP109" s="207"/>
      <c r="EQ109" s="207"/>
      <c r="ER109" s="207"/>
      <c r="ES109" s="207"/>
      <c r="ET109" s="207"/>
      <c r="EU109" s="207"/>
      <c r="EV109" s="207"/>
      <c r="EW109" s="207"/>
      <c r="EX109" s="207"/>
      <c r="EY109" s="207"/>
      <c r="EZ109" s="207"/>
      <c r="FA109" s="207"/>
      <c r="FB109" s="207"/>
      <c r="FC109" s="207"/>
      <c r="FD109" s="207"/>
      <c r="FE109" s="207"/>
      <c r="FF109" s="207"/>
      <c r="FG109" s="207"/>
      <c r="FH109" s="207"/>
      <c r="FI109" s="207"/>
      <c r="FJ109" s="207"/>
      <c r="FK109" s="112"/>
      <c r="FL109" s="110" t="s">
        <v>268</v>
      </c>
      <c r="FM109" s="111" t="s">
        <v>269</v>
      </c>
      <c r="FN109" s="111"/>
      <c r="FO109" s="111" t="s">
        <v>304</v>
      </c>
      <c r="FP109" s="98">
        <f t="shared" si="6"/>
        <v>0</v>
      </c>
      <c r="FQ109" s="5" t="s">
        <v>455</v>
      </c>
    </row>
    <row r="110" spans="1:173" s="5" customFormat="1" ht="15" customHeight="1">
      <c r="A110" s="107" t="s">
        <v>272</v>
      </c>
      <c r="B110" s="107" t="s">
        <v>264</v>
      </c>
      <c r="C110" s="107" t="s">
        <v>297</v>
      </c>
      <c r="D110" s="107" t="s">
        <v>63</v>
      </c>
      <c r="E110" s="108" t="s">
        <v>343</v>
      </c>
      <c r="F110" s="107" t="s">
        <v>267</v>
      </c>
      <c r="G110" s="107" t="s">
        <v>907</v>
      </c>
      <c r="H110" s="207"/>
      <c r="I110" s="207"/>
      <c r="J110" s="207"/>
      <c r="K110" s="207"/>
      <c r="L110" s="207"/>
      <c r="M110" s="207"/>
      <c r="N110" s="209">
        <v>20</v>
      </c>
      <c r="O110" s="207"/>
      <c r="P110" s="208">
        <v>0</v>
      </c>
      <c r="Q110" s="207"/>
      <c r="R110" s="207"/>
      <c r="S110" s="208">
        <v>0</v>
      </c>
      <c r="T110" s="207"/>
      <c r="U110" s="208">
        <v>0</v>
      </c>
      <c r="V110" s="208">
        <v>0</v>
      </c>
      <c r="W110" s="207"/>
      <c r="X110" s="207"/>
      <c r="Y110" s="208">
        <v>0</v>
      </c>
      <c r="Z110" s="208">
        <v>0</v>
      </c>
      <c r="AA110" s="207"/>
      <c r="AB110" s="208">
        <v>0</v>
      </c>
      <c r="AC110" s="208">
        <v>0</v>
      </c>
      <c r="AD110" s="208">
        <v>0</v>
      </c>
      <c r="AE110" s="209">
        <v>20</v>
      </c>
      <c r="AF110" s="208">
        <v>0</v>
      </c>
      <c r="AG110" s="207"/>
      <c r="AH110" s="207"/>
      <c r="AI110" s="207"/>
      <c r="AJ110" s="207"/>
      <c r="AK110" s="207"/>
      <c r="AL110" s="207"/>
      <c r="AM110" s="207"/>
      <c r="AN110" s="208">
        <v>0</v>
      </c>
      <c r="AO110" s="207"/>
      <c r="AP110" s="207"/>
      <c r="AQ110" s="207"/>
      <c r="AR110" s="207"/>
      <c r="AS110" s="207"/>
      <c r="AT110" s="207"/>
      <c r="AU110" s="208">
        <v>20</v>
      </c>
      <c r="AV110" s="207"/>
      <c r="AW110" s="207"/>
      <c r="AX110" s="207"/>
      <c r="AY110" s="207"/>
      <c r="AZ110" s="207"/>
      <c r="BA110" s="207"/>
      <c r="BB110" s="207"/>
      <c r="BC110" s="207"/>
      <c r="BD110" s="207"/>
      <c r="BE110" s="207"/>
      <c r="BF110" s="207"/>
      <c r="BG110" s="207"/>
      <c r="BH110" s="207"/>
      <c r="BI110" s="207"/>
      <c r="BJ110" s="207"/>
      <c r="BK110" s="207"/>
      <c r="BL110" s="207"/>
      <c r="BM110" s="207"/>
      <c r="BN110" s="207"/>
      <c r="BO110" s="207"/>
      <c r="BP110" s="207"/>
      <c r="BQ110" s="207"/>
      <c r="BR110" s="207"/>
      <c r="BS110" s="207"/>
      <c r="BT110" s="207"/>
      <c r="BU110" s="207"/>
      <c r="BV110" s="207"/>
      <c r="BW110" s="207"/>
      <c r="BX110" s="207"/>
      <c r="BY110" s="207"/>
      <c r="BZ110" s="207"/>
      <c r="CA110" s="207"/>
      <c r="CB110" s="207"/>
      <c r="CC110" s="207"/>
      <c r="CD110" s="207"/>
      <c r="CE110" s="207"/>
      <c r="CF110" s="207"/>
      <c r="CG110" s="207"/>
      <c r="CH110" s="207"/>
      <c r="CI110" s="207"/>
      <c r="CJ110" s="207"/>
      <c r="CK110" s="207"/>
      <c r="CL110" s="207">
        <v>10</v>
      </c>
      <c r="CM110" s="207"/>
      <c r="CN110" s="207"/>
      <c r="CO110" s="207"/>
      <c r="CP110" s="207"/>
      <c r="CQ110" s="207"/>
      <c r="CR110" s="207"/>
      <c r="CS110" s="207"/>
      <c r="CT110" s="207"/>
      <c r="CU110" s="207"/>
      <c r="CV110" s="207"/>
      <c r="CW110" s="207"/>
      <c r="CX110" s="207"/>
      <c r="CY110" s="207"/>
      <c r="CZ110" s="207"/>
      <c r="DA110" s="207"/>
      <c r="DB110" s="207"/>
      <c r="DC110" s="207"/>
      <c r="DD110" s="207"/>
      <c r="DE110" s="207"/>
      <c r="DF110" s="207"/>
      <c r="DG110" s="207"/>
      <c r="DH110" s="207"/>
      <c r="DI110" s="207"/>
      <c r="DJ110" s="207"/>
      <c r="DK110" s="207"/>
      <c r="DL110" s="207"/>
      <c r="DM110" s="207"/>
      <c r="DN110" s="207"/>
      <c r="DO110" s="207"/>
      <c r="DP110" s="207"/>
      <c r="DQ110" s="207"/>
      <c r="DR110" s="207"/>
      <c r="DS110" s="207"/>
      <c r="DT110" s="207"/>
      <c r="DU110" s="207"/>
      <c r="DV110" s="207"/>
      <c r="DW110" s="207"/>
      <c r="DX110" s="207"/>
      <c r="DY110" s="207"/>
      <c r="DZ110" s="207"/>
      <c r="EA110" s="207"/>
      <c r="EB110" s="207"/>
      <c r="EC110" s="207"/>
      <c r="ED110" s="207"/>
      <c r="EE110" s="207"/>
      <c r="EF110" s="207"/>
      <c r="EG110" s="207"/>
      <c r="EH110" s="208">
        <v>0</v>
      </c>
      <c r="EI110" s="208">
        <v>0</v>
      </c>
      <c r="EJ110" s="208">
        <v>0</v>
      </c>
      <c r="EK110" s="208">
        <v>0</v>
      </c>
      <c r="EL110" s="208">
        <v>0</v>
      </c>
      <c r="EM110" s="208">
        <v>0</v>
      </c>
      <c r="EN110" s="208">
        <v>0</v>
      </c>
      <c r="EO110" s="208">
        <v>0</v>
      </c>
      <c r="EP110" s="207"/>
      <c r="EQ110" s="207"/>
      <c r="ER110" s="207"/>
      <c r="ES110" s="207"/>
      <c r="ET110" s="207"/>
      <c r="EU110" s="207"/>
      <c r="EV110" s="207"/>
      <c r="EW110" s="207"/>
      <c r="EX110" s="207"/>
      <c r="EY110" s="207"/>
      <c r="EZ110" s="207"/>
      <c r="FA110" s="207"/>
      <c r="FB110" s="207"/>
      <c r="FC110" s="207"/>
      <c r="FD110" s="207"/>
      <c r="FE110" s="207"/>
      <c r="FF110" s="207"/>
      <c r="FG110" s="207"/>
      <c r="FH110" s="207"/>
      <c r="FI110" s="207"/>
      <c r="FJ110" s="207"/>
      <c r="FK110" s="112"/>
      <c r="FL110" s="110" t="s">
        <v>268</v>
      </c>
      <c r="FM110" s="111" t="s">
        <v>269</v>
      </c>
      <c r="FN110" s="111"/>
      <c r="FO110" s="111" t="s">
        <v>304</v>
      </c>
      <c r="FP110" s="98">
        <f t="shared" ref="FP110:FP117" si="8">SUM(H110:FJ110)</f>
        <v>70</v>
      </c>
      <c r="FQ110" s="5" t="s">
        <v>455</v>
      </c>
    </row>
    <row r="111" spans="1:173" s="5" customFormat="1" ht="15" customHeight="1">
      <c r="A111" s="107" t="s">
        <v>272</v>
      </c>
      <c r="B111" s="107" t="s">
        <v>264</v>
      </c>
      <c r="C111" s="107" t="s">
        <v>297</v>
      </c>
      <c r="D111" s="107" t="s">
        <v>64</v>
      </c>
      <c r="E111" s="108" t="s">
        <v>344</v>
      </c>
      <c r="F111" s="107" t="s">
        <v>267</v>
      </c>
      <c r="G111" s="107" t="s">
        <v>897</v>
      </c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  <c r="AC111" s="109"/>
      <c r="AD111" s="109"/>
      <c r="AE111" s="109"/>
      <c r="AF111" s="109"/>
      <c r="AG111" s="109"/>
      <c r="AH111" s="208">
        <f>100-100</f>
        <v>0</v>
      </c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  <c r="AV111" s="109"/>
      <c r="AW111" s="109"/>
      <c r="AX111" s="109"/>
      <c r="AY111" s="109"/>
      <c r="AZ111" s="109"/>
      <c r="BA111" s="109"/>
      <c r="BB111" s="109"/>
      <c r="BC111" s="109"/>
      <c r="BD111" s="109"/>
      <c r="BE111" s="109"/>
      <c r="BF111" s="208">
        <f>130-130</f>
        <v>0</v>
      </c>
      <c r="BG111" s="109"/>
      <c r="BH111" s="109"/>
      <c r="BI111" s="109"/>
      <c r="BJ111" s="109"/>
      <c r="BK111" s="109"/>
      <c r="BL111" s="109"/>
      <c r="BM111" s="109"/>
      <c r="BN111" s="109"/>
      <c r="BO111" s="109"/>
      <c r="BP111" s="109"/>
      <c r="BQ111" s="109"/>
      <c r="BR111" s="109"/>
      <c r="BS111" s="109"/>
      <c r="BT111" s="109"/>
      <c r="BU111" s="109"/>
      <c r="BV111" s="109"/>
      <c r="BW111" s="109"/>
      <c r="BX111" s="109"/>
      <c r="BY111" s="109"/>
      <c r="BZ111" s="109"/>
      <c r="CA111" s="109"/>
      <c r="CB111" s="109"/>
      <c r="CC111" s="109"/>
      <c r="CD111" s="109"/>
      <c r="CE111" s="109"/>
      <c r="CF111" s="109"/>
      <c r="CG111" s="109"/>
      <c r="CH111" s="109"/>
      <c r="CI111" s="109"/>
      <c r="CJ111" s="109"/>
      <c r="CK111" s="109"/>
      <c r="CL111" s="109"/>
      <c r="CM111" s="109"/>
      <c r="CN111" s="109"/>
      <c r="CO111" s="109"/>
      <c r="CP111" s="109"/>
      <c r="CQ111" s="109"/>
      <c r="CR111" s="109"/>
      <c r="CS111" s="109"/>
      <c r="CT111" s="109"/>
      <c r="CU111" s="109"/>
      <c r="CV111" s="109"/>
      <c r="CW111" s="109"/>
      <c r="CX111" s="109"/>
      <c r="CY111" s="109"/>
      <c r="CZ111" s="109"/>
      <c r="DA111" s="109"/>
      <c r="DB111" s="109"/>
      <c r="DC111" s="109"/>
      <c r="DD111" s="109"/>
      <c r="DE111" s="109"/>
      <c r="DF111" s="109"/>
      <c r="DG111" s="109"/>
      <c r="DH111" s="109"/>
      <c r="DI111" s="109"/>
      <c r="DJ111" s="109"/>
      <c r="DK111" s="109"/>
      <c r="DL111" s="109"/>
      <c r="DM111" s="109"/>
      <c r="DN111" s="109"/>
      <c r="DO111" s="109"/>
      <c r="DP111" s="109"/>
      <c r="DQ111" s="109"/>
      <c r="DR111" s="109"/>
      <c r="DS111" s="109"/>
      <c r="DT111" s="109"/>
      <c r="DU111" s="109"/>
      <c r="DV111" s="109"/>
      <c r="DW111" s="209">
        <f>300-300+300</f>
        <v>300</v>
      </c>
      <c r="DX111" s="109"/>
      <c r="DY111" s="109"/>
      <c r="DZ111" s="109"/>
      <c r="EA111" s="109"/>
      <c r="EB111" s="109"/>
      <c r="EC111" s="109"/>
      <c r="ED111" s="109"/>
      <c r="EE111" s="109"/>
      <c r="EF111" s="109"/>
      <c r="EG111" s="109"/>
      <c r="EH111" s="109"/>
      <c r="EI111" s="109"/>
      <c r="EJ111" s="109"/>
      <c r="EK111" s="109"/>
      <c r="EL111" s="109"/>
      <c r="EM111" s="109"/>
      <c r="EN111" s="109"/>
      <c r="EO111" s="109"/>
      <c r="EP111" s="109"/>
      <c r="EQ111" s="109"/>
      <c r="ER111" s="109"/>
      <c r="ES111" s="109"/>
      <c r="ET111" s="109"/>
      <c r="EU111" s="109"/>
      <c r="EV111" s="109"/>
      <c r="EW111" s="109"/>
      <c r="EX111" s="109"/>
      <c r="EY111" s="109"/>
      <c r="EZ111" s="109"/>
      <c r="FA111" s="109"/>
      <c r="FB111" s="109"/>
      <c r="FC111" s="109"/>
      <c r="FD111" s="109"/>
      <c r="FE111" s="109"/>
      <c r="FF111" s="109"/>
      <c r="FG111" s="109"/>
      <c r="FH111" s="109"/>
      <c r="FI111" s="109"/>
      <c r="FJ111" s="109"/>
      <c r="FK111" s="191"/>
      <c r="FL111" s="110" t="s">
        <v>268</v>
      </c>
      <c r="FM111" s="111" t="s">
        <v>269</v>
      </c>
      <c r="FN111" s="111" t="s">
        <v>345</v>
      </c>
      <c r="FO111" s="111" t="s">
        <v>346</v>
      </c>
      <c r="FP111" s="98">
        <f t="shared" si="8"/>
        <v>300</v>
      </c>
      <c r="FQ111" s="5" t="s">
        <v>453</v>
      </c>
    </row>
    <row r="112" spans="1:173" s="5" customFormat="1" ht="15" customHeight="1">
      <c r="A112" s="107" t="s">
        <v>272</v>
      </c>
      <c r="B112" s="107" t="s">
        <v>264</v>
      </c>
      <c r="C112" s="107" t="s">
        <v>297</v>
      </c>
      <c r="D112" s="107" t="s">
        <v>63</v>
      </c>
      <c r="E112" s="108" t="s">
        <v>344</v>
      </c>
      <c r="F112" s="107" t="s">
        <v>267</v>
      </c>
      <c r="G112" s="107" t="s">
        <v>898</v>
      </c>
      <c r="H112" s="109"/>
      <c r="I112" s="109"/>
      <c r="J112" s="109"/>
      <c r="K112" s="109"/>
      <c r="L112" s="222">
        <f>100-100+100</f>
        <v>100</v>
      </c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222">
        <f>50-50+10</f>
        <v>10</v>
      </c>
      <c r="AF112" s="109"/>
      <c r="AG112" s="109"/>
      <c r="AH112" s="109"/>
      <c r="AI112" s="109"/>
      <c r="AJ112" s="208">
        <f>50-50</f>
        <v>0</v>
      </c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222">
        <v>20</v>
      </c>
      <c r="AV112" s="109"/>
      <c r="AW112" s="109"/>
      <c r="AX112" s="109"/>
      <c r="AY112" s="109"/>
      <c r="AZ112" s="109"/>
      <c r="BA112" s="109"/>
      <c r="BB112" s="208">
        <f>100-100</f>
        <v>0</v>
      </c>
      <c r="BC112" s="109"/>
      <c r="BD112" s="109"/>
      <c r="BE112" s="109"/>
      <c r="BF112" s="109"/>
      <c r="BG112" s="109"/>
      <c r="BH112" s="109"/>
      <c r="BI112" s="109"/>
      <c r="BJ112" s="109"/>
      <c r="BK112" s="109"/>
      <c r="BL112" s="109"/>
      <c r="BM112" s="109"/>
      <c r="BN112" s="109"/>
      <c r="BO112" s="109"/>
      <c r="BP112" s="109"/>
      <c r="BQ112" s="109"/>
      <c r="BR112" s="109"/>
      <c r="BS112" s="109"/>
      <c r="BT112" s="109"/>
      <c r="BU112" s="109"/>
      <c r="BV112" s="109"/>
      <c r="BW112" s="222">
        <v>5</v>
      </c>
      <c r="BX112" s="222">
        <v>30</v>
      </c>
      <c r="BY112" s="222">
        <v>10</v>
      </c>
      <c r="BZ112" s="109"/>
      <c r="CA112" s="109"/>
      <c r="CB112" s="109"/>
      <c r="CC112" s="109"/>
      <c r="CD112" s="109"/>
      <c r="CE112" s="222">
        <v>10</v>
      </c>
      <c r="CF112" s="109"/>
      <c r="CG112" s="109"/>
      <c r="CH112" s="109"/>
      <c r="CI112" s="222">
        <v>5</v>
      </c>
      <c r="CJ112" s="109"/>
      <c r="CK112" s="109"/>
      <c r="CL112" s="222">
        <v>10</v>
      </c>
      <c r="CM112" s="222">
        <v>10</v>
      </c>
      <c r="CN112" s="109"/>
      <c r="CO112" s="109"/>
      <c r="CP112" s="109"/>
      <c r="CQ112" s="109"/>
      <c r="CR112" s="109"/>
      <c r="CS112" s="109"/>
      <c r="CT112" s="222">
        <v>10</v>
      </c>
      <c r="CU112" s="109"/>
      <c r="CV112" s="109"/>
      <c r="CW112" s="109"/>
      <c r="CX112" s="109"/>
      <c r="CY112" s="109"/>
      <c r="CZ112" s="109"/>
      <c r="DA112" s="109"/>
      <c r="DB112" s="109"/>
      <c r="DC112" s="109"/>
      <c r="DD112" s="109"/>
      <c r="DE112" s="109"/>
      <c r="DF112" s="109"/>
      <c r="DG112" s="109"/>
      <c r="DH112" s="109"/>
      <c r="DI112" s="109"/>
      <c r="DJ112" s="109"/>
      <c r="DK112" s="109"/>
      <c r="DL112" s="109"/>
      <c r="DM112" s="109"/>
      <c r="DN112" s="109"/>
      <c r="DO112" s="109"/>
      <c r="DP112" s="109"/>
      <c r="DQ112" s="109"/>
      <c r="DR112" s="109"/>
      <c r="DS112" s="109"/>
      <c r="DT112" s="109"/>
      <c r="DU112" s="109"/>
      <c r="DV112" s="109"/>
      <c r="DW112" s="109"/>
      <c r="DX112" s="109"/>
      <c r="DY112" s="109"/>
      <c r="DZ112" s="109"/>
      <c r="EA112" s="109"/>
      <c r="EB112" s="109"/>
      <c r="EC112" s="109"/>
      <c r="ED112" s="109"/>
      <c r="EE112" s="109"/>
      <c r="EF112" s="109"/>
      <c r="EG112" s="208">
        <f>50-50</f>
        <v>0</v>
      </c>
      <c r="EH112" s="208">
        <f>50-50</f>
        <v>0</v>
      </c>
      <c r="EI112" s="109"/>
      <c r="EJ112" s="208">
        <f>50-50</f>
        <v>0</v>
      </c>
      <c r="EK112" s="109"/>
      <c r="EL112" s="208">
        <f>50-50</f>
        <v>0</v>
      </c>
      <c r="EM112" s="109"/>
      <c r="EN112" s="109"/>
      <c r="EO112" s="208">
        <f>20-20</f>
        <v>0</v>
      </c>
      <c r="EP112" s="109"/>
      <c r="EQ112" s="109"/>
      <c r="ER112" s="109"/>
      <c r="ES112" s="109"/>
      <c r="ET112" s="109"/>
      <c r="EU112" s="109"/>
      <c r="EV112" s="109"/>
      <c r="EW112" s="109"/>
      <c r="EX112" s="109"/>
      <c r="EY112" s="109"/>
      <c r="EZ112" s="109"/>
      <c r="FA112" s="109"/>
      <c r="FB112" s="109"/>
      <c r="FC112" s="109"/>
      <c r="FD112" s="109"/>
      <c r="FE112" s="109"/>
      <c r="FF112" s="109"/>
      <c r="FG112" s="109"/>
      <c r="FH112" s="208">
        <f>50-50</f>
        <v>0</v>
      </c>
      <c r="FI112" s="109"/>
      <c r="FJ112" s="109"/>
      <c r="FK112" s="191"/>
      <c r="FL112" s="110" t="s">
        <v>268</v>
      </c>
      <c r="FM112" s="111" t="s">
        <v>269</v>
      </c>
      <c r="FN112" s="111" t="s">
        <v>345</v>
      </c>
      <c r="FO112" s="111" t="s">
        <v>346</v>
      </c>
      <c r="FP112" s="98">
        <f t="shared" si="8"/>
        <v>220</v>
      </c>
      <c r="FQ112" s="5" t="s">
        <v>453</v>
      </c>
    </row>
    <row r="113" spans="1:173" s="5" customFormat="1" ht="15" customHeight="1">
      <c r="A113" s="107" t="s">
        <v>264</v>
      </c>
      <c r="B113" s="107" t="s">
        <v>264</v>
      </c>
      <c r="C113" s="107" t="s">
        <v>297</v>
      </c>
      <c r="D113" s="107" t="s">
        <v>10</v>
      </c>
      <c r="E113" s="108" t="s">
        <v>899</v>
      </c>
      <c r="F113" s="107" t="s">
        <v>267</v>
      </c>
      <c r="G113" s="107" t="s">
        <v>900</v>
      </c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09"/>
      <c r="AR113" s="109"/>
      <c r="AS113" s="109"/>
      <c r="AT113" s="109"/>
      <c r="AU113" s="109">
        <v>10</v>
      </c>
      <c r="AV113" s="109"/>
      <c r="AW113" s="109"/>
      <c r="AX113" s="109"/>
      <c r="AY113" s="109"/>
      <c r="AZ113" s="109"/>
      <c r="BA113" s="109"/>
      <c r="BB113" s="109"/>
      <c r="BC113" s="109"/>
      <c r="BD113" s="109"/>
      <c r="BE113" s="109"/>
      <c r="BF113" s="109"/>
      <c r="BG113" s="109"/>
      <c r="BH113" s="109"/>
      <c r="BI113" s="109"/>
      <c r="BJ113" s="109"/>
      <c r="BK113" s="109"/>
      <c r="BL113" s="109"/>
      <c r="BM113" s="109"/>
      <c r="BN113" s="109"/>
      <c r="BO113" s="109"/>
      <c r="BP113" s="109"/>
      <c r="BQ113" s="109"/>
      <c r="BR113" s="109"/>
      <c r="BS113" s="109"/>
      <c r="BT113" s="109"/>
      <c r="BU113" s="109"/>
      <c r="BV113" s="109"/>
      <c r="BW113" s="109"/>
      <c r="BX113" s="109"/>
      <c r="BY113" s="109"/>
      <c r="BZ113" s="109"/>
      <c r="CA113" s="109"/>
      <c r="CB113" s="109"/>
      <c r="CC113" s="109"/>
      <c r="CD113" s="109"/>
      <c r="CE113" s="109"/>
      <c r="CF113" s="109"/>
      <c r="CG113" s="109"/>
      <c r="CH113" s="109"/>
      <c r="CI113" s="109"/>
      <c r="CJ113" s="109"/>
      <c r="CK113" s="109"/>
      <c r="CL113" s="109"/>
      <c r="CM113" s="109"/>
      <c r="CN113" s="109"/>
      <c r="CO113" s="109"/>
      <c r="CP113" s="109"/>
      <c r="CQ113" s="109"/>
      <c r="CR113" s="109"/>
      <c r="CS113" s="109"/>
      <c r="CT113" s="109"/>
      <c r="CU113" s="109"/>
      <c r="CV113" s="109"/>
      <c r="CW113" s="109"/>
      <c r="CX113" s="109"/>
      <c r="CY113" s="109"/>
      <c r="CZ113" s="109"/>
      <c r="DA113" s="109"/>
      <c r="DB113" s="109"/>
      <c r="DC113" s="109"/>
      <c r="DD113" s="109"/>
      <c r="DE113" s="109"/>
      <c r="DF113" s="109"/>
      <c r="DG113" s="109"/>
      <c r="DH113" s="109"/>
      <c r="DI113" s="109"/>
      <c r="DJ113" s="109"/>
      <c r="DK113" s="109"/>
      <c r="DL113" s="109"/>
      <c r="DM113" s="109"/>
      <c r="DN113" s="109"/>
      <c r="DO113" s="109"/>
      <c r="DP113" s="109"/>
      <c r="DQ113" s="109"/>
      <c r="DR113" s="109"/>
      <c r="DS113" s="109"/>
      <c r="DT113" s="109"/>
      <c r="DU113" s="109"/>
      <c r="DV113" s="109"/>
      <c r="DW113" s="109"/>
      <c r="DX113" s="109"/>
      <c r="DY113" s="109"/>
      <c r="DZ113" s="109"/>
      <c r="EA113" s="109"/>
      <c r="EB113" s="109"/>
      <c r="EC113" s="109"/>
      <c r="ED113" s="109"/>
      <c r="EE113" s="109"/>
      <c r="EF113" s="109"/>
      <c r="EG113" s="109"/>
      <c r="EH113" s="109"/>
      <c r="EI113" s="109"/>
      <c r="EJ113" s="109"/>
      <c r="EK113" s="109"/>
      <c r="EL113" s="109"/>
      <c r="EM113" s="109"/>
      <c r="EN113" s="109"/>
      <c r="EO113" s="109"/>
      <c r="EP113" s="109"/>
      <c r="EQ113" s="109"/>
      <c r="ER113" s="109"/>
      <c r="ES113" s="109"/>
      <c r="ET113" s="109"/>
      <c r="EU113" s="109"/>
      <c r="EV113" s="109"/>
      <c r="EW113" s="109"/>
      <c r="EX113" s="109"/>
      <c r="EY113" s="109"/>
      <c r="EZ113" s="109"/>
      <c r="FA113" s="109"/>
      <c r="FB113" s="109"/>
      <c r="FC113" s="109"/>
      <c r="FD113" s="109"/>
      <c r="FE113" s="109"/>
      <c r="FF113" s="109"/>
      <c r="FG113" s="109"/>
      <c r="FH113" s="109"/>
      <c r="FI113" s="109"/>
      <c r="FJ113" s="109"/>
      <c r="FK113" s="112"/>
      <c r="FL113" s="110">
        <v>44255</v>
      </c>
      <c r="FM113" s="223" t="s">
        <v>901</v>
      </c>
      <c r="FN113" s="111" t="s">
        <v>902</v>
      </c>
      <c r="FO113" s="111" t="s">
        <v>903</v>
      </c>
      <c r="FP113" s="98">
        <f>SUM(H113:FJ113)</f>
        <v>10</v>
      </c>
      <c r="FQ113" s="224" t="s">
        <v>453</v>
      </c>
    </row>
    <row r="114" spans="1:173" s="5" customFormat="1" ht="15" customHeight="1">
      <c r="A114" s="107"/>
      <c r="B114" s="107"/>
      <c r="C114" s="107" t="s">
        <v>962</v>
      </c>
      <c r="D114" s="107" t="s">
        <v>10</v>
      </c>
      <c r="E114" s="108" t="s">
        <v>960</v>
      </c>
      <c r="F114" s="107" t="s">
        <v>267</v>
      </c>
      <c r="G114" s="107" t="s">
        <v>961</v>
      </c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9"/>
      <c r="BH114" s="109"/>
      <c r="BI114" s="109"/>
      <c r="BJ114" s="109"/>
      <c r="BK114" s="109"/>
      <c r="BL114" s="109"/>
      <c r="BM114" s="109"/>
      <c r="BN114" s="109"/>
      <c r="BO114" s="209">
        <f>0+30</f>
        <v>30</v>
      </c>
      <c r="BP114" s="109"/>
      <c r="BQ114" s="109"/>
      <c r="BR114" s="109"/>
      <c r="BS114" s="109"/>
      <c r="BT114" s="109"/>
      <c r="BU114" s="109"/>
      <c r="BV114" s="109"/>
      <c r="BW114" s="109"/>
      <c r="BX114" s="109"/>
      <c r="BY114" s="109"/>
      <c r="BZ114" s="109"/>
      <c r="CA114" s="109"/>
      <c r="CB114" s="109"/>
      <c r="CC114" s="109"/>
      <c r="CD114" s="109"/>
      <c r="CE114" s="109"/>
      <c r="CF114" s="109"/>
      <c r="CG114" s="109"/>
      <c r="CH114" s="109"/>
      <c r="CI114" s="109"/>
      <c r="CJ114" s="109"/>
      <c r="CK114" s="109"/>
      <c r="CL114" s="109"/>
      <c r="CM114" s="109"/>
      <c r="CN114" s="109"/>
      <c r="CO114" s="109"/>
      <c r="CP114" s="109"/>
      <c r="CQ114" s="109"/>
      <c r="CR114" s="109"/>
      <c r="CS114" s="109"/>
      <c r="CT114" s="109"/>
      <c r="CU114" s="109"/>
      <c r="CV114" s="109"/>
      <c r="CW114" s="109"/>
      <c r="CX114" s="109"/>
      <c r="CY114" s="109"/>
      <c r="CZ114" s="109"/>
      <c r="DA114" s="109"/>
      <c r="DB114" s="109"/>
      <c r="DC114" s="109"/>
      <c r="DD114" s="109"/>
      <c r="DE114" s="109"/>
      <c r="DF114" s="109"/>
      <c r="DG114" s="109"/>
      <c r="DH114" s="109"/>
      <c r="DI114" s="109"/>
      <c r="DJ114" s="109"/>
      <c r="DK114" s="109"/>
      <c r="DL114" s="109"/>
      <c r="DM114" s="109"/>
      <c r="DN114" s="109"/>
      <c r="DO114" s="109"/>
      <c r="DP114" s="109"/>
      <c r="DQ114" s="109"/>
      <c r="DR114" s="109"/>
      <c r="DS114" s="109"/>
      <c r="DT114" s="109"/>
      <c r="DU114" s="109"/>
      <c r="DV114" s="109"/>
      <c r="DW114" s="109"/>
      <c r="DX114" s="109"/>
      <c r="DY114" s="109"/>
      <c r="DZ114" s="109"/>
      <c r="EA114" s="109"/>
      <c r="EB114" s="109"/>
      <c r="EC114" s="109"/>
      <c r="ED114" s="109"/>
      <c r="EE114" s="109"/>
      <c r="EF114" s="109"/>
      <c r="EG114" s="109"/>
      <c r="EH114" s="109"/>
      <c r="EI114" s="109"/>
      <c r="EJ114" s="109"/>
      <c r="EK114" s="109"/>
      <c r="EL114" s="109"/>
      <c r="EM114" s="109"/>
      <c r="EN114" s="109"/>
      <c r="EO114" s="109"/>
      <c r="EP114" s="109"/>
      <c r="EQ114" s="109"/>
      <c r="ER114" s="109"/>
      <c r="ES114" s="109"/>
      <c r="ET114" s="109"/>
      <c r="EU114" s="109"/>
      <c r="EV114" s="109"/>
      <c r="EW114" s="109"/>
      <c r="EX114" s="109"/>
      <c r="EY114" s="109"/>
      <c r="EZ114" s="109"/>
      <c r="FA114" s="109"/>
      <c r="FB114" s="109"/>
      <c r="FC114" s="109"/>
      <c r="FD114" s="109"/>
      <c r="FE114" s="109"/>
      <c r="FF114" s="109"/>
      <c r="FG114" s="109"/>
      <c r="FH114" s="109"/>
      <c r="FI114" s="109"/>
      <c r="FJ114" s="109"/>
      <c r="FK114" s="112"/>
      <c r="FL114" s="110"/>
      <c r="FM114" s="111"/>
      <c r="FN114" s="111"/>
      <c r="FO114" s="111"/>
      <c r="FP114" s="98">
        <f t="shared" si="8"/>
        <v>30</v>
      </c>
    </row>
    <row r="115" spans="1:173" s="5" customFormat="1" ht="15" customHeight="1">
      <c r="A115" s="107"/>
      <c r="B115" s="107"/>
      <c r="C115" s="107"/>
      <c r="D115" s="107"/>
      <c r="E115" s="108"/>
      <c r="F115" s="107"/>
      <c r="G115" s="107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09"/>
      <c r="BK115" s="109"/>
      <c r="BL115" s="109"/>
      <c r="BM115" s="109"/>
      <c r="BN115" s="109"/>
      <c r="BO115" s="109"/>
      <c r="BP115" s="109"/>
      <c r="BQ115" s="109"/>
      <c r="BR115" s="109"/>
      <c r="BS115" s="109"/>
      <c r="BT115" s="109"/>
      <c r="BU115" s="109"/>
      <c r="BV115" s="109"/>
      <c r="BW115" s="109"/>
      <c r="BX115" s="109"/>
      <c r="BY115" s="109"/>
      <c r="BZ115" s="109"/>
      <c r="CA115" s="109"/>
      <c r="CB115" s="109"/>
      <c r="CC115" s="109"/>
      <c r="CD115" s="109"/>
      <c r="CE115" s="109"/>
      <c r="CF115" s="109"/>
      <c r="CG115" s="109"/>
      <c r="CH115" s="109"/>
      <c r="CI115" s="109"/>
      <c r="CJ115" s="109"/>
      <c r="CK115" s="109"/>
      <c r="CL115" s="109"/>
      <c r="CM115" s="109"/>
      <c r="CN115" s="109"/>
      <c r="CO115" s="109"/>
      <c r="CP115" s="109"/>
      <c r="CQ115" s="109"/>
      <c r="CR115" s="109"/>
      <c r="CS115" s="109"/>
      <c r="CT115" s="109"/>
      <c r="CU115" s="109"/>
      <c r="CV115" s="109"/>
      <c r="CW115" s="109"/>
      <c r="CX115" s="109"/>
      <c r="CY115" s="109"/>
      <c r="CZ115" s="109"/>
      <c r="DA115" s="109"/>
      <c r="DB115" s="109"/>
      <c r="DC115" s="109"/>
      <c r="DD115" s="109"/>
      <c r="DE115" s="109"/>
      <c r="DF115" s="109"/>
      <c r="DG115" s="109"/>
      <c r="DH115" s="109"/>
      <c r="DI115" s="109"/>
      <c r="DJ115" s="109"/>
      <c r="DK115" s="109"/>
      <c r="DL115" s="109"/>
      <c r="DM115" s="109"/>
      <c r="DN115" s="109"/>
      <c r="DO115" s="109"/>
      <c r="DP115" s="109"/>
      <c r="DQ115" s="109"/>
      <c r="DR115" s="109"/>
      <c r="DS115" s="109"/>
      <c r="DT115" s="109"/>
      <c r="DU115" s="109"/>
      <c r="DV115" s="109"/>
      <c r="DW115" s="109"/>
      <c r="DX115" s="109"/>
      <c r="DY115" s="109"/>
      <c r="DZ115" s="109"/>
      <c r="EA115" s="109"/>
      <c r="EB115" s="109"/>
      <c r="EC115" s="109"/>
      <c r="ED115" s="109"/>
      <c r="EE115" s="109"/>
      <c r="EF115" s="109"/>
      <c r="EG115" s="109"/>
      <c r="EH115" s="109"/>
      <c r="EI115" s="109"/>
      <c r="EJ115" s="109"/>
      <c r="EK115" s="109"/>
      <c r="EL115" s="109"/>
      <c r="EM115" s="109"/>
      <c r="EN115" s="109"/>
      <c r="EO115" s="109"/>
      <c r="EP115" s="109"/>
      <c r="EQ115" s="109"/>
      <c r="ER115" s="109"/>
      <c r="ES115" s="109"/>
      <c r="ET115" s="109"/>
      <c r="EU115" s="109"/>
      <c r="EV115" s="109"/>
      <c r="EW115" s="109"/>
      <c r="EX115" s="109"/>
      <c r="EY115" s="109"/>
      <c r="EZ115" s="109"/>
      <c r="FA115" s="109"/>
      <c r="FB115" s="109"/>
      <c r="FC115" s="109"/>
      <c r="FD115" s="109"/>
      <c r="FE115" s="109"/>
      <c r="FF115" s="109"/>
      <c r="FG115" s="109"/>
      <c r="FH115" s="109"/>
      <c r="FI115" s="109"/>
      <c r="FJ115" s="109"/>
      <c r="FK115" s="112"/>
      <c r="FL115" s="110"/>
      <c r="FM115" s="111"/>
      <c r="FN115" s="111"/>
      <c r="FO115" s="111"/>
      <c r="FP115" s="98">
        <f t="shared" si="8"/>
        <v>0</v>
      </c>
    </row>
    <row r="116" spans="1:173" s="5" customFormat="1" ht="15" customHeight="1">
      <c r="A116" s="107"/>
      <c r="B116" s="107"/>
      <c r="C116" s="107"/>
      <c r="D116" s="107"/>
      <c r="E116" s="108"/>
      <c r="F116" s="107"/>
      <c r="G116" s="107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  <c r="AX116" s="109"/>
      <c r="AY116" s="109"/>
      <c r="AZ116" s="109"/>
      <c r="BA116" s="109"/>
      <c r="BB116" s="109"/>
      <c r="BC116" s="109"/>
      <c r="BD116" s="109"/>
      <c r="BE116" s="109"/>
      <c r="BF116" s="109"/>
      <c r="BG116" s="109"/>
      <c r="BH116" s="109"/>
      <c r="BI116" s="109"/>
      <c r="BJ116" s="109"/>
      <c r="BK116" s="109"/>
      <c r="BL116" s="109"/>
      <c r="BM116" s="109"/>
      <c r="BN116" s="109"/>
      <c r="BO116" s="109"/>
      <c r="BP116" s="109"/>
      <c r="BQ116" s="109"/>
      <c r="BR116" s="109"/>
      <c r="BS116" s="109"/>
      <c r="BT116" s="109"/>
      <c r="BU116" s="109"/>
      <c r="BV116" s="109"/>
      <c r="BW116" s="109"/>
      <c r="BX116" s="109"/>
      <c r="BY116" s="109"/>
      <c r="BZ116" s="109"/>
      <c r="CA116" s="109"/>
      <c r="CB116" s="109"/>
      <c r="CC116" s="109"/>
      <c r="CD116" s="109"/>
      <c r="CE116" s="109"/>
      <c r="CF116" s="109"/>
      <c r="CG116" s="109"/>
      <c r="CH116" s="109"/>
      <c r="CI116" s="109"/>
      <c r="CJ116" s="109"/>
      <c r="CK116" s="109"/>
      <c r="CL116" s="109"/>
      <c r="CM116" s="109"/>
      <c r="CN116" s="109"/>
      <c r="CO116" s="109"/>
      <c r="CP116" s="109"/>
      <c r="CQ116" s="109"/>
      <c r="CR116" s="109"/>
      <c r="CS116" s="109"/>
      <c r="CT116" s="109"/>
      <c r="CU116" s="109"/>
      <c r="CV116" s="109"/>
      <c r="CW116" s="109"/>
      <c r="CX116" s="109"/>
      <c r="CY116" s="109"/>
      <c r="CZ116" s="109"/>
      <c r="DA116" s="109"/>
      <c r="DB116" s="109"/>
      <c r="DC116" s="109"/>
      <c r="DD116" s="109"/>
      <c r="DE116" s="109"/>
      <c r="DF116" s="109"/>
      <c r="DG116" s="109"/>
      <c r="DH116" s="109"/>
      <c r="DI116" s="109"/>
      <c r="DJ116" s="109"/>
      <c r="DK116" s="109"/>
      <c r="DL116" s="109"/>
      <c r="DM116" s="109"/>
      <c r="DN116" s="109"/>
      <c r="DO116" s="109"/>
      <c r="DP116" s="109"/>
      <c r="DQ116" s="109"/>
      <c r="DR116" s="109"/>
      <c r="DS116" s="109"/>
      <c r="DT116" s="109"/>
      <c r="DU116" s="109"/>
      <c r="DV116" s="109"/>
      <c r="DW116" s="109"/>
      <c r="DX116" s="109"/>
      <c r="DY116" s="109"/>
      <c r="DZ116" s="109"/>
      <c r="EA116" s="109"/>
      <c r="EB116" s="109"/>
      <c r="EC116" s="109"/>
      <c r="ED116" s="109"/>
      <c r="EE116" s="109"/>
      <c r="EF116" s="109"/>
      <c r="EG116" s="109"/>
      <c r="EH116" s="109"/>
      <c r="EI116" s="109"/>
      <c r="EJ116" s="109"/>
      <c r="EK116" s="109"/>
      <c r="EL116" s="109"/>
      <c r="EM116" s="109"/>
      <c r="EN116" s="109"/>
      <c r="EO116" s="109"/>
      <c r="EP116" s="109"/>
      <c r="EQ116" s="109"/>
      <c r="ER116" s="109"/>
      <c r="ES116" s="109"/>
      <c r="ET116" s="109"/>
      <c r="EU116" s="109"/>
      <c r="EV116" s="109"/>
      <c r="EW116" s="109"/>
      <c r="EX116" s="109"/>
      <c r="EY116" s="109"/>
      <c r="EZ116" s="109"/>
      <c r="FA116" s="109"/>
      <c r="FB116" s="109"/>
      <c r="FC116" s="109"/>
      <c r="FD116" s="109"/>
      <c r="FE116" s="109"/>
      <c r="FF116" s="109"/>
      <c r="FG116" s="109"/>
      <c r="FH116" s="109"/>
      <c r="FI116" s="109"/>
      <c r="FJ116" s="109"/>
      <c r="FK116" s="112"/>
      <c r="FL116" s="110"/>
      <c r="FM116" s="111"/>
      <c r="FN116" s="111"/>
      <c r="FO116" s="111"/>
      <c r="FP116" s="98">
        <f t="shared" si="8"/>
        <v>0</v>
      </c>
    </row>
    <row r="117" spans="1:173" s="5" customFormat="1" ht="15" customHeight="1">
      <c r="A117" s="4"/>
      <c r="B117" s="107"/>
      <c r="C117" s="4"/>
      <c r="D117" s="4"/>
      <c r="E117" s="21"/>
      <c r="F117" s="4"/>
      <c r="G117" s="4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  <c r="BP117" s="23"/>
      <c r="BQ117" s="23"/>
      <c r="BR117" s="23"/>
      <c r="BS117" s="23"/>
      <c r="BT117" s="23"/>
      <c r="BU117" s="23"/>
      <c r="BV117" s="23"/>
      <c r="BW117" s="23"/>
      <c r="BX117" s="23"/>
      <c r="BY117" s="23"/>
      <c r="BZ117" s="23"/>
      <c r="CA117" s="23"/>
      <c r="CB117" s="23"/>
      <c r="CC117" s="23"/>
      <c r="CD117" s="23"/>
      <c r="CE117" s="23"/>
      <c r="CF117" s="23"/>
      <c r="CG117" s="23"/>
      <c r="CH117" s="23"/>
      <c r="CI117" s="23"/>
      <c r="CJ117" s="23"/>
      <c r="CK117" s="23"/>
      <c r="CL117" s="23"/>
      <c r="CM117" s="23"/>
      <c r="CN117" s="23"/>
      <c r="CO117" s="23"/>
      <c r="CP117" s="23"/>
      <c r="CQ117" s="23"/>
      <c r="CR117" s="23"/>
      <c r="CS117" s="23"/>
      <c r="CT117" s="23"/>
      <c r="CU117" s="23"/>
      <c r="CV117" s="23"/>
      <c r="CW117" s="23"/>
      <c r="CX117" s="23"/>
      <c r="CY117" s="23"/>
      <c r="CZ117" s="23"/>
      <c r="DA117" s="23"/>
      <c r="DB117" s="23"/>
      <c r="DC117" s="23"/>
      <c r="DD117" s="23"/>
      <c r="DE117" s="23"/>
      <c r="DF117" s="23"/>
      <c r="DG117" s="23"/>
      <c r="DH117" s="23"/>
      <c r="DI117" s="23"/>
      <c r="DJ117" s="23"/>
      <c r="DK117" s="23"/>
      <c r="DL117" s="23"/>
      <c r="DM117" s="23"/>
      <c r="DN117" s="23"/>
      <c r="DO117" s="23"/>
      <c r="DP117" s="23"/>
      <c r="DQ117" s="23"/>
      <c r="DR117" s="23"/>
      <c r="DS117" s="23"/>
      <c r="DT117" s="23"/>
      <c r="DU117" s="23"/>
      <c r="DV117" s="23"/>
      <c r="DW117" s="23"/>
      <c r="DX117" s="23"/>
      <c r="DY117" s="23"/>
      <c r="DZ117" s="23"/>
      <c r="EA117" s="23"/>
      <c r="EB117" s="23"/>
      <c r="EC117" s="23"/>
      <c r="ED117" s="23"/>
      <c r="EE117" s="23"/>
      <c r="EF117" s="23"/>
      <c r="EG117" s="23"/>
      <c r="EH117" s="23"/>
      <c r="EI117" s="23"/>
      <c r="EJ117" s="23"/>
      <c r="EK117" s="23"/>
      <c r="EL117" s="23"/>
      <c r="EM117" s="23"/>
      <c r="EN117" s="23"/>
      <c r="EO117" s="23"/>
      <c r="EP117" s="23"/>
      <c r="EQ117" s="23"/>
      <c r="ER117" s="23"/>
      <c r="ES117" s="23"/>
      <c r="ET117" s="23"/>
      <c r="EU117" s="23"/>
      <c r="EV117" s="23"/>
      <c r="EW117" s="23"/>
      <c r="EX117" s="23"/>
      <c r="EY117" s="23"/>
      <c r="EZ117" s="23"/>
      <c r="FA117" s="23"/>
      <c r="FB117" s="23"/>
      <c r="FC117" s="23"/>
      <c r="FD117" s="23"/>
      <c r="FE117" s="23"/>
      <c r="FF117" s="23"/>
      <c r="FG117" s="23"/>
      <c r="FH117" s="23"/>
      <c r="FI117" s="23"/>
      <c r="FJ117" s="23"/>
      <c r="FK117" s="65"/>
      <c r="FL117" s="30"/>
      <c r="FM117" s="29"/>
      <c r="FN117" s="29"/>
      <c r="FO117" s="29"/>
      <c r="FP117" s="98">
        <f t="shared" si="8"/>
        <v>0</v>
      </c>
    </row>
    <row r="118" spans="1:173" s="37" customFormat="1" ht="17.55" customHeight="1">
      <c r="A118" s="41"/>
      <c r="B118" s="34"/>
      <c r="C118" s="34"/>
      <c r="D118" s="34"/>
      <c r="E118" s="42" t="s">
        <v>5</v>
      </c>
      <c r="F118" s="42"/>
      <c r="G118" s="43"/>
      <c r="H118" s="44">
        <f t="shared" ref="H118:AM118" si="9">SUM(H7:H117)</f>
        <v>100</v>
      </c>
      <c r="I118" s="44">
        <f t="shared" si="9"/>
        <v>0</v>
      </c>
      <c r="J118" s="44">
        <f t="shared" si="9"/>
        <v>0</v>
      </c>
      <c r="K118" s="44">
        <f t="shared" si="9"/>
        <v>0</v>
      </c>
      <c r="L118" s="44">
        <f t="shared" si="9"/>
        <v>2760</v>
      </c>
      <c r="M118" s="44">
        <f t="shared" si="9"/>
        <v>0</v>
      </c>
      <c r="N118" s="44">
        <f t="shared" si="9"/>
        <v>240</v>
      </c>
      <c r="O118" s="44">
        <f t="shared" si="9"/>
        <v>0</v>
      </c>
      <c r="P118" s="44">
        <f t="shared" si="9"/>
        <v>0</v>
      </c>
      <c r="Q118" s="44">
        <f t="shared" si="9"/>
        <v>0</v>
      </c>
      <c r="R118" s="44">
        <f t="shared" si="9"/>
        <v>0</v>
      </c>
      <c r="S118" s="44">
        <f t="shared" si="9"/>
        <v>0</v>
      </c>
      <c r="T118" s="44">
        <f t="shared" si="9"/>
        <v>0</v>
      </c>
      <c r="U118" s="44">
        <f t="shared" si="9"/>
        <v>0</v>
      </c>
      <c r="V118" s="44">
        <f t="shared" si="9"/>
        <v>0</v>
      </c>
      <c r="W118" s="44">
        <f t="shared" si="9"/>
        <v>0</v>
      </c>
      <c r="X118" s="44">
        <f t="shared" si="9"/>
        <v>0</v>
      </c>
      <c r="Y118" s="44">
        <f t="shared" si="9"/>
        <v>0</v>
      </c>
      <c r="Z118" s="44">
        <f t="shared" si="9"/>
        <v>0</v>
      </c>
      <c r="AA118" s="44">
        <f t="shared" si="9"/>
        <v>0</v>
      </c>
      <c r="AB118" s="44">
        <f t="shared" si="9"/>
        <v>0</v>
      </c>
      <c r="AC118" s="44">
        <f t="shared" si="9"/>
        <v>0</v>
      </c>
      <c r="AD118" s="44">
        <f t="shared" si="9"/>
        <v>80</v>
      </c>
      <c r="AE118" s="44">
        <f t="shared" si="9"/>
        <v>320</v>
      </c>
      <c r="AF118" s="44">
        <f t="shared" si="9"/>
        <v>0</v>
      </c>
      <c r="AG118" s="44">
        <f t="shared" si="9"/>
        <v>0</v>
      </c>
      <c r="AH118" s="44">
        <f t="shared" si="9"/>
        <v>0</v>
      </c>
      <c r="AI118" s="44">
        <f t="shared" si="9"/>
        <v>0</v>
      </c>
      <c r="AJ118" s="44">
        <f t="shared" si="9"/>
        <v>0</v>
      </c>
      <c r="AK118" s="44">
        <f t="shared" si="9"/>
        <v>0</v>
      </c>
      <c r="AL118" s="44">
        <f t="shared" si="9"/>
        <v>0</v>
      </c>
      <c r="AM118" s="44">
        <f t="shared" si="9"/>
        <v>1200</v>
      </c>
      <c r="AN118" s="44">
        <f t="shared" ref="AN118:BS118" si="10">SUM(AN7:AN117)</f>
        <v>0</v>
      </c>
      <c r="AO118" s="44">
        <f t="shared" si="10"/>
        <v>54</v>
      </c>
      <c r="AP118" s="44">
        <f t="shared" si="10"/>
        <v>0</v>
      </c>
      <c r="AQ118" s="44">
        <f t="shared" si="10"/>
        <v>10</v>
      </c>
      <c r="AR118" s="44">
        <f t="shared" si="10"/>
        <v>0</v>
      </c>
      <c r="AS118" s="44">
        <f t="shared" si="10"/>
        <v>0</v>
      </c>
      <c r="AT118" s="44">
        <f t="shared" si="10"/>
        <v>0</v>
      </c>
      <c r="AU118" s="44">
        <f t="shared" si="10"/>
        <v>4510</v>
      </c>
      <c r="AV118" s="44">
        <f t="shared" si="10"/>
        <v>0</v>
      </c>
      <c r="AW118" s="44">
        <f t="shared" si="10"/>
        <v>0</v>
      </c>
      <c r="AX118" s="44">
        <f t="shared" si="10"/>
        <v>0</v>
      </c>
      <c r="AY118" s="44">
        <f t="shared" si="10"/>
        <v>0</v>
      </c>
      <c r="AZ118" s="44">
        <f t="shared" si="10"/>
        <v>0</v>
      </c>
      <c r="BA118" s="44">
        <f t="shared" si="10"/>
        <v>0</v>
      </c>
      <c r="BB118" s="44">
        <f t="shared" si="10"/>
        <v>10</v>
      </c>
      <c r="BC118" s="44">
        <f t="shared" si="10"/>
        <v>0</v>
      </c>
      <c r="BD118" s="44">
        <f t="shared" si="10"/>
        <v>0</v>
      </c>
      <c r="BE118" s="44">
        <f t="shared" si="10"/>
        <v>0</v>
      </c>
      <c r="BF118" s="44">
        <f t="shared" si="10"/>
        <v>4230</v>
      </c>
      <c r="BG118" s="44">
        <f t="shared" si="10"/>
        <v>0</v>
      </c>
      <c r="BH118" s="44">
        <f t="shared" si="10"/>
        <v>0</v>
      </c>
      <c r="BI118" s="44">
        <f t="shared" si="10"/>
        <v>0</v>
      </c>
      <c r="BJ118" s="44">
        <f t="shared" si="10"/>
        <v>0</v>
      </c>
      <c r="BK118" s="44">
        <f t="shared" si="10"/>
        <v>0</v>
      </c>
      <c r="BL118" s="44">
        <f t="shared" si="10"/>
        <v>0</v>
      </c>
      <c r="BM118" s="44">
        <f t="shared" si="10"/>
        <v>0</v>
      </c>
      <c r="BN118" s="44">
        <f t="shared" si="10"/>
        <v>25</v>
      </c>
      <c r="BO118" s="44">
        <f t="shared" si="10"/>
        <v>35</v>
      </c>
      <c r="BP118" s="44">
        <f t="shared" si="10"/>
        <v>0</v>
      </c>
      <c r="BQ118" s="44">
        <f t="shared" si="10"/>
        <v>0</v>
      </c>
      <c r="BR118" s="44">
        <f t="shared" si="10"/>
        <v>0</v>
      </c>
      <c r="BS118" s="44">
        <f t="shared" si="10"/>
        <v>0</v>
      </c>
      <c r="BT118" s="44">
        <f t="shared" ref="BT118:CY118" si="11">SUM(BT7:BT117)</f>
        <v>0</v>
      </c>
      <c r="BU118" s="44">
        <f t="shared" si="11"/>
        <v>360</v>
      </c>
      <c r="BV118" s="44">
        <f t="shared" si="11"/>
        <v>50</v>
      </c>
      <c r="BW118" s="44">
        <f t="shared" si="11"/>
        <v>390</v>
      </c>
      <c r="BX118" s="44">
        <f t="shared" si="11"/>
        <v>2660</v>
      </c>
      <c r="BY118" s="44">
        <f t="shared" si="11"/>
        <v>390</v>
      </c>
      <c r="BZ118" s="44">
        <f t="shared" si="11"/>
        <v>0</v>
      </c>
      <c r="CA118" s="44">
        <f t="shared" si="11"/>
        <v>0</v>
      </c>
      <c r="CB118" s="44">
        <f t="shared" si="11"/>
        <v>0</v>
      </c>
      <c r="CC118" s="44">
        <f t="shared" si="11"/>
        <v>15</v>
      </c>
      <c r="CD118" s="44">
        <f t="shared" si="11"/>
        <v>50</v>
      </c>
      <c r="CE118" s="44">
        <f t="shared" si="11"/>
        <v>440</v>
      </c>
      <c r="CF118" s="44">
        <f t="shared" si="11"/>
        <v>0</v>
      </c>
      <c r="CG118" s="44">
        <f t="shared" si="11"/>
        <v>20</v>
      </c>
      <c r="CH118" s="44">
        <f t="shared" si="11"/>
        <v>0</v>
      </c>
      <c r="CI118" s="44">
        <f t="shared" si="11"/>
        <v>1160</v>
      </c>
      <c r="CJ118" s="44">
        <f t="shared" si="11"/>
        <v>0</v>
      </c>
      <c r="CK118" s="44">
        <f t="shared" si="11"/>
        <v>350</v>
      </c>
      <c r="CL118" s="44">
        <f t="shared" si="11"/>
        <v>4600</v>
      </c>
      <c r="CM118" s="44">
        <f t="shared" si="11"/>
        <v>1170</v>
      </c>
      <c r="CN118" s="44">
        <f t="shared" si="11"/>
        <v>382</v>
      </c>
      <c r="CO118" s="44">
        <f t="shared" si="11"/>
        <v>52</v>
      </c>
      <c r="CP118" s="44">
        <f t="shared" si="11"/>
        <v>80</v>
      </c>
      <c r="CQ118" s="44">
        <f t="shared" si="11"/>
        <v>20</v>
      </c>
      <c r="CR118" s="44">
        <f t="shared" si="11"/>
        <v>6</v>
      </c>
      <c r="CS118" s="44">
        <f t="shared" si="11"/>
        <v>0</v>
      </c>
      <c r="CT118" s="44">
        <f t="shared" si="11"/>
        <v>1940</v>
      </c>
      <c r="CU118" s="44">
        <f t="shared" si="11"/>
        <v>0</v>
      </c>
      <c r="CV118" s="44">
        <f t="shared" si="11"/>
        <v>75</v>
      </c>
      <c r="CW118" s="44">
        <f t="shared" si="11"/>
        <v>0</v>
      </c>
      <c r="CX118" s="44">
        <f t="shared" si="11"/>
        <v>0</v>
      </c>
      <c r="CY118" s="44">
        <f t="shared" si="11"/>
        <v>0</v>
      </c>
      <c r="CZ118" s="44">
        <f t="shared" ref="CZ118:EE118" si="12">SUM(CZ7:CZ117)</f>
        <v>0</v>
      </c>
      <c r="DA118" s="44">
        <f t="shared" si="12"/>
        <v>0</v>
      </c>
      <c r="DB118" s="44">
        <f t="shared" si="12"/>
        <v>0</v>
      </c>
      <c r="DC118" s="44">
        <f t="shared" si="12"/>
        <v>360</v>
      </c>
      <c r="DD118" s="44">
        <f t="shared" si="12"/>
        <v>680</v>
      </c>
      <c r="DE118" s="44">
        <f t="shared" si="12"/>
        <v>15</v>
      </c>
      <c r="DF118" s="44">
        <f t="shared" si="12"/>
        <v>52</v>
      </c>
      <c r="DG118" s="44">
        <f t="shared" si="12"/>
        <v>50</v>
      </c>
      <c r="DH118" s="44">
        <f t="shared" si="12"/>
        <v>40</v>
      </c>
      <c r="DI118" s="44">
        <f t="shared" si="12"/>
        <v>0</v>
      </c>
      <c r="DJ118" s="44">
        <f t="shared" si="12"/>
        <v>2</v>
      </c>
      <c r="DK118" s="44">
        <f t="shared" si="12"/>
        <v>480</v>
      </c>
      <c r="DL118" s="44">
        <f t="shared" si="12"/>
        <v>30</v>
      </c>
      <c r="DM118" s="44">
        <f t="shared" si="12"/>
        <v>0</v>
      </c>
      <c r="DN118" s="44">
        <f t="shared" si="12"/>
        <v>0</v>
      </c>
      <c r="DO118" s="44">
        <f t="shared" si="12"/>
        <v>0</v>
      </c>
      <c r="DP118" s="44">
        <f t="shared" si="12"/>
        <v>0</v>
      </c>
      <c r="DQ118" s="44">
        <f t="shared" si="12"/>
        <v>0</v>
      </c>
      <c r="DR118" s="44">
        <f t="shared" si="12"/>
        <v>40</v>
      </c>
      <c r="DS118" s="44">
        <f t="shared" si="12"/>
        <v>0</v>
      </c>
      <c r="DT118" s="44">
        <f t="shared" si="12"/>
        <v>320</v>
      </c>
      <c r="DU118" s="44">
        <f t="shared" si="12"/>
        <v>0</v>
      </c>
      <c r="DV118" s="44">
        <f t="shared" si="12"/>
        <v>0</v>
      </c>
      <c r="DW118" s="44">
        <f t="shared" si="12"/>
        <v>2400</v>
      </c>
      <c r="DX118" s="44">
        <f t="shared" si="12"/>
        <v>0</v>
      </c>
      <c r="DY118" s="44">
        <f t="shared" si="12"/>
        <v>0</v>
      </c>
      <c r="DZ118" s="44">
        <f t="shared" si="12"/>
        <v>20</v>
      </c>
      <c r="EA118" s="44">
        <f t="shared" si="12"/>
        <v>0</v>
      </c>
      <c r="EB118" s="44">
        <f t="shared" si="12"/>
        <v>0</v>
      </c>
      <c r="EC118" s="44">
        <f t="shared" si="12"/>
        <v>0</v>
      </c>
      <c r="ED118" s="44">
        <f t="shared" si="12"/>
        <v>0</v>
      </c>
      <c r="EE118" s="44">
        <f t="shared" si="12"/>
        <v>0</v>
      </c>
      <c r="EF118" s="44">
        <f t="shared" ref="EF118:FJ118" si="13">SUM(EF7:EF117)</f>
        <v>0</v>
      </c>
      <c r="EG118" s="44">
        <f t="shared" si="13"/>
        <v>0</v>
      </c>
      <c r="EH118" s="44">
        <f t="shared" si="13"/>
        <v>0</v>
      </c>
      <c r="EI118" s="44">
        <f t="shared" si="13"/>
        <v>0</v>
      </c>
      <c r="EJ118" s="44">
        <f t="shared" si="13"/>
        <v>0</v>
      </c>
      <c r="EK118" s="44">
        <f t="shared" si="13"/>
        <v>0</v>
      </c>
      <c r="EL118" s="44">
        <f t="shared" si="13"/>
        <v>0</v>
      </c>
      <c r="EM118" s="44">
        <f t="shared" si="13"/>
        <v>0</v>
      </c>
      <c r="EN118" s="44">
        <f t="shared" si="13"/>
        <v>0</v>
      </c>
      <c r="EO118" s="44">
        <f t="shared" si="13"/>
        <v>0</v>
      </c>
      <c r="EP118" s="44">
        <f t="shared" si="13"/>
        <v>0</v>
      </c>
      <c r="EQ118" s="44">
        <f t="shared" si="13"/>
        <v>0</v>
      </c>
      <c r="ER118" s="44">
        <f t="shared" si="13"/>
        <v>0</v>
      </c>
      <c r="ES118" s="44">
        <f t="shared" si="13"/>
        <v>0</v>
      </c>
      <c r="ET118" s="44">
        <f t="shared" si="13"/>
        <v>100</v>
      </c>
      <c r="EU118" s="44">
        <f t="shared" si="13"/>
        <v>1540</v>
      </c>
      <c r="EV118" s="44">
        <f t="shared" si="13"/>
        <v>85</v>
      </c>
      <c r="EW118" s="44">
        <f t="shared" si="13"/>
        <v>0</v>
      </c>
      <c r="EX118" s="44">
        <f t="shared" si="13"/>
        <v>10</v>
      </c>
      <c r="EY118" s="44">
        <f t="shared" si="13"/>
        <v>0</v>
      </c>
      <c r="EZ118" s="44">
        <f t="shared" si="13"/>
        <v>5</v>
      </c>
      <c r="FA118" s="44">
        <f t="shared" si="13"/>
        <v>0</v>
      </c>
      <c r="FB118" s="44">
        <f t="shared" si="13"/>
        <v>130</v>
      </c>
      <c r="FC118" s="44">
        <f t="shared" si="13"/>
        <v>0</v>
      </c>
      <c r="FD118" s="44">
        <f t="shared" si="13"/>
        <v>0</v>
      </c>
      <c r="FE118" s="44">
        <f t="shared" si="13"/>
        <v>0</v>
      </c>
      <c r="FF118" s="44">
        <f t="shared" si="13"/>
        <v>290</v>
      </c>
      <c r="FG118" s="44">
        <f t="shared" si="13"/>
        <v>0</v>
      </c>
      <c r="FH118" s="44">
        <f t="shared" si="13"/>
        <v>0</v>
      </c>
      <c r="FI118" s="44">
        <f t="shared" si="13"/>
        <v>0</v>
      </c>
      <c r="FJ118" s="44">
        <f t="shared" si="13"/>
        <v>0</v>
      </c>
      <c r="FK118" s="114"/>
      <c r="FL118" s="40">
        <f>SUM(H118:FJ118)</f>
        <v>34433</v>
      </c>
      <c r="FM118" s="45"/>
      <c r="FN118" s="46"/>
      <c r="FO118" s="46"/>
      <c r="FP118" s="44">
        <f>SUM(FP7:FP117)</f>
        <v>34433</v>
      </c>
      <c r="FQ118" s="5"/>
    </row>
    <row r="119" spans="1:173" s="37" customFormat="1" ht="15.6">
      <c r="A119" s="55"/>
      <c r="B119" s="56"/>
      <c r="C119" s="56"/>
      <c r="D119" s="56"/>
      <c r="E119" s="57"/>
      <c r="F119" s="57"/>
      <c r="G119" s="58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  <c r="AA119" s="59"/>
      <c r="AB119" s="59"/>
      <c r="AC119" s="59"/>
      <c r="AD119" s="59"/>
      <c r="AE119" s="59"/>
      <c r="AF119" s="59"/>
      <c r="AG119" s="59"/>
      <c r="AH119" s="59"/>
      <c r="AI119" s="59"/>
      <c r="AJ119" s="59"/>
      <c r="AK119" s="59"/>
      <c r="AL119" s="59"/>
      <c r="AM119" s="59"/>
      <c r="AN119" s="59"/>
      <c r="AO119" s="59"/>
      <c r="AP119" s="59"/>
      <c r="AQ119" s="59"/>
      <c r="AR119" s="59"/>
      <c r="AS119" s="59"/>
      <c r="AT119" s="59"/>
      <c r="AU119" s="59"/>
      <c r="AV119" s="59"/>
      <c r="AW119" s="59"/>
      <c r="AX119" s="59"/>
      <c r="AY119" s="59"/>
      <c r="AZ119" s="59"/>
      <c r="BA119" s="59"/>
      <c r="BB119" s="59"/>
      <c r="BC119" s="59"/>
      <c r="BD119" s="59"/>
      <c r="BE119" s="59"/>
      <c r="BF119" s="59"/>
      <c r="BG119" s="59"/>
      <c r="BH119" s="59"/>
      <c r="BI119" s="59"/>
      <c r="BJ119" s="59"/>
      <c r="BK119" s="59"/>
      <c r="BL119" s="59"/>
      <c r="BM119" s="59"/>
      <c r="BN119" s="59"/>
      <c r="BO119" s="59"/>
      <c r="BP119" s="59"/>
      <c r="BQ119" s="59"/>
      <c r="BR119" s="59"/>
      <c r="BS119" s="59"/>
      <c r="BT119" s="59"/>
      <c r="BU119" s="59"/>
      <c r="BV119" s="59"/>
      <c r="BW119" s="59"/>
      <c r="BX119" s="59"/>
      <c r="BY119" s="59"/>
      <c r="BZ119" s="59"/>
      <c r="CA119" s="59"/>
      <c r="CB119" s="59"/>
      <c r="CC119" s="59"/>
      <c r="CD119" s="59"/>
      <c r="CE119" s="59"/>
      <c r="CF119" s="59"/>
      <c r="CG119" s="59"/>
      <c r="CH119" s="59"/>
      <c r="CI119" s="59"/>
      <c r="CJ119" s="59"/>
      <c r="CK119" s="59"/>
      <c r="CL119" s="59"/>
      <c r="CM119" s="59"/>
      <c r="CN119" s="59"/>
      <c r="CO119" s="59"/>
      <c r="CP119" s="59"/>
      <c r="CQ119" s="59"/>
      <c r="CR119" s="59"/>
      <c r="CS119" s="59"/>
      <c r="CT119" s="59"/>
      <c r="CU119" s="59"/>
      <c r="CV119" s="59"/>
      <c r="CW119" s="59"/>
      <c r="CX119" s="59"/>
      <c r="CY119" s="59"/>
      <c r="CZ119" s="59"/>
      <c r="DA119" s="59"/>
      <c r="DB119" s="59"/>
      <c r="DC119" s="59"/>
      <c r="DD119" s="59"/>
      <c r="DE119" s="59"/>
      <c r="DF119" s="59"/>
      <c r="DG119" s="59"/>
      <c r="DH119" s="59"/>
      <c r="DI119" s="59"/>
      <c r="DJ119" s="59"/>
      <c r="DK119" s="59"/>
      <c r="DL119" s="59"/>
      <c r="DM119" s="59"/>
      <c r="DN119" s="59"/>
      <c r="DO119" s="59"/>
      <c r="DP119" s="59"/>
      <c r="DQ119" s="59"/>
      <c r="DR119" s="59"/>
      <c r="DS119" s="59"/>
      <c r="DT119" s="59"/>
      <c r="DU119" s="59"/>
      <c r="DV119" s="59"/>
      <c r="DW119" s="59"/>
      <c r="DX119" s="59"/>
      <c r="DY119" s="59"/>
      <c r="DZ119" s="59"/>
      <c r="EA119" s="59"/>
      <c r="EB119" s="59"/>
      <c r="EC119" s="59"/>
      <c r="ED119" s="59"/>
      <c r="EE119" s="59"/>
      <c r="EF119" s="59"/>
      <c r="EG119" s="59"/>
      <c r="EH119" s="59"/>
      <c r="EI119" s="59"/>
      <c r="EJ119" s="59"/>
      <c r="EK119" s="59"/>
      <c r="EL119" s="59"/>
      <c r="EM119" s="59"/>
      <c r="EN119" s="59"/>
      <c r="EO119" s="59"/>
      <c r="EP119" s="59"/>
      <c r="EQ119" s="59"/>
      <c r="ER119" s="59"/>
      <c r="ES119" s="59"/>
      <c r="ET119" s="59"/>
      <c r="EU119" s="59"/>
      <c r="EV119" s="59"/>
      <c r="EW119" s="59"/>
      <c r="EX119" s="59"/>
      <c r="EY119" s="59"/>
      <c r="EZ119" s="59"/>
      <c r="FA119" s="59"/>
      <c r="FB119" s="59"/>
      <c r="FC119" s="59"/>
      <c r="FD119" s="59"/>
      <c r="FE119" s="59"/>
      <c r="FF119" s="59"/>
      <c r="FG119" s="59"/>
      <c r="FH119" s="59"/>
      <c r="FI119" s="59"/>
      <c r="FJ119" s="59"/>
      <c r="FK119" s="192"/>
      <c r="FL119" s="61"/>
      <c r="FM119" s="58"/>
      <c r="FN119" s="55"/>
      <c r="FO119" s="60"/>
      <c r="FP119" s="60"/>
      <c r="FQ119" s="5"/>
    </row>
    <row r="120" spans="1:173" s="123" customFormat="1" ht="32.4">
      <c r="A120" s="118" t="s">
        <v>12</v>
      </c>
      <c r="B120" s="119" t="s">
        <v>47</v>
      </c>
      <c r="C120" s="119" t="s">
        <v>41</v>
      </c>
      <c r="D120" s="119" t="s">
        <v>14</v>
      </c>
      <c r="E120" s="120" t="s">
        <v>48</v>
      </c>
      <c r="F120" s="120"/>
      <c r="G120" s="120"/>
      <c r="H120" s="124" t="str">
        <f t="shared" ref="H120:FJ120" si="14">+H$6</f>
        <v>ANVLINK-00</v>
      </c>
      <c r="I120" s="124" t="str">
        <f t="shared" si="14"/>
        <v>N1030D2L-00</v>
      </c>
      <c r="J120" s="124" t="str">
        <f t="shared" si="14"/>
        <v>N1030L2L-00</v>
      </c>
      <c r="K120" s="124" t="str">
        <f t="shared" si="14"/>
        <v>N1030O2I-00</v>
      </c>
      <c r="L120" s="124" t="str">
        <f t="shared" si="14"/>
        <v>N103D42L-00</v>
      </c>
      <c r="M120" s="124" t="str">
        <f t="shared" si="14"/>
        <v>N105T4L-00</v>
      </c>
      <c r="N120" s="124" t="str">
        <f t="shared" si="14"/>
        <v>N105TD4D-00</v>
      </c>
      <c r="O120" s="124" t="str">
        <f t="shared" si="14"/>
        <v>N105TO4D-00</v>
      </c>
      <c r="P120" s="124" t="str">
        <f t="shared" si="14"/>
        <v>N105TO4L-00</v>
      </c>
      <c r="Q120" s="124" t="str">
        <f t="shared" si="14"/>
        <v>N1650D4L-00</v>
      </c>
      <c r="R120" s="124" t="str">
        <f t="shared" si="14"/>
        <v>N1650GO4-00</v>
      </c>
      <c r="S120" s="124" t="str">
        <f t="shared" si="14"/>
        <v>N1650IO4-00</v>
      </c>
      <c r="T120" s="124" t="str">
        <f t="shared" si="14"/>
        <v>N1650IX4-00</v>
      </c>
      <c r="U120" s="124" t="str">
        <f t="shared" si="14"/>
        <v>N1650O4-00</v>
      </c>
      <c r="V120" s="124" t="str">
        <f t="shared" si="14"/>
        <v>N1650O4L-00</v>
      </c>
      <c r="W120" s="124" t="str">
        <f t="shared" si="14"/>
        <v>N1650W24-00</v>
      </c>
      <c r="X120" s="124" t="str">
        <f t="shared" si="14"/>
        <v>N1650WO4-00</v>
      </c>
      <c r="Y120" s="124" t="str">
        <f t="shared" si="14"/>
        <v>N1656D4-00</v>
      </c>
      <c r="Z120" s="124" t="str">
        <f t="shared" si="14"/>
        <v>N1656D4L-00</v>
      </c>
      <c r="AA120" s="124" t="str">
        <f t="shared" si="14"/>
        <v>N1656EO4-00</v>
      </c>
      <c r="AB120" s="124" t="str">
        <f t="shared" si="14"/>
        <v>N1656O4-00</v>
      </c>
      <c r="AC120" s="124" t="str">
        <f t="shared" si="14"/>
        <v>N1656O4L-00</v>
      </c>
      <c r="AD120" s="124" t="str">
        <f t="shared" si="14"/>
        <v>N1656W24-00</v>
      </c>
      <c r="AE120" s="124" t="str">
        <f t="shared" si="14"/>
        <v>N1656WO4-00</v>
      </c>
      <c r="AF120" s="124" t="str">
        <f t="shared" si="14"/>
        <v>N165SD4-00</v>
      </c>
      <c r="AG120" s="124" t="str">
        <f t="shared" si="14"/>
        <v>N165SO4-00</v>
      </c>
      <c r="AH120" s="124" t="str">
        <f t="shared" si="14"/>
        <v>N165SWO4-00</v>
      </c>
      <c r="AI120" s="124" t="str">
        <f t="shared" si="14"/>
        <v>N1660D6-00</v>
      </c>
      <c r="AJ120" s="124" t="str">
        <f t="shared" si="14"/>
        <v>N1660G6-00</v>
      </c>
      <c r="AK120" s="124" t="str">
        <f t="shared" si="14"/>
        <v>N1660GO6-00</v>
      </c>
      <c r="AL120" s="124" t="str">
        <f t="shared" si="14"/>
        <v>N1660IO6-00</v>
      </c>
      <c r="AM120" s="124" t="str">
        <f t="shared" si="14"/>
        <v>N1660O6-00</v>
      </c>
      <c r="AN120" s="124" t="str">
        <f t="shared" si="14"/>
        <v>N166SA-00</v>
      </c>
      <c r="AO120" s="124" t="str">
        <f t="shared" si="14"/>
        <v>N166SD6-00</v>
      </c>
      <c r="AP120" s="124" t="str">
        <f t="shared" si="14"/>
        <v>N166SDV6-EC</v>
      </c>
      <c r="AQ120" s="124" t="str">
        <f t="shared" si="14"/>
        <v>N166SG6-00</v>
      </c>
      <c r="AR120" s="124" t="str">
        <f t="shared" si="14"/>
        <v>N166SGO6-00</v>
      </c>
      <c r="AS120" s="124" t="str">
        <f t="shared" si="14"/>
        <v>N166SIO6-00</v>
      </c>
      <c r="AT120" s="124" t="str">
        <f t="shared" si="14"/>
        <v>N166SIX6-00</v>
      </c>
      <c r="AU120" s="124" t="str">
        <f t="shared" si="14"/>
        <v>N166SO6-00</v>
      </c>
      <c r="AV120" s="124" t="str">
        <f t="shared" si="14"/>
        <v>N166TGO6-00</v>
      </c>
      <c r="AW120" s="124" t="str">
        <f t="shared" si="14"/>
        <v>N166TIO6-00</v>
      </c>
      <c r="AX120" s="124" t="str">
        <f t="shared" si="14"/>
        <v>N166TIX6-00</v>
      </c>
      <c r="AY120" s="124" t="str">
        <f t="shared" si="14"/>
        <v>N166TO6-00</v>
      </c>
      <c r="AZ120" s="124" t="str">
        <f t="shared" si="14"/>
        <v>N166TW26-00</v>
      </c>
      <c r="BA120" s="124" t="str">
        <f t="shared" si="14"/>
        <v>N2060AX-00</v>
      </c>
      <c r="BB120" s="124" t="str">
        <f t="shared" si="14"/>
        <v>N2060D6-00</v>
      </c>
      <c r="BC120" s="124" t="str">
        <f t="shared" si="14"/>
        <v>N2060GP-00</v>
      </c>
      <c r="BD120" s="124" t="str">
        <f t="shared" si="14"/>
        <v>N2060IO6-00</v>
      </c>
      <c r="BE120" s="124" t="str">
        <f t="shared" si="14"/>
        <v>N2060IX6-00</v>
      </c>
      <c r="BF120" s="124" t="str">
        <f t="shared" si="14"/>
        <v>N2060O6-00</v>
      </c>
      <c r="BG120" s="124" t="str">
        <f t="shared" si="14"/>
        <v>N2060W26-00</v>
      </c>
      <c r="BH120" s="124" t="str">
        <f t="shared" si="14"/>
        <v>N2060WO6-00</v>
      </c>
      <c r="BI120" s="124" t="str">
        <f t="shared" si="14"/>
        <v>N206SGW8-00</v>
      </c>
      <c r="BJ120" s="124" t="str">
        <f t="shared" si="14"/>
        <v>N206SW2-00</v>
      </c>
      <c r="BK120" s="124" t="str">
        <f t="shared" si="14"/>
        <v>N207SA-00</v>
      </c>
      <c r="BL120" s="124" t="str">
        <f t="shared" si="14"/>
        <v>N207SGOD-00</v>
      </c>
      <c r="BM120" s="124" t="str">
        <f t="shared" si="14"/>
        <v>N207SGWD-00</v>
      </c>
      <c r="BN120" s="124" t="str">
        <f t="shared" si="14"/>
        <v>N207SW-00</v>
      </c>
      <c r="BO120" s="124" t="str">
        <f t="shared" si="14"/>
        <v>N207SW-00</v>
      </c>
      <c r="BP120" s="124" t="str">
        <f t="shared" si="14"/>
        <v>N207SWO-00</v>
      </c>
      <c r="BQ120" s="124" t="str">
        <f t="shared" si="14"/>
        <v>N2080TO-00</v>
      </c>
      <c r="BR120" s="124" t="str">
        <f t="shared" si="14"/>
        <v>N208SG-00</v>
      </c>
      <c r="BS120" s="124" t="str">
        <f t="shared" si="14"/>
        <v>N208SGO-00</v>
      </c>
      <c r="BT120" s="124" t="str">
        <f t="shared" si="14"/>
        <v>N208SW-00</v>
      </c>
      <c r="BU120" s="124" t="str">
        <f t="shared" si="14"/>
        <v>N3060AE-00</v>
      </c>
      <c r="BV120" s="124" t="str">
        <f t="shared" si="14"/>
        <v>N3060E-00</v>
      </c>
      <c r="BW120" s="124" t="str">
        <f t="shared" si="14"/>
        <v>N3060EO-00</v>
      </c>
      <c r="BX120" s="124" t="str">
        <f t="shared" si="14"/>
        <v>N3060GO-00</v>
      </c>
      <c r="BY120" s="124" t="str">
        <f t="shared" si="14"/>
        <v>N3060VO-00</v>
      </c>
      <c r="BZ120" s="124" t="str">
        <f t="shared" si="14"/>
        <v>N306TAE-00</v>
      </c>
      <c r="CA120" s="124" t="str">
        <f t="shared" si="14"/>
        <v>N306TAM-00</v>
      </c>
      <c r="CB120" s="124" t="str">
        <f t="shared" si="14"/>
        <v>N306TE-00</v>
      </c>
      <c r="CC120" s="124" t="str">
        <f t="shared" si="14"/>
        <v>N306TEO-00</v>
      </c>
      <c r="CD120" s="124" t="str">
        <f t="shared" si="14"/>
        <v>N306TGO-00</v>
      </c>
      <c r="CE120" s="124" t="str">
        <f t="shared" si="14"/>
        <v>N306TGOP-00</v>
      </c>
      <c r="CF120" s="124" t="str">
        <f t="shared" si="14"/>
        <v>N306TGP-00</v>
      </c>
      <c r="CG120" s="124" t="str">
        <f t="shared" si="14"/>
        <v>N306TVO-00</v>
      </c>
      <c r="CH120" s="124" t="str">
        <f t="shared" si="14"/>
        <v>N3070AM-00</v>
      </c>
      <c r="CI120" s="124" t="str">
        <f t="shared" si="14"/>
        <v>N3070AM-00</v>
      </c>
      <c r="CJ120" s="124" t="str">
        <f t="shared" si="14"/>
        <v>N3070E-00</v>
      </c>
      <c r="CK120" s="124" t="str">
        <f t="shared" si="14"/>
        <v>N3070EO-00</v>
      </c>
      <c r="CL120" s="124" t="str">
        <f t="shared" si="14"/>
        <v>N3070GO-00</v>
      </c>
      <c r="CM120" s="124" t="str">
        <f t="shared" si="14"/>
        <v>N3070VO-00</v>
      </c>
      <c r="CN120" s="124" t="str">
        <f t="shared" si="14"/>
        <v>N3080AM-00</v>
      </c>
      <c r="CO120" s="124" t="str">
        <f t="shared" si="14"/>
        <v>N3080AW-00</v>
      </c>
      <c r="CP120" s="124" t="str">
        <f t="shared" si="14"/>
        <v>N3080AWB-00</v>
      </c>
      <c r="CQ120" s="124" t="str">
        <f t="shared" si="14"/>
        <v>N3080AX-00</v>
      </c>
      <c r="CR120" s="124" t="str">
        <f t="shared" si="14"/>
        <v>N3080E-00</v>
      </c>
      <c r="CS120" s="124" t="str">
        <f t="shared" si="14"/>
        <v>N3080EO-00</v>
      </c>
      <c r="CT120" s="124" t="str">
        <f t="shared" si="14"/>
        <v>N3080GO-00</v>
      </c>
      <c r="CU120" s="124" t="str">
        <f t="shared" si="14"/>
        <v>N3080GWB-00</v>
      </c>
      <c r="CV120" s="124" t="str">
        <f t="shared" si="14"/>
        <v>N3080IE-00</v>
      </c>
      <c r="CW120" s="124" t="str">
        <f t="shared" si="14"/>
        <v>N3080IE-AU</v>
      </c>
      <c r="CX120" s="124" t="str">
        <f t="shared" si="14"/>
        <v>N3080IE-CN</v>
      </c>
      <c r="CY120" s="124" t="str">
        <f t="shared" si="14"/>
        <v>N3080IE-JP</v>
      </c>
      <c r="CZ120" s="124" t="str">
        <f t="shared" si="14"/>
        <v>N3080IE-KR</v>
      </c>
      <c r="DA120" s="124" t="str">
        <f t="shared" si="14"/>
        <v>N3080IE-TW</v>
      </c>
      <c r="DB120" s="124" t="str">
        <f t="shared" si="14"/>
        <v>N3080IE-US</v>
      </c>
      <c r="DC120" s="124" t="str">
        <f t="shared" si="14"/>
        <v>N3080T-00</v>
      </c>
      <c r="DD120" s="124" t="str">
        <f t="shared" si="14"/>
        <v>N3080VO-00</v>
      </c>
      <c r="DE120" s="124" t="str">
        <f t="shared" si="14"/>
        <v>N3090AM-00</v>
      </c>
      <c r="DF120" s="124" t="str">
        <f t="shared" si="14"/>
        <v>N3090AW-00</v>
      </c>
      <c r="DG120" s="124" t="str">
        <f t="shared" si="14"/>
        <v>N3090AWB-00</v>
      </c>
      <c r="DH120" s="124" t="str">
        <f t="shared" si="14"/>
        <v>N3090AX-00</v>
      </c>
      <c r="DI120" s="124" t="str">
        <f t="shared" si="14"/>
        <v>N3090E-00</v>
      </c>
      <c r="DJ120" s="124" t="str">
        <f t="shared" si="14"/>
        <v>N3090EO-00</v>
      </c>
      <c r="DK120" s="124" t="str">
        <f t="shared" si="14"/>
        <v>N3090GO-00</v>
      </c>
      <c r="DL120" s="124" t="str">
        <f t="shared" si="14"/>
        <v>N3090IE-00</v>
      </c>
      <c r="DM120" s="124" t="str">
        <f t="shared" si="14"/>
        <v>N3090IE-AU</v>
      </c>
      <c r="DN120" s="124" t="str">
        <f t="shared" si="14"/>
        <v>N3090IE-CN</v>
      </c>
      <c r="DO120" s="124" t="str">
        <f t="shared" si="14"/>
        <v>N3090IE-JP</v>
      </c>
      <c r="DP120" s="124" t="str">
        <f t="shared" si="14"/>
        <v>N3090IE-KR</v>
      </c>
      <c r="DQ120" s="124" t="str">
        <f t="shared" si="14"/>
        <v>N3090IE-US</v>
      </c>
      <c r="DR120" s="124" t="str">
        <f t="shared" si="14"/>
        <v>N3090T-00</v>
      </c>
      <c r="DS120" s="124" t="str">
        <f t="shared" si="14"/>
        <v>N3090T-EC</v>
      </c>
      <c r="DT120" s="124" t="str">
        <f t="shared" si="14"/>
        <v>N3090VO-00</v>
      </c>
      <c r="DU120" s="124" t="str">
        <f t="shared" si="14"/>
        <v>N71052IL-00</v>
      </c>
      <c r="DV120" s="124" t="str">
        <f t="shared" si="14"/>
        <v>N7105S2L-00</v>
      </c>
      <c r="DW120" s="124" t="str">
        <f t="shared" si="14"/>
        <v>N710D32L-00</v>
      </c>
      <c r="DX120" s="124" t="str">
        <f t="shared" si="14"/>
        <v>N710D52L-00</v>
      </c>
      <c r="DY120" s="124" t="str">
        <f t="shared" si="14"/>
        <v>N710D5GL-00</v>
      </c>
      <c r="DZ120" s="124" t="str">
        <f t="shared" si="14"/>
        <v>N730D52I-00</v>
      </c>
      <c r="EA120" s="124" t="str">
        <f t="shared" si="14"/>
        <v>N730D52L-00</v>
      </c>
      <c r="EB120" s="124" t="str">
        <f t="shared" si="14"/>
        <v>R55XTD6-00</v>
      </c>
      <c r="EC120" s="124" t="str">
        <f t="shared" si="14"/>
        <v>R55XTD64-00</v>
      </c>
      <c r="ED120" s="124" t="str">
        <f t="shared" si="14"/>
        <v>R55XTGO-00</v>
      </c>
      <c r="EE120" s="124" t="str">
        <f t="shared" si="14"/>
        <v>R55XTGO4-00</v>
      </c>
      <c r="EF120" s="124" t="str">
        <f t="shared" si="14"/>
        <v>R55XTOC-00</v>
      </c>
      <c r="EG120" s="124" t="str">
        <f t="shared" si="14"/>
        <v>R55XTOC4-00</v>
      </c>
      <c r="EH120" s="124" t="str">
        <f t="shared" si="14"/>
        <v>R56XTGO-00</v>
      </c>
      <c r="EI120" s="124" t="str">
        <f t="shared" si="14"/>
        <v>R56XTWF-00</v>
      </c>
      <c r="EJ120" s="124" t="str">
        <f t="shared" si="14"/>
        <v>R56XTWO-00</v>
      </c>
      <c r="EK120" s="124" t="str">
        <f t="shared" si="14"/>
        <v>R57G-00</v>
      </c>
      <c r="EL120" s="124" t="str">
        <f t="shared" si="14"/>
        <v>R57GO-00</v>
      </c>
      <c r="EM120" s="124" t="str">
        <f t="shared" si="14"/>
        <v>R57XTA-00</v>
      </c>
      <c r="EN120" s="124" t="str">
        <f t="shared" si="14"/>
        <v>R57XTG-00</v>
      </c>
      <c r="EO120" s="124" t="str">
        <f t="shared" si="14"/>
        <v>R57XTGO-00</v>
      </c>
      <c r="EP120" s="124" t="str">
        <f t="shared" si="14"/>
        <v>R67E-00</v>
      </c>
      <c r="EQ120" s="124" t="str">
        <f t="shared" si="14"/>
        <v>R67GO-00</v>
      </c>
      <c r="ER120" s="124" t="str">
        <f t="shared" si="14"/>
        <v>R67XTAE-00</v>
      </c>
      <c r="ES120" s="124" t="str">
        <f t="shared" si="14"/>
        <v>R67XTB-00</v>
      </c>
      <c r="ET120" s="124" t="str">
        <f t="shared" si="14"/>
        <v>R67XTE-00</v>
      </c>
      <c r="EU120" s="124" t="str">
        <f t="shared" si="14"/>
        <v>R67XTGO-00</v>
      </c>
      <c r="EV120" s="124" t="str">
        <f t="shared" si="14"/>
        <v>R68AM-00</v>
      </c>
      <c r="EW120" s="124" t="str">
        <f t="shared" si="14"/>
        <v>R68B-00</v>
      </c>
      <c r="EX120" s="124" t="str">
        <f t="shared" si="14"/>
        <v>R68GO-00</v>
      </c>
      <c r="EY120" s="124" t="str">
        <f t="shared" si="14"/>
        <v>R68XTAM-00</v>
      </c>
      <c r="EZ120" s="124" t="str">
        <f t="shared" si="14"/>
        <v>R68XTAMC-00</v>
      </c>
      <c r="FA120" s="124" t="str">
        <f t="shared" si="14"/>
        <v>R68XTB-00</v>
      </c>
      <c r="FB120" s="124" t="str">
        <f t="shared" si="14"/>
        <v>R68XTGO-00</v>
      </c>
      <c r="FC120" s="124" t="str">
        <f t="shared" si="14"/>
        <v>R69XTAM-00</v>
      </c>
      <c r="FD120" s="124" t="str">
        <f t="shared" si="14"/>
        <v>R69XTAWB-00</v>
      </c>
      <c r="FE120" s="124" t="str">
        <f t="shared" si="14"/>
        <v>R69XTB-00</v>
      </c>
      <c r="FF120" s="124" t="str">
        <f t="shared" si="14"/>
        <v>R69XTGO-00</v>
      </c>
      <c r="FG120" s="124" t="str">
        <f t="shared" si="14"/>
        <v>RX570G8-00</v>
      </c>
      <c r="FH120" s="124" t="str">
        <f t="shared" si="14"/>
        <v>RX580G8-00</v>
      </c>
      <c r="FI120" s="124" t="str">
        <f t="shared" si="14"/>
        <v>RX582048-00</v>
      </c>
      <c r="FJ120" s="124" t="str">
        <f t="shared" si="14"/>
        <v>RX590GME-00</v>
      </c>
      <c r="FK120" s="193" t="s">
        <v>15</v>
      </c>
      <c r="FL120" s="121" t="s">
        <v>2</v>
      </c>
      <c r="FM120" s="121" t="s">
        <v>3</v>
      </c>
      <c r="FN120" s="121" t="s">
        <v>18</v>
      </c>
      <c r="FO120" s="121" t="s">
        <v>46</v>
      </c>
      <c r="FP120" s="122"/>
      <c r="FQ120" s="5"/>
    </row>
    <row r="121" spans="1:173" s="5" customFormat="1" ht="15" customHeight="1">
      <c r="A121" s="107" t="s">
        <v>272</v>
      </c>
      <c r="B121" s="107" t="s">
        <v>264</v>
      </c>
      <c r="C121" s="107" t="s">
        <v>347</v>
      </c>
      <c r="D121" s="107" t="s">
        <v>63</v>
      </c>
      <c r="E121" s="108" t="s">
        <v>348</v>
      </c>
      <c r="F121" s="107" t="s">
        <v>267</v>
      </c>
      <c r="G121" s="107" t="s">
        <v>963</v>
      </c>
      <c r="H121" s="234"/>
      <c r="I121" s="234"/>
      <c r="J121" s="234"/>
      <c r="K121" s="234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4"/>
      <c r="AA121" s="234"/>
      <c r="AB121" s="234"/>
      <c r="AC121" s="234"/>
      <c r="AD121" s="234"/>
      <c r="AE121" s="234"/>
      <c r="AF121" s="234"/>
      <c r="AG121" s="234"/>
      <c r="AH121" s="234"/>
      <c r="AI121" s="234"/>
      <c r="AJ121" s="234"/>
      <c r="AK121" s="234"/>
      <c r="AL121" s="234"/>
      <c r="AM121" s="234"/>
      <c r="AN121" s="234"/>
      <c r="AO121" s="234"/>
      <c r="AP121" s="234"/>
      <c r="AQ121" s="234"/>
      <c r="AR121" s="234"/>
      <c r="AS121" s="234"/>
      <c r="AT121" s="234"/>
      <c r="AU121" s="234"/>
      <c r="AV121" s="234"/>
      <c r="AW121" s="234"/>
      <c r="AX121" s="234"/>
      <c r="AY121" s="234"/>
      <c r="AZ121" s="234"/>
      <c r="BA121" s="234"/>
      <c r="BB121" s="234"/>
      <c r="BC121" s="234"/>
      <c r="BD121" s="234"/>
      <c r="BE121" s="234"/>
      <c r="BF121" s="234"/>
      <c r="BG121" s="234"/>
      <c r="BH121" s="234"/>
      <c r="BI121" s="234"/>
      <c r="BJ121" s="234"/>
      <c r="BK121" s="234"/>
      <c r="BL121" s="234"/>
      <c r="BM121" s="234"/>
      <c r="BN121" s="234"/>
      <c r="BO121" s="234"/>
      <c r="BP121" s="234"/>
      <c r="BQ121" s="234"/>
      <c r="BR121" s="234"/>
      <c r="BS121" s="234"/>
      <c r="BT121" s="234"/>
      <c r="BU121" s="234"/>
      <c r="BV121" s="234"/>
      <c r="BW121" s="234"/>
      <c r="BX121" s="234">
        <v>10</v>
      </c>
      <c r="BY121" s="234"/>
      <c r="BZ121" s="234"/>
      <c r="CA121" s="235">
        <f>100-100</f>
        <v>0</v>
      </c>
      <c r="CB121" s="235">
        <f>100-100</f>
        <v>0</v>
      </c>
      <c r="CC121" s="235">
        <f>100-100</f>
        <v>0</v>
      </c>
      <c r="CD121" s="235">
        <f>100-100</f>
        <v>0</v>
      </c>
      <c r="CE121" s="234">
        <v>5</v>
      </c>
      <c r="CF121" s="234"/>
      <c r="CG121" s="234"/>
      <c r="CH121" s="234"/>
      <c r="CI121" s="235">
        <f t="shared" ref="CI121:CN121" si="15">100-100</f>
        <v>0</v>
      </c>
      <c r="CJ121" s="235">
        <f t="shared" si="15"/>
        <v>0</v>
      </c>
      <c r="CK121" s="235">
        <f t="shared" si="15"/>
        <v>0</v>
      </c>
      <c r="CL121" s="235">
        <v>10</v>
      </c>
      <c r="CM121" s="235">
        <f t="shared" si="15"/>
        <v>0</v>
      </c>
      <c r="CN121" s="235">
        <f t="shared" si="15"/>
        <v>0</v>
      </c>
      <c r="CO121" s="234"/>
      <c r="CP121" s="234"/>
      <c r="CQ121" s="235">
        <f>100-100</f>
        <v>0</v>
      </c>
      <c r="CR121" s="234"/>
      <c r="CS121" s="235">
        <f>100-100</f>
        <v>0</v>
      </c>
      <c r="CT121" s="235">
        <f>100-100</f>
        <v>0</v>
      </c>
      <c r="CU121" s="234"/>
      <c r="CV121" s="234"/>
      <c r="CW121" s="234"/>
      <c r="CX121" s="234"/>
      <c r="CY121" s="234"/>
      <c r="CZ121" s="234"/>
      <c r="DA121" s="234"/>
      <c r="DB121" s="234"/>
      <c r="DC121" s="234"/>
      <c r="DD121" s="235">
        <v>5</v>
      </c>
      <c r="DE121" s="235">
        <f>100-100</f>
        <v>0</v>
      </c>
      <c r="DF121" s="234"/>
      <c r="DG121" s="234"/>
      <c r="DH121" s="235">
        <f>100-100</f>
        <v>0</v>
      </c>
      <c r="DI121" s="235">
        <f>100-100</f>
        <v>0</v>
      </c>
      <c r="DJ121" s="235">
        <f>100-100</f>
        <v>0</v>
      </c>
      <c r="DK121" s="235">
        <v>5</v>
      </c>
      <c r="DL121" s="234"/>
      <c r="DM121" s="234"/>
      <c r="DN121" s="234"/>
      <c r="DO121" s="234"/>
      <c r="DP121" s="234"/>
      <c r="DQ121" s="234"/>
      <c r="DR121" s="234"/>
      <c r="DS121" s="234"/>
      <c r="DT121" s="234"/>
      <c r="DU121" s="234"/>
      <c r="DV121" s="234"/>
      <c r="DW121" s="234"/>
      <c r="DX121" s="234"/>
      <c r="DY121" s="234"/>
      <c r="DZ121" s="234"/>
      <c r="EA121" s="234"/>
      <c r="EB121" s="234"/>
      <c r="EC121" s="234"/>
      <c r="ED121" s="234"/>
      <c r="EE121" s="234"/>
      <c r="EF121" s="234"/>
      <c r="EG121" s="234"/>
      <c r="EH121" s="234"/>
      <c r="EI121" s="234"/>
      <c r="EJ121" s="234"/>
      <c r="EK121" s="234"/>
      <c r="EL121" s="234"/>
      <c r="EM121" s="234"/>
      <c r="EN121" s="234"/>
      <c r="EO121" s="234"/>
      <c r="EP121" s="234"/>
      <c r="EQ121" s="234"/>
      <c r="ER121" s="234"/>
      <c r="ES121" s="234"/>
      <c r="ET121" s="234"/>
      <c r="EU121" s="234"/>
      <c r="EV121" s="235">
        <f>100-100</f>
        <v>0</v>
      </c>
      <c r="EW121" s="234"/>
      <c r="EX121" s="235">
        <f>100-100</f>
        <v>0</v>
      </c>
      <c r="EY121" s="235">
        <f>100-100</f>
        <v>0</v>
      </c>
      <c r="EZ121" s="235">
        <f>100-100</f>
        <v>0</v>
      </c>
      <c r="FA121" s="234"/>
      <c r="FB121" s="235">
        <f>100-100</f>
        <v>0</v>
      </c>
      <c r="FC121" s="234"/>
      <c r="FD121" s="234"/>
      <c r="FE121" s="234"/>
      <c r="FF121" s="235">
        <f>100-100</f>
        <v>0</v>
      </c>
      <c r="FG121" s="234"/>
      <c r="FH121" s="234"/>
      <c r="FI121" s="234"/>
      <c r="FJ121" s="234"/>
      <c r="FK121" s="191"/>
      <c r="FL121" s="110" t="s">
        <v>268</v>
      </c>
      <c r="FM121" s="236" t="s">
        <v>269</v>
      </c>
      <c r="FN121" s="236" t="s">
        <v>349</v>
      </c>
      <c r="FO121" s="236" t="s">
        <v>350</v>
      </c>
      <c r="FP121" s="237">
        <f t="shared" ref="FP121:FP128" si="16">SUM(H121:FJ121)</f>
        <v>35</v>
      </c>
      <c r="FQ121" s="5" t="s">
        <v>457</v>
      </c>
    </row>
    <row r="122" spans="1:173" s="5" customFormat="1" ht="15" customHeight="1">
      <c r="A122" s="107" t="s">
        <v>272</v>
      </c>
      <c r="B122" s="107" t="s">
        <v>271</v>
      </c>
      <c r="C122" s="107" t="s">
        <v>347</v>
      </c>
      <c r="D122" s="107" t="s">
        <v>64</v>
      </c>
      <c r="E122" s="108" t="s">
        <v>348</v>
      </c>
      <c r="F122" s="107" t="s">
        <v>267</v>
      </c>
      <c r="G122" s="107" t="s">
        <v>964</v>
      </c>
      <c r="H122" s="234"/>
      <c r="I122" s="234"/>
      <c r="J122" s="234"/>
      <c r="K122" s="234"/>
      <c r="L122" s="234"/>
      <c r="M122" s="234"/>
      <c r="N122" s="234"/>
      <c r="O122" s="234"/>
      <c r="P122" s="234"/>
      <c r="Q122" s="234"/>
      <c r="R122" s="234"/>
      <c r="S122" s="234"/>
      <c r="T122" s="234"/>
      <c r="U122" s="234"/>
      <c r="V122" s="234"/>
      <c r="W122" s="234"/>
      <c r="X122" s="234"/>
      <c r="Y122" s="234"/>
      <c r="Z122" s="234"/>
      <c r="AA122" s="234"/>
      <c r="AB122" s="234"/>
      <c r="AC122" s="234"/>
      <c r="AD122" s="234"/>
      <c r="AE122" s="234"/>
      <c r="AF122" s="234"/>
      <c r="AG122" s="234"/>
      <c r="AH122" s="235">
        <f>500-500</f>
        <v>0</v>
      </c>
      <c r="AI122" s="234"/>
      <c r="AJ122" s="234"/>
      <c r="AK122" s="234"/>
      <c r="AL122" s="234"/>
      <c r="AM122" s="234"/>
      <c r="AN122" s="234"/>
      <c r="AO122" s="235">
        <f>500-500</f>
        <v>0</v>
      </c>
      <c r="AP122" s="234"/>
      <c r="AQ122" s="234"/>
      <c r="AR122" s="234"/>
      <c r="AS122" s="234"/>
      <c r="AT122" s="234"/>
      <c r="AU122" s="234"/>
      <c r="AV122" s="234"/>
      <c r="AW122" s="234"/>
      <c r="AX122" s="234"/>
      <c r="AY122" s="234"/>
      <c r="AZ122" s="234"/>
      <c r="BA122" s="234"/>
      <c r="BB122" s="234"/>
      <c r="BC122" s="234"/>
      <c r="BD122" s="234"/>
      <c r="BE122" s="234"/>
      <c r="BF122" s="234"/>
      <c r="BG122" s="234"/>
      <c r="BH122" s="234"/>
      <c r="BI122" s="234"/>
      <c r="BJ122" s="234"/>
      <c r="BK122" s="234"/>
      <c r="BL122" s="234"/>
      <c r="BM122" s="234"/>
      <c r="BN122" s="234"/>
      <c r="BO122" s="234"/>
      <c r="BP122" s="234"/>
      <c r="BQ122" s="234"/>
      <c r="BR122" s="234"/>
      <c r="BS122" s="234"/>
      <c r="BT122" s="234"/>
      <c r="BU122" s="234"/>
      <c r="BV122" s="234"/>
      <c r="BW122" s="234"/>
      <c r="BX122" s="234"/>
      <c r="BY122" s="234"/>
      <c r="BZ122" s="234"/>
      <c r="CA122" s="234"/>
      <c r="CB122" s="234"/>
      <c r="CC122" s="234"/>
      <c r="CD122" s="234"/>
      <c r="CE122" s="234"/>
      <c r="CF122" s="234"/>
      <c r="CG122" s="234"/>
      <c r="CH122" s="234"/>
      <c r="CI122" s="234"/>
      <c r="CJ122" s="234"/>
      <c r="CK122" s="234"/>
      <c r="CL122" s="234"/>
      <c r="CM122" s="234"/>
      <c r="CN122" s="234"/>
      <c r="CO122" s="234"/>
      <c r="CP122" s="234"/>
      <c r="CQ122" s="234"/>
      <c r="CR122" s="234"/>
      <c r="CS122" s="234"/>
      <c r="CT122" s="234"/>
      <c r="CU122" s="234"/>
      <c r="CV122" s="234"/>
      <c r="CW122" s="234"/>
      <c r="CX122" s="234"/>
      <c r="CY122" s="234"/>
      <c r="CZ122" s="234"/>
      <c r="DA122" s="234"/>
      <c r="DB122" s="234"/>
      <c r="DC122" s="234"/>
      <c r="DD122" s="234"/>
      <c r="DE122" s="234"/>
      <c r="DF122" s="234"/>
      <c r="DG122" s="234"/>
      <c r="DH122" s="234"/>
      <c r="DI122" s="234"/>
      <c r="DJ122" s="234"/>
      <c r="DK122" s="234"/>
      <c r="DL122" s="234"/>
      <c r="DM122" s="234"/>
      <c r="DN122" s="234"/>
      <c r="DO122" s="234"/>
      <c r="DP122" s="234"/>
      <c r="DQ122" s="234"/>
      <c r="DR122" s="234"/>
      <c r="DS122" s="234"/>
      <c r="DT122" s="234"/>
      <c r="DU122" s="234"/>
      <c r="DV122" s="234"/>
      <c r="DW122" s="234"/>
      <c r="DX122" s="234"/>
      <c r="DY122" s="234"/>
      <c r="DZ122" s="234"/>
      <c r="EA122" s="234"/>
      <c r="EB122" s="234"/>
      <c r="EC122" s="234"/>
      <c r="ED122" s="234"/>
      <c r="EE122" s="234"/>
      <c r="EF122" s="234"/>
      <c r="EG122" s="234"/>
      <c r="EH122" s="234"/>
      <c r="EI122" s="234"/>
      <c r="EJ122" s="234"/>
      <c r="EK122" s="234"/>
      <c r="EL122" s="234"/>
      <c r="EM122" s="234"/>
      <c r="EN122" s="234"/>
      <c r="EO122" s="234"/>
      <c r="EP122" s="234"/>
      <c r="EQ122" s="234"/>
      <c r="ER122" s="234"/>
      <c r="ES122" s="234"/>
      <c r="ET122" s="234"/>
      <c r="EU122" s="234"/>
      <c r="EV122" s="234"/>
      <c r="EW122" s="234"/>
      <c r="EX122" s="234"/>
      <c r="EY122" s="234"/>
      <c r="EZ122" s="234"/>
      <c r="FA122" s="234"/>
      <c r="FB122" s="234"/>
      <c r="FC122" s="234"/>
      <c r="FD122" s="234"/>
      <c r="FE122" s="234"/>
      <c r="FF122" s="234"/>
      <c r="FG122" s="234"/>
      <c r="FH122" s="234"/>
      <c r="FI122" s="234"/>
      <c r="FJ122" s="234"/>
      <c r="FK122" s="191"/>
      <c r="FL122" s="110" t="s">
        <v>268</v>
      </c>
      <c r="FM122" s="236" t="s">
        <v>269</v>
      </c>
      <c r="FN122" s="236" t="s">
        <v>349</v>
      </c>
      <c r="FO122" s="236" t="s">
        <v>350</v>
      </c>
      <c r="FP122" s="237">
        <f t="shared" si="16"/>
        <v>0</v>
      </c>
      <c r="FQ122" s="5" t="s">
        <v>457</v>
      </c>
    </row>
    <row r="123" spans="1:173" s="5" customFormat="1" ht="15" customHeight="1">
      <c r="A123" s="107" t="s">
        <v>272</v>
      </c>
      <c r="B123" s="107" t="s">
        <v>271</v>
      </c>
      <c r="C123" s="107" t="s">
        <v>347</v>
      </c>
      <c r="D123" s="107" t="s">
        <v>63</v>
      </c>
      <c r="E123" s="108" t="s">
        <v>348</v>
      </c>
      <c r="F123" s="107" t="s">
        <v>267</v>
      </c>
      <c r="G123" s="107" t="s">
        <v>964</v>
      </c>
      <c r="H123" s="234"/>
      <c r="I123" s="234"/>
      <c r="J123" s="234"/>
      <c r="K123" s="234"/>
      <c r="L123" s="235">
        <f>500-500</f>
        <v>0</v>
      </c>
      <c r="M123" s="234"/>
      <c r="N123" s="234"/>
      <c r="O123" s="234"/>
      <c r="P123" s="234"/>
      <c r="Q123" s="234"/>
      <c r="R123" s="234"/>
      <c r="S123" s="234"/>
      <c r="T123" s="234"/>
      <c r="U123" s="234"/>
      <c r="V123" s="234"/>
      <c r="W123" s="234"/>
      <c r="X123" s="234"/>
      <c r="Y123" s="234"/>
      <c r="Z123" s="234"/>
      <c r="AA123" s="234"/>
      <c r="AB123" s="235">
        <f>500-500</f>
        <v>0</v>
      </c>
      <c r="AC123" s="234"/>
      <c r="AD123" s="234"/>
      <c r="AE123" s="235">
        <f>500-500</f>
        <v>0</v>
      </c>
      <c r="AF123" s="234"/>
      <c r="AG123" s="234"/>
      <c r="AH123" s="234"/>
      <c r="AI123" s="234"/>
      <c r="AJ123" s="234"/>
      <c r="AK123" s="234"/>
      <c r="AL123" s="234"/>
      <c r="AM123" s="234"/>
      <c r="AN123" s="234"/>
      <c r="AO123" s="234"/>
      <c r="AP123" s="234"/>
      <c r="AQ123" s="234"/>
      <c r="AR123" s="234"/>
      <c r="AS123" s="234"/>
      <c r="AT123" s="234"/>
      <c r="AU123" s="235">
        <f>500-500</f>
        <v>0</v>
      </c>
      <c r="AV123" s="234"/>
      <c r="AW123" s="234"/>
      <c r="AX123" s="234"/>
      <c r="AY123" s="234"/>
      <c r="AZ123" s="234"/>
      <c r="BA123" s="234"/>
      <c r="BB123" s="234"/>
      <c r="BC123" s="234"/>
      <c r="BD123" s="234"/>
      <c r="BE123" s="234"/>
      <c r="BF123" s="234"/>
      <c r="BG123" s="234"/>
      <c r="BH123" s="234"/>
      <c r="BI123" s="234"/>
      <c r="BJ123" s="234"/>
      <c r="BK123" s="234"/>
      <c r="BL123" s="234"/>
      <c r="BM123" s="234"/>
      <c r="BN123" s="234"/>
      <c r="BO123" s="234"/>
      <c r="BP123" s="234"/>
      <c r="BQ123" s="234"/>
      <c r="BR123" s="234"/>
      <c r="BS123" s="234"/>
      <c r="BT123" s="234"/>
      <c r="BU123" s="234"/>
      <c r="BV123" s="234"/>
      <c r="BW123" s="234"/>
      <c r="BX123" s="234"/>
      <c r="BY123" s="234"/>
      <c r="BZ123" s="234"/>
      <c r="CA123" s="234"/>
      <c r="CB123" s="234"/>
      <c r="CC123" s="234"/>
      <c r="CD123" s="234"/>
      <c r="CE123" s="234"/>
      <c r="CF123" s="234"/>
      <c r="CG123" s="234"/>
      <c r="CH123" s="234"/>
      <c r="CI123" s="234"/>
      <c r="CJ123" s="234"/>
      <c r="CK123" s="234"/>
      <c r="CL123" s="234"/>
      <c r="CM123" s="234"/>
      <c r="CN123" s="234"/>
      <c r="CO123" s="234"/>
      <c r="CP123" s="234"/>
      <c r="CQ123" s="234"/>
      <c r="CR123" s="234"/>
      <c r="CS123" s="234"/>
      <c r="CT123" s="234"/>
      <c r="CU123" s="234"/>
      <c r="CV123" s="234"/>
      <c r="CW123" s="234"/>
      <c r="CX123" s="234"/>
      <c r="CY123" s="234"/>
      <c r="CZ123" s="234"/>
      <c r="DA123" s="234"/>
      <c r="DB123" s="234"/>
      <c r="DC123" s="234"/>
      <c r="DD123" s="234"/>
      <c r="DE123" s="234"/>
      <c r="DF123" s="234"/>
      <c r="DG123" s="234"/>
      <c r="DH123" s="234"/>
      <c r="DI123" s="234"/>
      <c r="DJ123" s="234"/>
      <c r="DK123" s="234"/>
      <c r="DL123" s="234"/>
      <c r="DM123" s="234"/>
      <c r="DN123" s="234"/>
      <c r="DO123" s="234"/>
      <c r="DP123" s="234"/>
      <c r="DQ123" s="234"/>
      <c r="DR123" s="234"/>
      <c r="DS123" s="234"/>
      <c r="DT123" s="234"/>
      <c r="DU123" s="234"/>
      <c r="DV123" s="234"/>
      <c r="DW123" s="234"/>
      <c r="DX123" s="234"/>
      <c r="DY123" s="234"/>
      <c r="DZ123" s="234"/>
      <c r="EA123" s="234"/>
      <c r="EB123" s="234"/>
      <c r="EC123" s="234"/>
      <c r="ED123" s="234"/>
      <c r="EE123" s="234"/>
      <c r="EF123" s="234"/>
      <c r="EG123" s="234"/>
      <c r="EH123" s="234"/>
      <c r="EI123" s="234"/>
      <c r="EJ123" s="234"/>
      <c r="EK123" s="234"/>
      <c r="EL123" s="234"/>
      <c r="EM123" s="234"/>
      <c r="EN123" s="234"/>
      <c r="EO123" s="234"/>
      <c r="EP123" s="234"/>
      <c r="EQ123" s="234"/>
      <c r="ER123" s="234"/>
      <c r="ES123" s="234"/>
      <c r="ET123" s="234"/>
      <c r="EU123" s="234"/>
      <c r="EV123" s="234"/>
      <c r="EW123" s="234"/>
      <c r="EX123" s="234"/>
      <c r="EY123" s="234"/>
      <c r="EZ123" s="234"/>
      <c r="FA123" s="234"/>
      <c r="FB123" s="234"/>
      <c r="FC123" s="234"/>
      <c r="FD123" s="234"/>
      <c r="FE123" s="234"/>
      <c r="FF123" s="234"/>
      <c r="FG123" s="234"/>
      <c r="FH123" s="234"/>
      <c r="FI123" s="234"/>
      <c r="FJ123" s="234"/>
      <c r="FK123" s="191"/>
      <c r="FL123" s="110" t="s">
        <v>268</v>
      </c>
      <c r="FM123" s="236" t="s">
        <v>269</v>
      </c>
      <c r="FN123" s="236" t="s">
        <v>349</v>
      </c>
      <c r="FO123" s="236" t="s">
        <v>350</v>
      </c>
      <c r="FP123" s="237">
        <f t="shared" si="16"/>
        <v>0</v>
      </c>
      <c r="FQ123" s="5" t="s">
        <v>457</v>
      </c>
    </row>
    <row r="124" spans="1:173" s="5" customFormat="1" ht="15" customHeight="1">
      <c r="A124" s="107" t="s">
        <v>264</v>
      </c>
      <c r="B124" s="107" t="s">
        <v>264</v>
      </c>
      <c r="C124" s="107" t="s">
        <v>347</v>
      </c>
      <c r="D124" s="107" t="s">
        <v>64</v>
      </c>
      <c r="E124" s="108" t="s">
        <v>351</v>
      </c>
      <c r="F124" s="107" t="s">
        <v>267</v>
      </c>
      <c r="G124" s="107" t="s">
        <v>965</v>
      </c>
      <c r="H124" s="234"/>
      <c r="I124" s="234"/>
      <c r="J124" s="234"/>
      <c r="K124" s="234"/>
      <c r="L124" s="234"/>
      <c r="M124" s="234"/>
      <c r="N124" s="234"/>
      <c r="O124" s="234"/>
      <c r="P124" s="234"/>
      <c r="Q124" s="234"/>
      <c r="R124" s="234"/>
      <c r="S124" s="234"/>
      <c r="T124" s="234"/>
      <c r="U124" s="234"/>
      <c r="V124" s="234"/>
      <c r="W124" s="234"/>
      <c r="X124" s="234"/>
      <c r="Y124" s="234"/>
      <c r="Z124" s="234"/>
      <c r="AA124" s="234"/>
      <c r="AB124" s="234"/>
      <c r="AC124" s="234"/>
      <c r="AD124" s="234"/>
      <c r="AE124" s="234"/>
      <c r="AF124" s="234"/>
      <c r="AG124" s="235">
        <f>200-200</f>
        <v>0</v>
      </c>
      <c r="AH124" s="235">
        <f>50-50</f>
        <v>0</v>
      </c>
      <c r="AI124" s="234"/>
      <c r="AJ124" s="234"/>
      <c r="AK124" s="234"/>
      <c r="AL124" s="234"/>
      <c r="AM124" s="234"/>
      <c r="AN124" s="234"/>
      <c r="AO124" s="234"/>
      <c r="AP124" s="234"/>
      <c r="AQ124" s="234"/>
      <c r="AR124" s="235">
        <f>50-50</f>
        <v>0</v>
      </c>
      <c r="AS124" s="234"/>
      <c r="AT124" s="234"/>
      <c r="AU124" s="234"/>
      <c r="AV124" s="234"/>
      <c r="AW124" s="234"/>
      <c r="AX124" s="234"/>
      <c r="AY124" s="234"/>
      <c r="AZ124" s="234"/>
      <c r="BA124" s="234"/>
      <c r="BB124" s="234"/>
      <c r="BC124" s="234"/>
      <c r="BD124" s="234"/>
      <c r="BE124" s="234"/>
      <c r="BF124" s="235">
        <f>100-100</f>
        <v>0</v>
      </c>
      <c r="BG124" s="234"/>
      <c r="BH124" s="234"/>
      <c r="BI124" s="234"/>
      <c r="BJ124" s="234"/>
      <c r="BK124" s="234"/>
      <c r="BL124" s="234"/>
      <c r="BM124" s="234"/>
      <c r="BN124" s="234"/>
      <c r="BO124" s="234"/>
      <c r="BP124" s="234"/>
      <c r="BQ124" s="234"/>
      <c r="BR124" s="234"/>
      <c r="BS124" s="234"/>
      <c r="BT124" s="234"/>
      <c r="BU124" s="234"/>
      <c r="BV124" s="234"/>
      <c r="BW124" s="234"/>
      <c r="BX124" s="234"/>
      <c r="BY124" s="234"/>
      <c r="BZ124" s="234"/>
      <c r="CA124" s="234"/>
      <c r="CB124" s="234"/>
      <c r="CC124" s="234"/>
      <c r="CD124" s="234"/>
      <c r="CE124" s="234"/>
      <c r="CF124" s="234"/>
      <c r="CG124" s="234"/>
      <c r="CH124" s="234"/>
      <c r="CI124" s="234"/>
      <c r="CJ124" s="234"/>
      <c r="CK124" s="234"/>
      <c r="CL124" s="234"/>
      <c r="CM124" s="234"/>
      <c r="CN124" s="234"/>
      <c r="CO124" s="234"/>
      <c r="CP124" s="234"/>
      <c r="CQ124" s="234"/>
      <c r="CR124" s="234"/>
      <c r="CS124" s="234"/>
      <c r="CT124" s="234"/>
      <c r="CU124" s="234"/>
      <c r="CV124" s="234"/>
      <c r="CW124" s="234"/>
      <c r="CX124" s="234"/>
      <c r="CY124" s="234"/>
      <c r="CZ124" s="234"/>
      <c r="DA124" s="234"/>
      <c r="DB124" s="234"/>
      <c r="DC124" s="234"/>
      <c r="DD124" s="234"/>
      <c r="DE124" s="234"/>
      <c r="DF124" s="234"/>
      <c r="DG124" s="234"/>
      <c r="DH124" s="234"/>
      <c r="DI124" s="234"/>
      <c r="DJ124" s="234"/>
      <c r="DK124" s="234"/>
      <c r="DL124" s="234"/>
      <c r="DM124" s="234"/>
      <c r="DN124" s="234"/>
      <c r="DO124" s="234"/>
      <c r="DP124" s="234"/>
      <c r="DQ124" s="234"/>
      <c r="DR124" s="234"/>
      <c r="DS124" s="234"/>
      <c r="DT124" s="234"/>
      <c r="DU124" s="235">
        <f>60-60</f>
        <v>0</v>
      </c>
      <c r="DV124" s="234"/>
      <c r="DW124" s="234"/>
      <c r="DX124" s="234"/>
      <c r="DY124" s="234"/>
      <c r="DZ124" s="234"/>
      <c r="EA124" s="234"/>
      <c r="EB124" s="234"/>
      <c r="EC124" s="234"/>
      <c r="ED124" s="234"/>
      <c r="EE124" s="234"/>
      <c r="EF124" s="234"/>
      <c r="EG124" s="234"/>
      <c r="EH124" s="234"/>
      <c r="EI124" s="234"/>
      <c r="EJ124" s="234"/>
      <c r="EK124" s="234"/>
      <c r="EL124" s="234"/>
      <c r="EM124" s="234"/>
      <c r="EN124" s="234"/>
      <c r="EO124" s="234"/>
      <c r="EP124" s="234"/>
      <c r="EQ124" s="234"/>
      <c r="ER124" s="234"/>
      <c r="ES124" s="234"/>
      <c r="ET124" s="234"/>
      <c r="EU124" s="234"/>
      <c r="EV124" s="234"/>
      <c r="EW124" s="234"/>
      <c r="EX124" s="234"/>
      <c r="EY124" s="234"/>
      <c r="EZ124" s="234"/>
      <c r="FA124" s="234"/>
      <c r="FB124" s="234"/>
      <c r="FC124" s="234"/>
      <c r="FD124" s="234"/>
      <c r="FE124" s="234"/>
      <c r="FF124" s="234"/>
      <c r="FG124" s="234"/>
      <c r="FH124" s="234"/>
      <c r="FI124" s="234"/>
      <c r="FJ124" s="234"/>
      <c r="FK124" s="191"/>
      <c r="FL124" s="110" t="s">
        <v>268</v>
      </c>
      <c r="FM124" s="236" t="s">
        <v>269</v>
      </c>
      <c r="FN124" s="236" t="s">
        <v>352</v>
      </c>
      <c r="FO124" s="236" t="s">
        <v>353</v>
      </c>
      <c r="FP124" s="237">
        <f t="shared" si="16"/>
        <v>0</v>
      </c>
      <c r="FQ124" s="5" t="s">
        <v>457</v>
      </c>
    </row>
    <row r="125" spans="1:173" s="5" customFormat="1" ht="15" customHeight="1">
      <c r="A125" s="107" t="s">
        <v>264</v>
      </c>
      <c r="B125" s="107" t="s">
        <v>264</v>
      </c>
      <c r="C125" s="107" t="s">
        <v>347</v>
      </c>
      <c r="D125" s="107" t="s">
        <v>63</v>
      </c>
      <c r="E125" s="108" t="s">
        <v>351</v>
      </c>
      <c r="F125" s="107" t="s">
        <v>267</v>
      </c>
      <c r="G125" s="107" t="s">
        <v>965</v>
      </c>
      <c r="H125" s="234"/>
      <c r="I125" s="234"/>
      <c r="J125" s="234"/>
      <c r="K125" s="234"/>
      <c r="L125" s="234"/>
      <c r="M125" s="234"/>
      <c r="N125" s="234"/>
      <c r="O125" s="234"/>
      <c r="P125" s="235">
        <f>100-100</f>
        <v>0</v>
      </c>
      <c r="Q125" s="234"/>
      <c r="R125" s="234"/>
      <c r="S125" s="234"/>
      <c r="T125" s="234"/>
      <c r="U125" s="234"/>
      <c r="V125" s="234"/>
      <c r="W125" s="234"/>
      <c r="X125" s="234"/>
      <c r="Y125" s="234"/>
      <c r="Z125" s="234"/>
      <c r="AA125" s="234"/>
      <c r="AB125" s="235">
        <f>200-200</f>
        <v>0</v>
      </c>
      <c r="AC125" s="234"/>
      <c r="AD125" s="234"/>
      <c r="AE125" s="235">
        <v>10</v>
      </c>
      <c r="AF125" s="234"/>
      <c r="AG125" s="234"/>
      <c r="AH125" s="234"/>
      <c r="AI125" s="234"/>
      <c r="AJ125" s="234"/>
      <c r="AK125" s="234"/>
      <c r="AL125" s="234"/>
      <c r="AM125" s="235">
        <v>40</v>
      </c>
      <c r="AN125" s="234"/>
      <c r="AO125" s="234"/>
      <c r="AP125" s="234"/>
      <c r="AQ125" s="234"/>
      <c r="AR125" s="234"/>
      <c r="AS125" s="234"/>
      <c r="AT125" s="234"/>
      <c r="AU125" s="235">
        <v>20</v>
      </c>
      <c r="AV125" s="234"/>
      <c r="AW125" s="234"/>
      <c r="AX125" s="234"/>
      <c r="AY125" s="234"/>
      <c r="AZ125" s="234"/>
      <c r="BA125" s="234"/>
      <c r="BB125" s="234"/>
      <c r="BC125" s="234"/>
      <c r="BD125" s="234"/>
      <c r="BE125" s="234"/>
      <c r="BF125" s="234">
        <v>50</v>
      </c>
      <c r="BG125" s="234"/>
      <c r="BH125" s="235">
        <f>200-200</f>
        <v>0</v>
      </c>
      <c r="BI125" s="234"/>
      <c r="BJ125" s="234"/>
      <c r="BK125" s="234"/>
      <c r="BL125" s="234"/>
      <c r="BM125" s="234"/>
      <c r="BN125" s="234"/>
      <c r="BO125" s="234"/>
      <c r="BP125" s="234"/>
      <c r="BQ125" s="234"/>
      <c r="BR125" s="234"/>
      <c r="BS125" s="234"/>
      <c r="BT125" s="234"/>
      <c r="BU125" s="235">
        <v>5</v>
      </c>
      <c r="BV125" s="235">
        <f>300-300</f>
        <v>0</v>
      </c>
      <c r="BW125" s="235">
        <f>300-300</f>
        <v>0</v>
      </c>
      <c r="BX125" s="235">
        <v>10</v>
      </c>
      <c r="BY125" s="235">
        <v>5</v>
      </c>
      <c r="BZ125" s="234"/>
      <c r="CA125" s="235">
        <f>100-100</f>
        <v>0</v>
      </c>
      <c r="CB125" s="234"/>
      <c r="CC125" s="235">
        <f>100-100</f>
        <v>0</v>
      </c>
      <c r="CD125" s="235">
        <f>100-100</f>
        <v>0</v>
      </c>
      <c r="CE125" s="235">
        <v>5</v>
      </c>
      <c r="CF125" s="234"/>
      <c r="CG125" s="234"/>
      <c r="CH125" s="234"/>
      <c r="CI125" s="235">
        <v>5</v>
      </c>
      <c r="CJ125" s="234"/>
      <c r="CK125" s="235">
        <v>5</v>
      </c>
      <c r="CL125" s="235">
        <v>20</v>
      </c>
      <c r="CM125" s="235">
        <v>5</v>
      </c>
      <c r="CN125" s="235">
        <f>100-100</f>
        <v>0</v>
      </c>
      <c r="CO125" s="234"/>
      <c r="CP125" s="235">
        <v>5</v>
      </c>
      <c r="CQ125" s="235">
        <f>100-100</f>
        <v>0</v>
      </c>
      <c r="CR125" s="234"/>
      <c r="CS125" s="235">
        <f>100-100</f>
        <v>0</v>
      </c>
      <c r="CT125" s="235">
        <v>10</v>
      </c>
      <c r="CU125" s="234"/>
      <c r="CV125" s="235">
        <v>3</v>
      </c>
      <c r="CW125" s="234"/>
      <c r="CX125" s="234"/>
      <c r="CY125" s="234"/>
      <c r="CZ125" s="234"/>
      <c r="DA125" s="234"/>
      <c r="DB125" s="234"/>
      <c r="DC125" s="234"/>
      <c r="DD125" s="235">
        <v>15</v>
      </c>
      <c r="DE125" s="235">
        <f>50-50</f>
        <v>0</v>
      </c>
      <c r="DF125" s="234"/>
      <c r="DG125" s="234"/>
      <c r="DH125" s="235">
        <v>5</v>
      </c>
      <c r="DI125" s="235">
        <f>50-50</f>
        <v>0</v>
      </c>
      <c r="DJ125" s="235">
        <f>50-50</f>
        <v>0</v>
      </c>
      <c r="DK125" s="235">
        <f>50-50</f>
        <v>0</v>
      </c>
      <c r="DL125" s="234"/>
      <c r="DM125" s="234"/>
      <c r="DN125" s="234"/>
      <c r="DO125" s="234"/>
      <c r="DP125" s="234"/>
      <c r="DQ125" s="234"/>
      <c r="DR125" s="235">
        <f>50-50</f>
        <v>0</v>
      </c>
      <c r="DS125" s="234"/>
      <c r="DT125" s="235">
        <v>5</v>
      </c>
      <c r="DU125" s="234"/>
      <c r="DV125" s="234"/>
      <c r="DW125" s="234"/>
      <c r="DX125" s="234"/>
      <c r="DY125" s="234"/>
      <c r="DZ125" s="234"/>
      <c r="EA125" s="234"/>
      <c r="EB125" s="234"/>
      <c r="EC125" s="234"/>
      <c r="ED125" s="234"/>
      <c r="EE125" s="234"/>
      <c r="EF125" s="234"/>
      <c r="EG125" s="234"/>
      <c r="EH125" s="234"/>
      <c r="EI125" s="234"/>
      <c r="EJ125" s="234"/>
      <c r="EK125" s="234"/>
      <c r="EL125" s="234"/>
      <c r="EM125" s="235">
        <f>100-100</f>
        <v>0</v>
      </c>
      <c r="EN125" s="234"/>
      <c r="EO125" s="235">
        <f>100-100</f>
        <v>0</v>
      </c>
      <c r="EP125" s="234"/>
      <c r="EQ125" s="234"/>
      <c r="ER125" s="235">
        <f>30-30</f>
        <v>0</v>
      </c>
      <c r="ES125" s="234"/>
      <c r="ET125" s="235">
        <f>30-30</f>
        <v>0</v>
      </c>
      <c r="EU125" s="235">
        <v>10</v>
      </c>
      <c r="EV125" s="235">
        <v>5</v>
      </c>
      <c r="EW125" s="234"/>
      <c r="EX125" s="235">
        <f>50-50</f>
        <v>0</v>
      </c>
      <c r="EY125" s="235">
        <f>50-50</f>
        <v>0</v>
      </c>
      <c r="EZ125" s="235">
        <f>50-50</f>
        <v>0</v>
      </c>
      <c r="FA125" s="234"/>
      <c r="FB125" s="235">
        <v>5</v>
      </c>
      <c r="FC125" s="235">
        <f>50-50</f>
        <v>0</v>
      </c>
      <c r="FD125" s="234"/>
      <c r="FE125" s="234"/>
      <c r="FF125" s="235">
        <v>5</v>
      </c>
      <c r="FG125" s="234"/>
      <c r="FH125" s="234"/>
      <c r="FI125" s="234"/>
      <c r="FJ125" s="234"/>
      <c r="FK125" s="191"/>
      <c r="FL125" s="110" t="s">
        <v>268</v>
      </c>
      <c r="FM125" s="236" t="s">
        <v>269</v>
      </c>
      <c r="FN125" s="236" t="s">
        <v>352</v>
      </c>
      <c r="FO125" s="236" t="s">
        <v>353</v>
      </c>
      <c r="FP125" s="237">
        <f t="shared" si="16"/>
        <v>248</v>
      </c>
      <c r="FQ125" s="5" t="s">
        <v>457</v>
      </c>
    </row>
    <row r="126" spans="1:173" s="5" customFormat="1" ht="15" customHeight="1">
      <c r="A126" s="107" t="s">
        <v>272</v>
      </c>
      <c r="B126" s="107" t="s">
        <v>264</v>
      </c>
      <c r="C126" s="107" t="s">
        <v>347</v>
      </c>
      <c r="D126" s="107" t="s">
        <v>64</v>
      </c>
      <c r="E126" s="108" t="s">
        <v>354</v>
      </c>
      <c r="F126" s="107" t="s">
        <v>267</v>
      </c>
      <c r="G126" s="107" t="s">
        <v>966</v>
      </c>
      <c r="H126" s="234"/>
      <c r="I126" s="234"/>
      <c r="J126" s="234"/>
      <c r="K126" s="234"/>
      <c r="L126" s="234"/>
      <c r="M126" s="234"/>
      <c r="N126" s="234"/>
      <c r="O126" s="234"/>
      <c r="P126" s="234"/>
      <c r="Q126" s="234"/>
      <c r="R126" s="234"/>
      <c r="S126" s="234"/>
      <c r="T126" s="234"/>
      <c r="U126" s="234"/>
      <c r="V126" s="234"/>
      <c r="W126" s="234"/>
      <c r="X126" s="234"/>
      <c r="Y126" s="234"/>
      <c r="Z126" s="234"/>
      <c r="AA126" s="234"/>
      <c r="AB126" s="234"/>
      <c r="AC126" s="234"/>
      <c r="AD126" s="234"/>
      <c r="AE126" s="234"/>
      <c r="AF126" s="234"/>
      <c r="AG126" s="235">
        <f>200-200</f>
        <v>0</v>
      </c>
      <c r="AH126" s="235">
        <f>200-200</f>
        <v>0</v>
      </c>
      <c r="AI126" s="234"/>
      <c r="AJ126" s="234"/>
      <c r="AK126" s="234"/>
      <c r="AL126" s="234"/>
      <c r="AM126" s="234"/>
      <c r="AN126" s="234"/>
      <c r="AO126" s="234"/>
      <c r="AP126" s="234"/>
      <c r="AQ126" s="234"/>
      <c r="AR126" s="235">
        <f>200-200</f>
        <v>0</v>
      </c>
      <c r="AS126" s="234"/>
      <c r="AT126" s="234"/>
      <c r="AU126" s="234"/>
      <c r="AV126" s="234"/>
      <c r="AW126" s="234"/>
      <c r="AX126" s="234"/>
      <c r="AY126" s="234"/>
      <c r="AZ126" s="234"/>
      <c r="BA126" s="234"/>
      <c r="BB126" s="234"/>
      <c r="BC126" s="234"/>
      <c r="BD126" s="234"/>
      <c r="BE126" s="234"/>
      <c r="BF126" s="235">
        <f>200-200</f>
        <v>0</v>
      </c>
      <c r="BG126" s="234"/>
      <c r="BH126" s="234"/>
      <c r="BI126" s="234"/>
      <c r="BJ126" s="234"/>
      <c r="BK126" s="234"/>
      <c r="BL126" s="234"/>
      <c r="BM126" s="234"/>
      <c r="BN126" s="234"/>
      <c r="BO126" s="234"/>
      <c r="BP126" s="234"/>
      <c r="BQ126" s="234"/>
      <c r="BR126" s="234"/>
      <c r="BS126" s="234"/>
      <c r="BT126" s="234"/>
      <c r="BU126" s="234"/>
      <c r="BV126" s="234"/>
      <c r="BW126" s="234"/>
      <c r="BX126" s="234"/>
      <c r="BY126" s="234"/>
      <c r="BZ126" s="234"/>
      <c r="CA126" s="234"/>
      <c r="CB126" s="234"/>
      <c r="CC126" s="234"/>
      <c r="CD126" s="234"/>
      <c r="CE126" s="234"/>
      <c r="CF126" s="234"/>
      <c r="CG126" s="234"/>
      <c r="CH126" s="234"/>
      <c r="CI126" s="234"/>
      <c r="CJ126" s="234"/>
      <c r="CK126" s="234"/>
      <c r="CL126" s="234"/>
      <c r="CM126" s="234"/>
      <c r="CN126" s="234"/>
      <c r="CO126" s="234"/>
      <c r="CP126" s="234"/>
      <c r="CQ126" s="234"/>
      <c r="CR126" s="234"/>
      <c r="CS126" s="234"/>
      <c r="CT126" s="234"/>
      <c r="CU126" s="234"/>
      <c r="CV126" s="234"/>
      <c r="CW126" s="234"/>
      <c r="CX126" s="234"/>
      <c r="CY126" s="234"/>
      <c r="CZ126" s="234"/>
      <c r="DA126" s="234"/>
      <c r="DB126" s="234"/>
      <c r="DC126" s="234"/>
      <c r="DD126" s="234"/>
      <c r="DE126" s="234"/>
      <c r="DF126" s="234"/>
      <c r="DG126" s="234"/>
      <c r="DH126" s="234"/>
      <c r="DI126" s="234"/>
      <c r="DJ126" s="234"/>
      <c r="DK126" s="234"/>
      <c r="DL126" s="234"/>
      <c r="DM126" s="234"/>
      <c r="DN126" s="234"/>
      <c r="DO126" s="234"/>
      <c r="DP126" s="234"/>
      <c r="DQ126" s="234"/>
      <c r="DR126" s="234"/>
      <c r="DS126" s="234"/>
      <c r="DT126" s="234"/>
      <c r="DU126" s="234"/>
      <c r="DV126" s="234"/>
      <c r="DW126" s="234"/>
      <c r="DX126" s="234"/>
      <c r="DY126" s="234"/>
      <c r="DZ126" s="234"/>
      <c r="EA126" s="234"/>
      <c r="EB126" s="234"/>
      <c r="EC126" s="234"/>
      <c r="ED126" s="234"/>
      <c r="EE126" s="234"/>
      <c r="EF126" s="234"/>
      <c r="EG126" s="234"/>
      <c r="EH126" s="234"/>
      <c r="EI126" s="234"/>
      <c r="EJ126" s="234"/>
      <c r="EK126" s="234"/>
      <c r="EL126" s="234"/>
      <c r="EM126" s="234"/>
      <c r="EN126" s="234"/>
      <c r="EO126" s="234"/>
      <c r="EP126" s="234"/>
      <c r="EQ126" s="234"/>
      <c r="ER126" s="234"/>
      <c r="ES126" s="234"/>
      <c r="ET126" s="234"/>
      <c r="EU126" s="234"/>
      <c r="EV126" s="234"/>
      <c r="EW126" s="234"/>
      <c r="EX126" s="234"/>
      <c r="EY126" s="234"/>
      <c r="EZ126" s="234"/>
      <c r="FA126" s="234"/>
      <c r="FB126" s="234"/>
      <c r="FC126" s="234"/>
      <c r="FD126" s="234"/>
      <c r="FE126" s="234"/>
      <c r="FF126" s="234"/>
      <c r="FG126" s="234"/>
      <c r="FH126" s="234"/>
      <c r="FI126" s="234"/>
      <c r="FJ126" s="234"/>
      <c r="FK126" s="191"/>
      <c r="FL126" s="110" t="s">
        <v>268</v>
      </c>
      <c r="FM126" s="236" t="s">
        <v>269</v>
      </c>
      <c r="FN126" s="236" t="s">
        <v>355</v>
      </c>
      <c r="FO126" s="236" t="s">
        <v>353</v>
      </c>
      <c r="FP126" s="237">
        <f t="shared" si="16"/>
        <v>0</v>
      </c>
      <c r="FQ126" s="5" t="s">
        <v>457</v>
      </c>
    </row>
    <row r="127" spans="1:173" s="5" customFormat="1" ht="15" customHeight="1">
      <c r="A127" s="107" t="s">
        <v>272</v>
      </c>
      <c r="B127" s="107" t="s">
        <v>264</v>
      </c>
      <c r="C127" s="107" t="s">
        <v>347</v>
      </c>
      <c r="D127" s="107" t="s">
        <v>63</v>
      </c>
      <c r="E127" s="108" t="s">
        <v>354</v>
      </c>
      <c r="F127" s="107" t="s">
        <v>267</v>
      </c>
      <c r="G127" s="107" t="s">
        <v>966</v>
      </c>
      <c r="H127" s="234"/>
      <c r="I127" s="234"/>
      <c r="J127" s="234"/>
      <c r="K127" s="234"/>
      <c r="L127" s="234"/>
      <c r="M127" s="234"/>
      <c r="N127" s="234"/>
      <c r="O127" s="234"/>
      <c r="P127" s="234"/>
      <c r="Q127" s="234"/>
      <c r="R127" s="234"/>
      <c r="S127" s="234"/>
      <c r="T127" s="234"/>
      <c r="U127" s="234"/>
      <c r="V127" s="234"/>
      <c r="W127" s="234"/>
      <c r="X127" s="234"/>
      <c r="Y127" s="234"/>
      <c r="Z127" s="234"/>
      <c r="AA127" s="234"/>
      <c r="AB127" s="235">
        <f>200-200</f>
        <v>0</v>
      </c>
      <c r="AC127" s="234"/>
      <c r="AD127" s="234"/>
      <c r="AE127" s="235">
        <v>10</v>
      </c>
      <c r="AF127" s="234"/>
      <c r="AG127" s="234"/>
      <c r="AH127" s="234"/>
      <c r="AI127" s="234"/>
      <c r="AJ127" s="234"/>
      <c r="AK127" s="234"/>
      <c r="AL127" s="234"/>
      <c r="AM127" s="235">
        <v>40</v>
      </c>
      <c r="AN127" s="234"/>
      <c r="AO127" s="234"/>
      <c r="AP127" s="234"/>
      <c r="AQ127" s="234"/>
      <c r="AR127" s="234"/>
      <c r="AS127" s="234"/>
      <c r="AT127" s="234"/>
      <c r="AU127" s="235">
        <v>20</v>
      </c>
      <c r="AV127" s="234"/>
      <c r="AW127" s="234"/>
      <c r="AX127" s="234"/>
      <c r="AY127" s="234"/>
      <c r="AZ127" s="234"/>
      <c r="BA127" s="234"/>
      <c r="BB127" s="234"/>
      <c r="BC127" s="234"/>
      <c r="BD127" s="234"/>
      <c r="BE127" s="234"/>
      <c r="BF127" s="234">
        <v>50</v>
      </c>
      <c r="BG127" s="234"/>
      <c r="BH127" s="235">
        <f>200-200</f>
        <v>0</v>
      </c>
      <c r="BI127" s="234"/>
      <c r="BJ127" s="234"/>
      <c r="BK127" s="234"/>
      <c r="BL127" s="234"/>
      <c r="BM127" s="234"/>
      <c r="BN127" s="234"/>
      <c r="BO127" s="234"/>
      <c r="BP127" s="234"/>
      <c r="BQ127" s="234"/>
      <c r="BR127" s="234"/>
      <c r="BS127" s="234"/>
      <c r="BT127" s="234"/>
      <c r="BU127" s="235">
        <f>300-300</f>
        <v>0</v>
      </c>
      <c r="BV127" s="235">
        <f>300-300</f>
        <v>0</v>
      </c>
      <c r="BW127" s="235">
        <v>5</v>
      </c>
      <c r="BX127" s="235">
        <v>10</v>
      </c>
      <c r="BY127" s="235">
        <f>300-300</f>
        <v>0</v>
      </c>
      <c r="BZ127" s="234"/>
      <c r="CA127" s="235">
        <f>300-300</f>
        <v>0</v>
      </c>
      <c r="CB127" s="235">
        <f>300-300</f>
        <v>0</v>
      </c>
      <c r="CC127" s="235">
        <f>300-300</f>
        <v>0</v>
      </c>
      <c r="CD127" s="235">
        <f>300-300</f>
        <v>0</v>
      </c>
      <c r="CE127" s="235">
        <f>300-300</f>
        <v>0</v>
      </c>
      <c r="CF127" s="234"/>
      <c r="CG127" s="235">
        <f>300-300</f>
        <v>0</v>
      </c>
      <c r="CH127" s="234"/>
      <c r="CI127" s="235">
        <f t="shared" ref="CI127:CM127" si="17">300-300</f>
        <v>0</v>
      </c>
      <c r="CJ127" s="235">
        <f t="shared" si="17"/>
        <v>0</v>
      </c>
      <c r="CK127" s="235">
        <f t="shared" si="17"/>
        <v>0</v>
      </c>
      <c r="CL127" s="235">
        <v>30</v>
      </c>
      <c r="CM127" s="235">
        <f t="shared" si="17"/>
        <v>0</v>
      </c>
      <c r="CN127" s="235">
        <v>0</v>
      </c>
      <c r="CO127" s="234"/>
      <c r="CP127" s="234"/>
      <c r="CQ127" s="235">
        <f>300-300</f>
        <v>0</v>
      </c>
      <c r="CR127" s="235">
        <f>300-300</f>
        <v>0</v>
      </c>
      <c r="CS127" s="235">
        <f>300-300</f>
        <v>0</v>
      </c>
      <c r="CT127" s="235">
        <v>20</v>
      </c>
      <c r="CU127" s="234"/>
      <c r="CV127" s="234"/>
      <c r="CW127" s="234"/>
      <c r="CX127" s="234"/>
      <c r="CY127" s="234"/>
      <c r="CZ127" s="234"/>
      <c r="DA127" s="234"/>
      <c r="DB127" s="234"/>
      <c r="DC127" s="235">
        <f>300-300</f>
        <v>0</v>
      </c>
      <c r="DD127" s="235">
        <f>300-300</f>
        <v>0</v>
      </c>
      <c r="DE127" s="235">
        <f>100-100</f>
        <v>0</v>
      </c>
      <c r="DF127" s="234"/>
      <c r="DG127" s="234"/>
      <c r="DH127" s="235">
        <f>100-100</f>
        <v>0</v>
      </c>
      <c r="DI127" s="235">
        <f>100-100</f>
        <v>0</v>
      </c>
      <c r="DJ127" s="235">
        <f>100-100</f>
        <v>0</v>
      </c>
      <c r="DK127" s="235">
        <v>5</v>
      </c>
      <c r="DL127" s="234"/>
      <c r="DM127" s="234"/>
      <c r="DN127" s="234"/>
      <c r="DO127" s="234"/>
      <c r="DP127" s="234"/>
      <c r="DQ127" s="234"/>
      <c r="DR127" s="235">
        <f>300-300</f>
        <v>0</v>
      </c>
      <c r="DS127" s="234"/>
      <c r="DT127" s="235">
        <f>100-100</f>
        <v>0</v>
      </c>
      <c r="DU127" s="234"/>
      <c r="DV127" s="234"/>
      <c r="DW127" s="234"/>
      <c r="DX127" s="234"/>
      <c r="DY127" s="234"/>
      <c r="DZ127" s="234"/>
      <c r="EA127" s="234"/>
      <c r="EB127" s="234"/>
      <c r="EC127" s="234"/>
      <c r="ED127" s="234"/>
      <c r="EE127" s="234"/>
      <c r="EF127" s="234"/>
      <c r="EG127" s="234"/>
      <c r="EH127" s="234"/>
      <c r="EI127" s="234"/>
      <c r="EJ127" s="234"/>
      <c r="EK127" s="234"/>
      <c r="EL127" s="234"/>
      <c r="EM127" s="235">
        <f>500-500</f>
        <v>0</v>
      </c>
      <c r="EN127" s="234"/>
      <c r="EO127" s="235">
        <f>500-500</f>
        <v>0</v>
      </c>
      <c r="EP127" s="234"/>
      <c r="EQ127" s="234"/>
      <c r="ER127" s="235">
        <f>200-200</f>
        <v>0</v>
      </c>
      <c r="ES127" s="234"/>
      <c r="ET127" s="235">
        <f>200-200</f>
        <v>0</v>
      </c>
      <c r="EU127" s="235">
        <v>5</v>
      </c>
      <c r="EV127" s="235">
        <v>5</v>
      </c>
      <c r="EW127" s="234"/>
      <c r="EX127" s="235">
        <f>100-100</f>
        <v>0</v>
      </c>
      <c r="EY127" s="235">
        <f>100-100</f>
        <v>0</v>
      </c>
      <c r="EZ127" s="235">
        <f>100-100</f>
        <v>0</v>
      </c>
      <c r="FA127" s="234"/>
      <c r="FB127" s="235">
        <f>100-100</f>
        <v>0</v>
      </c>
      <c r="FC127" s="235">
        <f>100-100</f>
        <v>0</v>
      </c>
      <c r="FD127" s="234"/>
      <c r="FE127" s="234"/>
      <c r="FF127" s="235">
        <v>5</v>
      </c>
      <c r="FG127" s="235">
        <f>500-500</f>
        <v>0</v>
      </c>
      <c r="FH127" s="235">
        <f>500-500</f>
        <v>0</v>
      </c>
      <c r="FI127" s="234"/>
      <c r="FJ127" s="234"/>
      <c r="FK127" s="191"/>
      <c r="FL127" s="110" t="s">
        <v>268</v>
      </c>
      <c r="FM127" s="236" t="s">
        <v>269</v>
      </c>
      <c r="FN127" s="236" t="s">
        <v>355</v>
      </c>
      <c r="FO127" s="236" t="s">
        <v>353</v>
      </c>
      <c r="FP127" s="237">
        <f t="shared" si="16"/>
        <v>205</v>
      </c>
      <c r="FQ127" s="5" t="s">
        <v>457</v>
      </c>
    </row>
    <row r="128" spans="1:173" s="5" customFormat="1" ht="15" customHeight="1">
      <c r="A128" s="107" t="s">
        <v>272</v>
      </c>
      <c r="B128" s="107" t="s">
        <v>264</v>
      </c>
      <c r="C128" s="107" t="s">
        <v>347</v>
      </c>
      <c r="D128" s="107" t="s">
        <v>65</v>
      </c>
      <c r="E128" s="108" t="s">
        <v>354</v>
      </c>
      <c r="F128" s="107" t="s">
        <v>267</v>
      </c>
      <c r="G128" s="107" t="s">
        <v>967</v>
      </c>
      <c r="H128" s="234"/>
      <c r="I128" s="234"/>
      <c r="J128" s="234"/>
      <c r="K128" s="234"/>
      <c r="L128" s="234"/>
      <c r="M128" s="234"/>
      <c r="N128" s="234"/>
      <c r="O128" s="234"/>
      <c r="P128" s="234"/>
      <c r="Q128" s="234"/>
      <c r="R128" s="234"/>
      <c r="S128" s="234"/>
      <c r="T128" s="234"/>
      <c r="U128" s="234"/>
      <c r="V128" s="234"/>
      <c r="W128" s="234"/>
      <c r="X128" s="234"/>
      <c r="Y128" s="234"/>
      <c r="Z128" s="234"/>
      <c r="AA128" s="234"/>
      <c r="AB128" s="234"/>
      <c r="AC128" s="234"/>
      <c r="AD128" s="234"/>
      <c r="AE128" s="234"/>
      <c r="AF128" s="234"/>
      <c r="AG128" s="234"/>
      <c r="AH128" s="234"/>
      <c r="AI128" s="234"/>
      <c r="AJ128" s="234"/>
      <c r="AK128" s="234"/>
      <c r="AL128" s="234"/>
      <c r="AM128" s="234"/>
      <c r="AN128" s="234"/>
      <c r="AO128" s="234"/>
      <c r="AP128" s="234"/>
      <c r="AQ128" s="234"/>
      <c r="AR128" s="234"/>
      <c r="AS128" s="234"/>
      <c r="AT128" s="234"/>
      <c r="AU128" s="234"/>
      <c r="AV128" s="234"/>
      <c r="AW128" s="234"/>
      <c r="AX128" s="234"/>
      <c r="AY128" s="234"/>
      <c r="AZ128" s="234"/>
      <c r="BA128" s="234"/>
      <c r="BB128" s="234"/>
      <c r="BC128" s="234"/>
      <c r="BD128" s="234"/>
      <c r="BE128" s="234"/>
      <c r="BF128" s="234"/>
      <c r="BG128" s="234"/>
      <c r="BH128" s="234"/>
      <c r="BI128" s="234"/>
      <c r="BJ128" s="234"/>
      <c r="BK128" s="234"/>
      <c r="BL128" s="234"/>
      <c r="BM128" s="234"/>
      <c r="BN128" s="234"/>
      <c r="BO128" s="234"/>
      <c r="BP128" s="234"/>
      <c r="BQ128" s="234"/>
      <c r="BR128" s="234"/>
      <c r="BS128" s="234"/>
      <c r="BT128" s="234"/>
      <c r="BU128" s="234"/>
      <c r="BV128" s="234"/>
      <c r="BW128" s="234"/>
      <c r="BX128" s="234"/>
      <c r="BY128" s="234"/>
      <c r="BZ128" s="234"/>
      <c r="CA128" s="234"/>
      <c r="CB128" s="234"/>
      <c r="CC128" s="234"/>
      <c r="CD128" s="234"/>
      <c r="CE128" s="234"/>
      <c r="CF128" s="234"/>
      <c r="CG128" s="234"/>
      <c r="CH128" s="234"/>
      <c r="CI128" s="234"/>
      <c r="CJ128" s="234"/>
      <c r="CK128" s="234"/>
      <c r="CL128" s="234"/>
      <c r="CM128" s="234"/>
      <c r="CN128" s="234"/>
      <c r="CO128" s="234"/>
      <c r="CP128" s="234"/>
      <c r="CQ128" s="234"/>
      <c r="CR128" s="234"/>
      <c r="CS128" s="234"/>
      <c r="CT128" s="234"/>
      <c r="CU128" s="234"/>
      <c r="CV128" s="234"/>
      <c r="CW128" s="234"/>
      <c r="CX128" s="234"/>
      <c r="CY128" s="234"/>
      <c r="CZ128" s="234"/>
      <c r="DA128" s="234"/>
      <c r="DB128" s="234"/>
      <c r="DC128" s="234"/>
      <c r="DD128" s="234"/>
      <c r="DE128" s="234"/>
      <c r="DF128" s="234"/>
      <c r="DG128" s="234"/>
      <c r="DH128" s="234"/>
      <c r="DI128" s="234"/>
      <c r="DJ128" s="234"/>
      <c r="DK128" s="234"/>
      <c r="DL128" s="234"/>
      <c r="DM128" s="234"/>
      <c r="DN128" s="234"/>
      <c r="DO128" s="234"/>
      <c r="DP128" s="234"/>
      <c r="DQ128" s="234"/>
      <c r="DR128" s="234"/>
      <c r="DS128" s="234"/>
      <c r="DT128" s="234"/>
      <c r="DU128" s="234"/>
      <c r="DV128" s="234"/>
      <c r="DW128" s="234"/>
      <c r="DX128" s="234"/>
      <c r="DY128" s="234"/>
      <c r="DZ128" s="234"/>
      <c r="EA128" s="234"/>
      <c r="EB128" s="234"/>
      <c r="EC128" s="234"/>
      <c r="ED128" s="234"/>
      <c r="EE128" s="234"/>
      <c r="EF128" s="234"/>
      <c r="EG128" s="234"/>
      <c r="EH128" s="234"/>
      <c r="EI128" s="234"/>
      <c r="EJ128" s="234"/>
      <c r="EK128" s="234"/>
      <c r="EL128" s="234"/>
      <c r="EM128" s="234"/>
      <c r="EN128" s="234"/>
      <c r="EO128" s="234"/>
      <c r="EP128" s="234"/>
      <c r="EQ128" s="234"/>
      <c r="ER128" s="234"/>
      <c r="ES128" s="234"/>
      <c r="ET128" s="234"/>
      <c r="EU128" s="234"/>
      <c r="EV128" s="234"/>
      <c r="EW128" s="235">
        <f>100-100</f>
        <v>0</v>
      </c>
      <c r="EX128" s="234"/>
      <c r="EY128" s="234"/>
      <c r="EZ128" s="234"/>
      <c r="FA128" s="235">
        <f>100-100</f>
        <v>0</v>
      </c>
      <c r="FB128" s="234"/>
      <c r="FC128" s="234"/>
      <c r="FD128" s="234"/>
      <c r="FE128" s="235">
        <f>100-100</f>
        <v>0</v>
      </c>
      <c r="FF128" s="234"/>
      <c r="FG128" s="234"/>
      <c r="FH128" s="234"/>
      <c r="FI128" s="234"/>
      <c r="FJ128" s="234"/>
      <c r="FK128" s="191"/>
      <c r="FL128" s="110" t="s">
        <v>268</v>
      </c>
      <c r="FM128" s="236" t="s">
        <v>269</v>
      </c>
      <c r="FN128" s="236" t="s">
        <v>355</v>
      </c>
      <c r="FO128" s="236" t="s">
        <v>353</v>
      </c>
      <c r="FP128" s="237">
        <f t="shared" si="16"/>
        <v>0</v>
      </c>
      <c r="FQ128" s="5" t="s">
        <v>457</v>
      </c>
    </row>
    <row r="129" spans="1:173" s="5" customFormat="1" ht="15" customHeight="1">
      <c r="A129" s="107" t="s">
        <v>272</v>
      </c>
      <c r="B129" s="107" t="s">
        <v>271</v>
      </c>
      <c r="C129" s="107" t="s">
        <v>347</v>
      </c>
      <c r="D129" s="107" t="s">
        <v>64</v>
      </c>
      <c r="E129" s="108" t="s">
        <v>356</v>
      </c>
      <c r="F129" s="107" t="s">
        <v>267</v>
      </c>
      <c r="G129" s="107" t="s">
        <v>846</v>
      </c>
      <c r="H129" s="109"/>
      <c r="I129" s="185">
        <f>100-100</f>
        <v>0</v>
      </c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85">
        <f>100-100</f>
        <v>0</v>
      </c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>
        <v>10</v>
      </c>
      <c r="AE129" s="109"/>
      <c r="AF129" s="109"/>
      <c r="AG129" s="185">
        <f>150-150</f>
        <v>0</v>
      </c>
      <c r="AH129" s="185">
        <f>150-150</f>
        <v>0</v>
      </c>
      <c r="AI129" s="109"/>
      <c r="AJ129" s="109"/>
      <c r="AK129" s="109"/>
      <c r="AL129" s="109"/>
      <c r="AM129" s="109"/>
      <c r="AN129" s="109"/>
      <c r="AO129" s="185">
        <f>100-100</f>
        <v>0</v>
      </c>
      <c r="AP129" s="109"/>
      <c r="AQ129" s="185">
        <f>200-200</f>
        <v>0</v>
      </c>
      <c r="AR129" s="185">
        <f>200-200</f>
        <v>0</v>
      </c>
      <c r="AS129" s="109"/>
      <c r="AT129" s="109"/>
      <c r="AU129" s="109"/>
      <c r="AV129" s="109"/>
      <c r="AW129" s="109"/>
      <c r="AX129" s="109"/>
      <c r="AY129" s="109"/>
      <c r="AZ129" s="109"/>
      <c r="BA129" s="109"/>
      <c r="BB129" s="109"/>
      <c r="BC129" s="109"/>
      <c r="BD129" s="109"/>
      <c r="BE129" s="109"/>
      <c r="BF129" s="185">
        <f>100-100</f>
        <v>0</v>
      </c>
      <c r="BG129" s="109"/>
      <c r="BH129" s="109"/>
      <c r="BI129" s="109"/>
      <c r="BJ129" s="109"/>
      <c r="BK129" s="109"/>
      <c r="BL129" s="109"/>
      <c r="BM129" s="109"/>
      <c r="BN129" s="109"/>
      <c r="BO129" s="109"/>
      <c r="BP129" s="109"/>
      <c r="BQ129" s="109"/>
      <c r="BR129" s="109"/>
      <c r="BS129" s="109"/>
      <c r="BT129" s="109"/>
      <c r="BU129" s="109"/>
      <c r="BV129" s="109"/>
      <c r="BW129" s="109"/>
      <c r="BX129" s="109"/>
      <c r="BY129" s="109"/>
      <c r="BZ129" s="109"/>
      <c r="CA129" s="109"/>
      <c r="CB129" s="109"/>
      <c r="CC129" s="109"/>
      <c r="CD129" s="109"/>
      <c r="CE129" s="109"/>
      <c r="CF129" s="109"/>
      <c r="CG129" s="109"/>
      <c r="CH129" s="109"/>
      <c r="CI129" s="109"/>
      <c r="CJ129" s="109"/>
      <c r="CK129" s="109"/>
      <c r="CL129" s="109"/>
      <c r="CM129" s="109"/>
      <c r="CN129" s="109"/>
      <c r="CO129" s="109"/>
      <c r="CP129" s="109"/>
      <c r="CQ129" s="109"/>
      <c r="CR129" s="109"/>
      <c r="CS129" s="109"/>
      <c r="CT129" s="109"/>
      <c r="CU129" s="109"/>
      <c r="CV129" s="109"/>
      <c r="CW129" s="109"/>
      <c r="CX129" s="109"/>
      <c r="CY129" s="109"/>
      <c r="CZ129" s="109"/>
      <c r="DA129" s="109"/>
      <c r="DB129" s="109"/>
      <c r="DC129" s="109"/>
      <c r="DD129" s="109"/>
      <c r="DE129" s="109"/>
      <c r="DF129" s="109"/>
      <c r="DG129" s="109"/>
      <c r="DH129" s="109"/>
      <c r="DI129" s="109"/>
      <c r="DJ129" s="109"/>
      <c r="DK129" s="109"/>
      <c r="DL129" s="109"/>
      <c r="DM129" s="109"/>
      <c r="DN129" s="109"/>
      <c r="DO129" s="109"/>
      <c r="DP129" s="109"/>
      <c r="DQ129" s="109"/>
      <c r="DR129" s="109"/>
      <c r="DS129" s="109"/>
      <c r="DT129" s="109"/>
      <c r="DU129" s="109"/>
      <c r="DV129" s="109"/>
      <c r="DW129" s="185">
        <f>300-300</f>
        <v>0</v>
      </c>
      <c r="DX129" s="109"/>
      <c r="DY129" s="109"/>
      <c r="DZ129" s="109"/>
      <c r="EA129" s="109"/>
      <c r="EB129" s="109"/>
      <c r="EC129" s="109"/>
      <c r="ED129" s="109"/>
      <c r="EE129" s="109"/>
      <c r="EF129" s="109"/>
      <c r="EG129" s="109"/>
      <c r="EH129" s="109"/>
      <c r="EI129" s="109"/>
      <c r="EJ129" s="109"/>
      <c r="EK129" s="109"/>
      <c r="EL129" s="109"/>
      <c r="EM129" s="109"/>
      <c r="EN129" s="109"/>
      <c r="EO129" s="109"/>
      <c r="EP129" s="109"/>
      <c r="EQ129" s="109"/>
      <c r="ER129" s="109"/>
      <c r="ES129" s="109"/>
      <c r="ET129" s="109"/>
      <c r="EU129" s="109"/>
      <c r="EV129" s="109"/>
      <c r="EW129" s="109"/>
      <c r="EX129" s="109"/>
      <c r="EY129" s="109"/>
      <c r="EZ129" s="109"/>
      <c r="FA129" s="109"/>
      <c r="FB129" s="109"/>
      <c r="FC129" s="109"/>
      <c r="FD129" s="109"/>
      <c r="FE129" s="109"/>
      <c r="FF129" s="109"/>
      <c r="FG129" s="109"/>
      <c r="FH129" s="109"/>
      <c r="FI129" s="109"/>
      <c r="FJ129" s="109"/>
      <c r="FK129" s="191" t="s">
        <v>357</v>
      </c>
      <c r="FL129" s="110" t="s">
        <v>268</v>
      </c>
      <c r="FM129" s="111" t="s">
        <v>269</v>
      </c>
      <c r="FN129" s="111" t="s">
        <v>358</v>
      </c>
      <c r="FO129" s="111" t="s">
        <v>359</v>
      </c>
      <c r="FP129" s="98">
        <f t="shared" ref="FP129:FP158" si="18">SUM(H129:FJ129)</f>
        <v>10</v>
      </c>
      <c r="FQ129" s="5" t="s">
        <v>458</v>
      </c>
    </row>
    <row r="130" spans="1:173" s="5" customFormat="1" ht="15" customHeight="1">
      <c r="A130" s="107" t="s">
        <v>272</v>
      </c>
      <c r="B130" s="107" t="s">
        <v>271</v>
      </c>
      <c r="C130" s="107" t="s">
        <v>347</v>
      </c>
      <c r="D130" s="107" t="s">
        <v>63</v>
      </c>
      <c r="E130" s="108" t="s">
        <v>356</v>
      </c>
      <c r="F130" s="107" t="s">
        <v>267</v>
      </c>
      <c r="G130" s="107" t="s">
        <v>846</v>
      </c>
      <c r="H130" s="109"/>
      <c r="I130" s="109"/>
      <c r="J130" s="109"/>
      <c r="K130" s="109"/>
      <c r="L130" s="185">
        <v>80</v>
      </c>
      <c r="M130" s="109"/>
      <c r="N130" s="109"/>
      <c r="O130" s="185">
        <f>100-100</f>
        <v>0</v>
      </c>
      <c r="P130" s="109"/>
      <c r="Q130" s="109"/>
      <c r="R130" s="109"/>
      <c r="S130" s="185">
        <f>100-100</f>
        <v>0</v>
      </c>
      <c r="T130" s="109"/>
      <c r="U130" s="185">
        <f>100-100</f>
        <v>0</v>
      </c>
      <c r="V130" s="109"/>
      <c r="W130" s="109"/>
      <c r="X130" s="109"/>
      <c r="Y130" s="185">
        <f>100-100</f>
        <v>0</v>
      </c>
      <c r="Z130" s="109"/>
      <c r="AA130" s="185">
        <f>200-200</f>
        <v>0</v>
      </c>
      <c r="AB130" s="185">
        <f>100-100</f>
        <v>0</v>
      </c>
      <c r="AC130" s="109"/>
      <c r="AD130" s="185">
        <f>100-100</f>
        <v>0</v>
      </c>
      <c r="AE130" s="185">
        <v>10</v>
      </c>
      <c r="AF130" s="185">
        <f>200-200</f>
        <v>0</v>
      </c>
      <c r="AG130" s="109"/>
      <c r="AH130" s="109"/>
      <c r="AI130" s="185">
        <f>200-200</f>
        <v>0</v>
      </c>
      <c r="AJ130" s="109"/>
      <c r="AK130" s="185">
        <f>200-200</f>
        <v>0</v>
      </c>
      <c r="AL130" s="109"/>
      <c r="AM130" s="185">
        <v>80</v>
      </c>
      <c r="AN130" s="109"/>
      <c r="AO130" s="109"/>
      <c r="AP130" s="109"/>
      <c r="AQ130" s="109"/>
      <c r="AR130" s="109"/>
      <c r="AS130" s="185">
        <f>200-200</f>
        <v>0</v>
      </c>
      <c r="AT130" s="109"/>
      <c r="AU130" s="185">
        <v>50</v>
      </c>
      <c r="AV130" s="109"/>
      <c r="AW130" s="109"/>
      <c r="AX130" s="109"/>
      <c r="AY130" s="109"/>
      <c r="AZ130" s="109"/>
      <c r="BA130" s="109"/>
      <c r="BB130" s="109"/>
      <c r="BC130" s="109"/>
      <c r="BD130" s="109"/>
      <c r="BE130" s="109"/>
      <c r="BF130" s="109">
        <v>100</v>
      </c>
      <c r="BG130" s="109"/>
      <c r="BH130" s="109"/>
      <c r="BI130" s="109"/>
      <c r="BJ130" s="109"/>
      <c r="BK130" s="109"/>
      <c r="BL130" s="109"/>
      <c r="BM130" s="109"/>
      <c r="BN130" s="109"/>
      <c r="BO130" s="109"/>
      <c r="BP130" s="109"/>
      <c r="BQ130" s="109"/>
      <c r="BR130" s="109"/>
      <c r="BS130" s="109"/>
      <c r="BT130" s="109"/>
      <c r="BU130" s="185">
        <v>5</v>
      </c>
      <c r="BV130" s="185">
        <f>30-30</f>
        <v>0</v>
      </c>
      <c r="BW130" s="185">
        <v>5</v>
      </c>
      <c r="BX130" s="185">
        <v>10</v>
      </c>
      <c r="BY130" s="185">
        <v>5</v>
      </c>
      <c r="BZ130" s="109"/>
      <c r="CA130" s="185">
        <f>50-50</f>
        <v>0</v>
      </c>
      <c r="CB130" s="185">
        <f>100-100</f>
        <v>0</v>
      </c>
      <c r="CC130" s="185">
        <f>200-200</f>
        <v>0</v>
      </c>
      <c r="CD130" s="185">
        <f>200-200</f>
        <v>0</v>
      </c>
      <c r="CE130" s="185">
        <v>5</v>
      </c>
      <c r="CF130" s="109"/>
      <c r="CG130" s="185">
        <f>50-50</f>
        <v>0</v>
      </c>
      <c r="CH130" s="109"/>
      <c r="CI130" s="185">
        <v>5</v>
      </c>
      <c r="CJ130" s="185">
        <f>30-30</f>
        <v>0</v>
      </c>
      <c r="CK130" s="185">
        <v>5</v>
      </c>
      <c r="CL130" s="185">
        <v>10</v>
      </c>
      <c r="CM130" s="185">
        <v>5</v>
      </c>
      <c r="CN130" s="185">
        <v>0</v>
      </c>
      <c r="CO130" s="109"/>
      <c r="CP130" s="109"/>
      <c r="CQ130" s="185">
        <f>10-10</f>
        <v>0</v>
      </c>
      <c r="CR130" s="185">
        <f>100-100</f>
        <v>0</v>
      </c>
      <c r="CS130" s="185">
        <f>100-100</f>
        <v>0</v>
      </c>
      <c r="CT130" s="185">
        <v>10</v>
      </c>
      <c r="CU130" s="109"/>
      <c r="CV130" s="109"/>
      <c r="CW130" s="109"/>
      <c r="CX130" s="109"/>
      <c r="CY130" s="109"/>
      <c r="CZ130" s="109"/>
      <c r="DA130" s="109"/>
      <c r="DB130" s="109"/>
      <c r="DC130" s="185">
        <v>10</v>
      </c>
      <c r="DD130" s="185">
        <v>5</v>
      </c>
      <c r="DE130" s="185">
        <f>10-10</f>
        <v>0</v>
      </c>
      <c r="DF130" s="109"/>
      <c r="DG130" s="109"/>
      <c r="DH130" s="185">
        <v>5</v>
      </c>
      <c r="DI130" s="109"/>
      <c r="DJ130" s="185">
        <f>20-20</f>
        <v>0</v>
      </c>
      <c r="DK130" s="185">
        <v>5</v>
      </c>
      <c r="DL130" s="109"/>
      <c r="DM130" s="109"/>
      <c r="DN130" s="109"/>
      <c r="DO130" s="109"/>
      <c r="DP130" s="109"/>
      <c r="DQ130" s="109"/>
      <c r="DR130" s="109"/>
      <c r="DS130" s="109"/>
      <c r="DT130" s="185">
        <v>5</v>
      </c>
      <c r="DU130" s="109"/>
      <c r="DV130" s="109"/>
      <c r="DW130" s="109">
        <v>30</v>
      </c>
      <c r="DX130" s="109"/>
      <c r="DY130" s="109"/>
      <c r="DZ130" s="109"/>
      <c r="EA130" s="109"/>
      <c r="EB130" s="109"/>
      <c r="EC130" s="109"/>
      <c r="ED130" s="109"/>
      <c r="EE130" s="185">
        <f>10-10</f>
        <v>0</v>
      </c>
      <c r="EF130" s="109"/>
      <c r="EG130" s="109"/>
      <c r="EH130" s="109"/>
      <c r="EI130" s="109"/>
      <c r="EJ130" s="109"/>
      <c r="EK130" s="109"/>
      <c r="EL130" s="109"/>
      <c r="EM130" s="109"/>
      <c r="EN130" s="109"/>
      <c r="EO130" s="109"/>
      <c r="EP130" s="109"/>
      <c r="EQ130" s="109"/>
      <c r="ER130" s="109"/>
      <c r="ES130" s="109"/>
      <c r="ET130" s="185">
        <f>20-20</f>
        <v>0</v>
      </c>
      <c r="EU130" s="185">
        <v>15</v>
      </c>
      <c r="EV130" s="185">
        <v>5</v>
      </c>
      <c r="EW130" s="109"/>
      <c r="EX130" s="185">
        <f>20-20</f>
        <v>0</v>
      </c>
      <c r="EY130" s="185">
        <f>20-20</f>
        <v>0</v>
      </c>
      <c r="EZ130" s="185">
        <f>20-20</f>
        <v>0</v>
      </c>
      <c r="FA130" s="109"/>
      <c r="FB130" s="185">
        <v>5</v>
      </c>
      <c r="FC130" s="185">
        <f>20-20</f>
        <v>0</v>
      </c>
      <c r="FD130" s="109"/>
      <c r="FE130" s="109"/>
      <c r="FF130" s="185">
        <v>5</v>
      </c>
      <c r="FG130" s="109"/>
      <c r="FH130" s="185">
        <f>100-100</f>
        <v>0</v>
      </c>
      <c r="FI130" s="109"/>
      <c r="FJ130" s="109"/>
      <c r="FK130" s="191" t="s">
        <v>357</v>
      </c>
      <c r="FL130" s="110" t="s">
        <v>268</v>
      </c>
      <c r="FM130" s="111" t="s">
        <v>269</v>
      </c>
      <c r="FN130" s="111" t="s">
        <v>358</v>
      </c>
      <c r="FO130" s="111" t="s">
        <v>359</v>
      </c>
      <c r="FP130" s="98">
        <f t="shared" si="18"/>
        <v>475</v>
      </c>
      <c r="FQ130" s="5" t="s">
        <v>458</v>
      </c>
    </row>
    <row r="131" spans="1:173" s="5" customFormat="1" ht="15" customHeight="1">
      <c r="A131" s="107" t="s">
        <v>272</v>
      </c>
      <c r="B131" s="107" t="s">
        <v>271</v>
      </c>
      <c r="C131" s="107" t="s">
        <v>347</v>
      </c>
      <c r="D131" s="107" t="s">
        <v>65</v>
      </c>
      <c r="E131" s="108" t="s">
        <v>356</v>
      </c>
      <c r="F131" s="107" t="s">
        <v>267</v>
      </c>
      <c r="G131" s="107" t="s">
        <v>928</v>
      </c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09"/>
      <c r="AW131" s="109"/>
      <c r="AX131" s="109"/>
      <c r="AY131" s="109"/>
      <c r="AZ131" s="109"/>
      <c r="BA131" s="109"/>
      <c r="BB131" s="109"/>
      <c r="BC131" s="109"/>
      <c r="BD131" s="109"/>
      <c r="BE131" s="109"/>
      <c r="BF131" s="109"/>
      <c r="BG131" s="109"/>
      <c r="BH131" s="109"/>
      <c r="BI131" s="109"/>
      <c r="BJ131" s="109"/>
      <c r="BK131" s="109"/>
      <c r="BL131" s="109"/>
      <c r="BM131" s="109"/>
      <c r="BN131" s="109"/>
      <c r="BO131" s="109"/>
      <c r="BP131" s="109"/>
      <c r="BQ131" s="109"/>
      <c r="BR131" s="109"/>
      <c r="BS131" s="109"/>
      <c r="BT131" s="109"/>
      <c r="BU131" s="109"/>
      <c r="BV131" s="109"/>
      <c r="BW131" s="109"/>
      <c r="BX131" s="109"/>
      <c r="BY131" s="109"/>
      <c r="BZ131" s="109"/>
      <c r="CA131" s="109"/>
      <c r="CB131" s="109"/>
      <c r="CC131" s="109"/>
      <c r="CD131" s="109"/>
      <c r="CE131" s="109"/>
      <c r="CF131" s="109"/>
      <c r="CG131" s="109"/>
      <c r="CH131" s="109"/>
      <c r="CI131" s="109"/>
      <c r="CJ131" s="109"/>
      <c r="CK131" s="109"/>
      <c r="CL131" s="109"/>
      <c r="CM131" s="109"/>
      <c r="CN131" s="109"/>
      <c r="CO131" s="109"/>
      <c r="CP131" s="109"/>
      <c r="CQ131" s="109"/>
      <c r="CR131" s="109"/>
      <c r="CS131" s="109"/>
      <c r="CT131" s="109"/>
      <c r="CU131" s="109"/>
      <c r="CV131" s="109"/>
      <c r="CW131" s="109"/>
      <c r="CX131" s="109"/>
      <c r="CY131" s="109"/>
      <c r="CZ131" s="109"/>
      <c r="DA131" s="109"/>
      <c r="DB131" s="109"/>
      <c r="DC131" s="109"/>
      <c r="DD131" s="109"/>
      <c r="DE131" s="109"/>
      <c r="DF131" s="109"/>
      <c r="DG131" s="109"/>
      <c r="DH131" s="109"/>
      <c r="DI131" s="109"/>
      <c r="DJ131" s="109"/>
      <c r="DK131" s="109"/>
      <c r="DL131" s="109"/>
      <c r="DM131" s="109"/>
      <c r="DN131" s="109"/>
      <c r="DO131" s="109"/>
      <c r="DP131" s="109"/>
      <c r="DQ131" s="109"/>
      <c r="DR131" s="109"/>
      <c r="DS131" s="109"/>
      <c r="DT131" s="109"/>
      <c r="DU131" s="109"/>
      <c r="DV131" s="109"/>
      <c r="DW131" s="109"/>
      <c r="DX131" s="109"/>
      <c r="DY131" s="109"/>
      <c r="DZ131" s="109"/>
      <c r="EA131" s="109"/>
      <c r="EB131" s="109"/>
      <c r="EC131" s="109"/>
      <c r="ED131" s="109"/>
      <c r="EE131" s="109"/>
      <c r="EF131" s="109"/>
      <c r="EG131" s="109"/>
      <c r="EH131" s="109"/>
      <c r="EI131" s="109"/>
      <c r="EJ131" s="109"/>
      <c r="EK131" s="109"/>
      <c r="EL131" s="109"/>
      <c r="EM131" s="109"/>
      <c r="EN131" s="109"/>
      <c r="EO131" s="109"/>
      <c r="EP131" s="109"/>
      <c r="EQ131" s="109"/>
      <c r="ER131" s="109"/>
      <c r="ES131" s="109"/>
      <c r="ET131" s="109"/>
      <c r="EU131" s="109"/>
      <c r="EV131" s="109"/>
      <c r="EW131" s="109"/>
      <c r="EX131" s="109"/>
      <c r="EY131" s="109"/>
      <c r="EZ131" s="109"/>
      <c r="FA131" s="185">
        <f>20-20</f>
        <v>0</v>
      </c>
      <c r="FB131" s="109"/>
      <c r="FC131" s="109"/>
      <c r="FD131" s="109"/>
      <c r="FE131" s="185">
        <f>20-20</f>
        <v>0</v>
      </c>
      <c r="FF131" s="109"/>
      <c r="FG131" s="109"/>
      <c r="FH131" s="109"/>
      <c r="FI131" s="109"/>
      <c r="FJ131" s="109"/>
      <c r="FK131" s="191" t="s">
        <v>357</v>
      </c>
      <c r="FL131" s="110" t="s">
        <v>268</v>
      </c>
      <c r="FM131" s="111" t="s">
        <v>269</v>
      </c>
      <c r="FN131" s="111" t="s">
        <v>358</v>
      </c>
      <c r="FO131" s="111" t="s">
        <v>359</v>
      </c>
      <c r="FP131" s="98">
        <f t="shared" si="18"/>
        <v>0</v>
      </c>
      <c r="FQ131" s="5" t="s">
        <v>458</v>
      </c>
    </row>
    <row r="132" spans="1:173" s="5" customFormat="1" ht="15" customHeight="1">
      <c r="A132" s="107" t="s">
        <v>272</v>
      </c>
      <c r="B132" s="107" t="s">
        <v>271</v>
      </c>
      <c r="C132" s="107" t="s">
        <v>347</v>
      </c>
      <c r="D132" s="107" t="s">
        <v>64</v>
      </c>
      <c r="E132" s="108" t="s">
        <v>360</v>
      </c>
      <c r="F132" s="107" t="s">
        <v>267</v>
      </c>
      <c r="G132" s="107" t="s">
        <v>847</v>
      </c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  <c r="AC132" s="109"/>
      <c r="AD132" s="109">
        <v>10</v>
      </c>
      <c r="AE132" s="109"/>
      <c r="AF132" s="109"/>
      <c r="AG132" s="185">
        <f>300-300</f>
        <v>0</v>
      </c>
      <c r="AH132" s="185">
        <f>300-300</f>
        <v>0</v>
      </c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09"/>
      <c r="AY132" s="109"/>
      <c r="AZ132" s="109"/>
      <c r="BA132" s="109"/>
      <c r="BB132" s="109"/>
      <c r="BC132" s="109"/>
      <c r="BD132" s="109"/>
      <c r="BE132" s="109"/>
      <c r="BF132" s="109"/>
      <c r="BG132" s="109"/>
      <c r="BH132" s="109"/>
      <c r="BI132" s="109"/>
      <c r="BJ132" s="109"/>
      <c r="BK132" s="109"/>
      <c r="BL132" s="109"/>
      <c r="BM132" s="109"/>
      <c r="BN132" s="109"/>
      <c r="BO132" s="109"/>
      <c r="BP132" s="109"/>
      <c r="BQ132" s="109"/>
      <c r="BR132" s="109"/>
      <c r="BS132" s="109"/>
      <c r="BT132" s="109"/>
      <c r="BU132" s="109"/>
      <c r="BV132" s="109"/>
      <c r="BW132" s="109"/>
      <c r="BX132" s="109"/>
      <c r="BY132" s="109"/>
      <c r="BZ132" s="109"/>
      <c r="CA132" s="109"/>
      <c r="CB132" s="109"/>
      <c r="CC132" s="109"/>
      <c r="CD132" s="109"/>
      <c r="CE132" s="109"/>
      <c r="CF132" s="109"/>
      <c r="CG132" s="109"/>
      <c r="CH132" s="109"/>
      <c r="CI132" s="109"/>
      <c r="CJ132" s="109"/>
      <c r="CK132" s="109"/>
      <c r="CL132" s="109"/>
      <c r="CM132" s="109"/>
      <c r="CN132" s="109"/>
      <c r="CO132" s="109"/>
      <c r="CP132" s="109"/>
      <c r="CQ132" s="109"/>
      <c r="CR132" s="109"/>
      <c r="CS132" s="109"/>
      <c r="CT132" s="109"/>
      <c r="CU132" s="109"/>
      <c r="CV132" s="109"/>
      <c r="CW132" s="109"/>
      <c r="CX132" s="109"/>
      <c r="CY132" s="109"/>
      <c r="CZ132" s="109"/>
      <c r="DA132" s="109"/>
      <c r="DB132" s="109"/>
      <c r="DC132" s="109"/>
      <c r="DD132" s="109"/>
      <c r="DE132" s="109"/>
      <c r="DF132" s="109"/>
      <c r="DG132" s="109"/>
      <c r="DH132" s="109"/>
      <c r="DI132" s="109"/>
      <c r="DJ132" s="109"/>
      <c r="DK132" s="109"/>
      <c r="DL132" s="109"/>
      <c r="DM132" s="109"/>
      <c r="DN132" s="109"/>
      <c r="DO132" s="109"/>
      <c r="DP132" s="109"/>
      <c r="DQ132" s="109"/>
      <c r="DR132" s="109"/>
      <c r="DS132" s="109"/>
      <c r="DT132" s="109"/>
      <c r="DU132" s="109"/>
      <c r="DV132" s="109"/>
      <c r="DW132" s="109"/>
      <c r="DX132" s="109"/>
      <c r="DY132" s="109"/>
      <c r="DZ132" s="109"/>
      <c r="EA132" s="109"/>
      <c r="EB132" s="109"/>
      <c r="EC132" s="109"/>
      <c r="ED132" s="109"/>
      <c r="EE132" s="109"/>
      <c r="EF132" s="109"/>
      <c r="EG132" s="109"/>
      <c r="EH132" s="109"/>
      <c r="EI132" s="109"/>
      <c r="EJ132" s="109"/>
      <c r="EK132" s="109"/>
      <c r="EL132" s="109"/>
      <c r="EM132" s="109"/>
      <c r="EN132" s="109"/>
      <c r="EO132" s="109"/>
      <c r="EP132" s="109"/>
      <c r="EQ132" s="109"/>
      <c r="ER132" s="109"/>
      <c r="ES132" s="109"/>
      <c r="ET132" s="109"/>
      <c r="EU132" s="109"/>
      <c r="EV132" s="109"/>
      <c r="EW132" s="109"/>
      <c r="EX132" s="109"/>
      <c r="EY132" s="109"/>
      <c r="EZ132" s="109"/>
      <c r="FA132" s="109"/>
      <c r="FB132" s="109"/>
      <c r="FC132" s="109"/>
      <c r="FD132" s="109"/>
      <c r="FE132" s="109"/>
      <c r="FF132" s="109"/>
      <c r="FG132" s="109"/>
      <c r="FH132" s="109"/>
      <c r="FI132" s="109"/>
      <c r="FJ132" s="109"/>
      <c r="FK132" s="191"/>
      <c r="FL132" s="110" t="s">
        <v>268</v>
      </c>
      <c r="FM132" s="111" t="s">
        <v>269</v>
      </c>
      <c r="FN132" s="111" t="s">
        <v>361</v>
      </c>
      <c r="FO132" s="111" t="s">
        <v>362</v>
      </c>
      <c r="FP132" s="98">
        <f t="shared" si="18"/>
        <v>10</v>
      </c>
      <c r="FQ132" s="5" t="s">
        <v>458</v>
      </c>
    </row>
    <row r="133" spans="1:173" s="5" customFormat="1" ht="15" customHeight="1">
      <c r="A133" s="107" t="s">
        <v>272</v>
      </c>
      <c r="B133" s="107" t="s">
        <v>271</v>
      </c>
      <c r="C133" s="107" t="s">
        <v>347</v>
      </c>
      <c r="D133" s="107" t="s">
        <v>63</v>
      </c>
      <c r="E133" s="108" t="s">
        <v>360</v>
      </c>
      <c r="F133" s="107" t="s">
        <v>267</v>
      </c>
      <c r="G133" s="107" t="s">
        <v>847</v>
      </c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85">
        <f>300-300</f>
        <v>0</v>
      </c>
      <c r="V133" s="109"/>
      <c r="W133" s="109"/>
      <c r="X133" s="109"/>
      <c r="Y133" s="109"/>
      <c r="Z133" s="109"/>
      <c r="AA133" s="109"/>
      <c r="AB133" s="109"/>
      <c r="AC133" s="109"/>
      <c r="AD133" s="185">
        <f>300-300</f>
        <v>0</v>
      </c>
      <c r="AE133" s="185">
        <v>10</v>
      </c>
      <c r="AF133" s="109"/>
      <c r="AG133" s="109"/>
      <c r="AH133" s="109"/>
      <c r="AI133" s="109"/>
      <c r="AJ133" s="109"/>
      <c r="AK133" s="109"/>
      <c r="AL133" s="109"/>
      <c r="AM133" s="185">
        <v>30</v>
      </c>
      <c r="AN133" s="109"/>
      <c r="AO133" s="109"/>
      <c r="AP133" s="109"/>
      <c r="AQ133" s="109"/>
      <c r="AR133" s="109"/>
      <c r="AS133" s="109"/>
      <c r="AT133" s="109"/>
      <c r="AU133" s="185">
        <v>20</v>
      </c>
      <c r="AV133" s="109"/>
      <c r="AW133" s="109"/>
      <c r="AX133" s="109"/>
      <c r="AY133" s="109"/>
      <c r="AZ133" s="109"/>
      <c r="BA133" s="109"/>
      <c r="BB133" s="109"/>
      <c r="BC133" s="109"/>
      <c r="BD133" s="109"/>
      <c r="BE133" s="109"/>
      <c r="BF133" s="109"/>
      <c r="BG133" s="109"/>
      <c r="BH133" s="109"/>
      <c r="BI133" s="109"/>
      <c r="BJ133" s="109"/>
      <c r="BK133" s="109"/>
      <c r="BL133" s="109"/>
      <c r="BM133" s="109"/>
      <c r="BN133" s="109"/>
      <c r="BO133" s="109"/>
      <c r="BP133" s="109"/>
      <c r="BQ133" s="109"/>
      <c r="BR133" s="109"/>
      <c r="BS133" s="109"/>
      <c r="BT133" s="109"/>
      <c r="BU133" s="185">
        <f>50-50</f>
        <v>0</v>
      </c>
      <c r="BV133" s="185">
        <f>50-50</f>
        <v>0</v>
      </c>
      <c r="BW133" s="185">
        <f>30-30</f>
        <v>0</v>
      </c>
      <c r="BX133" s="185">
        <v>5</v>
      </c>
      <c r="BY133" s="185">
        <f>50-50</f>
        <v>0</v>
      </c>
      <c r="BZ133" s="109"/>
      <c r="CA133" s="109"/>
      <c r="CB133" s="185">
        <f>300-300</f>
        <v>0</v>
      </c>
      <c r="CC133" s="185">
        <f>300-300</f>
        <v>0</v>
      </c>
      <c r="CD133" s="185">
        <f>300-300</f>
        <v>0</v>
      </c>
      <c r="CE133" s="185">
        <f>200-200</f>
        <v>0</v>
      </c>
      <c r="CF133" s="109"/>
      <c r="CG133" s="109"/>
      <c r="CH133" s="109"/>
      <c r="CI133" s="185">
        <v>5</v>
      </c>
      <c r="CJ133" s="185">
        <f>50-50</f>
        <v>0</v>
      </c>
      <c r="CK133" s="185">
        <f>50-50</f>
        <v>0</v>
      </c>
      <c r="CL133" s="185">
        <v>5</v>
      </c>
      <c r="CM133" s="109">
        <v>5</v>
      </c>
      <c r="CN133" s="185">
        <f>100-100</f>
        <v>0</v>
      </c>
      <c r="CO133" s="109"/>
      <c r="CP133" s="109"/>
      <c r="CQ133" s="185">
        <f>100-100</f>
        <v>0</v>
      </c>
      <c r="CR133" s="185">
        <f>100-100</f>
        <v>0</v>
      </c>
      <c r="CS133" s="185">
        <f>100-100</f>
        <v>0</v>
      </c>
      <c r="CT133" s="185">
        <v>5</v>
      </c>
      <c r="CU133" s="109"/>
      <c r="CV133" s="109"/>
      <c r="CW133" s="109"/>
      <c r="CX133" s="109"/>
      <c r="CY133" s="109"/>
      <c r="CZ133" s="109"/>
      <c r="DA133" s="109"/>
      <c r="DB133" s="109"/>
      <c r="DC133" s="109"/>
      <c r="DD133" s="185">
        <f>100-100</f>
        <v>0</v>
      </c>
      <c r="DE133" s="185">
        <f>50-50</f>
        <v>0</v>
      </c>
      <c r="DF133" s="109"/>
      <c r="DG133" s="109"/>
      <c r="DH133" s="185">
        <f>50-50</f>
        <v>0</v>
      </c>
      <c r="DI133" s="185">
        <f>50-50</f>
        <v>0</v>
      </c>
      <c r="DJ133" s="185">
        <f>50-50</f>
        <v>0</v>
      </c>
      <c r="DK133" s="185">
        <f>50-50</f>
        <v>0</v>
      </c>
      <c r="DL133" s="109"/>
      <c r="DM133" s="109"/>
      <c r="DN133" s="109"/>
      <c r="DO133" s="109"/>
      <c r="DP133" s="109"/>
      <c r="DQ133" s="109"/>
      <c r="DR133" s="109"/>
      <c r="DS133" s="109"/>
      <c r="DT133" s="185">
        <f>50-50</f>
        <v>0</v>
      </c>
      <c r="DU133" s="109"/>
      <c r="DV133" s="109"/>
      <c r="DW133" s="109"/>
      <c r="DX133" s="109"/>
      <c r="DY133" s="109"/>
      <c r="DZ133" s="109"/>
      <c r="EA133" s="109"/>
      <c r="EB133" s="109"/>
      <c r="EC133" s="109"/>
      <c r="ED133" s="109"/>
      <c r="EE133" s="109"/>
      <c r="EF133" s="109"/>
      <c r="EG133" s="109"/>
      <c r="EH133" s="109"/>
      <c r="EI133" s="109"/>
      <c r="EJ133" s="109"/>
      <c r="EK133" s="109"/>
      <c r="EL133" s="109"/>
      <c r="EM133" s="109"/>
      <c r="EN133" s="109"/>
      <c r="EO133" s="109"/>
      <c r="EP133" s="109"/>
      <c r="EQ133" s="109"/>
      <c r="ER133" s="185">
        <f>50-50</f>
        <v>0</v>
      </c>
      <c r="ES133" s="109"/>
      <c r="ET133" s="185">
        <f>50-50</f>
        <v>0</v>
      </c>
      <c r="EU133" s="185">
        <f>50-50</f>
        <v>0</v>
      </c>
      <c r="EV133" s="185">
        <f>30-30</f>
        <v>0</v>
      </c>
      <c r="EW133" s="109"/>
      <c r="EX133" s="185">
        <f>30-30</f>
        <v>0</v>
      </c>
      <c r="EY133" s="109"/>
      <c r="EZ133" s="185">
        <f>30-30</f>
        <v>0</v>
      </c>
      <c r="FA133" s="109"/>
      <c r="FB133" s="185">
        <f>30-30</f>
        <v>0</v>
      </c>
      <c r="FC133" s="109"/>
      <c r="FD133" s="109"/>
      <c r="FE133" s="109"/>
      <c r="FF133" s="185">
        <f>30-30</f>
        <v>0</v>
      </c>
      <c r="FG133" s="109"/>
      <c r="FH133" s="109"/>
      <c r="FI133" s="109"/>
      <c r="FJ133" s="109"/>
      <c r="FK133" s="191"/>
      <c r="FL133" s="110" t="s">
        <v>268</v>
      </c>
      <c r="FM133" s="111" t="s">
        <v>269</v>
      </c>
      <c r="FN133" s="111" t="s">
        <v>361</v>
      </c>
      <c r="FO133" s="111" t="s">
        <v>362</v>
      </c>
      <c r="FP133" s="98">
        <f t="shared" si="18"/>
        <v>85</v>
      </c>
      <c r="FQ133" s="5" t="s">
        <v>458</v>
      </c>
    </row>
    <row r="134" spans="1:173" s="5" customFormat="1" ht="15" customHeight="1">
      <c r="A134" s="107" t="s">
        <v>272</v>
      </c>
      <c r="B134" s="107" t="s">
        <v>271</v>
      </c>
      <c r="C134" s="107" t="s">
        <v>347</v>
      </c>
      <c r="D134" s="107" t="s">
        <v>65</v>
      </c>
      <c r="E134" s="108" t="s">
        <v>360</v>
      </c>
      <c r="F134" s="107" t="s">
        <v>267</v>
      </c>
      <c r="G134" s="107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09"/>
      <c r="AX134" s="109"/>
      <c r="AY134" s="109"/>
      <c r="AZ134" s="109"/>
      <c r="BA134" s="109"/>
      <c r="BB134" s="109"/>
      <c r="BC134" s="109"/>
      <c r="BD134" s="109"/>
      <c r="BE134" s="109"/>
      <c r="BF134" s="109"/>
      <c r="BG134" s="109"/>
      <c r="BH134" s="109"/>
      <c r="BI134" s="109"/>
      <c r="BJ134" s="109"/>
      <c r="BK134" s="109"/>
      <c r="BL134" s="109"/>
      <c r="BM134" s="109"/>
      <c r="BN134" s="109"/>
      <c r="BO134" s="109"/>
      <c r="BP134" s="109"/>
      <c r="BQ134" s="109"/>
      <c r="BR134" s="109"/>
      <c r="BS134" s="109"/>
      <c r="BT134" s="109"/>
      <c r="BU134" s="109"/>
      <c r="BV134" s="109"/>
      <c r="BW134" s="109"/>
      <c r="BX134" s="109"/>
      <c r="BY134" s="109"/>
      <c r="BZ134" s="109"/>
      <c r="CA134" s="109"/>
      <c r="CB134" s="109"/>
      <c r="CC134" s="109"/>
      <c r="CD134" s="109"/>
      <c r="CE134" s="109"/>
      <c r="CF134" s="109"/>
      <c r="CG134" s="109"/>
      <c r="CH134" s="109"/>
      <c r="CI134" s="109"/>
      <c r="CJ134" s="109"/>
      <c r="CK134" s="109"/>
      <c r="CL134" s="109"/>
      <c r="CM134" s="109"/>
      <c r="CN134" s="109"/>
      <c r="CO134" s="109"/>
      <c r="CP134" s="109"/>
      <c r="CQ134" s="109"/>
      <c r="CR134" s="109"/>
      <c r="CS134" s="109"/>
      <c r="CT134" s="109"/>
      <c r="CU134" s="109"/>
      <c r="CV134" s="109"/>
      <c r="CW134" s="109"/>
      <c r="CX134" s="109"/>
      <c r="CY134" s="109"/>
      <c r="CZ134" s="109"/>
      <c r="DA134" s="109"/>
      <c r="DB134" s="109"/>
      <c r="DC134" s="109"/>
      <c r="DD134" s="109"/>
      <c r="DE134" s="109"/>
      <c r="DF134" s="109"/>
      <c r="DG134" s="109"/>
      <c r="DH134" s="109"/>
      <c r="DI134" s="109"/>
      <c r="DJ134" s="109"/>
      <c r="DK134" s="109"/>
      <c r="DL134" s="109"/>
      <c r="DM134" s="109"/>
      <c r="DN134" s="109"/>
      <c r="DO134" s="109"/>
      <c r="DP134" s="109"/>
      <c r="DQ134" s="109"/>
      <c r="DR134" s="109"/>
      <c r="DS134" s="109"/>
      <c r="DT134" s="109"/>
      <c r="DU134" s="109"/>
      <c r="DV134" s="109"/>
      <c r="DW134" s="109"/>
      <c r="DX134" s="109"/>
      <c r="DY134" s="109"/>
      <c r="DZ134" s="109"/>
      <c r="EA134" s="109"/>
      <c r="EB134" s="109"/>
      <c r="EC134" s="109"/>
      <c r="ED134" s="109"/>
      <c r="EE134" s="109"/>
      <c r="EF134" s="109"/>
      <c r="EG134" s="109"/>
      <c r="EH134" s="109"/>
      <c r="EI134" s="109"/>
      <c r="EJ134" s="109"/>
      <c r="EK134" s="109"/>
      <c r="EL134" s="109"/>
      <c r="EM134" s="109"/>
      <c r="EN134" s="109"/>
      <c r="EO134" s="109"/>
      <c r="EP134" s="109"/>
      <c r="EQ134" s="109"/>
      <c r="ER134" s="109"/>
      <c r="ES134" s="109"/>
      <c r="ET134" s="109"/>
      <c r="EU134" s="109"/>
      <c r="EV134" s="109"/>
      <c r="EW134" s="109"/>
      <c r="EX134" s="109"/>
      <c r="EY134" s="109"/>
      <c r="EZ134" s="109"/>
      <c r="FA134" s="109"/>
      <c r="FB134" s="109"/>
      <c r="FC134" s="109"/>
      <c r="FD134" s="109"/>
      <c r="FE134" s="185">
        <f>10-10</f>
        <v>0</v>
      </c>
      <c r="FF134" s="109"/>
      <c r="FG134" s="109"/>
      <c r="FH134" s="109"/>
      <c r="FI134" s="109"/>
      <c r="FJ134" s="109"/>
      <c r="FK134" s="191"/>
      <c r="FL134" s="110" t="s">
        <v>268</v>
      </c>
      <c r="FM134" s="111" t="s">
        <v>269</v>
      </c>
      <c r="FN134" s="111" t="s">
        <v>361</v>
      </c>
      <c r="FO134" s="111" t="s">
        <v>362</v>
      </c>
      <c r="FP134" s="98">
        <f t="shared" si="18"/>
        <v>0</v>
      </c>
      <c r="FQ134" s="5" t="s">
        <v>458</v>
      </c>
    </row>
    <row r="135" spans="1:173" s="5" customFormat="1" ht="15" customHeight="1">
      <c r="A135" s="107" t="s">
        <v>264</v>
      </c>
      <c r="B135" s="107" t="s">
        <v>271</v>
      </c>
      <c r="C135" s="107" t="s">
        <v>347</v>
      </c>
      <c r="D135" s="107" t="s">
        <v>64</v>
      </c>
      <c r="E135" s="183" t="s">
        <v>363</v>
      </c>
      <c r="F135" s="107" t="s">
        <v>267</v>
      </c>
      <c r="G135" s="107" t="s">
        <v>939</v>
      </c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85">
        <v>0</v>
      </c>
      <c r="U135" s="109"/>
      <c r="V135" s="109"/>
      <c r="W135" s="109"/>
      <c r="X135" s="109"/>
      <c r="Y135" s="109"/>
      <c r="Z135" s="109"/>
      <c r="AA135" s="109"/>
      <c r="AB135" s="109"/>
      <c r="AC135" s="109"/>
      <c r="AD135" s="109"/>
      <c r="AE135" s="109"/>
      <c r="AF135" s="109"/>
      <c r="AG135" s="185">
        <v>0</v>
      </c>
      <c r="AH135" s="185">
        <v>0</v>
      </c>
      <c r="AI135" s="109"/>
      <c r="AJ135" s="109"/>
      <c r="AK135" s="109"/>
      <c r="AL135" s="109"/>
      <c r="AM135" s="109"/>
      <c r="AN135" s="109"/>
      <c r="AO135" s="185">
        <v>20</v>
      </c>
      <c r="AP135" s="109"/>
      <c r="AQ135" s="185">
        <v>0</v>
      </c>
      <c r="AR135" s="185">
        <v>0</v>
      </c>
      <c r="AS135" s="109"/>
      <c r="AT135" s="109"/>
      <c r="AU135" s="109"/>
      <c r="AV135" s="109"/>
      <c r="AW135" s="109"/>
      <c r="AX135" s="109">
        <v>27</v>
      </c>
      <c r="AY135" s="185">
        <v>0</v>
      </c>
      <c r="AZ135" s="109"/>
      <c r="BA135" s="109"/>
      <c r="BB135" s="109"/>
      <c r="BC135" s="109"/>
      <c r="BD135" s="109"/>
      <c r="BE135" s="109"/>
      <c r="BF135" s="185">
        <v>0</v>
      </c>
      <c r="BG135" s="109"/>
      <c r="BH135" s="109"/>
      <c r="BI135" s="109"/>
      <c r="BJ135" s="109"/>
      <c r="BK135" s="109"/>
      <c r="BL135" s="109"/>
      <c r="BM135" s="109"/>
      <c r="BN135" s="109"/>
      <c r="BO135" s="109"/>
      <c r="BP135" s="109"/>
      <c r="BQ135" s="109"/>
      <c r="BR135" s="109"/>
      <c r="BS135" s="109"/>
      <c r="BT135" s="109"/>
      <c r="BU135" s="109"/>
      <c r="BV135" s="109"/>
      <c r="BW135" s="109"/>
      <c r="BX135" s="109"/>
      <c r="BY135" s="109"/>
      <c r="BZ135" s="109"/>
      <c r="CA135" s="109"/>
      <c r="CB135" s="109"/>
      <c r="CC135" s="109"/>
      <c r="CD135" s="109"/>
      <c r="CE135" s="109"/>
      <c r="CF135" s="109"/>
      <c r="CG135" s="109"/>
      <c r="CH135" s="109"/>
      <c r="CI135" s="109"/>
      <c r="CJ135" s="109"/>
      <c r="CK135" s="109"/>
      <c r="CL135" s="109"/>
      <c r="CM135" s="109"/>
      <c r="CN135" s="109"/>
      <c r="CO135" s="109"/>
      <c r="CP135" s="109"/>
      <c r="CQ135" s="109"/>
      <c r="CR135" s="109"/>
      <c r="CS135" s="109"/>
      <c r="CT135" s="109"/>
      <c r="CU135" s="109"/>
      <c r="CV135" s="109"/>
      <c r="CW135" s="109"/>
      <c r="CX135" s="109"/>
      <c r="CY135" s="109"/>
      <c r="CZ135" s="109"/>
      <c r="DA135" s="109"/>
      <c r="DB135" s="109"/>
      <c r="DC135" s="109"/>
      <c r="DD135" s="109"/>
      <c r="DE135" s="109"/>
      <c r="DF135" s="109"/>
      <c r="DG135" s="109"/>
      <c r="DH135" s="109"/>
      <c r="DI135" s="109"/>
      <c r="DJ135" s="109"/>
      <c r="DK135" s="109"/>
      <c r="DL135" s="109"/>
      <c r="DM135" s="109"/>
      <c r="DN135" s="109"/>
      <c r="DO135" s="109"/>
      <c r="DP135" s="109"/>
      <c r="DQ135" s="109"/>
      <c r="DR135" s="109"/>
      <c r="DS135" s="109"/>
      <c r="DT135" s="109"/>
      <c r="DU135" s="109"/>
      <c r="DV135" s="109"/>
      <c r="DW135" s="109"/>
      <c r="DX135" s="109"/>
      <c r="DY135" s="109"/>
      <c r="DZ135" s="109"/>
      <c r="EA135" s="109"/>
      <c r="EB135" s="109"/>
      <c r="EC135" s="109"/>
      <c r="ED135" s="109"/>
      <c r="EE135" s="109"/>
      <c r="EF135" s="109"/>
      <c r="EG135" s="109"/>
      <c r="EH135" s="109"/>
      <c r="EI135" s="109"/>
      <c r="EJ135" s="109"/>
      <c r="EK135" s="109"/>
      <c r="EL135" s="109"/>
      <c r="EM135" s="109"/>
      <c r="EN135" s="109"/>
      <c r="EO135" s="109"/>
      <c r="EP135" s="109"/>
      <c r="EQ135" s="109"/>
      <c r="ER135" s="109"/>
      <c r="ES135" s="109"/>
      <c r="ET135" s="109"/>
      <c r="EU135" s="109"/>
      <c r="EV135" s="109"/>
      <c r="EW135" s="109"/>
      <c r="EX135" s="109"/>
      <c r="EY135" s="109"/>
      <c r="EZ135" s="109"/>
      <c r="FA135" s="109"/>
      <c r="FB135" s="109"/>
      <c r="FC135" s="109"/>
      <c r="FD135" s="109"/>
      <c r="FE135" s="109"/>
      <c r="FF135" s="109"/>
      <c r="FG135" s="109"/>
      <c r="FH135" s="109"/>
      <c r="FI135" s="109"/>
      <c r="FJ135" s="109"/>
      <c r="FK135" s="191" t="s">
        <v>365</v>
      </c>
      <c r="FL135" s="110" t="s">
        <v>268</v>
      </c>
      <c r="FM135" s="111" t="s">
        <v>269</v>
      </c>
      <c r="FN135" s="111"/>
      <c r="FO135" s="111" t="s">
        <v>364</v>
      </c>
      <c r="FP135" s="98">
        <f t="shared" si="18"/>
        <v>47</v>
      </c>
      <c r="FQ135" s="5" t="s">
        <v>459</v>
      </c>
    </row>
    <row r="136" spans="1:173" s="5" customFormat="1" ht="15" customHeight="1">
      <c r="A136" s="107" t="s">
        <v>264</v>
      </c>
      <c r="B136" s="107" t="s">
        <v>271</v>
      </c>
      <c r="C136" s="107" t="s">
        <v>347</v>
      </c>
      <c r="D136" s="107" t="s">
        <v>63</v>
      </c>
      <c r="E136" s="183" t="s">
        <v>363</v>
      </c>
      <c r="F136" s="107" t="s">
        <v>267</v>
      </c>
      <c r="G136" s="107" t="s">
        <v>939</v>
      </c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85">
        <v>0</v>
      </c>
      <c r="T136" s="109"/>
      <c r="U136" s="185">
        <v>0</v>
      </c>
      <c r="V136" s="109"/>
      <c r="W136" s="185">
        <v>0</v>
      </c>
      <c r="X136" s="109"/>
      <c r="Y136" s="185">
        <v>0</v>
      </c>
      <c r="Z136" s="109"/>
      <c r="AA136" s="109"/>
      <c r="AB136" s="109"/>
      <c r="AC136" s="109"/>
      <c r="AD136" s="185">
        <v>0</v>
      </c>
      <c r="AE136" s="185">
        <v>0</v>
      </c>
      <c r="AF136" s="109"/>
      <c r="AG136" s="109"/>
      <c r="AH136" s="109"/>
      <c r="AI136" s="185">
        <v>0</v>
      </c>
      <c r="AJ136" s="185">
        <v>0</v>
      </c>
      <c r="AK136" s="185">
        <v>0</v>
      </c>
      <c r="AL136" s="185">
        <v>0</v>
      </c>
      <c r="AM136" s="185">
        <v>150</v>
      </c>
      <c r="AN136" s="109"/>
      <c r="AO136" s="109"/>
      <c r="AP136" s="109"/>
      <c r="AQ136" s="109"/>
      <c r="AR136" s="109"/>
      <c r="AS136" s="185">
        <v>0</v>
      </c>
      <c r="AT136" s="185">
        <v>0</v>
      </c>
      <c r="AU136" s="185">
        <v>180</v>
      </c>
      <c r="AV136" s="109"/>
      <c r="AW136" s="109"/>
      <c r="AX136" s="185">
        <v>0</v>
      </c>
      <c r="AY136" s="109"/>
      <c r="AZ136" s="109"/>
      <c r="BA136" s="109"/>
      <c r="BB136" s="185">
        <v>0</v>
      </c>
      <c r="BC136" s="109"/>
      <c r="BD136" s="109"/>
      <c r="BE136" s="109"/>
      <c r="BF136" s="109"/>
      <c r="BG136" s="109"/>
      <c r="BH136" s="185">
        <v>0</v>
      </c>
      <c r="BI136" s="109"/>
      <c r="BJ136" s="185">
        <v>0</v>
      </c>
      <c r="BK136" s="109"/>
      <c r="BL136" s="109"/>
      <c r="BM136" s="109"/>
      <c r="BN136" s="109"/>
      <c r="BO136" s="109"/>
      <c r="BP136" s="109"/>
      <c r="BQ136" s="109"/>
      <c r="BR136" s="109"/>
      <c r="BS136" s="109"/>
      <c r="BT136" s="109"/>
      <c r="BU136" s="185">
        <v>0</v>
      </c>
      <c r="BV136" s="185">
        <v>0</v>
      </c>
      <c r="BW136" s="185">
        <v>0</v>
      </c>
      <c r="BX136" s="185">
        <v>0</v>
      </c>
      <c r="BY136" s="185">
        <v>0</v>
      </c>
      <c r="BZ136" s="109"/>
      <c r="CA136" s="185">
        <v>0</v>
      </c>
      <c r="CB136" s="185">
        <v>0</v>
      </c>
      <c r="CC136" s="185">
        <v>0</v>
      </c>
      <c r="CD136" s="185">
        <v>0</v>
      </c>
      <c r="CE136" s="185">
        <v>0</v>
      </c>
      <c r="CF136" s="109"/>
      <c r="CG136" s="109"/>
      <c r="CH136" s="109"/>
      <c r="CI136" s="185">
        <v>0</v>
      </c>
      <c r="CJ136" s="185">
        <v>0</v>
      </c>
      <c r="CK136" s="185">
        <v>0</v>
      </c>
      <c r="CL136" s="185">
        <v>0</v>
      </c>
      <c r="CM136" s="109"/>
      <c r="CN136" s="185">
        <v>0</v>
      </c>
      <c r="CO136" s="109"/>
      <c r="CP136" s="185">
        <v>0</v>
      </c>
      <c r="CQ136" s="185">
        <v>0</v>
      </c>
      <c r="CR136" s="185">
        <v>0</v>
      </c>
      <c r="CS136" s="185">
        <v>0</v>
      </c>
      <c r="CT136" s="185">
        <v>0</v>
      </c>
      <c r="CU136" s="109"/>
      <c r="CV136" s="109"/>
      <c r="CW136" s="109"/>
      <c r="CX136" s="109"/>
      <c r="CY136" s="109"/>
      <c r="CZ136" s="109"/>
      <c r="DA136" s="109"/>
      <c r="DB136" s="109"/>
      <c r="DC136" s="185">
        <v>0</v>
      </c>
      <c r="DD136" s="185">
        <v>0</v>
      </c>
      <c r="DE136" s="185">
        <v>0</v>
      </c>
      <c r="DF136" s="109"/>
      <c r="DG136" s="109"/>
      <c r="DH136" s="185">
        <v>0</v>
      </c>
      <c r="DI136" s="185">
        <v>0</v>
      </c>
      <c r="DJ136" s="185">
        <v>0</v>
      </c>
      <c r="DK136" s="185">
        <v>0</v>
      </c>
      <c r="DL136" s="109"/>
      <c r="DM136" s="109"/>
      <c r="DN136" s="109"/>
      <c r="DO136" s="109"/>
      <c r="DP136" s="109"/>
      <c r="DQ136" s="109"/>
      <c r="DR136" s="109"/>
      <c r="DS136" s="109"/>
      <c r="DT136" s="185">
        <v>0</v>
      </c>
      <c r="DU136" s="109"/>
      <c r="DV136" s="109"/>
      <c r="DW136" s="109"/>
      <c r="DX136" s="109"/>
      <c r="DY136" s="109"/>
      <c r="DZ136" s="109"/>
      <c r="EA136" s="109"/>
      <c r="EB136" s="109"/>
      <c r="EC136" s="109"/>
      <c r="ED136" s="109"/>
      <c r="EE136" s="185">
        <v>0</v>
      </c>
      <c r="EF136" s="185">
        <v>0</v>
      </c>
      <c r="EG136" s="109"/>
      <c r="EH136" s="109"/>
      <c r="EI136" s="109"/>
      <c r="EJ136" s="109"/>
      <c r="EK136" s="185">
        <v>0</v>
      </c>
      <c r="EL136" s="185">
        <v>0</v>
      </c>
      <c r="EM136" s="185">
        <v>0</v>
      </c>
      <c r="EN136" s="185">
        <v>0</v>
      </c>
      <c r="EO136" s="185">
        <v>0</v>
      </c>
      <c r="EP136" s="109"/>
      <c r="EQ136" s="109"/>
      <c r="ER136" s="185">
        <v>0</v>
      </c>
      <c r="ES136" s="109"/>
      <c r="ET136" s="185">
        <v>0</v>
      </c>
      <c r="EU136" s="185">
        <v>0</v>
      </c>
      <c r="EV136" s="185">
        <v>0</v>
      </c>
      <c r="EW136" s="109"/>
      <c r="EX136" s="185">
        <v>0</v>
      </c>
      <c r="EY136" s="185">
        <v>0</v>
      </c>
      <c r="EZ136" s="185">
        <v>0</v>
      </c>
      <c r="FA136" s="109"/>
      <c r="FB136" s="185">
        <v>0</v>
      </c>
      <c r="FC136" s="109"/>
      <c r="FD136" s="109"/>
      <c r="FE136" s="109"/>
      <c r="FF136" s="185">
        <v>0</v>
      </c>
      <c r="FG136" s="185">
        <v>0</v>
      </c>
      <c r="FH136" s="185">
        <v>0</v>
      </c>
      <c r="FI136" s="109"/>
      <c r="FJ136" s="109"/>
      <c r="FK136" s="191" t="s">
        <v>365</v>
      </c>
      <c r="FL136" s="110" t="s">
        <v>268</v>
      </c>
      <c r="FM136" s="111" t="s">
        <v>269</v>
      </c>
      <c r="FN136" s="111"/>
      <c r="FO136" s="111" t="s">
        <v>364</v>
      </c>
      <c r="FP136" s="98">
        <f t="shared" si="18"/>
        <v>330</v>
      </c>
      <c r="FQ136" s="5" t="s">
        <v>459</v>
      </c>
    </row>
    <row r="137" spans="1:173" s="5" customFormat="1" ht="15" customHeight="1">
      <c r="A137" s="107" t="s">
        <v>264</v>
      </c>
      <c r="B137" s="107" t="s">
        <v>271</v>
      </c>
      <c r="C137" s="107" t="s">
        <v>347</v>
      </c>
      <c r="D137" s="107" t="s">
        <v>64</v>
      </c>
      <c r="E137" s="108" t="s">
        <v>363</v>
      </c>
      <c r="F137" s="107" t="s">
        <v>267</v>
      </c>
      <c r="G137" s="107" t="s">
        <v>940</v>
      </c>
      <c r="H137" s="109"/>
      <c r="I137" s="109"/>
      <c r="J137" s="109"/>
      <c r="K137" s="185">
        <v>0</v>
      </c>
      <c r="L137" s="109"/>
      <c r="M137" s="109"/>
      <c r="N137" s="109"/>
      <c r="O137" s="109"/>
      <c r="P137" s="109"/>
      <c r="Q137" s="109"/>
      <c r="R137" s="109"/>
      <c r="S137" s="109"/>
      <c r="T137" s="185">
        <v>6</v>
      </c>
      <c r="U137" s="109"/>
      <c r="V137" s="109"/>
      <c r="W137" s="109"/>
      <c r="X137" s="109"/>
      <c r="Y137" s="109"/>
      <c r="Z137" s="109"/>
      <c r="AA137" s="109"/>
      <c r="AB137" s="109"/>
      <c r="AC137" s="109"/>
      <c r="AD137" s="109">
        <v>35</v>
      </c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85">
        <v>0</v>
      </c>
      <c r="BA137" s="109"/>
      <c r="BB137" s="109">
        <v>3</v>
      </c>
      <c r="BC137" s="109"/>
      <c r="BD137" s="109"/>
      <c r="BE137" s="109"/>
      <c r="BF137" s="185">
        <v>0</v>
      </c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  <c r="CE137" s="109"/>
      <c r="CF137" s="109"/>
      <c r="CG137" s="109"/>
      <c r="CH137" s="109"/>
      <c r="CI137" s="109"/>
      <c r="CJ137" s="109"/>
      <c r="CK137" s="109"/>
      <c r="CL137" s="109"/>
      <c r="CM137" s="109"/>
      <c r="CN137" s="109"/>
      <c r="CO137" s="109"/>
      <c r="CP137" s="109"/>
      <c r="CQ137" s="109"/>
      <c r="CR137" s="109"/>
      <c r="CS137" s="109"/>
      <c r="CT137" s="109"/>
      <c r="CU137" s="109"/>
      <c r="CV137" s="109"/>
      <c r="CW137" s="109"/>
      <c r="CX137" s="109"/>
      <c r="CY137" s="109"/>
      <c r="CZ137" s="109"/>
      <c r="DA137" s="109"/>
      <c r="DB137" s="109"/>
      <c r="DC137" s="109"/>
      <c r="DD137" s="109"/>
      <c r="DE137" s="109"/>
      <c r="DF137" s="109"/>
      <c r="DG137" s="109"/>
      <c r="DH137" s="109"/>
      <c r="DI137" s="109"/>
      <c r="DJ137" s="109"/>
      <c r="DK137" s="109"/>
      <c r="DL137" s="109"/>
      <c r="DM137" s="109"/>
      <c r="DN137" s="109"/>
      <c r="DO137" s="109"/>
      <c r="DP137" s="109"/>
      <c r="DQ137" s="109"/>
      <c r="DR137" s="109"/>
      <c r="DS137" s="109"/>
      <c r="DT137" s="109"/>
      <c r="DU137" s="185">
        <v>0</v>
      </c>
      <c r="DV137" s="109"/>
      <c r="DW137" s="185">
        <v>0</v>
      </c>
      <c r="DX137" s="109"/>
      <c r="DY137" s="109"/>
      <c r="DZ137" s="109"/>
      <c r="EA137" s="109"/>
      <c r="EB137" s="109"/>
      <c r="EC137" s="109"/>
      <c r="ED137" s="109"/>
      <c r="EE137" s="109"/>
      <c r="EF137" s="109"/>
      <c r="EG137" s="109"/>
      <c r="EH137" s="109"/>
      <c r="EI137" s="109"/>
      <c r="EJ137" s="109"/>
      <c r="EK137" s="109"/>
      <c r="EL137" s="109"/>
      <c r="EM137" s="109"/>
      <c r="EN137" s="109"/>
      <c r="EO137" s="109"/>
      <c r="EP137" s="109"/>
      <c r="EQ137" s="109"/>
      <c r="ER137" s="109"/>
      <c r="ES137" s="109"/>
      <c r="ET137" s="109"/>
      <c r="EU137" s="109"/>
      <c r="EV137" s="109"/>
      <c r="EW137" s="109"/>
      <c r="EX137" s="109"/>
      <c r="EY137" s="109"/>
      <c r="EZ137" s="109"/>
      <c r="FA137" s="109"/>
      <c r="FB137" s="109"/>
      <c r="FC137" s="109"/>
      <c r="FD137" s="109"/>
      <c r="FE137" s="109"/>
      <c r="FF137" s="109"/>
      <c r="FG137" s="109"/>
      <c r="FH137" s="109"/>
      <c r="FI137" s="109"/>
      <c r="FJ137" s="109"/>
      <c r="FK137" s="191"/>
      <c r="FL137" s="110" t="s">
        <v>268</v>
      </c>
      <c r="FM137" s="111" t="s">
        <v>269</v>
      </c>
      <c r="FN137" s="111"/>
      <c r="FO137" s="111" t="s">
        <v>364</v>
      </c>
      <c r="FP137" s="98">
        <f t="shared" si="18"/>
        <v>44</v>
      </c>
      <c r="FQ137" s="5" t="s">
        <v>459</v>
      </c>
    </row>
    <row r="138" spans="1:173" s="5" customFormat="1" ht="15" customHeight="1">
      <c r="A138" s="107" t="s">
        <v>264</v>
      </c>
      <c r="B138" s="107" t="s">
        <v>271</v>
      </c>
      <c r="C138" s="107" t="s">
        <v>347</v>
      </c>
      <c r="D138" s="107" t="s">
        <v>63</v>
      </c>
      <c r="E138" s="108" t="s">
        <v>363</v>
      </c>
      <c r="F138" s="107" t="s">
        <v>267</v>
      </c>
      <c r="G138" s="107" t="s">
        <v>940</v>
      </c>
      <c r="H138" s="109"/>
      <c r="I138" s="109"/>
      <c r="J138" s="109"/>
      <c r="K138" s="109"/>
      <c r="L138" s="185">
        <v>100</v>
      </c>
      <c r="M138" s="109"/>
      <c r="N138" s="109"/>
      <c r="O138" s="109"/>
      <c r="P138" s="109"/>
      <c r="Q138" s="109"/>
      <c r="R138" s="109"/>
      <c r="S138" s="185">
        <v>0</v>
      </c>
      <c r="T138" s="109"/>
      <c r="U138" s="185">
        <v>0</v>
      </c>
      <c r="V138" s="109"/>
      <c r="W138" s="109"/>
      <c r="X138" s="109"/>
      <c r="Y138" s="185">
        <v>0</v>
      </c>
      <c r="Z138" s="109"/>
      <c r="AA138" s="185">
        <v>0</v>
      </c>
      <c r="AB138" s="185">
        <v>0</v>
      </c>
      <c r="AC138" s="109"/>
      <c r="AD138" s="185">
        <v>0</v>
      </c>
      <c r="AE138" s="185">
        <v>10</v>
      </c>
      <c r="AF138" s="109"/>
      <c r="AG138" s="109"/>
      <c r="AH138" s="109"/>
      <c r="AI138" s="185">
        <v>0</v>
      </c>
      <c r="AJ138" s="185">
        <v>0</v>
      </c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  <c r="AX138" s="109"/>
      <c r="AY138" s="109"/>
      <c r="AZ138" s="109"/>
      <c r="BA138" s="109"/>
      <c r="BB138" s="185">
        <v>0</v>
      </c>
      <c r="BC138" s="109"/>
      <c r="BD138" s="109"/>
      <c r="BE138" s="109"/>
      <c r="BF138" s="109">
        <v>510</v>
      </c>
      <c r="BG138" s="185">
        <v>0</v>
      </c>
      <c r="BH138" s="109"/>
      <c r="BI138" s="109"/>
      <c r="BJ138" s="109"/>
      <c r="BK138" s="109"/>
      <c r="BL138" s="109"/>
      <c r="BM138" s="109"/>
      <c r="BN138" s="109"/>
      <c r="BO138" s="109"/>
      <c r="BP138" s="109"/>
      <c r="BQ138" s="109"/>
      <c r="BR138" s="109"/>
      <c r="BS138" s="109"/>
      <c r="BT138" s="109"/>
      <c r="BU138" s="185">
        <v>5</v>
      </c>
      <c r="BV138" s="185">
        <v>0</v>
      </c>
      <c r="BW138" s="185">
        <v>5</v>
      </c>
      <c r="BX138" s="185">
        <v>40</v>
      </c>
      <c r="BY138" s="185">
        <v>5</v>
      </c>
      <c r="BZ138" s="109"/>
      <c r="CA138" s="185">
        <v>0</v>
      </c>
      <c r="CB138" s="185">
        <v>0</v>
      </c>
      <c r="CC138" s="185">
        <v>0</v>
      </c>
      <c r="CD138" s="185">
        <v>5</v>
      </c>
      <c r="CE138" s="185">
        <v>5</v>
      </c>
      <c r="CF138" s="109"/>
      <c r="CG138" s="185">
        <v>0</v>
      </c>
      <c r="CH138" s="109"/>
      <c r="CI138" s="185">
        <v>20</v>
      </c>
      <c r="CJ138" s="185">
        <v>0</v>
      </c>
      <c r="CK138" s="185">
        <v>5</v>
      </c>
      <c r="CL138" s="185">
        <v>70</v>
      </c>
      <c r="CM138" s="185">
        <v>20</v>
      </c>
      <c r="CN138" s="185">
        <v>0</v>
      </c>
      <c r="CO138" s="185">
        <v>4</v>
      </c>
      <c r="CP138" s="185">
        <v>5</v>
      </c>
      <c r="CQ138" s="185">
        <v>0</v>
      </c>
      <c r="CR138" s="185">
        <v>0</v>
      </c>
      <c r="CS138" s="185">
        <v>0</v>
      </c>
      <c r="CT138" s="185">
        <v>15</v>
      </c>
      <c r="CU138" s="109"/>
      <c r="CV138" s="109"/>
      <c r="CW138" s="109"/>
      <c r="CX138" s="109"/>
      <c r="CY138" s="109"/>
      <c r="CZ138" s="109"/>
      <c r="DA138" s="109"/>
      <c r="DB138" s="109">
        <v>0</v>
      </c>
      <c r="DC138" s="185">
        <v>10</v>
      </c>
      <c r="DD138" s="185">
        <v>5</v>
      </c>
      <c r="DE138" s="185">
        <v>0</v>
      </c>
      <c r="DF138" s="185">
        <v>4</v>
      </c>
      <c r="DG138" s="185">
        <v>5</v>
      </c>
      <c r="DH138" s="185">
        <v>0</v>
      </c>
      <c r="DI138" s="185">
        <v>0</v>
      </c>
      <c r="DJ138" s="185">
        <v>0</v>
      </c>
      <c r="DK138" s="185">
        <v>5</v>
      </c>
      <c r="DL138" s="109"/>
      <c r="DM138" s="109"/>
      <c r="DN138" s="109"/>
      <c r="DO138" s="109"/>
      <c r="DP138" s="109"/>
      <c r="DQ138" s="109">
        <v>0</v>
      </c>
      <c r="DR138" s="185">
        <v>0</v>
      </c>
      <c r="DS138" s="109"/>
      <c r="DT138" s="185">
        <v>5</v>
      </c>
      <c r="DU138" s="109"/>
      <c r="DV138" s="109"/>
      <c r="DW138" s="109">
        <v>80</v>
      </c>
      <c r="DX138" s="109"/>
      <c r="DY138" s="109"/>
      <c r="DZ138" s="109"/>
      <c r="EA138" s="109"/>
      <c r="EB138" s="185">
        <v>0</v>
      </c>
      <c r="EC138" s="185">
        <v>0</v>
      </c>
      <c r="ED138" s="109"/>
      <c r="EE138" s="109"/>
      <c r="EF138" s="185">
        <v>0</v>
      </c>
      <c r="EG138" s="109"/>
      <c r="EH138" s="109"/>
      <c r="EI138" s="109"/>
      <c r="EJ138" s="109"/>
      <c r="EK138" s="109"/>
      <c r="EL138" s="109"/>
      <c r="EM138" s="109"/>
      <c r="EN138" s="109"/>
      <c r="EO138" s="109"/>
      <c r="EP138" s="109"/>
      <c r="EQ138" s="109"/>
      <c r="ER138" s="109"/>
      <c r="ES138" s="109"/>
      <c r="ET138" s="185">
        <v>0</v>
      </c>
      <c r="EU138" s="185">
        <v>25</v>
      </c>
      <c r="EV138" s="185">
        <v>5</v>
      </c>
      <c r="EW138" s="109"/>
      <c r="EX138" s="185">
        <v>0</v>
      </c>
      <c r="EY138" s="185">
        <v>0</v>
      </c>
      <c r="EZ138" s="185">
        <v>0</v>
      </c>
      <c r="FA138" s="109"/>
      <c r="FB138" s="185">
        <v>5</v>
      </c>
      <c r="FC138" s="185">
        <v>0</v>
      </c>
      <c r="FD138" s="109"/>
      <c r="FE138" s="109"/>
      <c r="FF138" s="185">
        <v>5</v>
      </c>
      <c r="FG138" s="185">
        <v>0</v>
      </c>
      <c r="FH138" s="185">
        <v>0</v>
      </c>
      <c r="FI138" s="109"/>
      <c r="FJ138" s="109"/>
      <c r="FK138" s="191"/>
      <c r="FL138" s="110" t="s">
        <v>268</v>
      </c>
      <c r="FM138" s="111" t="s">
        <v>269</v>
      </c>
      <c r="FN138" s="111"/>
      <c r="FO138" s="111" t="s">
        <v>364</v>
      </c>
      <c r="FP138" s="98">
        <f t="shared" si="18"/>
        <v>978</v>
      </c>
      <c r="FQ138" s="5" t="s">
        <v>459</v>
      </c>
    </row>
    <row r="139" spans="1:173" s="5" customFormat="1" ht="15" customHeight="1">
      <c r="A139" s="107" t="s">
        <v>272</v>
      </c>
      <c r="B139" s="107" t="s">
        <v>271</v>
      </c>
      <c r="C139" s="107" t="s">
        <v>347</v>
      </c>
      <c r="D139" s="107" t="s">
        <v>64</v>
      </c>
      <c r="E139" s="108" t="s">
        <v>366</v>
      </c>
      <c r="F139" s="107" t="s">
        <v>267</v>
      </c>
      <c r="G139" s="107" t="s">
        <v>968</v>
      </c>
      <c r="H139" s="234"/>
      <c r="I139" s="234"/>
      <c r="J139" s="234"/>
      <c r="K139" s="234"/>
      <c r="L139" s="234"/>
      <c r="M139" s="234"/>
      <c r="N139" s="234"/>
      <c r="O139" s="234"/>
      <c r="P139" s="234"/>
      <c r="Q139" s="234"/>
      <c r="R139" s="234"/>
      <c r="S139" s="234"/>
      <c r="T139" s="234"/>
      <c r="U139" s="234"/>
      <c r="V139" s="234"/>
      <c r="W139" s="234"/>
      <c r="X139" s="234"/>
      <c r="Y139" s="234"/>
      <c r="Z139" s="234"/>
      <c r="AA139" s="234"/>
      <c r="AB139" s="234"/>
      <c r="AC139" s="234"/>
      <c r="AD139" s="234"/>
      <c r="AE139" s="234"/>
      <c r="AF139" s="234"/>
      <c r="AG139" s="234"/>
      <c r="AH139" s="235">
        <f>200-200</f>
        <v>0</v>
      </c>
      <c r="AI139" s="234"/>
      <c r="AJ139" s="234"/>
      <c r="AK139" s="234"/>
      <c r="AL139" s="234"/>
      <c r="AM139" s="234"/>
      <c r="AN139" s="234"/>
      <c r="AO139" s="235">
        <f>200-200</f>
        <v>0</v>
      </c>
      <c r="AP139" s="234"/>
      <c r="AQ139" s="234"/>
      <c r="AR139" s="235">
        <f>200-200</f>
        <v>0</v>
      </c>
      <c r="AS139" s="234"/>
      <c r="AT139" s="234"/>
      <c r="AU139" s="234"/>
      <c r="AV139" s="234"/>
      <c r="AW139" s="234"/>
      <c r="AX139" s="234"/>
      <c r="AY139" s="234"/>
      <c r="AZ139" s="234"/>
      <c r="BA139" s="234"/>
      <c r="BB139" s="234"/>
      <c r="BC139" s="234"/>
      <c r="BD139" s="234"/>
      <c r="BE139" s="234"/>
      <c r="BF139" s="234"/>
      <c r="BG139" s="234"/>
      <c r="BH139" s="234"/>
      <c r="BI139" s="234"/>
      <c r="BJ139" s="234"/>
      <c r="BK139" s="234"/>
      <c r="BL139" s="234"/>
      <c r="BM139" s="234"/>
      <c r="BN139" s="234"/>
      <c r="BO139" s="234"/>
      <c r="BP139" s="234"/>
      <c r="BQ139" s="234"/>
      <c r="BR139" s="234"/>
      <c r="BS139" s="234"/>
      <c r="BT139" s="234"/>
      <c r="BU139" s="234"/>
      <c r="BV139" s="234"/>
      <c r="BW139" s="234"/>
      <c r="BX139" s="234"/>
      <c r="BY139" s="234"/>
      <c r="BZ139" s="234"/>
      <c r="CA139" s="234"/>
      <c r="CB139" s="234"/>
      <c r="CC139" s="234"/>
      <c r="CD139" s="234"/>
      <c r="CE139" s="234"/>
      <c r="CF139" s="234"/>
      <c r="CG139" s="234"/>
      <c r="CH139" s="234"/>
      <c r="CI139" s="234"/>
      <c r="CJ139" s="234"/>
      <c r="CK139" s="234"/>
      <c r="CL139" s="234"/>
      <c r="CM139" s="234"/>
      <c r="CN139" s="234"/>
      <c r="CO139" s="234"/>
      <c r="CP139" s="234"/>
      <c r="CQ139" s="234"/>
      <c r="CR139" s="234"/>
      <c r="CS139" s="234"/>
      <c r="CT139" s="234"/>
      <c r="CU139" s="234"/>
      <c r="CV139" s="234"/>
      <c r="CW139" s="234"/>
      <c r="CX139" s="234"/>
      <c r="CY139" s="234"/>
      <c r="CZ139" s="234"/>
      <c r="DA139" s="234"/>
      <c r="DB139" s="234"/>
      <c r="DC139" s="234"/>
      <c r="DD139" s="234"/>
      <c r="DE139" s="234"/>
      <c r="DF139" s="234"/>
      <c r="DG139" s="234"/>
      <c r="DH139" s="234"/>
      <c r="DI139" s="234"/>
      <c r="DJ139" s="234"/>
      <c r="DK139" s="234"/>
      <c r="DL139" s="234"/>
      <c r="DM139" s="234"/>
      <c r="DN139" s="234"/>
      <c r="DO139" s="234"/>
      <c r="DP139" s="234"/>
      <c r="DQ139" s="234"/>
      <c r="DR139" s="234"/>
      <c r="DS139" s="234"/>
      <c r="DT139" s="234"/>
      <c r="DU139" s="234"/>
      <c r="DV139" s="234"/>
      <c r="DW139" s="235">
        <f>100-100</f>
        <v>0</v>
      </c>
      <c r="DX139" s="234"/>
      <c r="DY139" s="234"/>
      <c r="DZ139" s="234"/>
      <c r="EA139" s="234"/>
      <c r="EB139" s="234"/>
      <c r="EC139" s="234"/>
      <c r="ED139" s="234"/>
      <c r="EE139" s="234"/>
      <c r="EF139" s="234"/>
      <c r="EG139" s="234"/>
      <c r="EH139" s="234"/>
      <c r="EI139" s="234"/>
      <c r="EJ139" s="234"/>
      <c r="EK139" s="234"/>
      <c r="EL139" s="234"/>
      <c r="EM139" s="234"/>
      <c r="EN139" s="234"/>
      <c r="EO139" s="234"/>
      <c r="EP139" s="234"/>
      <c r="EQ139" s="234"/>
      <c r="ER139" s="234"/>
      <c r="ES139" s="234"/>
      <c r="ET139" s="234"/>
      <c r="EU139" s="234"/>
      <c r="EV139" s="234"/>
      <c r="EW139" s="234"/>
      <c r="EX139" s="234"/>
      <c r="EY139" s="234"/>
      <c r="EZ139" s="234"/>
      <c r="FA139" s="234"/>
      <c r="FB139" s="234"/>
      <c r="FC139" s="234"/>
      <c r="FD139" s="234"/>
      <c r="FE139" s="234"/>
      <c r="FF139" s="234"/>
      <c r="FG139" s="234"/>
      <c r="FH139" s="234"/>
      <c r="FI139" s="234"/>
      <c r="FJ139" s="234"/>
      <c r="FK139" s="191"/>
      <c r="FL139" s="110" t="s">
        <v>268</v>
      </c>
      <c r="FM139" s="236" t="s">
        <v>269</v>
      </c>
      <c r="FN139" s="236" t="s">
        <v>367</v>
      </c>
      <c r="FO139" s="236" t="s">
        <v>350</v>
      </c>
      <c r="FP139" s="237">
        <f t="shared" ref="FP139:FP142" si="19">SUM(H139:FJ139)</f>
        <v>0</v>
      </c>
      <c r="FQ139" s="5" t="s">
        <v>457</v>
      </c>
    </row>
    <row r="140" spans="1:173" s="5" customFormat="1" ht="15" customHeight="1">
      <c r="A140" s="107" t="s">
        <v>272</v>
      </c>
      <c r="B140" s="107" t="s">
        <v>271</v>
      </c>
      <c r="C140" s="107" t="s">
        <v>347</v>
      </c>
      <c r="D140" s="107" t="s">
        <v>63</v>
      </c>
      <c r="E140" s="108" t="s">
        <v>366</v>
      </c>
      <c r="F140" s="107" t="s">
        <v>267</v>
      </c>
      <c r="G140" s="107" t="s">
        <v>968</v>
      </c>
      <c r="H140" s="234"/>
      <c r="I140" s="234"/>
      <c r="J140" s="234"/>
      <c r="K140" s="234"/>
      <c r="L140" s="235">
        <f>150-150</f>
        <v>0</v>
      </c>
      <c r="M140" s="234"/>
      <c r="N140" s="234"/>
      <c r="O140" s="234"/>
      <c r="P140" s="234"/>
      <c r="Q140" s="234"/>
      <c r="R140" s="234"/>
      <c r="S140" s="234"/>
      <c r="T140" s="234"/>
      <c r="U140" s="234"/>
      <c r="V140" s="234"/>
      <c r="W140" s="234"/>
      <c r="X140" s="234"/>
      <c r="Y140" s="234"/>
      <c r="Z140" s="234"/>
      <c r="AA140" s="235">
        <f>200-200</f>
        <v>0</v>
      </c>
      <c r="AB140" s="235">
        <f>200-200</f>
        <v>0</v>
      </c>
      <c r="AC140" s="234"/>
      <c r="AD140" s="234"/>
      <c r="AE140" s="235">
        <f>200-200</f>
        <v>0</v>
      </c>
      <c r="AF140" s="234"/>
      <c r="AG140" s="234"/>
      <c r="AH140" s="234"/>
      <c r="AI140" s="234"/>
      <c r="AJ140" s="234"/>
      <c r="AK140" s="234"/>
      <c r="AL140" s="234"/>
      <c r="AM140" s="235">
        <f>200-200</f>
        <v>0</v>
      </c>
      <c r="AN140" s="234"/>
      <c r="AO140" s="234"/>
      <c r="AP140" s="234"/>
      <c r="AQ140" s="234"/>
      <c r="AR140" s="234"/>
      <c r="AS140" s="234"/>
      <c r="AT140" s="234"/>
      <c r="AU140" s="235">
        <f>200-200</f>
        <v>0</v>
      </c>
      <c r="AV140" s="234"/>
      <c r="AW140" s="234"/>
      <c r="AX140" s="234"/>
      <c r="AY140" s="234"/>
      <c r="AZ140" s="234"/>
      <c r="BA140" s="234"/>
      <c r="BB140" s="234"/>
      <c r="BC140" s="234"/>
      <c r="BD140" s="234"/>
      <c r="BE140" s="234"/>
      <c r="BF140" s="234"/>
      <c r="BG140" s="234"/>
      <c r="BH140" s="234"/>
      <c r="BI140" s="234"/>
      <c r="BJ140" s="234"/>
      <c r="BK140" s="234"/>
      <c r="BL140" s="234"/>
      <c r="BM140" s="234"/>
      <c r="BN140" s="234"/>
      <c r="BO140" s="234"/>
      <c r="BP140" s="234"/>
      <c r="BQ140" s="234"/>
      <c r="BR140" s="234"/>
      <c r="BS140" s="234"/>
      <c r="BT140" s="234"/>
      <c r="BU140" s="235">
        <f>100-100</f>
        <v>0</v>
      </c>
      <c r="BV140" s="234"/>
      <c r="BW140" s="235">
        <v>5</v>
      </c>
      <c r="BX140" s="235">
        <f>100-100</f>
        <v>0</v>
      </c>
      <c r="BY140" s="235">
        <f>100-100</f>
        <v>0</v>
      </c>
      <c r="BZ140" s="234"/>
      <c r="CA140" s="235">
        <f>100-100</f>
        <v>0</v>
      </c>
      <c r="CB140" s="235">
        <f>100-100</f>
        <v>0</v>
      </c>
      <c r="CC140" s="235">
        <f>100-100</f>
        <v>0</v>
      </c>
      <c r="CD140" s="235">
        <f>100-100</f>
        <v>0</v>
      </c>
      <c r="CE140" s="234"/>
      <c r="CF140" s="234"/>
      <c r="CG140" s="234"/>
      <c r="CH140" s="234"/>
      <c r="CI140" s="235">
        <f t="shared" ref="CI140:CN140" si="20">100-100</f>
        <v>0</v>
      </c>
      <c r="CJ140" s="235">
        <f t="shared" si="20"/>
        <v>0</v>
      </c>
      <c r="CK140" s="235">
        <v>5</v>
      </c>
      <c r="CL140" s="235">
        <f t="shared" si="20"/>
        <v>0</v>
      </c>
      <c r="CM140" s="235">
        <f t="shared" si="20"/>
        <v>0</v>
      </c>
      <c r="CN140" s="235">
        <f t="shared" si="20"/>
        <v>0</v>
      </c>
      <c r="CO140" s="234"/>
      <c r="CP140" s="235">
        <f>100-100</f>
        <v>0</v>
      </c>
      <c r="CQ140" s="235">
        <f>100-100</f>
        <v>0</v>
      </c>
      <c r="CR140" s="235">
        <f>100-100</f>
        <v>0</v>
      </c>
      <c r="CS140" s="235">
        <f>100-100</f>
        <v>0</v>
      </c>
      <c r="CT140" s="235">
        <f>100-100</f>
        <v>0</v>
      </c>
      <c r="CU140" s="234"/>
      <c r="CV140" s="234"/>
      <c r="CW140" s="234"/>
      <c r="CX140" s="234"/>
      <c r="CY140" s="234"/>
      <c r="CZ140" s="234"/>
      <c r="DA140" s="234"/>
      <c r="DB140" s="234"/>
      <c r="DC140" s="234"/>
      <c r="DD140" s="235">
        <f>100-100</f>
        <v>0</v>
      </c>
      <c r="DE140" s="235">
        <f>100-100</f>
        <v>0</v>
      </c>
      <c r="DF140" s="234"/>
      <c r="DG140" s="234"/>
      <c r="DH140" s="235">
        <f>100-100</f>
        <v>0</v>
      </c>
      <c r="DI140" s="235">
        <f>100-100</f>
        <v>0</v>
      </c>
      <c r="DJ140" s="235">
        <f>100-100</f>
        <v>0</v>
      </c>
      <c r="DK140" s="235">
        <f>100-100</f>
        <v>0</v>
      </c>
      <c r="DL140" s="234"/>
      <c r="DM140" s="234"/>
      <c r="DN140" s="234"/>
      <c r="DO140" s="234"/>
      <c r="DP140" s="234"/>
      <c r="DQ140" s="234"/>
      <c r="DR140" s="234"/>
      <c r="DS140" s="234"/>
      <c r="DT140" s="235">
        <f>100-100</f>
        <v>0</v>
      </c>
      <c r="DU140" s="234"/>
      <c r="DV140" s="234"/>
      <c r="DW140" s="234"/>
      <c r="DX140" s="234"/>
      <c r="DY140" s="234"/>
      <c r="DZ140" s="234"/>
      <c r="EA140" s="234"/>
      <c r="EB140" s="234"/>
      <c r="EC140" s="234"/>
      <c r="ED140" s="234"/>
      <c r="EE140" s="234"/>
      <c r="EF140" s="234"/>
      <c r="EG140" s="234"/>
      <c r="EH140" s="235">
        <f>50-50</f>
        <v>0</v>
      </c>
      <c r="EI140" s="234"/>
      <c r="EJ140" s="235">
        <f>50-50</f>
        <v>0</v>
      </c>
      <c r="EK140" s="234"/>
      <c r="EL140" s="235">
        <f>50-50</f>
        <v>0</v>
      </c>
      <c r="EM140" s="235">
        <f>50-50</f>
        <v>0</v>
      </c>
      <c r="EN140" s="234"/>
      <c r="EO140" s="235">
        <f>50-50</f>
        <v>0</v>
      </c>
      <c r="EP140" s="234"/>
      <c r="EQ140" s="234"/>
      <c r="ER140" s="234"/>
      <c r="ES140" s="234"/>
      <c r="ET140" s="234"/>
      <c r="EU140" s="235">
        <f>50-50</f>
        <v>0</v>
      </c>
      <c r="EV140" s="235">
        <f>50-50</f>
        <v>0</v>
      </c>
      <c r="EW140" s="234"/>
      <c r="EX140" s="235">
        <f>50-50</f>
        <v>0</v>
      </c>
      <c r="EY140" s="235">
        <f>50-50</f>
        <v>0</v>
      </c>
      <c r="EZ140" s="235">
        <f>50-50</f>
        <v>0</v>
      </c>
      <c r="FA140" s="234"/>
      <c r="FB140" s="235">
        <f>50-50</f>
        <v>0</v>
      </c>
      <c r="FC140" s="234"/>
      <c r="FD140" s="234"/>
      <c r="FE140" s="234"/>
      <c r="FF140" s="235">
        <f>50-50</f>
        <v>0</v>
      </c>
      <c r="FG140" s="234"/>
      <c r="FH140" s="234"/>
      <c r="FI140" s="234"/>
      <c r="FJ140" s="234"/>
      <c r="FK140" s="191"/>
      <c r="FL140" s="110" t="s">
        <v>268</v>
      </c>
      <c r="FM140" s="236" t="s">
        <v>269</v>
      </c>
      <c r="FN140" s="236" t="s">
        <v>367</v>
      </c>
      <c r="FO140" s="236" t="s">
        <v>350</v>
      </c>
      <c r="FP140" s="237">
        <f t="shared" si="19"/>
        <v>10</v>
      </c>
      <c r="FQ140" s="5" t="s">
        <v>457</v>
      </c>
    </row>
    <row r="141" spans="1:173" s="5" customFormat="1" ht="15" customHeight="1">
      <c r="A141" s="107" t="s">
        <v>272</v>
      </c>
      <c r="B141" s="107" t="s">
        <v>264</v>
      </c>
      <c r="C141" s="107" t="s">
        <v>347</v>
      </c>
      <c r="D141" s="107" t="s">
        <v>64</v>
      </c>
      <c r="E141" s="108" t="s">
        <v>368</v>
      </c>
      <c r="F141" s="107" t="s">
        <v>267</v>
      </c>
      <c r="G141" s="107" t="s">
        <v>969</v>
      </c>
      <c r="H141" s="234"/>
      <c r="I141" s="234"/>
      <c r="J141" s="234"/>
      <c r="K141" s="234"/>
      <c r="L141" s="234"/>
      <c r="M141" s="234"/>
      <c r="N141" s="234"/>
      <c r="O141" s="234"/>
      <c r="P141" s="234"/>
      <c r="Q141" s="234"/>
      <c r="R141" s="234"/>
      <c r="S141" s="234"/>
      <c r="T141" s="234"/>
      <c r="U141" s="234"/>
      <c r="V141" s="234"/>
      <c r="W141" s="234"/>
      <c r="X141" s="234"/>
      <c r="Y141" s="234"/>
      <c r="Z141" s="234"/>
      <c r="AA141" s="234"/>
      <c r="AB141" s="234"/>
      <c r="AC141" s="234"/>
      <c r="AD141" s="234">
        <v>10</v>
      </c>
      <c r="AE141" s="234"/>
      <c r="AF141" s="234"/>
      <c r="AG141" s="234"/>
      <c r="AH141" s="235">
        <f>500-500</f>
        <v>0</v>
      </c>
      <c r="AI141" s="234"/>
      <c r="AJ141" s="234"/>
      <c r="AK141" s="234"/>
      <c r="AL141" s="234"/>
      <c r="AM141" s="234"/>
      <c r="AN141" s="234"/>
      <c r="AO141" s="235">
        <f>500-500</f>
        <v>0</v>
      </c>
      <c r="AP141" s="234"/>
      <c r="AQ141" s="234"/>
      <c r="AR141" s="234"/>
      <c r="AS141" s="234"/>
      <c r="AT141" s="234"/>
      <c r="AU141" s="234"/>
      <c r="AV141" s="234"/>
      <c r="AW141" s="234"/>
      <c r="AX141" s="234"/>
      <c r="AY141" s="234"/>
      <c r="AZ141" s="234"/>
      <c r="BA141" s="234"/>
      <c r="BB141" s="234"/>
      <c r="BC141" s="234"/>
      <c r="BD141" s="234"/>
      <c r="BE141" s="234"/>
      <c r="BF141" s="235">
        <f>1000-1000</f>
        <v>0</v>
      </c>
      <c r="BG141" s="234"/>
      <c r="BH141" s="234"/>
      <c r="BI141" s="234"/>
      <c r="BJ141" s="234"/>
      <c r="BK141" s="234"/>
      <c r="BL141" s="234"/>
      <c r="BM141" s="234"/>
      <c r="BN141" s="234"/>
      <c r="BO141" s="234"/>
      <c r="BP141" s="234"/>
      <c r="BQ141" s="234"/>
      <c r="BR141" s="234"/>
      <c r="BS141" s="234"/>
      <c r="BT141" s="234"/>
      <c r="BU141" s="234"/>
      <c r="BV141" s="234"/>
      <c r="BW141" s="234"/>
      <c r="BX141" s="234"/>
      <c r="BY141" s="234"/>
      <c r="BZ141" s="234"/>
      <c r="CA141" s="234"/>
      <c r="CB141" s="234"/>
      <c r="CC141" s="234"/>
      <c r="CD141" s="234"/>
      <c r="CE141" s="234"/>
      <c r="CF141" s="234"/>
      <c r="CG141" s="234"/>
      <c r="CH141" s="234"/>
      <c r="CI141" s="234"/>
      <c r="CJ141" s="234"/>
      <c r="CK141" s="234"/>
      <c r="CL141" s="234"/>
      <c r="CM141" s="234"/>
      <c r="CN141" s="234"/>
      <c r="CO141" s="234"/>
      <c r="CP141" s="234"/>
      <c r="CQ141" s="234"/>
      <c r="CR141" s="234"/>
      <c r="CS141" s="234"/>
      <c r="CT141" s="234"/>
      <c r="CU141" s="234"/>
      <c r="CV141" s="234"/>
      <c r="CW141" s="234"/>
      <c r="CX141" s="234"/>
      <c r="CY141" s="234"/>
      <c r="CZ141" s="234"/>
      <c r="DA141" s="234"/>
      <c r="DB141" s="234"/>
      <c r="DC141" s="234"/>
      <c r="DD141" s="234"/>
      <c r="DE141" s="234"/>
      <c r="DF141" s="234"/>
      <c r="DG141" s="234"/>
      <c r="DH141" s="234"/>
      <c r="DI141" s="234"/>
      <c r="DJ141" s="234"/>
      <c r="DK141" s="234"/>
      <c r="DL141" s="234"/>
      <c r="DM141" s="234"/>
      <c r="DN141" s="234"/>
      <c r="DO141" s="234"/>
      <c r="DP141" s="234"/>
      <c r="DQ141" s="234"/>
      <c r="DR141" s="234"/>
      <c r="DS141" s="234"/>
      <c r="DT141" s="234"/>
      <c r="DU141" s="234"/>
      <c r="DV141" s="234"/>
      <c r="DW141" s="235">
        <f>2000-2000</f>
        <v>0</v>
      </c>
      <c r="DX141" s="234"/>
      <c r="DY141" s="235">
        <f>2000-2000</f>
        <v>0</v>
      </c>
      <c r="DZ141" s="234"/>
      <c r="EA141" s="234"/>
      <c r="EB141" s="234"/>
      <c r="EC141" s="234"/>
      <c r="ED141" s="234"/>
      <c r="EE141" s="234"/>
      <c r="EF141" s="234"/>
      <c r="EG141" s="234"/>
      <c r="EH141" s="234"/>
      <c r="EI141" s="234"/>
      <c r="EJ141" s="234"/>
      <c r="EK141" s="234"/>
      <c r="EL141" s="234"/>
      <c r="EM141" s="234"/>
      <c r="EN141" s="234"/>
      <c r="EO141" s="234"/>
      <c r="EP141" s="234"/>
      <c r="EQ141" s="234"/>
      <c r="ER141" s="234"/>
      <c r="ES141" s="234"/>
      <c r="ET141" s="234"/>
      <c r="EU141" s="234"/>
      <c r="EV141" s="234"/>
      <c r="EW141" s="234"/>
      <c r="EX141" s="234"/>
      <c r="EY141" s="234"/>
      <c r="EZ141" s="234"/>
      <c r="FA141" s="234"/>
      <c r="FB141" s="234"/>
      <c r="FC141" s="234"/>
      <c r="FD141" s="234"/>
      <c r="FE141" s="234"/>
      <c r="FF141" s="234"/>
      <c r="FG141" s="234"/>
      <c r="FH141" s="234"/>
      <c r="FI141" s="234"/>
      <c r="FJ141" s="234"/>
      <c r="FK141" s="191"/>
      <c r="FL141" s="110" t="s">
        <v>268</v>
      </c>
      <c r="FM141" s="236" t="s">
        <v>269</v>
      </c>
      <c r="FN141" s="236" t="s">
        <v>369</v>
      </c>
      <c r="FO141" s="236" t="s">
        <v>350</v>
      </c>
      <c r="FP141" s="237">
        <f t="shared" si="19"/>
        <v>10</v>
      </c>
      <c r="FQ141" s="5" t="s">
        <v>457</v>
      </c>
    </row>
    <row r="142" spans="1:173" s="5" customFormat="1" ht="15" customHeight="1">
      <c r="A142" s="107" t="s">
        <v>272</v>
      </c>
      <c r="B142" s="107" t="s">
        <v>264</v>
      </c>
      <c r="C142" s="107" t="s">
        <v>347</v>
      </c>
      <c r="D142" s="107" t="s">
        <v>63</v>
      </c>
      <c r="E142" s="108" t="s">
        <v>368</v>
      </c>
      <c r="F142" s="107" t="s">
        <v>267</v>
      </c>
      <c r="G142" s="107" t="s">
        <v>969</v>
      </c>
      <c r="H142" s="234"/>
      <c r="I142" s="234"/>
      <c r="J142" s="234"/>
      <c r="K142" s="234"/>
      <c r="L142" s="235">
        <v>170</v>
      </c>
      <c r="M142" s="234"/>
      <c r="N142" s="234"/>
      <c r="O142" s="235">
        <f>500-500</f>
        <v>0</v>
      </c>
      <c r="P142" s="234"/>
      <c r="Q142" s="234"/>
      <c r="R142" s="234"/>
      <c r="S142" s="234"/>
      <c r="T142" s="234"/>
      <c r="U142" s="234"/>
      <c r="V142" s="234"/>
      <c r="W142" s="234"/>
      <c r="X142" s="234"/>
      <c r="Y142" s="235">
        <f>300-300</f>
        <v>0</v>
      </c>
      <c r="Z142" s="234"/>
      <c r="AA142" s="234"/>
      <c r="AB142" s="235">
        <f>500-500</f>
        <v>0</v>
      </c>
      <c r="AC142" s="234"/>
      <c r="AD142" s="235"/>
      <c r="AE142" s="235">
        <v>10</v>
      </c>
      <c r="AF142" s="234"/>
      <c r="AG142" s="234"/>
      <c r="AH142" s="234"/>
      <c r="AI142" s="234"/>
      <c r="AJ142" s="234"/>
      <c r="AK142" s="234"/>
      <c r="AL142" s="234"/>
      <c r="AM142" s="235">
        <v>80</v>
      </c>
      <c r="AN142" s="234"/>
      <c r="AO142" s="234"/>
      <c r="AP142" s="234"/>
      <c r="AQ142" s="234"/>
      <c r="AR142" s="234"/>
      <c r="AS142" s="234"/>
      <c r="AT142" s="234"/>
      <c r="AU142" s="235">
        <v>80</v>
      </c>
      <c r="AV142" s="234"/>
      <c r="AW142" s="234"/>
      <c r="AX142" s="234"/>
      <c r="AY142" s="234"/>
      <c r="AZ142" s="234"/>
      <c r="BA142" s="234"/>
      <c r="BB142" s="235">
        <f>500-500</f>
        <v>0</v>
      </c>
      <c r="BC142" s="234"/>
      <c r="BD142" s="234"/>
      <c r="BE142" s="234"/>
      <c r="BF142" s="234">
        <v>150</v>
      </c>
      <c r="BG142" s="234"/>
      <c r="BH142" s="234"/>
      <c r="BI142" s="234"/>
      <c r="BJ142" s="234"/>
      <c r="BK142" s="234"/>
      <c r="BL142" s="234"/>
      <c r="BM142" s="234"/>
      <c r="BN142" s="234"/>
      <c r="BO142" s="234"/>
      <c r="BP142" s="234"/>
      <c r="BQ142" s="234"/>
      <c r="BR142" s="234"/>
      <c r="BS142" s="234"/>
      <c r="BT142" s="234"/>
      <c r="BU142" s="235">
        <v>5</v>
      </c>
      <c r="BV142" s="235">
        <f>100-100</f>
        <v>0</v>
      </c>
      <c r="BW142" s="235">
        <f>100-100</f>
        <v>0</v>
      </c>
      <c r="BX142" s="235">
        <v>30</v>
      </c>
      <c r="BY142" s="235">
        <v>5</v>
      </c>
      <c r="BZ142" s="234"/>
      <c r="CA142" s="235">
        <f>100-100</f>
        <v>0</v>
      </c>
      <c r="CB142" s="235">
        <f>100-100</f>
        <v>0</v>
      </c>
      <c r="CC142" s="235">
        <f>100-100</f>
        <v>0</v>
      </c>
      <c r="CD142" s="235">
        <v>5</v>
      </c>
      <c r="CE142" s="234"/>
      <c r="CF142" s="234"/>
      <c r="CG142" s="235">
        <f>20-20</f>
        <v>0</v>
      </c>
      <c r="CH142" s="234"/>
      <c r="CI142" s="235">
        <v>10</v>
      </c>
      <c r="CJ142" s="235">
        <f>80-80</f>
        <v>0</v>
      </c>
      <c r="CK142" s="235">
        <f>80-80</f>
        <v>0</v>
      </c>
      <c r="CL142" s="235">
        <v>30</v>
      </c>
      <c r="CM142" s="235">
        <v>10</v>
      </c>
      <c r="CN142" s="235">
        <v>0</v>
      </c>
      <c r="CO142" s="234"/>
      <c r="CP142" s="234">
        <v>5</v>
      </c>
      <c r="CQ142" s="235">
        <f>10-10</f>
        <v>0</v>
      </c>
      <c r="CR142" s="235">
        <f>50-50</f>
        <v>0</v>
      </c>
      <c r="CS142" s="235">
        <f>50-50</f>
        <v>0</v>
      </c>
      <c r="CT142" s="235">
        <v>20</v>
      </c>
      <c r="CU142" s="234"/>
      <c r="CV142" s="234"/>
      <c r="CW142" s="234"/>
      <c r="CX142" s="234"/>
      <c r="CY142" s="234"/>
      <c r="CZ142" s="234"/>
      <c r="DA142" s="234"/>
      <c r="DB142" s="234"/>
      <c r="DC142" s="234"/>
      <c r="DD142" s="235">
        <v>5</v>
      </c>
      <c r="DE142" s="235">
        <f>30-30</f>
        <v>0</v>
      </c>
      <c r="DF142" s="234"/>
      <c r="DG142" s="234"/>
      <c r="DH142" s="235">
        <v>5</v>
      </c>
      <c r="DI142" s="235">
        <f>30-30</f>
        <v>0</v>
      </c>
      <c r="DJ142" s="235">
        <f>30-30</f>
        <v>0</v>
      </c>
      <c r="DK142" s="235">
        <f>50-50</f>
        <v>0</v>
      </c>
      <c r="DL142" s="234"/>
      <c r="DM142" s="234"/>
      <c r="DN142" s="234"/>
      <c r="DO142" s="234"/>
      <c r="DP142" s="234"/>
      <c r="DQ142" s="234"/>
      <c r="DR142" s="234"/>
      <c r="DS142" s="234"/>
      <c r="DT142" s="235">
        <v>5</v>
      </c>
      <c r="DU142" s="234"/>
      <c r="DV142" s="234"/>
      <c r="DW142" s="234">
        <v>110</v>
      </c>
      <c r="DX142" s="234"/>
      <c r="DY142" s="234"/>
      <c r="DZ142" s="234"/>
      <c r="EA142" s="234"/>
      <c r="EB142" s="234"/>
      <c r="EC142" s="235">
        <f>100-100</f>
        <v>0</v>
      </c>
      <c r="ED142" s="234"/>
      <c r="EE142" s="234"/>
      <c r="EF142" s="235">
        <f>100-100</f>
        <v>0</v>
      </c>
      <c r="EG142" s="235">
        <f>100-100</f>
        <v>0</v>
      </c>
      <c r="EH142" s="234"/>
      <c r="EI142" s="234"/>
      <c r="EJ142" s="234"/>
      <c r="EK142" s="234"/>
      <c r="EL142" s="234"/>
      <c r="EM142" s="235">
        <f>50-50</f>
        <v>0</v>
      </c>
      <c r="EN142" s="235">
        <f>300-300</f>
        <v>0</v>
      </c>
      <c r="EO142" s="235">
        <f>300-300</f>
        <v>0</v>
      </c>
      <c r="EP142" s="234"/>
      <c r="EQ142" s="234"/>
      <c r="ER142" s="234"/>
      <c r="ES142" s="234"/>
      <c r="ET142" s="234"/>
      <c r="EU142" s="234">
        <v>15</v>
      </c>
      <c r="EV142" s="234">
        <v>5</v>
      </c>
      <c r="EW142" s="234"/>
      <c r="EX142" s="234"/>
      <c r="EY142" s="234"/>
      <c r="EZ142" s="234"/>
      <c r="FA142" s="234"/>
      <c r="FB142" s="234">
        <v>5</v>
      </c>
      <c r="FC142" s="234"/>
      <c r="FD142" s="234"/>
      <c r="FE142" s="234"/>
      <c r="FF142" s="234">
        <v>5</v>
      </c>
      <c r="FG142" s="235">
        <f>1000-1000</f>
        <v>0</v>
      </c>
      <c r="FH142" s="235">
        <f>1000-1000</f>
        <v>0</v>
      </c>
      <c r="FI142" s="234"/>
      <c r="FJ142" s="234"/>
      <c r="FK142" s="191"/>
      <c r="FL142" s="110" t="s">
        <v>268</v>
      </c>
      <c r="FM142" s="236" t="s">
        <v>269</v>
      </c>
      <c r="FN142" s="236" t="s">
        <v>369</v>
      </c>
      <c r="FO142" s="236" t="s">
        <v>350</v>
      </c>
      <c r="FP142" s="237">
        <f t="shared" si="19"/>
        <v>765</v>
      </c>
      <c r="FQ142" s="5" t="s">
        <v>457</v>
      </c>
    </row>
    <row r="143" spans="1:173" s="5" customFormat="1" ht="15" customHeight="1">
      <c r="A143" s="107" t="s">
        <v>272</v>
      </c>
      <c r="B143" s="107" t="s">
        <v>271</v>
      </c>
      <c r="C143" s="107" t="s">
        <v>347</v>
      </c>
      <c r="D143" s="107" t="s">
        <v>64</v>
      </c>
      <c r="E143" s="108" t="s">
        <v>370</v>
      </c>
      <c r="F143" s="107" t="s">
        <v>267</v>
      </c>
      <c r="G143" s="107" t="s">
        <v>848</v>
      </c>
      <c r="H143" s="109"/>
      <c r="I143" s="109"/>
      <c r="J143" s="109"/>
      <c r="K143" s="185">
        <f>150-150</f>
        <v>0</v>
      </c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  <c r="AC143" s="109"/>
      <c r="AD143" s="109"/>
      <c r="AE143" s="109"/>
      <c r="AF143" s="109"/>
      <c r="AG143" s="185">
        <f>300-300</f>
        <v>0</v>
      </c>
      <c r="AH143" s="185">
        <f>250-250</f>
        <v>0</v>
      </c>
      <c r="AI143" s="109"/>
      <c r="AJ143" s="109"/>
      <c r="AK143" s="109"/>
      <c r="AL143" s="109"/>
      <c r="AM143" s="109"/>
      <c r="AN143" s="109"/>
      <c r="AO143" s="109"/>
      <c r="AP143" s="109"/>
      <c r="AQ143" s="109"/>
      <c r="AR143" s="109"/>
      <c r="AS143" s="109"/>
      <c r="AT143" s="109"/>
      <c r="AU143" s="109"/>
      <c r="AV143" s="109"/>
      <c r="AW143" s="109"/>
      <c r="AX143" s="109"/>
      <c r="AY143" s="109"/>
      <c r="AZ143" s="109"/>
      <c r="BA143" s="109"/>
      <c r="BB143" s="109"/>
      <c r="BC143" s="109"/>
      <c r="BD143" s="109"/>
      <c r="BE143" s="109"/>
      <c r="BF143" s="109"/>
      <c r="BG143" s="109"/>
      <c r="BH143" s="109"/>
      <c r="BI143" s="109"/>
      <c r="BJ143" s="109"/>
      <c r="BK143" s="109"/>
      <c r="BL143" s="109"/>
      <c r="BM143" s="109"/>
      <c r="BN143" s="109"/>
      <c r="BO143" s="109"/>
      <c r="BP143" s="109"/>
      <c r="BQ143" s="109"/>
      <c r="BR143" s="109"/>
      <c r="BS143" s="109"/>
      <c r="BT143" s="109"/>
      <c r="BU143" s="109"/>
      <c r="BV143" s="109"/>
      <c r="BW143" s="109"/>
      <c r="BX143" s="109"/>
      <c r="BY143" s="109"/>
      <c r="BZ143" s="109"/>
      <c r="CA143" s="109"/>
      <c r="CB143" s="109"/>
      <c r="CC143" s="109"/>
      <c r="CD143" s="109"/>
      <c r="CE143" s="109"/>
      <c r="CF143" s="109"/>
      <c r="CG143" s="109"/>
      <c r="CH143" s="109"/>
      <c r="CI143" s="109"/>
      <c r="CJ143" s="109"/>
      <c r="CK143" s="109"/>
      <c r="CL143" s="109"/>
      <c r="CM143" s="109"/>
      <c r="CN143" s="109"/>
      <c r="CO143" s="109"/>
      <c r="CP143" s="109"/>
      <c r="CQ143" s="109"/>
      <c r="CR143" s="109"/>
      <c r="CS143" s="109"/>
      <c r="CT143" s="109"/>
      <c r="CU143" s="109"/>
      <c r="CV143" s="109"/>
      <c r="CW143" s="109"/>
      <c r="CX143" s="109"/>
      <c r="CY143" s="109"/>
      <c r="CZ143" s="109"/>
      <c r="DA143" s="109"/>
      <c r="DB143" s="109"/>
      <c r="DC143" s="109"/>
      <c r="DD143" s="109"/>
      <c r="DE143" s="109"/>
      <c r="DF143" s="109"/>
      <c r="DG143" s="109"/>
      <c r="DH143" s="109"/>
      <c r="DI143" s="109"/>
      <c r="DJ143" s="109"/>
      <c r="DK143" s="109"/>
      <c r="DL143" s="109"/>
      <c r="DM143" s="109"/>
      <c r="DN143" s="109"/>
      <c r="DO143" s="109"/>
      <c r="DP143" s="109"/>
      <c r="DQ143" s="109"/>
      <c r="DR143" s="109"/>
      <c r="DS143" s="109"/>
      <c r="DT143" s="109"/>
      <c r="DU143" s="109"/>
      <c r="DV143" s="109"/>
      <c r="DW143" s="109"/>
      <c r="DX143" s="109"/>
      <c r="DY143" s="109"/>
      <c r="DZ143" s="109"/>
      <c r="EA143" s="109"/>
      <c r="EB143" s="109"/>
      <c r="EC143" s="109"/>
      <c r="ED143" s="109"/>
      <c r="EE143" s="109"/>
      <c r="EF143" s="109"/>
      <c r="EG143" s="109"/>
      <c r="EH143" s="109"/>
      <c r="EI143" s="109"/>
      <c r="EJ143" s="109"/>
      <c r="EK143" s="109"/>
      <c r="EL143" s="109"/>
      <c r="EM143" s="109"/>
      <c r="EN143" s="109"/>
      <c r="EO143" s="109"/>
      <c r="EP143" s="109"/>
      <c r="EQ143" s="109"/>
      <c r="ER143" s="109"/>
      <c r="ES143" s="109"/>
      <c r="ET143" s="109"/>
      <c r="EU143" s="109"/>
      <c r="EV143" s="109"/>
      <c r="EW143" s="109"/>
      <c r="EX143" s="109"/>
      <c r="EY143" s="109"/>
      <c r="EZ143" s="109"/>
      <c r="FA143" s="109"/>
      <c r="FB143" s="109"/>
      <c r="FC143" s="109"/>
      <c r="FD143" s="109"/>
      <c r="FE143" s="109"/>
      <c r="FF143" s="109"/>
      <c r="FG143" s="109"/>
      <c r="FH143" s="109"/>
      <c r="FI143" s="109"/>
      <c r="FJ143" s="109"/>
      <c r="FK143" s="191"/>
      <c r="FL143" s="110" t="s">
        <v>268</v>
      </c>
      <c r="FM143" s="111" t="s">
        <v>269</v>
      </c>
      <c r="FN143" s="111" t="s">
        <v>371</v>
      </c>
      <c r="FO143" s="111" t="s">
        <v>372</v>
      </c>
      <c r="FP143" s="98">
        <f t="shared" si="18"/>
        <v>0</v>
      </c>
      <c r="FQ143" s="5" t="s">
        <v>458</v>
      </c>
    </row>
    <row r="144" spans="1:173" s="5" customFormat="1" ht="15" customHeight="1">
      <c r="A144" s="107" t="s">
        <v>272</v>
      </c>
      <c r="B144" s="107" t="s">
        <v>271</v>
      </c>
      <c r="C144" s="107" t="s">
        <v>347</v>
      </c>
      <c r="D144" s="107" t="s">
        <v>63</v>
      </c>
      <c r="E144" s="108" t="s">
        <v>370</v>
      </c>
      <c r="F144" s="107" t="s">
        <v>267</v>
      </c>
      <c r="G144" s="107" t="s">
        <v>848</v>
      </c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85">
        <f>50-50</f>
        <v>0</v>
      </c>
      <c r="AO144" s="109"/>
      <c r="AP144" s="109"/>
      <c r="AQ144" s="109"/>
      <c r="AR144" s="109"/>
      <c r="AS144" s="109"/>
      <c r="AT144" s="109"/>
      <c r="AU144" s="185">
        <v>20</v>
      </c>
      <c r="AV144" s="109"/>
      <c r="AW144" s="109"/>
      <c r="AX144" s="109"/>
      <c r="AY144" s="109"/>
      <c r="AZ144" s="109"/>
      <c r="BA144" s="109"/>
      <c r="BB144" s="109"/>
      <c r="BC144" s="109"/>
      <c r="BD144" s="109"/>
      <c r="BE144" s="109"/>
      <c r="BF144" s="109"/>
      <c r="BG144" s="109"/>
      <c r="BH144" s="109"/>
      <c r="BI144" s="109"/>
      <c r="BJ144" s="109"/>
      <c r="BK144" s="109"/>
      <c r="BL144" s="109"/>
      <c r="BM144" s="109"/>
      <c r="BN144" s="109"/>
      <c r="BO144" s="109"/>
      <c r="BP144" s="109"/>
      <c r="BQ144" s="109"/>
      <c r="BR144" s="109"/>
      <c r="BS144" s="109"/>
      <c r="BT144" s="109"/>
      <c r="BU144" s="109"/>
      <c r="BV144" s="109"/>
      <c r="BW144" s="185">
        <f>95-95</f>
        <v>0</v>
      </c>
      <c r="BX144" s="185">
        <v>5</v>
      </c>
      <c r="BY144" s="109"/>
      <c r="BZ144" s="109"/>
      <c r="CA144" s="185">
        <f>95-95</f>
        <v>0</v>
      </c>
      <c r="CB144" s="185">
        <f>150-150</f>
        <v>0</v>
      </c>
      <c r="CC144" s="185">
        <f>100-100</f>
        <v>0</v>
      </c>
      <c r="CD144" s="109"/>
      <c r="CE144" s="185">
        <f>95-95</f>
        <v>0</v>
      </c>
      <c r="CF144" s="109"/>
      <c r="CG144" s="185">
        <f>100-100</f>
        <v>0</v>
      </c>
      <c r="CH144" s="109"/>
      <c r="CI144" s="185">
        <v>5</v>
      </c>
      <c r="CJ144" s="109"/>
      <c r="CK144" s="109"/>
      <c r="CL144" s="185">
        <v>5</v>
      </c>
      <c r="CM144" s="185">
        <v>5</v>
      </c>
      <c r="CN144" s="185">
        <f>50-50</f>
        <v>0</v>
      </c>
      <c r="CO144" s="185">
        <f>11-11</f>
        <v>0</v>
      </c>
      <c r="CP144" s="109"/>
      <c r="CQ144" s="185">
        <f>30-30</f>
        <v>0</v>
      </c>
      <c r="CR144" s="109"/>
      <c r="CS144" s="109"/>
      <c r="CT144" s="185">
        <v>5</v>
      </c>
      <c r="CU144" s="109"/>
      <c r="CV144" s="109"/>
      <c r="CW144" s="109"/>
      <c r="CX144" s="109"/>
      <c r="CY144" s="109"/>
      <c r="CZ144" s="109"/>
      <c r="DA144" s="109"/>
      <c r="DB144" s="109"/>
      <c r="DC144" s="109"/>
      <c r="DD144" s="185">
        <f>70-70</f>
        <v>0</v>
      </c>
      <c r="DE144" s="185">
        <f>30-30</f>
        <v>0</v>
      </c>
      <c r="DF144" s="185">
        <f>10-10</f>
        <v>0</v>
      </c>
      <c r="DG144" s="109"/>
      <c r="DH144" s="185">
        <f>30-30</f>
        <v>0</v>
      </c>
      <c r="DI144" s="109"/>
      <c r="DJ144" s="109"/>
      <c r="DK144" s="109"/>
      <c r="DL144" s="109"/>
      <c r="DM144" s="109"/>
      <c r="DN144" s="109"/>
      <c r="DO144" s="109"/>
      <c r="DP144" s="109"/>
      <c r="DQ144" s="109"/>
      <c r="DR144" s="109"/>
      <c r="DS144" s="109"/>
      <c r="DT144" s="185">
        <f>20-20</f>
        <v>0</v>
      </c>
      <c r="DU144" s="109"/>
      <c r="DV144" s="109"/>
      <c r="DW144" s="109"/>
      <c r="DX144" s="185">
        <f>150-150</f>
        <v>0</v>
      </c>
      <c r="DY144" s="109"/>
      <c r="DZ144" s="109"/>
      <c r="EA144" s="109"/>
      <c r="EB144" s="109"/>
      <c r="EC144" s="109"/>
      <c r="ED144" s="109"/>
      <c r="EE144" s="109"/>
      <c r="EF144" s="109"/>
      <c r="EG144" s="109"/>
      <c r="EH144" s="185">
        <f>50-50</f>
        <v>0</v>
      </c>
      <c r="EI144" s="109"/>
      <c r="EJ144" s="109"/>
      <c r="EK144" s="109"/>
      <c r="EL144" s="109"/>
      <c r="EM144" s="185">
        <f>50-50</f>
        <v>0</v>
      </c>
      <c r="EN144" s="109"/>
      <c r="EO144" s="109"/>
      <c r="EP144" s="109"/>
      <c r="EQ144" s="109"/>
      <c r="ER144" s="109"/>
      <c r="ES144" s="109"/>
      <c r="ET144" s="109"/>
      <c r="EU144" s="109"/>
      <c r="EV144" s="185">
        <f>70-70</f>
        <v>0</v>
      </c>
      <c r="EW144" s="109"/>
      <c r="EX144" s="185">
        <f>50-50</f>
        <v>0</v>
      </c>
      <c r="EY144" s="185">
        <f>100-100</f>
        <v>0</v>
      </c>
      <c r="EZ144" s="185">
        <f>70-70</f>
        <v>0</v>
      </c>
      <c r="FA144" s="109"/>
      <c r="FB144" s="185">
        <f>70-70</f>
        <v>0</v>
      </c>
      <c r="FC144" s="109"/>
      <c r="FD144" s="109"/>
      <c r="FE144" s="109"/>
      <c r="FF144" s="185">
        <f>70-70</f>
        <v>0</v>
      </c>
      <c r="FG144" s="109"/>
      <c r="FH144" s="109"/>
      <c r="FI144" s="109"/>
      <c r="FJ144" s="109"/>
      <c r="FK144" s="191"/>
      <c r="FL144" s="110" t="s">
        <v>268</v>
      </c>
      <c r="FM144" s="111" t="s">
        <v>269</v>
      </c>
      <c r="FN144" s="111" t="s">
        <v>371</v>
      </c>
      <c r="FO144" s="111" t="s">
        <v>372</v>
      </c>
      <c r="FP144" s="98">
        <f t="shared" si="18"/>
        <v>45</v>
      </c>
      <c r="FQ144" s="5" t="s">
        <v>458</v>
      </c>
    </row>
    <row r="145" spans="1:173" s="5" customFormat="1" ht="15" customHeight="1">
      <c r="A145" s="107" t="s">
        <v>272</v>
      </c>
      <c r="B145" s="107" t="s">
        <v>271</v>
      </c>
      <c r="C145" s="107" t="s">
        <v>347</v>
      </c>
      <c r="D145" s="107" t="s">
        <v>65</v>
      </c>
      <c r="E145" s="108" t="s">
        <v>370</v>
      </c>
      <c r="F145" s="107" t="s">
        <v>267</v>
      </c>
      <c r="G145" s="107" t="s">
        <v>928</v>
      </c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  <c r="AV145" s="109"/>
      <c r="AW145" s="109"/>
      <c r="AX145" s="109"/>
      <c r="AY145" s="109"/>
      <c r="AZ145" s="109"/>
      <c r="BA145" s="109"/>
      <c r="BB145" s="109"/>
      <c r="BC145" s="109"/>
      <c r="BD145" s="109"/>
      <c r="BE145" s="109"/>
      <c r="BF145" s="109"/>
      <c r="BG145" s="109"/>
      <c r="BH145" s="109"/>
      <c r="BI145" s="109"/>
      <c r="BJ145" s="109"/>
      <c r="BK145" s="109"/>
      <c r="BL145" s="109"/>
      <c r="BM145" s="109"/>
      <c r="BN145" s="109"/>
      <c r="BO145" s="109"/>
      <c r="BP145" s="109"/>
      <c r="BQ145" s="109"/>
      <c r="BR145" s="109"/>
      <c r="BS145" s="109"/>
      <c r="BT145" s="109"/>
      <c r="BU145" s="109"/>
      <c r="BV145" s="109"/>
      <c r="BW145" s="109"/>
      <c r="BX145" s="109"/>
      <c r="BY145" s="109"/>
      <c r="BZ145" s="109"/>
      <c r="CA145" s="109"/>
      <c r="CB145" s="109"/>
      <c r="CC145" s="109"/>
      <c r="CD145" s="109"/>
      <c r="CE145" s="109"/>
      <c r="CF145" s="109"/>
      <c r="CG145" s="109"/>
      <c r="CH145" s="109"/>
      <c r="CI145" s="109"/>
      <c r="CJ145" s="109"/>
      <c r="CK145" s="109"/>
      <c r="CL145" s="109"/>
      <c r="CM145" s="109"/>
      <c r="CN145" s="109"/>
      <c r="CO145" s="109"/>
      <c r="CP145" s="109"/>
      <c r="CQ145" s="109"/>
      <c r="CR145" s="109"/>
      <c r="CS145" s="109"/>
      <c r="CT145" s="109"/>
      <c r="CU145" s="109"/>
      <c r="CV145" s="109"/>
      <c r="CW145" s="109"/>
      <c r="CX145" s="109"/>
      <c r="CY145" s="109"/>
      <c r="CZ145" s="109"/>
      <c r="DA145" s="109"/>
      <c r="DB145" s="109"/>
      <c r="DC145" s="109"/>
      <c r="DD145" s="109"/>
      <c r="DE145" s="109"/>
      <c r="DF145" s="109"/>
      <c r="DG145" s="109"/>
      <c r="DH145" s="109"/>
      <c r="DI145" s="109"/>
      <c r="DJ145" s="109"/>
      <c r="DK145" s="109"/>
      <c r="DL145" s="109"/>
      <c r="DM145" s="109"/>
      <c r="DN145" s="109"/>
      <c r="DO145" s="109"/>
      <c r="DP145" s="109"/>
      <c r="DQ145" s="109"/>
      <c r="DR145" s="109"/>
      <c r="DS145" s="109"/>
      <c r="DT145" s="109"/>
      <c r="DU145" s="109"/>
      <c r="DV145" s="109"/>
      <c r="DW145" s="109"/>
      <c r="DX145" s="109"/>
      <c r="DY145" s="109"/>
      <c r="DZ145" s="109"/>
      <c r="EA145" s="109"/>
      <c r="EB145" s="109"/>
      <c r="EC145" s="109"/>
      <c r="ED145" s="109"/>
      <c r="EE145" s="109"/>
      <c r="EF145" s="109"/>
      <c r="EG145" s="109"/>
      <c r="EH145" s="109"/>
      <c r="EI145" s="109"/>
      <c r="EJ145" s="109"/>
      <c r="EK145" s="109"/>
      <c r="EL145" s="109"/>
      <c r="EM145" s="109"/>
      <c r="EN145" s="109"/>
      <c r="EO145" s="109"/>
      <c r="EP145" s="109"/>
      <c r="EQ145" s="109"/>
      <c r="ER145" s="109"/>
      <c r="ES145" s="109"/>
      <c r="ET145" s="109"/>
      <c r="EU145" s="109"/>
      <c r="EV145" s="109"/>
      <c r="EW145" s="109"/>
      <c r="EX145" s="109"/>
      <c r="EY145" s="109"/>
      <c r="EZ145" s="109"/>
      <c r="FA145" s="185">
        <f>70-70</f>
        <v>0</v>
      </c>
      <c r="FB145" s="109"/>
      <c r="FC145" s="109"/>
      <c r="FD145" s="109"/>
      <c r="FE145" s="185">
        <f>70-70</f>
        <v>0</v>
      </c>
      <c r="FF145" s="109"/>
      <c r="FG145" s="109"/>
      <c r="FH145" s="109"/>
      <c r="FI145" s="109"/>
      <c r="FJ145" s="109"/>
      <c r="FK145" s="191"/>
      <c r="FL145" s="110" t="s">
        <v>268</v>
      </c>
      <c r="FM145" s="111" t="s">
        <v>269</v>
      </c>
      <c r="FN145" s="111" t="s">
        <v>371</v>
      </c>
      <c r="FO145" s="111" t="s">
        <v>372</v>
      </c>
      <c r="FP145" s="98">
        <f t="shared" si="18"/>
        <v>0</v>
      </c>
      <c r="FQ145" s="5" t="s">
        <v>458</v>
      </c>
    </row>
    <row r="146" spans="1:173" s="5" customFormat="1" ht="15" customHeight="1">
      <c r="A146" s="107" t="s">
        <v>264</v>
      </c>
      <c r="B146" s="107" t="s">
        <v>271</v>
      </c>
      <c r="C146" s="107" t="s">
        <v>347</v>
      </c>
      <c r="D146" s="107" t="s">
        <v>64</v>
      </c>
      <c r="E146" s="108" t="s">
        <v>373</v>
      </c>
      <c r="F146" s="107" t="s">
        <v>267</v>
      </c>
      <c r="G146" s="107" t="s">
        <v>849</v>
      </c>
      <c r="H146" s="109"/>
      <c r="I146" s="185">
        <f>100-100</f>
        <v>0</v>
      </c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  <c r="AC146" s="109"/>
      <c r="AD146" s="109"/>
      <c r="AE146" s="109"/>
      <c r="AF146" s="109"/>
      <c r="AG146" s="109"/>
      <c r="AH146" s="109"/>
      <c r="AI146" s="109"/>
      <c r="AJ146" s="109"/>
      <c r="AK146" s="109"/>
      <c r="AL146" s="109"/>
      <c r="AM146" s="109"/>
      <c r="AN146" s="109"/>
      <c r="AO146" s="185">
        <f>200-200</f>
        <v>0</v>
      </c>
      <c r="AP146" s="109"/>
      <c r="AQ146" s="109"/>
      <c r="AR146" s="109"/>
      <c r="AS146" s="109"/>
      <c r="AT146" s="109"/>
      <c r="AU146" s="109"/>
      <c r="AV146" s="109"/>
      <c r="AW146" s="109"/>
      <c r="AX146" s="109"/>
      <c r="AY146" s="109"/>
      <c r="AZ146" s="109"/>
      <c r="BA146" s="109"/>
      <c r="BB146" s="109"/>
      <c r="BC146" s="109"/>
      <c r="BD146" s="109"/>
      <c r="BE146" s="109"/>
      <c r="BF146" s="185">
        <f>500-500</f>
        <v>0</v>
      </c>
      <c r="BG146" s="109"/>
      <c r="BH146" s="109"/>
      <c r="BI146" s="109"/>
      <c r="BJ146" s="109"/>
      <c r="BK146" s="109"/>
      <c r="BL146" s="109"/>
      <c r="BM146" s="109"/>
      <c r="BN146" s="109"/>
      <c r="BO146" s="109"/>
      <c r="BP146" s="109"/>
      <c r="BQ146" s="109"/>
      <c r="BR146" s="109"/>
      <c r="BS146" s="109"/>
      <c r="BT146" s="109"/>
      <c r="BU146" s="109"/>
      <c r="BV146" s="109"/>
      <c r="BW146" s="109"/>
      <c r="BX146" s="109"/>
      <c r="BY146" s="109"/>
      <c r="BZ146" s="109"/>
      <c r="CA146" s="109"/>
      <c r="CB146" s="109"/>
      <c r="CC146" s="109"/>
      <c r="CD146" s="109"/>
      <c r="CE146" s="109"/>
      <c r="CF146" s="109"/>
      <c r="CG146" s="109"/>
      <c r="CH146" s="109"/>
      <c r="CI146" s="109"/>
      <c r="CJ146" s="109"/>
      <c r="CK146" s="109"/>
      <c r="CL146" s="109"/>
      <c r="CM146" s="109"/>
      <c r="CN146" s="109"/>
      <c r="CO146" s="109"/>
      <c r="CP146" s="109"/>
      <c r="CQ146" s="109"/>
      <c r="CR146" s="109"/>
      <c r="CS146" s="109"/>
      <c r="CT146" s="109"/>
      <c r="CU146" s="109"/>
      <c r="CV146" s="109"/>
      <c r="CW146" s="109"/>
      <c r="CX146" s="109"/>
      <c r="CY146" s="109"/>
      <c r="CZ146" s="109"/>
      <c r="DA146" s="109"/>
      <c r="DB146" s="109"/>
      <c r="DC146" s="109"/>
      <c r="DD146" s="109"/>
      <c r="DE146" s="109"/>
      <c r="DF146" s="109"/>
      <c r="DG146" s="109"/>
      <c r="DH146" s="109"/>
      <c r="DI146" s="109"/>
      <c r="DJ146" s="109"/>
      <c r="DK146" s="109"/>
      <c r="DL146" s="109"/>
      <c r="DM146" s="109"/>
      <c r="DN146" s="109"/>
      <c r="DO146" s="109"/>
      <c r="DP146" s="109"/>
      <c r="DQ146" s="109"/>
      <c r="DR146" s="109"/>
      <c r="DS146" s="109"/>
      <c r="DT146" s="109"/>
      <c r="DU146" s="109"/>
      <c r="DV146" s="109"/>
      <c r="DW146" s="109"/>
      <c r="DX146" s="109"/>
      <c r="DY146" s="109"/>
      <c r="DZ146" s="109"/>
      <c r="EA146" s="109"/>
      <c r="EB146" s="109"/>
      <c r="EC146" s="109"/>
      <c r="ED146" s="109"/>
      <c r="EE146" s="109"/>
      <c r="EF146" s="109"/>
      <c r="EG146" s="109"/>
      <c r="EH146" s="109"/>
      <c r="EI146" s="109"/>
      <c r="EJ146" s="109"/>
      <c r="EK146" s="109"/>
      <c r="EL146" s="109"/>
      <c r="EM146" s="109"/>
      <c r="EN146" s="109"/>
      <c r="EO146" s="109"/>
      <c r="EP146" s="109"/>
      <c r="EQ146" s="109"/>
      <c r="ER146" s="109"/>
      <c r="ES146" s="109"/>
      <c r="ET146" s="109"/>
      <c r="EU146" s="109"/>
      <c r="EV146" s="109"/>
      <c r="EW146" s="109"/>
      <c r="EX146" s="109"/>
      <c r="EY146" s="109"/>
      <c r="EZ146" s="109"/>
      <c r="FA146" s="109"/>
      <c r="FB146" s="109"/>
      <c r="FC146" s="109"/>
      <c r="FD146" s="109"/>
      <c r="FE146" s="109"/>
      <c r="FF146" s="109"/>
      <c r="FG146" s="109"/>
      <c r="FH146" s="109"/>
      <c r="FI146" s="109"/>
      <c r="FJ146" s="109"/>
      <c r="FK146" s="191"/>
      <c r="FL146" s="110" t="s">
        <v>268</v>
      </c>
      <c r="FM146" s="111" t="s">
        <v>269</v>
      </c>
      <c r="FN146" s="111" t="s">
        <v>374</v>
      </c>
      <c r="FO146" s="111" t="s">
        <v>375</v>
      </c>
      <c r="FP146" s="98">
        <f t="shared" si="18"/>
        <v>0</v>
      </c>
      <c r="FQ146" s="5" t="s">
        <v>458</v>
      </c>
    </row>
    <row r="147" spans="1:173" s="5" customFormat="1" ht="15" customHeight="1">
      <c r="A147" s="107" t="s">
        <v>264</v>
      </c>
      <c r="B147" s="107" t="s">
        <v>271</v>
      </c>
      <c r="C147" s="107" t="s">
        <v>347</v>
      </c>
      <c r="D147" s="107" t="s">
        <v>63</v>
      </c>
      <c r="E147" s="108" t="s">
        <v>373</v>
      </c>
      <c r="F147" s="107" t="s">
        <v>267</v>
      </c>
      <c r="G147" s="107" t="s">
        <v>849</v>
      </c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85">
        <f>500-500</f>
        <v>0</v>
      </c>
      <c r="AC147" s="109"/>
      <c r="AD147" s="109"/>
      <c r="AE147" s="185">
        <f>500-500</f>
        <v>0</v>
      </c>
      <c r="AF147" s="109"/>
      <c r="AG147" s="109"/>
      <c r="AH147" s="109"/>
      <c r="AI147" s="109"/>
      <c r="AJ147" s="109"/>
      <c r="AK147" s="109"/>
      <c r="AL147" s="109"/>
      <c r="AM147" s="185">
        <f>300-300</f>
        <v>0</v>
      </c>
      <c r="AN147" s="109"/>
      <c r="AO147" s="109"/>
      <c r="AP147" s="109"/>
      <c r="AQ147" s="109"/>
      <c r="AR147" s="109"/>
      <c r="AS147" s="109"/>
      <c r="AT147" s="109"/>
      <c r="AU147" s="185">
        <f>500-500</f>
        <v>0</v>
      </c>
      <c r="AV147" s="109"/>
      <c r="AW147" s="109"/>
      <c r="AX147" s="109"/>
      <c r="AY147" s="109"/>
      <c r="AZ147" s="109"/>
      <c r="BA147" s="109"/>
      <c r="BB147" s="109"/>
      <c r="BC147" s="109"/>
      <c r="BD147" s="109"/>
      <c r="BE147" s="109"/>
      <c r="BF147" s="109"/>
      <c r="BG147" s="109"/>
      <c r="BH147" s="109"/>
      <c r="BI147" s="109"/>
      <c r="BJ147" s="109"/>
      <c r="BK147" s="109"/>
      <c r="BL147" s="109"/>
      <c r="BM147" s="109"/>
      <c r="BN147" s="109"/>
      <c r="BO147" s="109"/>
      <c r="BP147" s="109"/>
      <c r="BQ147" s="109"/>
      <c r="BR147" s="109"/>
      <c r="BS147" s="109"/>
      <c r="BT147" s="109"/>
      <c r="BU147" s="109"/>
      <c r="BV147" s="185">
        <f>500-500</f>
        <v>0</v>
      </c>
      <c r="BW147" s="185">
        <f>500-500</f>
        <v>0</v>
      </c>
      <c r="BX147" s="185">
        <f>500-500</f>
        <v>0</v>
      </c>
      <c r="BY147" s="185">
        <f>500-500</f>
        <v>0</v>
      </c>
      <c r="BZ147" s="109"/>
      <c r="CA147" s="185">
        <f>200-200</f>
        <v>0</v>
      </c>
      <c r="CB147" s="109"/>
      <c r="CC147" s="185">
        <f>200-200</f>
        <v>0</v>
      </c>
      <c r="CD147" s="185">
        <f>200-200</f>
        <v>0</v>
      </c>
      <c r="CE147" s="109"/>
      <c r="CF147" s="109"/>
      <c r="CG147" s="109"/>
      <c r="CH147" s="109"/>
      <c r="CI147" s="185">
        <f>200-200</f>
        <v>0</v>
      </c>
      <c r="CJ147" s="109"/>
      <c r="CK147" s="185">
        <f>200-200</f>
        <v>0</v>
      </c>
      <c r="CL147" s="185">
        <f>200-200</f>
        <v>0</v>
      </c>
      <c r="CM147" s="109"/>
      <c r="CN147" s="185">
        <f>100-100</f>
        <v>0</v>
      </c>
      <c r="CO147" s="109"/>
      <c r="CP147" s="109"/>
      <c r="CQ147" s="185">
        <f>50-50</f>
        <v>0</v>
      </c>
      <c r="CR147" s="109"/>
      <c r="CS147" s="185">
        <f>200-200</f>
        <v>0</v>
      </c>
      <c r="CT147" s="185">
        <f>200-200</f>
        <v>0</v>
      </c>
      <c r="CU147" s="109"/>
      <c r="CV147" s="109"/>
      <c r="CW147" s="109"/>
      <c r="CX147" s="109"/>
      <c r="CY147" s="109"/>
      <c r="CZ147" s="109"/>
      <c r="DA147" s="109"/>
      <c r="DB147" s="109"/>
      <c r="DC147" s="109"/>
      <c r="DD147" s="185">
        <f>100-100</f>
        <v>0</v>
      </c>
      <c r="DE147" s="185">
        <f>20-20</f>
        <v>0</v>
      </c>
      <c r="DF147" s="109"/>
      <c r="DG147" s="109"/>
      <c r="DH147" s="185">
        <f>20-20</f>
        <v>0</v>
      </c>
      <c r="DI147" s="109"/>
      <c r="DJ147" s="185">
        <f>20-20</f>
        <v>0</v>
      </c>
      <c r="DK147" s="185">
        <f>20-20</f>
        <v>0</v>
      </c>
      <c r="DL147" s="109"/>
      <c r="DM147" s="109"/>
      <c r="DN147" s="109"/>
      <c r="DO147" s="109"/>
      <c r="DP147" s="109"/>
      <c r="DQ147" s="109"/>
      <c r="DR147" s="109"/>
      <c r="DS147" s="109"/>
      <c r="DT147" s="109"/>
      <c r="DU147" s="109"/>
      <c r="DV147" s="109"/>
      <c r="DW147" s="109"/>
      <c r="DX147" s="109"/>
      <c r="DY147" s="109"/>
      <c r="DZ147" s="109"/>
      <c r="EA147" s="109"/>
      <c r="EB147" s="109"/>
      <c r="EC147" s="109"/>
      <c r="ED147" s="109"/>
      <c r="EE147" s="109"/>
      <c r="EF147" s="109"/>
      <c r="EG147" s="109"/>
      <c r="EH147" s="109"/>
      <c r="EI147" s="109"/>
      <c r="EJ147" s="109"/>
      <c r="EK147" s="109"/>
      <c r="EL147" s="109"/>
      <c r="EM147" s="109"/>
      <c r="EN147" s="109"/>
      <c r="EO147" s="109"/>
      <c r="EP147" s="109"/>
      <c r="EQ147" s="109"/>
      <c r="ER147" s="109"/>
      <c r="ES147" s="109"/>
      <c r="ET147" s="109"/>
      <c r="EU147" s="109"/>
      <c r="EV147" s="109"/>
      <c r="EW147" s="109"/>
      <c r="EX147" s="109"/>
      <c r="EY147" s="185">
        <f>300-300</f>
        <v>0</v>
      </c>
      <c r="EZ147" s="185">
        <f>300-300</f>
        <v>0</v>
      </c>
      <c r="FA147" s="109"/>
      <c r="FB147" s="185">
        <f>300-300</f>
        <v>0</v>
      </c>
      <c r="FC147" s="109"/>
      <c r="FD147" s="109"/>
      <c r="FE147" s="109"/>
      <c r="FF147" s="109"/>
      <c r="FG147" s="109"/>
      <c r="FH147" s="109"/>
      <c r="FI147" s="109"/>
      <c r="FJ147" s="109"/>
      <c r="FK147" s="191"/>
      <c r="FL147" s="110" t="s">
        <v>268</v>
      </c>
      <c r="FM147" s="111" t="s">
        <v>269</v>
      </c>
      <c r="FN147" s="111" t="s">
        <v>374</v>
      </c>
      <c r="FO147" s="111" t="s">
        <v>375</v>
      </c>
      <c r="FP147" s="98">
        <f t="shared" si="18"/>
        <v>0</v>
      </c>
      <c r="FQ147" s="5" t="s">
        <v>458</v>
      </c>
    </row>
    <row r="148" spans="1:173" s="5" customFormat="1" ht="15" customHeight="1">
      <c r="A148" s="107" t="s">
        <v>272</v>
      </c>
      <c r="B148" s="107" t="s">
        <v>271</v>
      </c>
      <c r="C148" s="107" t="s">
        <v>347</v>
      </c>
      <c r="D148" s="107" t="s">
        <v>64</v>
      </c>
      <c r="E148" s="108" t="s">
        <v>376</v>
      </c>
      <c r="F148" s="107" t="s">
        <v>267</v>
      </c>
      <c r="G148" s="107" t="s">
        <v>850</v>
      </c>
      <c r="H148" s="109"/>
      <c r="I148" s="185">
        <f>1000-1000</f>
        <v>0</v>
      </c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  <c r="AC148" s="109"/>
      <c r="AD148" s="109"/>
      <c r="AE148" s="109"/>
      <c r="AF148" s="109"/>
      <c r="AG148" s="185">
        <f>1000-1000</f>
        <v>0</v>
      </c>
      <c r="AH148" s="185">
        <f>1000-1000</f>
        <v>0</v>
      </c>
      <c r="AI148" s="109"/>
      <c r="AJ148" s="109"/>
      <c r="AK148" s="109"/>
      <c r="AL148" s="109"/>
      <c r="AM148" s="109"/>
      <c r="AN148" s="109"/>
      <c r="AO148" s="185">
        <f>500-500</f>
        <v>0</v>
      </c>
      <c r="AP148" s="109"/>
      <c r="AQ148" s="109"/>
      <c r="AR148" s="185">
        <f>500-500</f>
        <v>0</v>
      </c>
      <c r="AS148" s="109"/>
      <c r="AT148" s="109"/>
      <c r="AU148" s="109"/>
      <c r="AV148" s="109"/>
      <c r="AW148" s="109"/>
      <c r="AX148" s="109"/>
      <c r="AY148" s="109"/>
      <c r="AZ148" s="109"/>
      <c r="BA148" s="109"/>
      <c r="BB148" s="109"/>
      <c r="BC148" s="109"/>
      <c r="BD148" s="109"/>
      <c r="BE148" s="109"/>
      <c r="BF148" s="185">
        <f>500-500</f>
        <v>0</v>
      </c>
      <c r="BG148" s="109"/>
      <c r="BH148" s="109"/>
      <c r="BI148" s="109"/>
      <c r="BJ148" s="109"/>
      <c r="BK148" s="109"/>
      <c r="BL148" s="109"/>
      <c r="BM148" s="109"/>
      <c r="BN148" s="109"/>
      <c r="BO148" s="109"/>
      <c r="BP148" s="109"/>
      <c r="BQ148" s="109"/>
      <c r="BR148" s="109"/>
      <c r="BS148" s="109"/>
      <c r="BT148" s="109"/>
      <c r="BU148" s="109"/>
      <c r="BV148" s="109"/>
      <c r="BW148" s="109"/>
      <c r="BX148" s="109"/>
      <c r="BY148" s="109"/>
      <c r="BZ148" s="109"/>
      <c r="CA148" s="109"/>
      <c r="CB148" s="109"/>
      <c r="CC148" s="109"/>
      <c r="CD148" s="109"/>
      <c r="CE148" s="109"/>
      <c r="CF148" s="109"/>
      <c r="CG148" s="109"/>
      <c r="CH148" s="109"/>
      <c r="CI148" s="109"/>
      <c r="CJ148" s="109"/>
      <c r="CK148" s="109"/>
      <c r="CL148" s="109"/>
      <c r="CM148" s="109"/>
      <c r="CN148" s="109"/>
      <c r="CO148" s="109"/>
      <c r="CP148" s="109"/>
      <c r="CQ148" s="109"/>
      <c r="CR148" s="109"/>
      <c r="CS148" s="109"/>
      <c r="CT148" s="109"/>
      <c r="CU148" s="109"/>
      <c r="CV148" s="109"/>
      <c r="CW148" s="109"/>
      <c r="CX148" s="109"/>
      <c r="CY148" s="109"/>
      <c r="CZ148" s="109"/>
      <c r="DA148" s="109"/>
      <c r="DB148" s="109"/>
      <c r="DC148" s="109"/>
      <c r="DD148" s="109"/>
      <c r="DE148" s="109"/>
      <c r="DF148" s="109"/>
      <c r="DG148" s="109"/>
      <c r="DH148" s="109"/>
      <c r="DI148" s="109"/>
      <c r="DJ148" s="109"/>
      <c r="DK148" s="109"/>
      <c r="DL148" s="109"/>
      <c r="DM148" s="109"/>
      <c r="DN148" s="109"/>
      <c r="DO148" s="109"/>
      <c r="DP148" s="109"/>
      <c r="DQ148" s="109"/>
      <c r="DR148" s="109"/>
      <c r="DS148" s="109"/>
      <c r="DT148" s="109"/>
      <c r="DU148" s="185">
        <f>500-500</f>
        <v>0</v>
      </c>
      <c r="DV148" s="109"/>
      <c r="DW148" s="185">
        <f>500-500</f>
        <v>0</v>
      </c>
      <c r="DX148" s="109"/>
      <c r="DY148" s="185">
        <f>500-500</f>
        <v>0</v>
      </c>
      <c r="DZ148" s="109"/>
      <c r="EA148" s="109"/>
      <c r="EB148" s="109"/>
      <c r="EC148" s="109"/>
      <c r="ED148" s="109"/>
      <c r="EE148" s="109"/>
      <c r="EF148" s="109"/>
      <c r="EG148" s="109"/>
      <c r="EH148" s="109"/>
      <c r="EI148" s="109"/>
      <c r="EJ148" s="109"/>
      <c r="EK148" s="109"/>
      <c r="EL148" s="109"/>
      <c r="EM148" s="109"/>
      <c r="EN148" s="109"/>
      <c r="EO148" s="109"/>
      <c r="EP148" s="109"/>
      <c r="EQ148" s="109"/>
      <c r="ER148" s="109"/>
      <c r="ES148" s="109"/>
      <c r="ET148" s="109"/>
      <c r="EU148" s="109"/>
      <c r="EV148" s="109"/>
      <c r="EW148" s="109"/>
      <c r="EX148" s="109"/>
      <c r="EY148" s="109"/>
      <c r="EZ148" s="109"/>
      <c r="FA148" s="109"/>
      <c r="FB148" s="109"/>
      <c r="FC148" s="109"/>
      <c r="FD148" s="109"/>
      <c r="FE148" s="109"/>
      <c r="FF148" s="109"/>
      <c r="FG148" s="109"/>
      <c r="FH148" s="109"/>
      <c r="FI148" s="109"/>
      <c r="FJ148" s="109"/>
      <c r="FK148" s="191"/>
      <c r="FL148" s="110" t="s">
        <v>268</v>
      </c>
      <c r="FM148" s="111" t="s">
        <v>269</v>
      </c>
      <c r="FN148" s="111" t="s">
        <v>377</v>
      </c>
      <c r="FO148" s="111" t="s">
        <v>375</v>
      </c>
      <c r="FP148" s="98">
        <f t="shared" si="18"/>
        <v>0</v>
      </c>
      <c r="FQ148" s="5" t="s">
        <v>458</v>
      </c>
    </row>
    <row r="149" spans="1:173" s="5" customFormat="1" ht="15" customHeight="1">
      <c r="A149" s="107" t="s">
        <v>272</v>
      </c>
      <c r="B149" s="107" t="s">
        <v>271</v>
      </c>
      <c r="C149" s="107" t="s">
        <v>347</v>
      </c>
      <c r="D149" s="107" t="s">
        <v>63</v>
      </c>
      <c r="E149" s="108" t="s">
        <v>376</v>
      </c>
      <c r="F149" s="107" t="s">
        <v>267</v>
      </c>
      <c r="G149" s="107" t="s">
        <v>850</v>
      </c>
      <c r="H149" s="109"/>
      <c r="I149" s="109"/>
      <c r="J149" s="109"/>
      <c r="K149" s="109"/>
      <c r="L149" s="185">
        <v>50</v>
      </c>
      <c r="M149" s="109"/>
      <c r="N149" s="109"/>
      <c r="O149" s="185">
        <f>500-500</f>
        <v>0</v>
      </c>
      <c r="P149" s="109"/>
      <c r="Q149" s="109"/>
      <c r="R149" s="109"/>
      <c r="S149" s="109"/>
      <c r="T149" s="109"/>
      <c r="U149" s="185">
        <f>1000-1000</f>
        <v>0</v>
      </c>
      <c r="V149" s="109"/>
      <c r="W149" s="109"/>
      <c r="X149" s="109"/>
      <c r="Y149" s="109"/>
      <c r="Z149" s="109"/>
      <c r="AA149" s="109"/>
      <c r="AB149" s="185">
        <f>1000-1000</f>
        <v>0</v>
      </c>
      <c r="AC149" s="109"/>
      <c r="AD149" s="109"/>
      <c r="AE149" s="185">
        <v>10</v>
      </c>
      <c r="AF149" s="109"/>
      <c r="AG149" s="109"/>
      <c r="AH149" s="109"/>
      <c r="AI149" s="109"/>
      <c r="AJ149" s="109"/>
      <c r="AK149" s="109"/>
      <c r="AL149" s="109"/>
      <c r="AM149" s="185">
        <v>70</v>
      </c>
      <c r="AN149" s="109"/>
      <c r="AO149" s="109"/>
      <c r="AP149" s="109"/>
      <c r="AQ149" s="109"/>
      <c r="AR149" s="109"/>
      <c r="AS149" s="109"/>
      <c r="AT149" s="109"/>
      <c r="AU149" s="185">
        <v>90</v>
      </c>
      <c r="AV149" s="109"/>
      <c r="AW149" s="109"/>
      <c r="AX149" s="109"/>
      <c r="AY149" s="109"/>
      <c r="AZ149" s="109"/>
      <c r="BA149" s="109"/>
      <c r="BB149" s="109"/>
      <c r="BC149" s="109"/>
      <c r="BD149" s="109"/>
      <c r="BE149" s="109"/>
      <c r="BF149" s="109">
        <v>250</v>
      </c>
      <c r="BG149" s="109"/>
      <c r="BH149" s="109"/>
      <c r="BI149" s="109"/>
      <c r="BJ149" s="109"/>
      <c r="BK149" s="109"/>
      <c r="BL149" s="109"/>
      <c r="BM149" s="109"/>
      <c r="BN149" s="109"/>
      <c r="BO149" s="109"/>
      <c r="BP149" s="109"/>
      <c r="BQ149" s="109"/>
      <c r="BR149" s="109"/>
      <c r="BS149" s="109"/>
      <c r="BT149" s="109"/>
      <c r="BU149" s="185">
        <v>5</v>
      </c>
      <c r="BV149" s="185">
        <f>1000-1000</f>
        <v>0</v>
      </c>
      <c r="BW149" s="185">
        <v>10</v>
      </c>
      <c r="BX149" s="185">
        <v>50</v>
      </c>
      <c r="BY149" s="185">
        <f>1000-1000</f>
        <v>0</v>
      </c>
      <c r="BZ149" s="109"/>
      <c r="CA149" s="185">
        <f>1000-1000</f>
        <v>0</v>
      </c>
      <c r="CB149" s="185">
        <f>1000-1000</f>
        <v>0</v>
      </c>
      <c r="CC149" s="185">
        <f>1000-1000</f>
        <v>0</v>
      </c>
      <c r="CD149" s="185">
        <v>5</v>
      </c>
      <c r="CE149" s="185">
        <v>10</v>
      </c>
      <c r="CF149" s="109"/>
      <c r="CG149" s="185">
        <f>1000-1000</f>
        <v>0</v>
      </c>
      <c r="CH149" s="109"/>
      <c r="CI149" s="185">
        <v>10</v>
      </c>
      <c r="CJ149" s="185">
        <f t="shared" ref="CJ149:CN150" si="21">1000-1000</f>
        <v>0</v>
      </c>
      <c r="CK149" s="185">
        <v>5</v>
      </c>
      <c r="CL149" s="185">
        <v>30</v>
      </c>
      <c r="CM149" s="185">
        <v>10</v>
      </c>
      <c r="CN149" s="185">
        <f t="shared" si="21"/>
        <v>0</v>
      </c>
      <c r="CO149" s="109"/>
      <c r="CP149" s="109"/>
      <c r="CQ149" s="185">
        <f>1000-1000</f>
        <v>0</v>
      </c>
      <c r="CR149" s="109"/>
      <c r="CS149" s="185">
        <f>1000-1000</f>
        <v>0</v>
      </c>
      <c r="CT149" s="185">
        <v>20</v>
      </c>
      <c r="CU149" s="109"/>
      <c r="CV149" s="109"/>
      <c r="CW149" s="109"/>
      <c r="CX149" s="109"/>
      <c r="CY149" s="109"/>
      <c r="CZ149" s="109"/>
      <c r="DA149" s="109"/>
      <c r="DB149" s="109"/>
      <c r="DC149" s="109"/>
      <c r="DD149" s="185">
        <v>5</v>
      </c>
      <c r="DE149" s="185">
        <f>10-10</f>
        <v>0</v>
      </c>
      <c r="DF149" s="109"/>
      <c r="DG149" s="109"/>
      <c r="DH149" s="185">
        <f>10-10</f>
        <v>0</v>
      </c>
      <c r="DI149" s="109"/>
      <c r="DJ149" s="109"/>
      <c r="DK149" s="185">
        <v>5</v>
      </c>
      <c r="DL149" s="109"/>
      <c r="DM149" s="109"/>
      <c r="DN149" s="109"/>
      <c r="DO149" s="109"/>
      <c r="DP149" s="109"/>
      <c r="DQ149" s="109"/>
      <c r="DR149" s="109"/>
      <c r="DS149" s="109"/>
      <c r="DT149" s="185">
        <v>5</v>
      </c>
      <c r="DU149" s="109"/>
      <c r="DV149" s="109"/>
      <c r="DW149" s="109">
        <v>100</v>
      </c>
      <c r="DX149" s="109"/>
      <c r="DY149" s="109"/>
      <c r="DZ149" s="109"/>
      <c r="EA149" s="109"/>
      <c r="EB149" s="109"/>
      <c r="EC149" s="109"/>
      <c r="ED149" s="109"/>
      <c r="EE149" s="109"/>
      <c r="EF149" s="109"/>
      <c r="EG149" s="109"/>
      <c r="EH149" s="109"/>
      <c r="EI149" s="109"/>
      <c r="EJ149" s="109"/>
      <c r="EK149" s="109"/>
      <c r="EL149" s="109"/>
      <c r="EM149" s="109"/>
      <c r="EN149" s="109"/>
      <c r="EO149" s="109"/>
      <c r="EP149" s="109"/>
      <c r="EQ149" s="109"/>
      <c r="ER149" s="109"/>
      <c r="ES149" s="109"/>
      <c r="ET149" s="185">
        <f>50-50</f>
        <v>0</v>
      </c>
      <c r="EU149" s="185">
        <v>20</v>
      </c>
      <c r="EV149" s="185">
        <v>5</v>
      </c>
      <c r="EW149" s="109"/>
      <c r="EX149" s="185">
        <f>100-100</f>
        <v>0</v>
      </c>
      <c r="EY149" s="185">
        <f>100-100</f>
        <v>0</v>
      </c>
      <c r="EZ149" s="185">
        <f>100-100</f>
        <v>0</v>
      </c>
      <c r="FA149" s="109"/>
      <c r="FB149" s="185">
        <f>100-100</f>
        <v>0</v>
      </c>
      <c r="FC149" s="185">
        <f>20-20</f>
        <v>0</v>
      </c>
      <c r="FD149" s="109"/>
      <c r="FE149" s="109"/>
      <c r="FF149" s="185">
        <v>5</v>
      </c>
      <c r="FG149" s="185">
        <f>500-500</f>
        <v>0</v>
      </c>
      <c r="FH149" s="185">
        <f>500-500</f>
        <v>0</v>
      </c>
      <c r="FI149" s="109"/>
      <c r="FJ149" s="109"/>
      <c r="FK149" s="191"/>
      <c r="FL149" s="110" t="s">
        <v>268</v>
      </c>
      <c r="FM149" s="111" t="s">
        <v>269</v>
      </c>
      <c r="FN149" s="111" t="s">
        <v>377</v>
      </c>
      <c r="FO149" s="111" t="s">
        <v>375</v>
      </c>
      <c r="FP149" s="98">
        <f t="shared" si="18"/>
        <v>770</v>
      </c>
      <c r="FQ149" s="5" t="s">
        <v>458</v>
      </c>
    </row>
    <row r="150" spans="1:173" s="5" customFormat="1" ht="15" customHeight="1">
      <c r="A150" s="107" t="s">
        <v>264</v>
      </c>
      <c r="B150" s="107" t="s">
        <v>264</v>
      </c>
      <c r="C150" s="107" t="s">
        <v>347</v>
      </c>
      <c r="D150" s="107" t="s">
        <v>63</v>
      </c>
      <c r="E150" s="108" t="s">
        <v>378</v>
      </c>
      <c r="F150" s="107" t="s">
        <v>267</v>
      </c>
      <c r="G150" s="107" t="s">
        <v>851</v>
      </c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  <c r="AV150" s="109"/>
      <c r="AW150" s="109"/>
      <c r="AX150" s="109"/>
      <c r="AY150" s="109"/>
      <c r="AZ150" s="109"/>
      <c r="BA150" s="109"/>
      <c r="BB150" s="109"/>
      <c r="BC150" s="109"/>
      <c r="BD150" s="109"/>
      <c r="BE150" s="109"/>
      <c r="BF150" s="109"/>
      <c r="BG150" s="109"/>
      <c r="BH150" s="109"/>
      <c r="BI150" s="109"/>
      <c r="BJ150" s="109"/>
      <c r="BK150" s="109"/>
      <c r="BL150" s="109"/>
      <c r="BM150" s="109"/>
      <c r="BN150" s="109"/>
      <c r="BO150" s="109"/>
      <c r="BP150" s="109"/>
      <c r="BQ150" s="109"/>
      <c r="BR150" s="109"/>
      <c r="BS150" s="109"/>
      <c r="BT150" s="109"/>
      <c r="BU150" s="109"/>
      <c r="BV150" s="109"/>
      <c r="BW150" s="109"/>
      <c r="BX150" s="109"/>
      <c r="BY150" s="109"/>
      <c r="BZ150" s="109"/>
      <c r="CA150" s="109"/>
      <c r="CB150" s="109"/>
      <c r="CC150" s="109"/>
      <c r="CD150" s="109"/>
      <c r="CE150" s="109"/>
      <c r="CF150" s="109"/>
      <c r="CG150" s="109"/>
      <c r="CH150" s="109"/>
      <c r="CI150" s="185">
        <v>10</v>
      </c>
      <c r="CJ150" s="185">
        <f t="shared" si="21"/>
        <v>0</v>
      </c>
      <c r="CK150" s="185">
        <f t="shared" si="21"/>
        <v>0</v>
      </c>
      <c r="CL150" s="185">
        <v>40</v>
      </c>
      <c r="CM150" s="185">
        <v>10</v>
      </c>
      <c r="CN150" s="185">
        <v>0</v>
      </c>
      <c r="CO150" s="185">
        <v>4</v>
      </c>
      <c r="CP150" s="185">
        <v>5</v>
      </c>
      <c r="CQ150" s="185">
        <f>1000-1000</f>
        <v>0</v>
      </c>
      <c r="CR150" s="109"/>
      <c r="CS150" s="185">
        <f>1000-1000</f>
        <v>0</v>
      </c>
      <c r="CT150" s="185">
        <v>10</v>
      </c>
      <c r="CU150" s="109"/>
      <c r="CV150" s="109"/>
      <c r="CW150" s="109"/>
      <c r="CX150" s="109"/>
      <c r="CY150" s="109"/>
      <c r="CZ150" s="109"/>
      <c r="DA150" s="109"/>
      <c r="DB150" s="109"/>
      <c r="DC150" s="109"/>
      <c r="DD150" s="185">
        <v>5</v>
      </c>
      <c r="DE150" s="185">
        <f>1000-1000</f>
        <v>0</v>
      </c>
      <c r="DF150" s="185">
        <v>4</v>
      </c>
      <c r="DG150" s="185">
        <v>5</v>
      </c>
      <c r="DH150" s="185">
        <f>1000-1000</f>
        <v>0</v>
      </c>
      <c r="DI150" s="109"/>
      <c r="DJ150" s="185">
        <f>1000-1000</f>
        <v>0</v>
      </c>
      <c r="DK150" s="185">
        <f>1000-1000</f>
        <v>0</v>
      </c>
      <c r="DL150" s="109"/>
      <c r="DM150" s="109"/>
      <c r="DN150" s="109"/>
      <c r="DO150" s="109"/>
      <c r="DP150" s="109"/>
      <c r="DQ150" s="109"/>
      <c r="DR150" s="109"/>
      <c r="DS150" s="109"/>
      <c r="DT150" s="185">
        <f>1000-1000</f>
        <v>0</v>
      </c>
      <c r="DU150" s="109"/>
      <c r="DV150" s="109"/>
      <c r="DW150" s="109"/>
      <c r="DX150" s="109"/>
      <c r="DY150" s="109"/>
      <c r="DZ150" s="109"/>
      <c r="EA150" s="109"/>
      <c r="EB150" s="109"/>
      <c r="EC150" s="109"/>
      <c r="ED150" s="109"/>
      <c r="EE150" s="109"/>
      <c r="EF150" s="109"/>
      <c r="EG150" s="109"/>
      <c r="EH150" s="109"/>
      <c r="EI150" s="109"/>
      <c r="EJ150" s="109"/>
      <c r="EK150" s="109"/>
      <c r="EL150" s="109"/>
      <c r="EM150" s="109"/>
      <c r="EN150" s="185">
        <f>300-300</f>
        <v>0</v>
      </c>
      <c r="EO150" s="185">
        <f>300-300</f>
        <v>0</v>
      </c>
      <c r="EP150" s="109"/>
      <c r="EQ150" s="109"/>
      <c r="ER150" s="109"/>
      <c r="ES150" s="109"/>
      <c r="ET150" s="109"/>
      <c r="EU150" s="109">
        <v>20</v>
      </c>
      <c r="EV150" s="185">
        <f>1000-1000</f>
        <v>0</v>
      </c>
      <c r="EW150" s="109"/>
      <c r="EX150" s="185">
        <f>1000-1000</f>
        <v>0</v>
      </c>
      <c r="EY150" s="185">
        <f>1000-1000</f>
        <v>0</v>
      </c>
      <c r="EZ150" s="185">
        <f>1000-1000</f>
        <v>0</v>
      </c>
      <c r="FA150" s="109"/>
      <c r="FB150" s="185">
        <v>5</v>
      </c>
      <c r="FC150" s="185">
        <f>1000-1000</f>
        <v>0</v>
      </c>
      <c r="FD150" s="109"/>
      <c r="FE150" s="109"/>
      <c r="FF150" s="185">
        <v>5</v>
      </c>
      <c r="FG150" s="185">
        <f>1000-1000</f>
        <v>0</v>
      </c>
      <c r="FH150" s="185">
        <f>1000-1000</f>
        <v>0</v>
      </c>
      <c r="FI150" s="109"/>
      <c r="FJ150" s="109"/>
      <c r="FK150" s="191"/>
      <c r="FL150" s="110" t="s">
        <v>268</v>
      </c>
      <c r="FM150" s="111" t="s">
        <v>269</v>
      </c>
      <c r="FN150" s="111" t="s">
        <v>379</v>
      </c>
      <c r="FO150" s="111" t="s">
        <v>375</v>
      </c>
      <c r="FP150" s="98">
        <f t="shared" si="18"/>
        <v>123</v>
      </c>
      <c r="FQ150" s="5" t="s">
        <v>458</v>
      </c>
    </row>
    <row r="151" spans="1:173" s="5" customFormat="1" ht="15" customHeight="1">
      <c r="A151" s="107" t="s">
        <v>264</v>
      </c>
      <c r="B151" s="107" t="s">
        <v>271</v>
      </c>
      <c r="C151" s="107" t="s">
        <v>347</v>
      </c>
      <c r="D151" s="107" t="s">
        <v>64</v>
      </c>
      <c r="E151" s="108" t="s">
        <v>378</v>
      </c>
      <c r="F151" s="107" t="s">
        <v>267</v>
      </c>
      <c r="G151" s="107" t="s">
        <v>852</v>
      </c>
      <c r="H151" s="109"/>
      <c r="I151" s="185">
        <f>1000-1000</f>
        <v>0</v>
      </c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  <c r="AC151" s="109"/>
      <c r="AD151" s="109"/>
      <c r="AE151" s="109"/>
      <c r="AF151" s="109"/>
      <c r="AG151" s="185">
        <f>1000-1000</f>
        <v>0</v>
      </c>
      <c r="AH151" s="185">
        <f>1000-1000</f>
        <v>0</v>
      </c>
      <c r="AI151" s="109"/>
      <c r="AJ151" s="109"/>
      <c r="AK151" s="109"/>
      <c r="AL151" s="109"/>
      <c r="AM151" s="109"/>
      <c r="AN151" s="109"/>
      <c r="AO151" s="185">
        <v>10</v>
      </c>
      <c r="AP151" s="109"/>
      <c r="AQ151" s="109"/>
      <c r="AR151" s="185">
        <f>1000-1000</f>
        <v>0</v>
      </c>
      <c r="AS151" s="109"/>
      <c r="AT151" s="109"/>
      <c r="AU151" s="109"/>
      <c r="AV151" s="109"/>
      <c r="AW151" s="109"/>
      <c r="AX151" s="109"/>
      <c r="AY151" s="109"/>
      <c r="AZ151" s="109"/>
      <c r="BA151" s="109"/>
      <c r="BB151" s="109">
        <v>3</v>
      </c>
      <c r="BC151" s="109"/>
      <c r="BD151" s="109"/>
      <c r="BE151" s="109"/>
      <c r="BF151" s="185">
        <f>1000-1000</f>
        <v>0</v>
      </c>
      <c r="BG151" s="109"/>
      <c r="BH151" s="109"/>
      <c r="BI151" s="109"/>
      <c r="BJ151" s="109"/>
      <c r="BK151" s="109"/>
      <c r="BL151" s="109"/>
      <c r="BM151" s="109"/>
      <c r="BN151" s="109"/>
      <c r="BO151" s="109"/>
      <c r="BP151" s="109"/>
      <c r="BQ151" s="109"/>
      <c r="BR151" s="109"/>
      <c r="BS151" s="109"/>
      <c r="BT151" s="109"/>
      <c r="BU151" s="109"/>
      <c r="BV151" s="109"/>
      <c r="BW151" s="109"/>
      <c r="BX151" s="109"/>
      <c r="BY151" s="109"/>
      <c r="BZ151" s="109"/>
      <c r="CA151" s="109"/>
      <c r="CB151" s="109"/>
      <c r="CC151" s="109"/>
      <c r="CD151" s="109"/>
      <c r="CE151" s="109"/>
      <c r="CF151" s="109"/>
      <c r="CG151" s="109"/>
      <c r="CH151" s="109"/>
      <c r="CI151" s="109"/>
      <c r="CJ151" s="109"/>
      <c r="CK151" s="109"/>
      <c r="CL151" s="109"/>
      <c r="CM151" s="109"/>
      <c r="CN151" s="109"/>
      <c r="CO151" s="109"/>
      <c r="CP151" s="109"/>
      <c r="CQ151" s="109"/>
      <c r="CR151" s="109"/>
      <c r="CS151" s="109"/>
      <c r="CT151" s="109"/>
      <c r="CU151" s="109"/>
      <c r="CV151" s="109"/>
      <c r="CW151" s="109"/>
      <c r="CX151" s="109"/>
      <c r="CY151" s="109"/>
      <c r="CZ151" s="109"/>
      <c r="DA151" s="109"/>
      <c r="DB151" s="109"/>
      <c r="DC151" s="109"/>
      <c r="DD151" s="109"/>
      <c r="DE151" s="109"/>
      <c r="DF151" s="109"/>
      <c r="DG151" s="109"/>
      <c r="DH151" s="109"/>
      <c r="DI151" s="109"/>
      <c r="DJ151" s="109"/>
      <c r="DK151" s="109"/>
      <c r="DL151" s="109"/>
      <c r="DM151" s="109"/>
      <c r="DN151" s="109"/>
      <c r="DO151" s="109"/>
      <c r="DP151" s="109"/>
      <c r="DQ151" s="109"/>
      <c r="DR151" s="109"/>
      <c r="DS151" s="109"/>
      <c r="DT151" s="109"/>
      <c r="DU151" s="185">
        <f>1000-1000</f>
        <v>0</v>
      </c>
      <c r="DV151" s="109"/>
      <c r="DW151" s="185">
        <f>1000-1000</f>
        <v>0</v>
      </c>
      <c r="DX151" s="109"/>
      <c r="DY151" s="185">
        <f>1000-1000</f>
        <v>0</v>
      </c>
      <c r="DZ151" s="109"/>
      <c r="EA151" s="109"/>
      <c r="EB151" s="109"/>
      <c r="EC151" s="109"/>
      <c r="ED151" s="109"/>
      <c r="EE151" s="109"/>
      <c r="EF151" s="109"/>
      <c r="EG151" s="109"/>
      <c r="EH151" s="109"/>
      <c r="EI151" s="109"/>
      <c r="EJ151" s="109"/>
      <c r="EK151" s="109"/>
      <c r="EL151" s="109"/>
      <c r="EM151" s="109"/>
      <c r="EN151" s="109"/>
      <c r="EO151" s="109"/>
      <c r="EP151" s="109"/>
      <c r="EQ151" s="109"/>
      <c r="ER151" s="109"/>
      <c r="ES151" s="109"/>
      <c r="ET151" s="109"/>
      <c r="EU151" s="109"/>
      <c r="EV151" s="109"/>
      <c r="EW151" s="109"/>
      <c r="EX151" s="109"/>
      <c r="EY151" s="109"/>
      <c r="EZ151" s="109"/>
      <c r="FA151" s="109"/>
      <c r="FB151" s="109"/>
      <c r="FC151" s="109"/>
      <c r="FD151" s="109"/>
      <c r="FE151" s="109"/>
      <c r="FF151" s="109"/>
      <c r="FG151" s="109"/>
      <c r="FH151" s="109"/>
      <c r="FI151" s="109"/>
      <c r="FJ151" s="109"/>
      <c r="FK151" s="191"/>
      <c r="FL151" s="110" t="s">
        <v>268</v>
      </c>
      <c r="FM151" s="111" t="s">
        <v>269</v>
      </c>
      <c r="FN151" s="111" t="s">
        <v>379</v>
      </c>
      <c r="FO151" s="111" t="s">
        <v>375</v>
      </c>
      <c r="FP151" s="98">
        <f t="shared" si="18"/>
        <v>13</v>
      </c>
      <c r="FQ151" s="5" t="s">
        <v>458</v>
      </c>
    </row>
    <row r="152" spans="1:173" s="5" customFormat="1" ht="15" customHeight="1">
      <c r="A152" s="107" t="s">
        <v>264</v>
      </c>
      <c r="B152" s="107" t="s">
        <v>271</v>
      </c>
      <c r="C152" s="107" t="s">
        <v>347</v>
      </c>
      <c r="D152" s="107" t="s">
        <v>63</v>
      </c>
      <c r="E152" s="108" t="s">
        <v>378</v>
      </c>
      <c r="F152" s="107" t="s">
        <v>267</v>
      </c>
      <c r="G152" s="107" t="s">
        <v>852</v>
      </c>
      <c r="H152" s="109"/>
      <c r="I152" s="109"/>
      <c r="J152" s="109"/>
      <c r="K152" s="109"/>
      <c r="L152" s="185">
        <v>80</v>
      </c>
      <c r="M152" s="109"/>
      <c r="N152" s="109"/>
      <c r="O152" s="185">
        <f>1000-1000</f>
        <v>0</v>
      </c>
      <c r="P152" s="109"/>
      <c r="Q152" s="109"/>
      <c r="R152" s="109"/>
      <c r="S152" s="109"/>
      <c r="T152" s="109"/>
      <c r="U152" s="185">
        <f>1000-1000</f>
        <v>0</v>
      </c>
      <c r="V152" s="109"/>
      <c r="W152" s="109"/>
      <c r="X152" s="109"/>
      <c r="Y152" s="109"/>
      <c r="Z152" s="109"/>
      <c r="AA152" s="109"/>
      <c r="AB152" s="185">
        <f>1000-1000</f>
        <v>0</v>
      </c>
      <c r="AC152" s="109"/>
      <c r="AD152" s="109"/>
      <c r="AE152" s="185">
        <f>1000-1000</f>
        <v>0</v>
      </c>
      <c r="AF152" s="109"/>
      <c r="AG152" s="109"/>
      <c r="AH152" s="109"/>
      <c r="AI152" s="109"/>
      <c r="AJ152" s="109"/>
      <c r="AK152" s="109"/>
      <c r="AL152" s="109"/>
      <c r="AM152" s="185">
        <v>80</v>
      </c>
      <c r="AN152" s="109"/>
      <c r="AO152" s="109"/>
      <c r="AP152" s="109"/>
      <c r="AQ152" s="109"/>
      <c r="AR152" s="109"/>
      <c r="AS152" s="109"/>
      <c r="AT152" s="109"/>
      <c r="AU152" s="185">
        <v>90</v>
      </c>
      <c r="AV152" s="109"/>
      <c r="AW152" s="109"/>
      <c r="AX152" s="109"/>
      <c r="AY152" s="109"/>
      <c r="AZ152" s="109"/>
      <c r="BA152" s="109"/>
      <c r="BB152" s="185">
        <f>300-300</f>
        <v>0</v>
      </c>
      <c r="BC152" s="109"/>
      <c r="BD152" s="109"/>
      <c r="BE152" s="109"/>
      <c r="BF152" s="109">
        <v>260</v>
      </c>
      <c r="BG152" s="109"/>
      <c r="BH152" s="109"/>
      <c r="BI152" s="109"/>
      <c r="BJ152" s="109"/>
      <c r="BK152" s="109"/>
      <c r="BL152" s="109"/>
      <c r="BM152" s="109"/>
      <c r="BN152" s="109"/>
      <c r="BO152" s="109"/>
      <c r="BP152" s="109"/>
      <c r="BQ152" s="109"/>
      <c r="BR152" s="109"/>
      <c r="BS152" s="109"/>
      <c r="BT152" s="109"/>
      <c r="BU152" s="185">
        <v>5</v>
      </c>
      <c r="BV152" s="185">
        <f>1000-1000</f>
        <v>0</v>
      </c>
      <c r="BW152" s="185">
        <v>5</v>
      </c>
      <c r="BX152" s="185">
        <v>40</v>
      </c>
      <c r="BY152" s="185">
        <v>15</v>
      </c>
      <c r="BZ152" s="109"/>
      <c r="CA152" s="185">
        <f>1000-1000</f>
        <v>0</v>
      </c>
      <c r="CB152" s="185">
        <f>1000-1000</f>
        <v>0</v>
      </c>
      <c r="CC152" s="185">
        <f>1000-1000</f>
        <v>0</v>
      </c>
      <c r="CD152" s="185">
        <f>1000-1000</f>
        <v>0</v>
      </c>
      <c r="CE152" s="185">
        <v>5</v>
      </c>
      <c r="CF152" s="109"/>
      <c r="CG152" s="185">
        <f>1000-1000</f>
        <v>0</v>
      </c>
      <c r="CH152" s="109"/>
      <c r="CI152" s="109"/>
      <c r="CJ152" s="109"/>
      <c r="CK152" s="109"/>
      <c r="CL152" s="109"/>
      <c r="CM152" s="109"/>
      <c r="CN152" s="109"/>
      <c r="CO152" s="109"/>
      <c r="CP152" s="109"/>
      <c r="CQ152" s="109"/>
      <c r="CR152" s="109"/>
      <c r="CS152" s="109"/>
      <c r="CT152" s="109"/>
      <c r="CU152" s="109"/>
      <c r="CV152" s="109"/>
      <c r="CW152" s="109"/>
      <c r="CX152" s="109"/>
      <c r="CY152" s="109"/>
      <c r="CZ152" s="109"/>
      <c r="DA152" s="109"/>
      <c r="DB152" s="109"/>
      <c r="DC152" s="109"/>
      <c r="DD152" s="109"/>
      <c r="DE152" s="109"/>
      <c r="DF152" s="109"/>
      <c r="DG152" s="109"/>
      <c r="DH152" s="109"/>
      <c r="DI152" s="109"/>
      <c r="DJ152" s="109"/>
      <c r="DK152" s="109"/>
      <c r="DL152" s="109"/>
      <c r="DM152" s="109"/>
      <c r="DN152" s="109"/>
      <c r="DO152" s="109"/>
      <c r="DP152" s="109"/>
      <c r="DQ152" s="109"/>
      <c r="DR152" s="109"/>
      <c r="DS152" s="109"/>
      <c r="DT152" s="109"/>
      <c r="DU152" s="109"/>
      <c r="DV152" s="109"/>
      <c r="DW152" s="109">
        <v>100</v>
      </c>
      <c r="DX152" s="109"/>
      <c r="DY152" s="109"/>
      <c r="DZ152" s="109"/>
      <c r="EA152" s="109"/>
      <c r="EB152" s="109"/>
      <c r="EC152" s="109"/>
      <c r="ED152" s="109"/>
      <c r="EE152" s="109"/>
      <c r="EF152" s="109"/>
      <c r="EG152" s="109"/>
      <c r="EH152" s="109"/>
      <c r="EI152" s="109"/>
      <c r="EJ152" s="109"/>
      <c r="EK152" s="109"/>
      <c r="EL152" s="109"/>
      <c r="EM152" s="109"/>
      <c r="EN152" s="109"/>
      <c r="EO152" s="109"/>
      <c r="EP152" s="109"/>
      <c r="EQ152" s="109"/>
      <c r="ER152" s="109"/>
      <c r="ES152" s="109"/>
      <c r="ET152" s="109"/>
      <c r="EU152" s="109"/>
      <c r="EV152" s="109"/>
      <c r="EW152" s="109"/>
      <c r="EX152" s="109"/>
      <c r="EY152" s="109"/>
      <c r="EZ152" s="109"/>
      <c r="FA152" s="109"/>
      <c r="FB152" s="109"/>
      <c r="FC152" s="109"/>
      <c r="FD152" s="109"/>
      <c r="FE152" s="109"/>
      <c r="FF152" s="109"/>
      <c r="FG152" s="109"/>
      <c r="FH152" s="109"/>
      <c r="FI152" s="109"/>
      <c r="FJ152" s="109"/>
      <c r="FK152" s="191"/>
      <c r="FL152" s="110" t="s">
        <v>268</v>
      </c>
      <c r="FM152" s="111" t="s">
        <v>269</v>
      </c>
      <c r="FN152" s="111" t="s">
        <v>379</v>
      </c>
      <c r="FO152" s="111" t="s">
        <v>375</v>
      </c>
      <c r="FP152" s="98">
        <f t="shared" si="18"/>
        <v>680</v>
      </c>
      <c r="FQ152" s="5" t="s">
        <v>458</v>
      </c>
    </row>
    <row r="153" spans="1:173" s="5" customFormat="1" ht="15" customHeight="1">
      <c r="A153" s="107" t="s">
        <v>272</v>
      </c>
      <c r="B153" s="107" t="s">
        <v>271</v>
      </c>
      <c r="C153" s="107" t="s">
        <v>347</v>
      </c>
      <c r="D153" s="107" t="s">
        <v>64</v>
      </c>
      <c r="E153" s="108" t="s">
        <v>380</v>
      </c>
      <c r="F153" s="107" t="s">
        <v>267</v>
      </c>
      <c r="G153" s="107" t="s">
        <v>941</v>
      </c>
      <c r="H153" s="109"/>
      <c r="I153" s="109"/>
      <c r="J153" s="109"/>
      <c r="K153" s="109"/>
      <c r="L153" s="109"/>
      <c r="M153" s="109"/>
      <c r="N153" s="185">
        <v>0</v>
      </c>
      <c r="O153" s="109"/>
      <c r="P153" s="109"/>
      <c r="Q153" s="109"/>
      <c r="R153" s="109"/>
      <c r="S153" s="109"/>
      <c r="T153" s="185">
        <v>5</v>
      </c>
      <c r="U153" s="109"/>
      <c r="V153" s="109"/>
      <c r="W153" s="109"/>
      <c r="X153" s="109"/>
      <c r="Y153" s="109"/>
      <c r="Z153" s="109"/>
      <c r="AA153" s="109"/>
      <c r="AB153" s="109"/>
      <c r="AC153" s="109"/>
      <c r="AD153" s="109">
        <v>15</v>
      </c>
      <c r="AE153" s="109"/>
      <c r="AF153" s="109"/>
      <c r="AG153" s="185">
        <v>0</v>
      </c>
      <c r="AH153" s="185">
        <v>0</v>
      </c>
      <c r="AI153" s="109"/>
      <c r="AJ153" s="109"/>
      <c r="AK153" s="109"/>
      <c r="AL153" s="109"/>
      <c r="AM153" s="109"/>
      <c r="AN153" s="109"/>
      <c r="AO153" s="185">
        <v>0</v>
      </c>
      <c r="AP153" s="109"/>
      <c r="AQ153" s="185">
        <v>0</v>
      </c>
      <c r="AR153" s="185">
        <v>0</v>
      </c>
      <c r="AS153" s="109"/>
      <c r="AT153" s="109"/>
      <c r="AU153" s="109"/>
      <c r="AV153" s="109"/>
      <c r="AW153" s="109"/>
      <c r="AX153" s="109"/>
      <c r="AY153" s="109"/>
      <c r="AZ153" s="109"/>
      <c r="BA153" s="109"/>
      <c r="BB153" s="109">
        <v>4</v>
      </c>
      <c r="BC153" s="109"/>
      <c r="BD153" s="109"/>
      <c r="BE153" s="109"/>
      <c r="BF153" s="185">
        <v>0</v>
      </c>
      <c r="BG153" s="109"/>
      <c r="BH153" s="109"/>
      <c r="BI153" s="109"/>
      <c r="BJ153" s="109"/>
      <c r="BK153" s="109"/>
      <c r="BL153" s="109"/>
      <c r="BM153" s="109"/>
      <c r="BN153" s="109"/>
      <c r="BO153" s="109"/>
      <c r="BP153" s="109"/>
      <c r="BQ153" s="109"/>
      <c r="BR153" s="109"/>
      <c r="BS153" s="109"/>
      <c r="BT153" s="109"/>
      <c r="BU153" s="109"/>
      <c r="BV153" s="109"/>
      <c r="BW153" s="109"/>
      <c r="BX153" s="109"/>
      <c r="BY153" s="109"/>
      <c r="BZ153" s="109"/>
      <c r="CA153" s="109"/>
      <c r="CB153" s="109"/>
      <c r="CC153" s="109"/>
      <c r="CD153" s="109"/>
      <c r="CE153" s="109"/>
      <c r="CF153" s="109"/>
      <c r="CG153" s="109"/>
      <c r="CH153" s="109"/>
      <c r="CI153" s="109"/>
      <c r="CJ153" s="109"/>
      <c r="CK153" s="109"/>
      <c r="CL153" s="109"/>
      <c r="CM153" s="109"/>
      <c r="CN153" s="109"/>
      <c r="CO153" s="109"/>
      <c r="CP153" s="109"/>
      <c r="CQ153" s="109"/>
      <c r="CR153" s="109"/>
      <c r="CS153" s="109"/>
      <c r="CT153" s="109"/>
      <c r="CU153" s="109"/>
      <c r="CV153" s="109"/>
      <c r="CW153" s="109"/>
      <c r="CX153" s="109"/>
      <c r="CY153" s="109"/>
      <c r="CZ153" s="109"/>
      <c r="DA153" s="109"/>
      <c r="DB153" s="109"/>
      <c r="DC153" s="109"/>
      <c r="DD153" s="109"/>
      <c r="DE153" s="109"/>
      <c r="DF153" s="109"/>
      <c r="DG153" s="109"/>
      <c r="DH153" s="109"/>
      <c r="DI153" s="109"/>
      <c r="DJ153" s="109"/>
      <c r="DK153" s="109"/>
      <c r="DL153" s="109"/>
      <c r="DM153" s="109"/>
      <c r="DN153" s="109"/>
      <c r="DO153" s="109"/>
      <c r="DP153" s="109"/>
      <c r="DQ153" s="109"/>
      <c r="DR153" s="109"/>
      <c r="DS153" s="109"/>
      <c r="DT153" s="109"/>
      <c r="DU153" s="109"/>
      <c r="DV153" s="109"/>
      <c r="DW153" s="185">
        <v>0</v>
      </c>
      <c r="DX153" s="109"/>
      <c r="DY153" s="185">
        <v>0</v>
      </c>
      <c r="DZ153" s="109"/>
      <c r="EA153" s="109"/>
      <c r="EB153" s="109"/>
      <c r="EC153" s="109"/>
      <c r="ED153" s="109"/>
      <c r="EE153" s="109"/>
      <c r="EF153" s="109"/>
      <c r="EG153" s="109"/>
      <c r="EH153" s="109"/>
      <c r="EI153" s="109"/>
      <c r="EJ153" s="109"/>
      <c r="EK153" s="109"/>
      <c r="EL153" s="109"/>
      <c r="EM153" s="109"/>
      <c r="EN153" s="109"/>
      <c r="EO153" s="109"/>
      <c r="EP153" s="109"/>
      <c r="EQ153" s="109"/>
      <c r="ER153" s="109"/>
      <c r="ES153" s="109"/>
      <c r="ET153" s="109"/>
      <c r="EU153" s="109"/>
      <c r="EV153" s="109"/>
      <c r="EW153" s="109"/>
      <c r="EX153" s="109"/>
      <c r="EY153" s="109"/>
      <c r="EZ153" s="109"/>
      <c r="FA153" s="109"/>
      <c r="FB153" s="109"/>
      <c r="FC153" s="109"/>
      <c r="FD153" s="109"/>
      <c r="FE153" s="109"/>
      <c r="FF153" s="109"/>
      <c r="FG153" s="109"/>
      <c r="FH153" s="109"/>
      <c r="FI153" s="109"/>
      <c r="FJ153" s="109"/>
      <c r="FK153" s="191"/>
      <c r="FL153" s="110" t="s">
        <v>268</v>
      </c>
      <c r="FM153" s="111" t="s">
        <v>269</v>
      </c>
      <c r="FN153" s="111"/>
      <c r="FO153" s="111" t="s">
        <v>381</v>
      </c>
      <c r="FP153" s="98">
        <f t="shared" si="18"/>
        <v>24</v>
      </c>
      <c r="FQ153" s="5" t="s">
        <v>459</v>
      </c>
    </row>
    <row r="154" spans="1:173" s="5" customFormat="1" ht="15" customHeight="1">
      <c r="A154" s="107" t="s">
        <v>272</v>
      </c>
      <c r="B154" s="107" t="s">
        <v>271</v>
      </c>
      <c r="C154" s="107" t="s">
        <v>347</v>
      </c>
      <c r="D154" s="107" t="s">
        <v>63</v>
      </c>
      <c r="E154" s="108" t="s">
        <v>380</v>
      </c>
      <c r="F154" s="107" t="s">
        <v>267</v>
      </c>
      <c r="G154" s="107" t="s">
        <v>941</v>
      </c>
      <c r="H154" s="109"/>
      <c r="I154" s="109"/>
      <c r="J154" s="109"/>
      <c r="K154" s="109"/>
      <c r="L154" s="185">
        <v>0</v>
      </c>
      <c r="M154" s="109"/>
      <c r="N154" s="109">
        <v>40</v>
      </c>
      <c r="O154" s="185">
        <v>0</v>
      </c>
      <c r="P154" s="109"/>
      <c r="Q154" s="109"/>
      <c r="R154" s="109"/>
      <c r="S154" s="185">
        <v>0</v>
      </c>
      <c r="T154" s="109"/>
      <c r="U154" s="185">
        <v>0</v>
      </c>
      <c r="V154" s="109"/>
      <c r="W154" s="109"/>
      <c r="X154" s="185">
        <v>0</v>
      </c>
      <c r="Y154" s="185">
        <v>0</v>
      </c>
      <c r="Z154" s="109"/>
      <c r="AA154" s="185">
        <v>0</v>
      </c>
      <c r="AB154" s="185">
        <v>0</v>
      </c>
      <c r="AC154" s="109"/>
      <c r="AD154" s="185">
        <v>0</v>
      </c>
      <c r="AE154" s="185">
        <v>10</v>
      </c>
      <c r="AF154" s="185">
        <v>0</v>
      </c>
      <c r="AG154" s="109"/>
      <c r="AH154" s="109"/>
      <c r="AI154" s="109"/>
      <c r="AJ154" s="109"/>
      <c r="AK154" s="109"/>
      <c r="AL154" s="109"/>
      <c r="AM154" s="185">
        <v>80</v>
      </c>
      <c r="AN154" s="185">
        <v>0</v>
      </c>
      <c r="AO154" s="109"/>
      <c r="AP154" s="109"/>
      <c r="AQ154" s="109"/>
      <c r="AR154" s="109"/>
      <c r="AS154" s="185">
        <v>0</v>
      </c>
      <c r="AT154" s="185">
        <v>0</v>
      </c>
      <c r="AU154" s="185">
        <v>90</v>
      </c>
      <c r="AV154" s="109"/>
      <c r="AW154" s="109"/>
      <c r="AX154" s="109"/>
      <c r="AY154" s="109"/>
      <c r="AZ154" s="109"/>
      <c r="BA154" s="109"/>
      <c r="BB154" s="185">
        <v>0</v>
      </c>
      <c r="BC154" s="109"/>
      <c r="BD154" s="109"/>
      <c r="BE154" s="109"/>
      <c r="BF154" s="109">
        <v>250</v>
      </c>
      <c r="BG154" s="185">
        <v>0</v>
      </c>
      <c r="BH154" s="185">
        <v>0</v>
      </c>
      <c r="BI154" s="109"/>
      <c r="BJ154" s="109"/>
      <c r="BK154" s="109"/>
      <c r="BL154" s="109"/>
      <c r="BM154" s="109"/>
      <c r="BN154" s="109"/>
      <c r="BO154" s="109"/>
      <c r="BP154" s="109"/>
      <c r="BQ154" s="109"/>
      <c r="BR154" s="109"/>
      <c r="BS154" s="109"/>
      <c r="BT154" s="109"/>
      <c r="BU154" s="185">
        <v>5</v>
      </c>
      <c r="BV154" s="185">
        <v>0</v>
      </c>
      <c r="BW154" s="185">
        <v>5</v>
      </c>
      <c r="BX154" s="185">
        <v>20</v>
      </c>
      <c r="BY154" s="185">
        <v>5</v>
      </c>
      <c r="BZ154" s="185">
        <v>0</v>
      </c>
      <c r="CA154" s="185">
        <v>0</v>
      </c>
      <c r="CB154" s="185">
        <v>0</v>
      </c>
      <c r="CC154" s="185">
        <v>0</v>
      </c>
      <c r="CD154" s="185">
        <v>5</v>
      </c>
      <c r="CE154" s="185">
        <v>5</v>
      </c>
      <c r="CF154" s="185">
        <v>0</v>
      </c>
      <c r="CG154" s="185">
        <v>0</v>
      </c>
      <c r="CH154" s="109"/>
      <c r="CI154" s="185">
        <v>10</v>
      </c>
      <c r="CJ154" s="185">
        <v>0</v>
      </c>
      <c r="CK154" s="185">
        <v>5</v>
      </c>
      <c r="CL154" s="185">
        <v>40</v>
      </c>
      <c r="CM154" s="185">
        <v>10</v>
      </c>
      <c r="CN154" s="185">
        <v>0</v>
      </c>
      <c r="CO154" s="185">
        <v>4</v>
      </c>
      <c r="CP154" s="185">
        <v>5</v>
      </c>
      <c r="CQ154" s="185">
        <v>0</v>
      </c>
      <c r="CR154" s="185">
        <v>0</v>
      </c>
      <c r="CS154" s="185">
        <v>0</v>
      </c>
      <c r="CT154" s="185">
        <v>15</v>
      </c>
      <c r="CU154" s="109"/>
      <c r="CV154" s="109"/>
      <c r="CW154" s="109"/>
      <c r="CX154" s="109"/>
      <c r="CY154" s="109"/>
      <c r="CZ154" s="109"/>
      <c r="DA154" s="109"/>
      <c r="DB154" s="185">
        <v>3</v>
      </c>
      <c r="DC154" s="109">
        <v>0</v>
      </c>
      <c r="DD154" s="185">
        <v>5</v>
      </c>
      <c r="DE154" s="185">
        <v>0</v>
      </c>
      <c r="DF154" s="185">
        <v>4</v>
      </c>
      <c r="DG154" s="185">
        <v>5</v>
      </c>
      <c r="DH154" s="185">
        <v>0</v>
      </c>
      <c r="DI154" s="185">
        <v>0</v>
      </c>
      <c r="DJ154" s="185">
        <v>0</v>
      </c>
      <c r="DK154" s="185">
        <v>5</v>
      </c>
      <c r="DL154" s="109"/>
      <c r="DM154" s="109"/>
      <c r="DN154" s="109"/>
      <c r="DO154" s="109"/>
      <c r="DP154" s="109"/>
      <c r="DQ154" s="185">
        <v>2</v>
      </c>
      <c r="DR154" s="109">
        <v>0</v>
      </c>
      <c r="DS154" s="109"/>
      <c r="DT154" s="185">
        <v>5</v>
      </c>
      <c r="DU154" s="109"/>
      <c r="DV154" s="109"/>
      <c r="DW154" s="109">
        <v>0</v>
      </c>
      <c r="DX154" s="109"/>
      <c r="DY154" s="109"/>
      <c r="DZ154" s="109"/>
      <c r="EA154" s="109"/>
      <c r="EB154" s="109"/>
      <c r="EC154" s="185">
        <v>0</v>
      </c>
      <c r="ED154" s="185">
        <v>0</v>
      </c>
      <c r="EE154" s="185">
        <v>0</v>
      </c>
      <c r="EF154" s="185">
        <v>0</v>
      </c>
      <c r="EG154" s="185">
        <v>0</v>
      </c>
      <c r="EH154" s="185">
        <v>0</v>
      </c>
      <c r="EI154" s="109"/>
      <c r="EJ154" s="185">
        <v>0</v>
      </c>
      <c r="EK154" s="109"/>
      <c r="EL154" s="109"/>
      <c r="EM154" s="185">
        <v>0</v>
      </c>
      <c r="EN154" s="185">
        <v>0</v>
      </c>
      <c r="EO154" s="185">
        <v>0</v>
      </c>
      <c r="EP154" s="109"/>
      <c r="EQ154" s="109"/>
      <c r="ER154" s="109"/>
      <c r="ES154" s="109"/>
      <c r="ET154" s="185">
        <v>0</v>
      </c>
      <c r="EU154" s="185">
        <v>25</v>
      </c>
      <c r="EV154" s="185">
        <v>5</v>
      </c>
      <c r="EW154" s="109"/>
      <c r="EX154" s="185">
        <v>0</v>
      </c>
      <c r="EY154" s="185">
        <v>0</v>
      </c>
      <c r="EZ154" s="185">
        <v>0</v>
      </c>
      <c r="FA154" s="109"/>
      <c r="FB154" s="185">
        <v>5</v>
      </c>
      <c r="FC154" s="185">
        <v>0</v>
      </c>
      <c r="FD154" s="109"/>
      <c r="FE154" s="109"/>
      <c r="FF154" s="185">
        <v>10</v>
      </c>
      <c r="FG154" s="185">
        <v>0</v>
      </c>
      <c r="FH154" s="185">
        <v>0</v>
      </c>
      <c r="FI154" s="109"/>
      <c r="FJ154" s="109"/>
      <c r="FK154" s="191"/>
      <c r="FL154" s="110" t="s">
        <v>268</v>
      </c>
      <c r="FM154" s="111" t="s">
        <v>269</v>
      </c>
      <c r="FN154" s="111"/>
      <c r="FO154" s="111" t="s">
        <v>381</v>
      </c>
      <c r="FP154" s="98">
        <f t="shared" si="18"/>
        <v>678</v>
      </c>
      <c r="FQ154" s="5" t="s">
        <v>459</v>
      </c>
    </row>
    <row r="155" spans="1:173" s="5" customFormat="1" ht="15" customHeight="1">
      <c r="A155" s="107"/>
      <c r="B155" s="107"/>
      <c r="C155" s="107"/>
      <c r="D155" s="107"/>
      <c r="E155" s="108"/>
      <c r="F155" s="107"/>
      <c r="G155" s="107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  <c r="AV155" s="109"/>
      <c r="AW155" s="109"/>
      <c r="AX155" s="109"/>
      <c r="AY155" s="109"/>
      <c r="AZ155" s="109"/>
      <c r="BA155" s="109"/>
      <c r="BB155" s="109"/>
      <c r="BC155" s="109"/>
      <c r="BD155" s="109"/>
      <c r="BE155" s="109"/>
      <c r="BF155" s="109"/>
      <c r="BG155" s="109"/>
      <c r="BH155" s="109"/>
      <c r="BI155" s="109"/>
      <c r="BJ155" s="109"/>
      <c r="BK155" s="109"/>
      <c r="BL155" s="109"/>
      <c r="BM155" s="109"/>
      <c r="BN155" s="109"/>
      <c r="BO155" s="109"/>
      <c r="BP155" s="109"/>
      <c r="BQ155" s="109"/>
      <c r="BR155" s="109"/>
      <c r="BS155" s="109"/>
      <c r="BT155" s="109"/>
      <c r="BU155" s="109"/>
      <c r="BV155" s="109"/>
      <c r="BW155" s="109"/>
      <c r="BX155" s="109"/>
      <c r="BY155" s="109"/>
      <c r="BZ155" s="109"/>
      <c r="CA155" s="109"/>
      <c r="CB155" s="109"/>
      <c r="CC155" s="109"/>
      <c r="CD155" s="109"/>
      <c r="CE155" s="109"/>
      <c r="CF155" s="109"/>
      <c r="CG155" s="109"/>
      <c r="CH155" s="109"/>
      <c r="CI155" s="109"/>
      <c r="CJ155" s="109"/>
      <c r="CK155" s="109"/>
      <c r="CL155" s="109"/>
      <c r="CM155" s="109"/>
      <c r="CN155" s="109"/>
      <c r="CO155" s="109"/>
      <c r="CP155" s="109"/>
      <c r="CQ155" s="109"/>
      <c r="CR155" s="109"/>
      <c r="CS155" s="109"/>
      <c r="CT155" s="109"/>
      <c r="CU155" s="109"/>
      <c r="CV155" s="109"/>
      <c r="CW155" s="109"/>
      <c r="CX155" s="109"/>
      <c r="CY155" s="109"/>
      <c r="CZ155" s="109"/>
      <c r="DA155" s="109"/>
      <c r="DB155" s="109"/>
      <c r="DC155" s="109"/>
      <c r="DD155" s="109"/>
      <c r="DE155" s="109"/>
      <c r="DF155" s="109"/>
      <c r="DG155" s="109"/>
      <c r="DH155" s="109"/>
      <c r="DI155" s="109"/>
      <c r="DJ155" s="109"/>
      <c r="DK155" s="109"/>
      <c r="DL155" s="109"/>
      <c r="DM155" s="109"/>
      <c r="DN155" s="109"/>
      <c r="DO155" s="109"/>
      <c r="DP155" s="109"/>
      <c r="DQ155" s="109"/>
      <c r="DR155" s="109"/>
      <c r="DS155" s="109"/>
      <c r="DT155" s="109"/>
      <c r="DU155" s="109"/>
      <c r="DV155" s="109"/>
      <c r="DW155" s="109"/>
      <c r="DX155" s="109"/>
      <c r="DY155" s="109"/>
      <c r="DZ155" s="109"/>
      <c r="EA155" s="109"/>
      <c r="EB155" s="109"/>
      <c r="EC155" s="109"/>
      <c r="ED155" s="109"/>
      <c r="EE155" s="109"/>
      <c r="EF155" s="109"/>
      <c r="EG155" s="109"/>
      <c r="EH155" s="109"/>
      <c r="EI155" s="109"/>
      <c r="EJ155" s="109"/>
      <c r="EK155" s="109"/>
      <c r="EL155" s="109"/>
      <c r="EM155" s="109"/>
      <c r="EN155" s="109"/>
      <c r="EO155" s="109"/>
      <c r="EP155" s="109"/>
      <c r="EQ155" s="109"/>
      <c r="ER155" s="109"/>
      <c r="ES155" s="109"/>
      <c r="ET155" s="109"/>
      <c r="EU155" s="109"/>
      <c r="EV155" s="109"/>
      <c r="EW155" s="109"/>
      <c r="EX155" s="109"/>
      <c r="EY155" s="109"/>
      <c r="EZ155" s="109"/>
      <c r="FA155" s="109"/>
      <c r="FB155" s="109"/>
      <c r="FC155" s="109"/>
      <c r="FD155" s="109"/>
      <c r="FE155" s="109"/>
      <c r="FF155" s="109"/>
      <c r="FG155" s="109"/>
      <c r="FH155" s="109"/>
      <c r="FI155" s="109"/>
      <c r="FJ155" s="109"/>
      <c r="FK155" s="191"/>
      <c r="FL155" s="110"/>
      <c r="FM155" s="111"/>
      <c r="FN155" s="111"/>
      <c r="FO155" s="111"/>
      <c r="FP155" s="98">
        <f t="shared" si="18"/>
        <v>0</v>
      </c>
    </row>
    <row r="156" spans="1:173" s="5" customFormat="1" ht="15" customHeight="1">
      <c r="A156" s="107"/>
      <c r="B156" s="107"/>
      <c r="C156" s="107"/>
      <c r="D156" s="107"/>
      <c r="E156" s="108"/>
      <c r="F156" s="107"/>
      <c r="G156" s="107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  <c r="AV156" s="109"/>
      <c r="AW156" s="109"/>
      <c r="AX156" s="109"/>
      <c r="AY156" s="109"/>
      <c r="AZ156" s="109"/>
      <c r="BA156" s="109"/>
      <c r="BB156" s="109"/>
      <c r="BC156" s="109"/>
      <c r="BD156" s="109"/>
      <c r="BE156" s="109"/>
      <c r="BF156" s="109"/>
      <c r="BG156" s="109"/>
      <c r="BH156" s="109"/>
      <c r="BI156" s="109"/>
      <c r="BJ156" s="109"/>
      <c r="BK156" s="109"/>
      <c r="BL156" s="109"/>
      <c r="BM156" s="109"/>
      <c r="BN156" s="109"/>
      <c r="BO156" s="109"/>
      <c r="BP156" s="109"/>
      <c r="BQ156" s="109"/>
      <c r="BR156" s="109"/>
      <c r="BS156" s="109"/>
      <c r="BT156" s="109"/>
      <c r="BU156" s="109"/>
      <c r="BV156" s="109"/>
      <c r="BW156" s="109"/>
      <c r="BX156" s="109"/>
      <c r="BY156" s="109"/>
      <c r="BZ156" s="109"/>
      <c r="CA156" s="109"/>
      <c r="CB156" s="109"/>
      <c r="CC156" s="109"/>
      <c r="CD156" s="109"/>
      <c r="CE156" s="109"/>
      <c r="CF156" s="109"/>
      <c r="CG156" s="109"/>
      <c r="CH156" s="109"/>
      <c r="CI156" s="109"/>
      <c r="CJ156" s="109"/>
      <c r="CK156" s="109"/>
      <c r="CL156" s="109"/>
      <c r="CM156" s="109"/>
      <c r="CN156" s="109"/>
      <c r="CO156" s="109"/>
      <c r="CP156" s="109"/>
      <c r="CQ156" s="109"/>
      <c r="CR156" s="109"/>
      <c r="CS156" s="109"/>
      <c r="CT156" s="109"/>
      <c r="CU156" s="109"/>
      <c r="CV156" s="109"/>
      <c r="CW156" s="109"/>
      <c r="CX156" s="109"/>
      <c r="CY156" s="109"/>
      <c r="CZ156" s="109"/>
      <c r="DA156" s="109"/>
      <c r="DB156" s="109"/>
      <c r="DC156" s="109"/>
      <c r="DD156" s="109"/>
      <c r="DE156" s="109"/>
      <c r="DF156" s="109"/>
      <c r="DG156" s="109"/>
      <c r="DH156" s="109"/>
      <c r="DI156" s="109"/>
      <c r="DJ156" s="109"/>
      <c r="DK156" s="109"/>
      <c r="DL156" s="109"/>
      <c r="DM156" s="109"/>
      <c r="DN156" s="109"/>
      <c r="DO156" s="109"/>
      <c r="DP156" s="109"/>
      <c r="DQ156" s="109"/>
      <c r="DR156" s="109"/>
      <c r="DS156" s="109"/>
      <c r="DT156" s="109"/>
      <c r="DU156" s="109"/>
      <c r="DV156" s="109"/>
      <c r="DW156" s="109"/>
      <c r="DX156" s="109"/>
      <c r="DY156" s="109"/>
      <c r="DZ156" s="109"/>
      <c r="EA156" s="109"/>
      <c r="EB156" s="109"/>
      <c r="EC156" s="109"/>
      <c r="ED156" s="109"/>
      <c r="EE156" s="109"/>
      <c r="EF156" s="109"/>
      <c r="EG156" s="109"/>
      <c r="EH156" s="109"/>
      <c r="EI156" s="109"/>
      <c r="EJ156" s="109"/>
      <c r="EK156" s="109"/>
      <c r="EL156" s="109"/>
      <c r="EM156" s="109"/>
      <c r="EN156" s="109"/>
      <c r="EO156" s="109"/>
      <c r="EP156" s="109"/>
      <c r="EQ156" s="109"/>
      <c r="ER156" s="109"/>
      <c r="ES156" s="109"/>
      <c r="ET156" s="109"/>
      <c r="EU156" s="109"/>
      <c r="EV156" s="109"/>
      <c r="EW156" s="109"/>
      <c r="EX156" s="109"/>
      <c r="EY156" s="109"/>
      <c r="EZ156" s="109"/>
      <c r="FA156" s="109"/>
      <c r="FB156" s="109"/>
      <c r="FC156" s="109"/>
      <c r="FD156" s="109"/>
      <c r="FE156" s="109"/>
      <c r="FF156" s="109"/>
      <c r="FG156" s="109"/>
      <c r="FH156" s="109"/>
      <c r="FI156" s="109"/>
      <c r="FJ156" s="109"/>
      <c r="FK156" s="191"/>
      <c r="FL156" s="110"/>
      <c r="FM156" s="111"/>
      <c r="FN156" s="111"/>
      <c r="FO156" s="111"/>
      <c r="FP156" s="98">
        <f t="shared" si="18"/>
        <v>0</v>
      </c>
    </row>
    <row r="157" spans="1:173" s="5" customFormat="1" ht="15" customHeight="1">
      <c r="A157" s="107"/>
      <c r="B157" s="107"/>
      <c r="C157" s="107"/>
      <c r="D157" s="107"/>
      <c r="E157" s="108"/>
      <c r="F157" s="107"/>
      <c r="G157" s="107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  <c r="AC157" s="109"/>
      <c r="AD157" s="109"/>
      <c r="AE157" s="109"/>
      <c r="AF157" s="109"/>
      <c r="AG157" s="109"/>
      <c r="AH157" s="109"/>
      <c r="AI157" s="109"/>
      <c r="AJ157" s="109"/>
      <c r="AK157" s="109"/>
      <c r="AL157" s="109"/>
      <c r="AM157" s="109"/>
      <c r="AN157" s="109"/>
      <c r="AO157" s="109"/>
      <c r="AP157" s="109"/>
      <c r="AQ157" s="109"/>
      <c r="AR157" s="109"/>
      <c r="AS157" s="109"/>
      <c r="AT157" s="109"/>
      <c r="AU157" s="109"/>
      <c r="AV157" s="109"/>
      <c r="AW157" s="109"/>
      <c r="AX157" s="109"/>
      <c r="AY157" s="109"/>
      <c r="AZ157" s="109"/>
      <c r="BA157" s="109"/>
      <c r="BB157" s="109"/>
      <c r="BC157" s="109"/>
      <c r="BD157" s="109"/>
      <c r="BE157" s="109"/>
      <c r="BF157" s="109"/>
      <c r="BG157" s="109"/>
      <c r="BH157" s="109"/>
      <c r="BI157" s="109"/>
      <c r="BJ157" s="109"/>
      <c r="BK157" s="109"/>
      <c r="BL157" s="109"/>
      <c r="BM157" s="109"/>
      <c r="BN157" s="109"/>
      <c r="BO157" s="109"/>
      <c r="BP157" s="109"/>
      <c r="BQ157" s="109"/>
      <c r="BR157" s="109"/>
      <c r="BS157" s="109"/>
      <c r="BT157" s="109"/>
      <c r="BU157" s="109"/>
      <c r="BV157" s="109"/>
      <c r="BW157" s="109"/>
      <c r="BX157" s="109"/>
      <c r="BY157" s="109"/>
      <c r="BZ157" s="109"/>
      <c r="CA157" s="109"/>
      <c r="CB157" s="109"/>
      <c r="CC157" s="109"/>
      <c r="CD157" s="109"/>
      <c r="CE157" s="109"/>
      <c r="CF157" s="109"/>
      <c r="CG157" s="109"/>
      <c r="CH157" s="109"/>
      <c r="CI157" s="109"/>
      <c r="CJ157" s="109"/>
      <c r="CK157" s="109"/>
      <c r="CL157" s="109"/>
      <c r="CM157" s="109"/>
      <c r="CN157" s="109"/>
      <c r="CO157" s="109"/>
      <c r="CP157" s="109"/>
      <c r="CQ157" s="109"/>
      <c r="CR157" s="109"/>
      <c r="CS157" s="109"/>
      <c r="CT157" s="109"/>
      <c r="CU157" s="109"/>
      <c r="CV157" s="109"/>
      <c r="CW157" s="109"/>
      <c r="CX157" s="109"/>
      <c r="CY157" s="109"/>
      <c r="CZ157" s="109"/>
      <c r="DA157" s="109"/>
      <c r="DB157" s="109"/>
      <c r="DC157" s="109"/>
      <c r="DD157" s="109"/>
      <c r="DE157" s="109"/>
      <c r="DF157" s="109"/>
      <c r="DG157" s="109"/>
      <c r="DH157" s="109"/>
      <c r="DI157" s="109"/>
      <c r="DJ157" s="109"/>
      <c r="DK157" s="109"/>
      <c r="DL157" s="109"/>
      <c r="DM157" s="109"/>
      <c r="DN157" s="109"/>
      <c r="DO157" s="109"/>
      <c r="DP157" s="109"/>
      <c r="DQ157" s="109"/>
      <c r="DR157" s="109"/>
      <c r="DS157" s="109"/>
      <c r="DT157" s="109"/>
      <c r="DU157" s="109"/>
      <c r="DV157" s="109"/>
      <c r="DW157" s="109"/>
      <c r="DX157" s="109"/>
      <c r="DY157" s="109"/>
      <c r="DZ157" s="109"/>
      <c r="EA157" s="109"/>
      <c r="EB157" s="109"/>
      <c r="EC157" s="109"/>
      <c r="ED157" s="109"/>
      <c r="EE157" s="109"/>
      <c r="EF157" s="109"/>
      <c r="EG157" s="109"/>
      <c r="EH157" s="109"/>
      <c r="EI157" s="109"/>
      <c r="EJ157" s="109"/>
      <c r="EK157" s="109"/>
      <c r="EL157" s="109"/>
      <c r="EM157" s="109"/>
      <c r="EN157" s="109"/>
      <c r="EO157" s="109"/>
      <c r="EP157" s="109"/>
      <c r="EQ157" s="109"/>
      <c r="ER157" s="109"/>
      <c r="ES157" s="109"/>
      <c r="ET157" s="109"/>
      <c r="EU157" s="109"/>
      <c r="EV157" s="109"/>
      <c r="EW157" s="109"/>
      <c r="EX157" s="109"/>
      <c r="EY157" s="109"/>
      <c r="EZ157" s="109"/>
      <c r="FA157" s="109"/>
      <c r="FB157" s="109"/>
      <c r="FC157" s="109"/>
      <c r="FD157" s="109"/>
      <c r="FE157" s="109"/>
      <c r="FF157" s="109"/>
      <c r="FG157" s="109"/>
      <c r="FH157" s="109"/>
      <c r="FI157" s="109"/>
      <c r="FJ157" s="109"/>
      <c r="FK157" s="191"/>
      <c r="FL157" s="110"/>
      <c r="FM157" s="111"/>
      <c r="FN157" s="111"/>
      <c r="FO157" s="111"/>
      <c r="FP157" s="98">
        <f t="shared" si="18"/>
        <v>0</v>
      </c>
    </row>
    <row r="158" spans="1:173" s="5" customFormat="1" ht="15" customHeight="1">
      <c r="A158" s="107"/>
      <c r="B158" s="107"/>
      <c r="C158" s="107"/>
      <c r="D158" s="107"/>
      <c r="E158" s="108"/>
      <c r="F158" s="107"/>
      <c r="G158" s="107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  <c r="AV158" s="109"/>
      <c r="AW158" s="109"/>
      <c r="AX158" s="109"/>
      <c r="AY158" s="109"/>
      <c r="AZ158" s="109"/>
      <c r="BA158" s="109"/>
      <c r="BB158" s="109"/>
      <c r="BC158" s="109"/>
      <c r="BD158" s="109"/>
      <c r="BE158" s="109"/>
      <c r="BF158" s="109"/>
      <c r="BG158" s="109"/>
      <c r="BH158" s="109"/>
      <c r="BI158" s="109"/>
      <c r="BJ158" s="109"/>
      <c r="BK158" s="109"/>
      <c r="BL158" s="109"/>
      <c r="BM158" s="109"/>
      <c r="BN158" s="109"/>
      <c r="BO158" s="109"/>
      <c r="BP158" s="109"/>
      <c r="BQ158" s="109"/>
      <c r="BR158" s="109"/>
      <c r="BS158" s="109"/>
      <c r="BT158" s="109"/>
      <c r="BU158" s="109"/>
      <c r="BV158" s="109"/>
      <c r="BW158" s="109"/>
      <c r="BX158" s="109"/>
      <c r="BY158" s="109"/>
      <c r="BZ158" s="109"/>
      <c r="CA158" s="109"/>
      <c r="CB158" s="109"/>
      <c r="CC158" s="109"/>
      <c r="CD158" s="109"/>
      <c r="CE158" s="109"/>
      <c r="CF158" s="109"/>
      <c r="CG158" s="109"/>
      <c r="CH158" s="109"/>
      <c r="CI158" s="109"/>
      <c r="CJ158" s="109"/>
      <c r="CK158" s="109"/>
      <c r="CL158" s="109"/>
      <c r="CM158" s="109"/>
      <c r="CN158" s="109"/>
      <c r="CO158" s="109"/>
      <c r="CP158" s="109"/>
      <c r="CQ158" s="109"/>
      <c r="CR158" s="109"/>
      <c r="CS158" s="109"/>
      <c r="CT158" s="109"/>
      <c r="CU158" s="109"/>
      <c r="CV158" s="109"/>
      <c r="CW158" s="109"/>
      <c r="CX158" s="109"/>
      <c r="CY158" s="109"/>
      <c r="CZ158" s="109"/>
      <c r="DA158" s="109"/>
      <c r="DB158" s="109"/>
      <c r="DC158" s="109"/>
      <c r="DD158" s="109"/>
      <c r="DE158" s="109"/>
      <c r="DF158" s="109"/>
      <c r="DG158" s="109"/>
      <c r="DH158" s="109"/>
      <c r="DI158" s="109"/>
      <c r="DJ158" s="109"/>
      <c r="DK158" s="109"/>
      <c r="DL158" s="109"/>
      <c r="DM158" s="109"/>
      <c r="DN158" s="109"/>
      <c r="DO158" s="109"/>
      <c r="DP158" s="109"/>
      <c r="DQ158" s="109"/>
      <c r="DR158" s="109"/>
      <c r="DS158" s="109"/>
      <c r="DT158" s="109"/>
      <c r="DU158" s="109"/>
      <c r="DV158" s="109"/>
      <c r="DW158" s="109"/>
      <c r="DX158" s="109"/>
      <c r="DY158" s="109"/>
      <c r="DZ158" s="109"/>
      <c r="EA158" s="109"/>
      <c r="EB158" s="109"/>
      <c r="EC158" s="109"/>
      <c r="ED158" s="109"/>
      <c r="EE158" s="109"/>
      <c r="EF158" s="109"/>
      <c r="EG158" s="109"/>
      <c r="EH158" s="109"/>
      <c r="EI158" s="109"/>
      <c r="EJ158" s="109"/>
      <c r="EK158" s="109"/>
      <c r="EL158" s="109"/>
      <c r="EM158" s="109"/>
      <c r="EN158" s="109"/>
      <c r="EO158" s="109"/>
      <c r="EP158" s="109"/>
      <c r="EQ158" s="109"/>
      <c r="ER158" s="109"/>
      <c r="ES158" s="109"/>
      <c r="ET158" s="109"/>
      <c r="EU158" s="109"/>
      <c r="EV158" s="109"/>
      <c r="EW158" s="109"/>
      <c r="EX158" s="109"/>
      <c r="EY158" s="109"/>
      <c r="EZ158" s="109"/>
      <c r="FA158" s="109"/>
      <c r="FB158" s="109"/>
      <c r="FC158" s="109"/>
      <c r="FD158" s="109"/>
      <c r="FE158" s="109"/>
      <c r="FF158" s="109"/>
      <c r="FG158" s="109"/>
      <c r="FH158" s="109"/>
      <c r="FI158" s="109"/>
      <c r="FJ158" s="109"/>
      <c r="FK158" s="191"/>
      <c r="FL158" s="110"/>
      <c r="FM158" s="111"/>
      <c r="FN158" s="111"/>
      <c r="FO158" s="111"/>
      <c r="FP158" s="98">
        <f t="shared" si="18"/>
        <v>0</v>
      </c>
    </row>
    <row r="159" spans="1:173" ht="17.7" customHeight="1">
      <c r="A159" s="79"/>
      <c r="B159" s="15"/>
      <c r="C159" s="15"/>
      <c r="D159" s="34"/>
      <c r="E159" s="16" t="s">
        <v>5</v>
      </c>
      <c r="F159" s="16"/>
      <c r="G159" s="32"/>
      <c r="H159" s="24">
        <f t="shared" ref="H159:AM159" si="22">SUM(H120:H158)</f>
        <v>0</v>
      </c>
      <c r="I159" s="24">
        <f t="shared" si="22"/>
        <v>0</v>
      </c>
      <c r="J159" s="24">
        <f t="shared" si="22"/>
        <v>0</v>
      </c>
      <c r="K159" s="24">
        <f t="shared" si="22"/>
        <v>0</v>
      </c>
      <c r="L159" s="24">
        <f t="shared" si="22"/>
        <v>480</v>
      </c>
      <c r="M159" s="24">
        <f t="shared" si="22"/>
        <v>0</v>
      </c>
      <c r="N159" s="24">
        <f t="shared" si="22"/>
        <v>40</v>
      </c>
      <c r="O159" s="24">
        <f t="shared" si="22"/>
        <v>0</v>
      </c>
      <c r="P159" s="24">
        <f t="shared" si="22"/>
        <v>0</v>
      </c>
      <c r="Q159" s="24">
        <f t="shared" si="22"/>
        <v>0</v>
      </c>
      <c r="R159" s="24">
        <f t="shared" si="22"/>
        <v>0</v>
      </c>
      <c r="S159" s="24">
        <f t="shared" si="22"/>
        <v>0</v>
      </c>
      <c r="T159" s="24">
        <f t="shared" si="22"/>
        <v>11</v>
      </c>
      <c r="U159" s="24">
        <f t="shared" si="22"/>
        <v>0</v>
      </c>
      <c r="V159" s="24">
        <f t="shared" si="22"/>
        <v>0</v>
      </c>
      <c r="W159" s="24">
        <f t="shared" si="22"/>
        <v>0</v>
      </c>
      <c r="X159" s="24">
        <f t="shared" si="22"/>
        <v>0</v>
      </c>
      <c r="Y159" s="24">
        <f t="shared" si="22"/>
        <v>0</v>
      </c>
      <c r="Z159" s="24">
        <f t="shared" si="22"/>
        <v>0</v>
      </c>
      <c r="AA159" s="24">
        <f t="shared" si="22"/>
        <v>0</v>
      </c>
      <c r="AB159" s="24">
        <f t="shared" si="22"/>
        <v>0</v>
      </c>
      <c r="AC159" s="24">
        <f t="shared" si="22"/>
        <v>0</v>
      </c>
      <c r="AD159" s="24">
        <f t="shared" si="22"/>
        <v>80</v>
      </c>
      <c r="AE159" s="24">
        <f t="shared" si="22"/>
        <v>80</v>
      </c>
      <c r="AF159" s="24">
        <f t="shared" si="22"/>
        <v>0</v>
      </c>
      <c r="AG159" s="24">
        <f t="shared" si="22"/>
        <v>0</v>
      </c>
      <c r="AH159" s="24">
        <f t="shared" si="22"/>
        <v>0</v>
      </c>
      <c r="AI159" s="24">
        <f t="shared" si="22"/>
        <v>0</v>
      </c>
      <c r="AJ159" s="24">
        <f t="shared" si="22"/>
        <v>0</v>
      </c>
      <c r="AK159" s="24">
        <f t="shared" si="22"/>
        <v>0</v>
      </c>
      <c r="AL159" s="24">
        <f t="shared" si="22"/>
        <v>0</v>
      </c>
      <c r="AM159" s="24">
        <f t="shared" si="22"/>
        <v>650</v>
      </c>
      <c r="AN159" s="24">
        <f t="shared" ref="AN159:BT159" si="23">SUM(AN120:AN158)</f>
        <v>0</v>
      </c>
      <c r="AO159" s="24">
        <f t="shared" si="23"/>
        <v>30</v>
      </c>
      <c r="AP159" s="24">
        <f t="shared" si="23"/>
        <v>0</v>
      </c>
      <c r="AQ159" s="24">
        <f t="shared" si="23"/>
        <v>0</v>
      </c>
      <c r="AR159" s="24">
        <f t="shared" si="23"/>
        <v>0</v>
      </c>
      <c r="AS159" s="24">
        <f t="shared" si="23"/>
        <v>0</v>
      </c>
      <c r="AT159" s="24">
        <f t="shared" si="23"/>
        <v>0</v>
      </c>
      <c r="AU159" s="24">
        <f t="shared" si="23"/>
        <v>660</v>
      </c>
      <c r="AV159" s="24">
        <f t="shared" si="23"/>
        <v>0</v>
      </c>
      <c r="AW159" s="24">
        <f t="shared" si="23"/>
        <v>0</v>
      </c>
      <c r="AX159" s="24">
        <f t="shared" si="23"/>
        <v>27</v>
      </c>
      <c r="AY159" s="24">
        <f t="shared" si="23"/>
        <v>0</v>
      </c>
      <c r="AZ159" s="24">
        <f t="shared" si="23"/>
        <v>0</v>
      </c>
      <c r="BA159" s="24">
        <f t="shared" si="23"/>
        <v>0</v>
      </c>
      <c r="BB159" s="24">
        <f t="shared" si="23"/>
        <v>10</v>
      </c>
      <c r="BC159" s="24">
        <f t="shared" si="23"/>
        <v>0</v>
      </c>
      <c r="BD159" s="24">
        <f t="shared" si="23"/>
        <v>0</v>
      </c>
      <c r="BE159" s="24">
        <f t="shared" si="23"/>
        <v>0</v>
      </c>
      <c r="BF159" s="24">
        <f t="shared" si="23"/>
        <v>1620</v>
      </c>
      <c r="BG159" s="24">
        <f t="shared" si="23"/>
        <v>0</v>
      </c>
      <c r="BH159" s="24">
        <f t="shared" si="23"/>
        <v>0</v>
      </c>
      <c r="BI159" s="24">
        <f t="shared" si="23"/>
        <v>0</v>
      </c>
      <c r="BJ159" s="24">
        <f t="shared" si="23"/>
        <v>0</v>
      </c>
      <c r="BK159" s="24">
        <f t="shared" si="23"/>
        <v>0</v>
      </c>
      <c r="BL159" s="24">
        <f t="shared" si="23"/>
        <v>0</v>
      </c>
      <c r="BM159" s="24">
        <f t="shared" si="23"/>
        <v>0</v>
      </c>
      <c r="BN159" s="24">
        <f t="shared" ref="BN159" si="24">SUM(BN120:BN158)</f>
        <v>0</v>
      </c>
      <c r="BO159" s="24">
        <f t="shared" si="23"/>
        <v>0</v>
      </c>
      <c r="BP159" s="24">
        <f t="shared" si="23"/>
        <v>0</v>
      </c>
      <c r="BQ159" s="24">
        <f t="shared" si="23"/>
        <v>0</v>
      </c>
      <c r="BR159" s="24">
        <f t="shared" si="23"/>
        <v>0</v>
      </c>
      <c r="BS159" s="24">
        <f t="shared" si="23"/>
        <v>0</v>
      </c>
      <c r="BT159" s="24">
        <f t="shared" si="23"/>
        <v>0</v>
      </c>
      <c r="BU159" s="24">
        <f t="shared" ref="BU159:DA159" si="25">SUM(BU120:BU158)</f>
        <v>35</v>
      </c>
      <c r="BV159" s="24">
        <f t="shared" si="25"/>
        <v>0</v>
      </c>
      <c r="BW159" s="24">
        <f t="shared" si="25"/>
        <v>40</v>
      </c>
      <c r="BX159" s="24">
        <f t="shared" si="25"/>
        <v>230</v>
      </c>
      <c r="BY159" s="24">
        <f t="shared" si="25"/>
        <v>40</v>
      </c>
      <c r="BZ159" s="24">
        <f t="shared" si="25"/>
        <v>0</v>
      </c>
      <c r="CA159" s="24">
        <f t="shared" si="25"/>
        <v>0</v>
      </c>
      <c r="CB159" s="24">
        <f t="shared" si="25"/>
        <v>0</v>
      </c>
      <c r="CC159" s="24">
        <f t="shared" si="25"/>
        <v>0</v>
      </c>
      <c r="CD159" s="24">
        <f t="shared" si="25"/>
        <v>20</v>
      </c>
      <c r="CE159" s="24">
        <f t="shared" si="25"/>
        <v>40</v>
      </c>
      <c r="CF159" s="24">
        <f t="shared" si="25"/>
        <v>0</v>
      </c>
      <c r="CG159" s="24">
        <f t="shared" si="25"/>
        <v>0</v>
      </c>
      <c r="CH159" s="24">
        <f t="shared" ref="CH159" si="26">SUM(CH120:CH158)</f>
        <v>0</v>
      </c>
      <c r="CI159" s="24">
        <f t="shared" si="25"/>
        <v>80</v>
      </c>
      <c r="CJ159" s="24">
        <f t="shared" si="25"/>
        <v>0</v>
      </c>
      <c r="CK159" s="24">
        <f t="shared" si="25"/>
        <v>30</v>
      </c>
      <c r="CL159" s="24">
        <f t="shared" si="25"/>
        <v>290</v>
      </c>
      <c r="CM159" s="24">
        <f t="shared" si="25"/>
        <v>80</v>
      </c>
      <c r="CN159" s="24">
        <f t="shared" si="25"/>
        <v>0</v>
      </c>
      <c r="CO159" s="24">
        <f t="shared" si="25"/>
        <v>12</v>
      </c>
      <c r="CP159" s="24">
        <f t="shared" si="25"/>
        <v>25</v>
      </c>
      <c r="CQ159" s="24">
        <f t="shared" si="25"/>
        <v>0</v>
      </c>
      <c r="CR159" s="24">
        <f t="shared" si="25"/>
        <v>0</v>
      </c>
      <c r="CS159" s="24">
        <f t="shared" si="25"/>
        <v>0</v>
      </c>
      <c r="CT159" s="24">
        <f t="shared" si="25"/>
        <v>130</v>
      </c>
      <c r="CU159" s="24">
        <f t="shared" si="25"/>
        <v>0</v>
      </c>
      <c r="CV159" s="24">
        <f t="shared" si="25"/>
        <v>3</v>
      </c>
      <c r="CW159" s="24">
        <f t="shared" si="25"/>
        <v>0</v>
      </c>
      <c r="CX159" s="24">
        <f t="shared" si="25"/>
        <v>0</v>
      </c>
      <c r="CY159" s="24">
        <f t="shared" si="25"/>
        <v>0</v>
      </c>
      <c r="CZ159" s="24">
        <f t="shared" si="25"/>
        <v>0</v>
      </c>
      <c r="DA159" s="24">
        <f t="shared" si="25"/>
        <v>0</v>
      </c>
      <c r="DB159" s="24">
        <f t="shared" ref="DB159:EG159" si="27">SUM(DB120:DB158)</f>
        <v>3</v>
      </c>
      <c r="DC159" s="24">
        <f t="shared" si="27"/>
        <v>20</v>
      </c>
      <c r="DD159" s="24">
        <f t="shared" si="27"/>
        <v>50</v>
      </c>
      <c r="DE159" s="24">
        <f t="shared" si="27"/>
        <v>0</v>
      </c>
      <c r="DF159" s="24">
        <f t="shared" si="27"/>
        <v>12</v>
      </c>
      <c r="DG159" s="24">
        <f t="shared" si="27"/>
        <v>15</v>
      </c>
      <c r="DH159" s="24">
        <f t="shared" si="27"/>
        <v>15</v>
      </c>
      <c r="DI159" s="24">
        <f t="shared" si="27"/>
        <v>0</v>
      </c>
      <c r="DJ159" s="24">
        <f t="shared" si="27"/>
        <v>0</v>
      </c>
      <c r="DK159" s="24">
        <f t="shared" si="27"/>
        <v>30</v>
      </c>
      <c r="DL159" s="24">
        <f t="shared" si="27"/>
        <v>0</v>
      </c>
      <c r="DM159" s="24">
        <f t="shared" si="27"/>
        <v>0</v>
      </c>
      <c r="DN159" s="24">
        <f t="shared" si="27"/>
        <v>0</v>
      </c>
      <c r="DO159" s="24">
        <f t="shared" si="27"/>
        <v>0</v>
      </c>
      <c r="DP159" s="24">
        <f t="shared" si="27"/>
        <v>0</v>
      </c>
      <c r="DQ159" s="24">
        <f t="shared" si="27"/>
        <v>2</v>
      </c>
      <c r="DR159" s="24">
        <f t="shared" si="27"/>
        <v>0</v>
      </c>
      <c r="DS159" s="24">
        <f t="shared" si="27"/>
        <v>0</v>
      </c>
      <c r="DT159" s="24">
        <f t="shared" si="27"/>
        <v>30</v>
      </c>
      <c r="DU159" s="24">
        <f t="shared" si="27"/>
        <v>0</v>
      </c>
      <c r="DV159" s="24">
        <f t="shared" si="27"/>
        <v>0</v>
      </c>
      <c r="DW159" s="24">
        <f t="shared" si="27"/>
        <v>420</v>
      </c>
      <c r="DX159" s="24">
        <f t="shared" si="27"/>
        <v>0</v>
      </c>
      <c r="DY159" s="24">
        <f t="shared" si="27"/>
        <v>0</v>
      </c>
      <c r="DZ159" s="24">
        <f t="shared" si="27"/>
        <v>0</v>
      </c>
      <c r="EA159" s="24">
        <f t="shared" si="27"/>
        <v>0</v>
      </c>
      <c r="EB159" s="24">
        <f t="shared" si="27"/>
        <v>0</v>
      </c>
      <c r="EC159" s="24">
        <f t="shared" si="27"/>
        <v>0</v>
      </c>
      <c r="ED159" s="24">
        <f t="shared" si="27"/>
        <v>0</v>
      </c>
      <c r="EE159" s="24">
        <f t="shared" si="27"/>
        <v>0</v>
      </c>
      <c r="EF159" s="24">
        <f t="shared" si="27"/>
        <v>0</v>
      </c>
      <c r="EG159" s="24">
        <f t="shared" si="27"/>
        <v>0</v>
      </c>
      <c r="EH159" s="24">
        <f t="shared" ref="EH159:FJ159" si="28">SUM(EH120:EH158)</f>
        <v>0</v>
      </c>
      <c r="EI159" s="24">
        <f t="shared" si="28"/>
        <v>0</v>
      </c>
      <c r="EJ159" s="24">
        <f t="shared" si="28"/>
        <v>0</v>
      </c>
      <c r="EK159" s="24">
        <f t="shared" si="28"/>
        <v>0</v>
      </c>
      <c r="EL159" s="24">
        <f t="shared" si="28"/>
        <v>0</v>
      </c>
      <c r="EM159" s="24">
        <f t="shared" si="28"/>
        <v>0</v>
      </c>
      <c r="EN159" s="24">
        <f t="shared" si="28"/>
        <v>0</v>
      </c>
      <c r="EO159" s="24">
        <f t="shared" si="28"/>
        <v>0</v>
      </c>
      <c r="EP159" s="24">
        <f t="shared" si="28"/>
        <v>0</v>
      </c>
      <c r="EQ159" s="24">
        <f t="shared" si="28"/>
        <v>0</v>
      </c>
      <c r="ER159" s="24">
        <f t="shared" si="28"/>
        <v>0</v>
      </c>
      <c r="ES159" s="24">
        <f t="shared" si="28"/>
        <v>0</v>
      </c>
      <c r="ET159" s="24">
        <f t="shared" si="28"/>
        <v>0</v>
      </c>
      <c r="EU159" s="24">
        <f t="shared" si="28"/>
        <v>135</v>
      </c>
      <c r="EV159" s="24">
        <f t="shared" si="28"/>
        <v>35</v>
      </c>
      <c r="EW159" s="24">
        <f t="shared" si="28"/>
        <v>0</v>
      </c>
      <c r="EX159" s="24">
        <f t="shared" si="28"/>
        <v>0</v>
      </c>
      <c r="EY159" s="24">
        <f t="shared" si="28"/>
        <v>0</v>
      </c>
      <c r="EZ159" s="24">
        <f t="shared" si="28"/>
        <v>0</v>
      </c>
      <c r="FA159" s="24">
        <f t="shared" si="28"/>
        <v>0</v>
      </c>
      <c r="FB159" s="24">
        <f t="shared" si="28"/>
        <v>30</v>
      </c>
      <c r="FC159" s="24">
        <f t="shared" si="28"/>
        <v>0</v>
      </c>
      <c r="FD159" s="24">
        <f t="shared" si="28"/>
        <v>0</v>
      </c>
      <c r="FE159" s="24">
        <f t="shared" si="28"/>
        <v>0</v>
      </c>
      <c r="FF159" s="24">
        <f t="shared" si="28"/>
        <v>45</v>
      </c>
      <c r="FG159" s="24">
        <f t="shared" si="28"/>
        <v>0</v>
      </c>
      <c r="FH159" s="24">
        <f t="shared" si="28"/>
        <v>0</v>
      </c>
      <c r="FI159" s="24">
        <f t="shared" si="28"/>
        <v>0</v>
      </c>
      <c r="FJ159" s="24">
        <f t="shared" si="28"/>
        <v>0</v>
      </c>
      <c r="FK159" s="194"/>
      <c r="FL159" s="40">
        <f>SUM(H159:FJ159)</f>
        <v>5585</v>
      </c>
      <c r="FM159" s="31"/>
      <c r="FN159" s="32"/>
      <c r="FO159" s="32"/>
      <c r="FP159" s="24">
        <f>SUM(FP121:FP158)</f>
        <v>5585</v>
      </c>
      <c r="FQ159" s="5"/>
    </row>
    <row r="160" spans="1:173" s="37" customFormat="1" ht="15.6">
      <c r="A160" s="55"/>
      <c r="B160" s="56"/>
      <c r="C160" s="56"/>
      <c r="D160" s="56"/>
      <c r="E160" s="57"/>
      <c r="F160" s="57"/>
      <c r="G160" s="58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  <c r="AA160" s="59"/>
      <c r="AB160" s="59"/>
      <c r="AC160" s="59"/>
      <c r="AD160" s="59"/>
      <c r="AE160" s="59"/>
      <c r="AF160" s="59"/>
      <c r="AG160" s="59"/>
      <c r="AH160" s="59"/>
      <c r="AI160" s="59"/>
      <c r="AJ160" s="59"/>
      <c r="AK160" s="59"/>
      <c r="AL160" s="59"/>
      <c r="AM160" s="59"/>
      <c r="AN160" s="59"/>
      <c r="AO160" s="59"/>
      <c r="AP160" s="59"/>
      <c r="AQ160" s="59"/>
      <c r="AR160" s="59"/>
      <c r="AS160" s="59"/>
      <c r="AT160" s="59"/>
      <c r="AU160" s="59"/>
      <c r="AV160" s="59"/>
      <c r="AW160" s="59"/>
      <c r="AX160" s="59"/>
      <c r="AY160" s="59"/>
      <c r="AZ160" s="59"/>
      <c r="BA160" s="59"/>
      <c r="BB160" s="59"/>
      <c r="BC160" s="59"/>
      <c r="BD160" s="59"/>
      <c r="BE160" s="59"/>
      <c r="BF160" s="59"/>
      <c r="BG160" s="59"/>
      <c r="BH160" s="59"/>
      <c r="BI160" s="59"/>
      <c r="BJ160" s="59"/>
      <c r="BK160" s="59"/>
      <c r="BL160" s="59"/>
      <c r="BM160" s="59"/>
      <c r="BN160" s="59"/>
      <c r="BO160" s="59"/>
      <c r="BP160" s="59"/>
      <c r="BQ160" s="59"/>
      <c r="BR160" s="59"/>
      <c r="BS160" s="59"/>
      <c r="BT160" s="59"/>
      <c r="BU160" s="59"/>
      <c r="BV160" s="59"/>
      <c r="BW160" s="59"/>
      <c r="BX160" s="59"/>
      <c r="BY160" s="59"/>
      <c r="BZ160" s="59"/>
      <c r="CA160" s="59"/>
      <c r="CB160" s="59"/>
      <c r="CC160" s="59"/>
      <c r="CD160" s="59"/>
      <c r="CE160" s="59"/>
      <c r="CF160" s="59"/>
      <c r="CG160" s="59"/>
      <c r="CH160" s="59"/>
      <c r="CI160" s="59"/>
      <c r="CJ160" s="59"/>
      <c r="CK160" s="59"/>
      <c r="CL160" s="59"/>
      <c r="CM160" s="59"/>
      <c r="CN160" s="59"/>
      <c r="CO160" s="59"/>
      <c r="CP160" s="59"/>
      <c r="CQ160" s="59"/>
      <c r="CR160" s="59"/>
      <c r="CS160" s="59"/>
      <c r="CT160" s="59"/>
      <c r="CU160" s="59"/>
      <c r="CV160" s="59"/>
      <c r="CW160" s="59"/>
      <c r="CX160" s="59"/>
      <c r="CY160" s="59"/>
      <c r="CZ160" s="59"/>
      <c r="DA160" s="59"/>
      <c r="DB160" s="59"/>
      <c r="DC160" s="59"/>
      <c r="DD160" s="59"/>
      <c r="DE160" s="59"/>
      <c r="DF160" s="59"/>
      <c r="DG160" s="59"/>
      <c r="DH160" s="59"/>
      <c r="DI160" s="59"/>
      <c r="DJ160" s="59"/>
      <c r="DK160" s="59"/>
      <c r="DL160" s="59"/>
      <c r="DM160" s="59"/>
      <c r="DN160" s="59"/>
      <c r="DO160" s="59"/>
      <c r="DP160" s="59"/>
      <c r="DQ160" s="59"/>
      <c r="DR160" s="59"/>
      <c r="DS160" s="59"/>
      <c r="DT160" s="59"/>
      <c r="DU160" s="59"/>
      <c r="DV160" s="59"/>
      <c r="DW160" s="59"/>
      <c r="DX160" s="59"/>
      <c r="DY160" s="59"/>
      <c r="DZ160" s="59"/>
      <c r="EA160" s="59"/>
      <c r="EB160" s="59"/>
      <c r="EC160" s="59"/>
      <c r="ED160" s="59"/>
      <c r="EE160" s="59"/>
      <c r="EF160" s="59"/>
      <c r="EG160" s="59"/>
      <c r="EH160" s="59"/>
      <c r="EI160" s="59"/>
      <c r="EJ160" s="59"/>
      <c r="EK160" s="59"/>
      <c r="EL160" s="59"/>
      <c r="EM160" s="59"/>
      <c r="EN160" s="59"/>
      <c r="EO160" s="59"/>
      <c r="EP160" s="59"/>
      <c r="EQ160" s="59"/>
      <c r="ER160" s="59"/>
      <c r="ES160" s="59"/>
      <c r="ET160" s="59"/>
      <c r="EU160" s="59"/>
      <c r="EV160" s="59"/>
      <c r="EW160" s="59"/>
      <c r="EX160" s="59"/>
      <c r="EY160" s="59"/>
      <c r="EZ160" s="59"/>
      <c r="FA160" s="59"/>
      <c r="FB160" s="59"/>
      <c r="FC160" s="59"/>
      <c r="FD160" s="59"/>
      <c r="FE160" s="59"/>
      <c r="FF160" s="59"/>
      <c r="FG160" s="59"/>
      <c r="FH160" s="59"/>
      <c r="FI160" s="59"/>
      <c r="FJ160" s="59"/>
      <c r="FK160" s="192"/>
      <c r="FL160" s="61"/>
      <c r="FM160" s="58"/>
      <c r="FN160" s="55"/>
      <c r="FO160" s="60"/>
      <c r="FP160" s="60"/>
      <c r="FQ160" s="5"/>
    </row>
    <row r="161" spans="1:173" s="123" customFormat="1" ht="32.4">
      <c r="A161" s="118" t="s">
        <v>12</v>
      </c>
      <c r="B161" s="119" t="s">
        <v>47</v>
      </c>
      <c r="C161" s="119" t="s">
        <v>41</v>
      </c>
      <c r="D161" s="119" t="s">
        <v>14</v>
      </c>
      <c r="E161" s="120" t="s">
        <v>49</v>
      </c>
      <c r="F161" s="120"/>
      <c r="G161" s="120"/>
      <c r="H161" s="124" t="str">
        <f t="shared" ref="H161:FJ161" si="29">+H$6</f>
        <v>ANVLINK-00</v>
      </c>
      <c r="I161" s="124" t="str">
        <f t="shared" si="29"/>
        <v>N1030D2L-00</v>
      </c>
      <c r="J161" s="124" t="str">
        <f t="shared" si="29"/>
        <v>N1030L2L-00</v>
      </c>
      <c r="K161" s="124" t="str">
        <f t="shared" si="29"/>
        <v>N1030O2I-00</v>
      </c>
      <c r="L161" s="124" t="str">
        <f t="shared" si="29"/>
        <v>N103D42L-00</v>
      </c>
      <c r="M161" s="124" t="str">
        <f t="shared" si="29"/>
        <v>N105T4L-00</v>
      </c>
      <c r="N161" s="124" t="str">
        <f t="shared" si="29"/>
        <v>N105TD4D-00</v>
      </c>
      <c r="O161" s="124" t="str">
        <f t="shared" si="29"/>
        <v>N105TO4D-00</v>
      </c>
      <c r="P161" s="124" t="str">
        <f t="shared" si="29"/>
        <v>N105TO4L-00</v>
      </c>
      <c r="Q161" s="124" t="str">
        <f t="shared" si="29"/>
        <v>N1650D4L-00</v>
      </c>
      <c r="R161" s="124" t="str">
        <f t="shared" si="29"/>
        <v>N1650GO4-00</v>
      </c>
      <c r="S161" s="124" t="str">
        <f t="shared" si="29"/>
        <v>N1650IO4-00</v>
      </c>
      <c r="T161" s="124" t="str">
        <f t="shared" si="29"/>
        <v>N1650IX4-00</v>
      </c>
      <c r="U161" s="124" t="str">
        <f t="shared" si="29"/>
        <v>N1650O4-00</v>
      </c>
      <c r="V161" s="124" t="str">
        <f t="shared" si="29"/>
        <v>N1650O4L-00</v>
      </c>
      <c r="W161" s="124" t="str">
        <f t="shared" si="29"/>
        <v>N1650W24-00</v>
      </c>
      <c r="X161" s="124" t="str">
        <f t="shared" si="29"/>
        <v>N1650WO4-00</v>
      </c>
      <c r="Y161" s="124" t="str">
        <f t="shared" si="29"/>
        <v>N1656D4-00</v>
      </c>
      <c r="Z161" s="124" t="str">
        <f t="shared" si="29"/>
        <v>N1656D4L-00</v>
      </c>
      <c r="AA161" s="124" t="str">
        <f t="shared" si="29"/>
        <v>N1656EO4-00</v>
      </c>
      <c r="AB161" s="124" t="str">
        <f t="shared" si="29"/>
        <v>N1656O4-00</v>
      </c>
      <c r="AC161" s="124" t="str">
        <f t="shared" si="29"/>
        <v>N1656O4L-00</v>
      </c>
      <c r="AD161" s="124" t="str">
        <f t="shared" si="29"/>
        <v>N1656W24-00</v>
      </c>
      <c r="AE161" s="124" t="str">
        <f t="shared" si="29"/>
        <v>N1656WO4-00</v>
      </c>
      <c r="AF161" s="124" t="str">
        <f t="shared" si="29"/>
        <v>N165SD4-00</v>
      </c>
      <c r="AG161" s="124" t="str">
        <f t="shared" si="29"/>
        <v>N165SO4-00</v>
      </c>
      <c r="AH161" s="124" t="str">
        <f t="shared" si="29"/>
        <v>N165SWO4-00</v>
      </c>
      <c r="AI161" s="124" t="str">
        <f t="shared" si="29"/>
        <v>N1660D6-00</v>
      </c>
      <c r="AJ161" s="124" t="str">
        <f t="shared" si="29"/>
        <v>N1660G6-00</v>
      </c>
      <c r="AK161" s="124" t="str">
        <f t="shared" si="29"/>
        <v>N1660GO6-00</v>
      </c>
      <c r="AL161" s="124" t="str">
        <f t="shared" si="29"/>
        <v>N1660IO6-00</v>
      </c>
      <c r="AM161" s="124" t="str">
        <f t="shared" si="29"/>
        <v>N1660O6-00</v>
      </c>
      <c r="AN161" s="124" t="str">
        <f t="shared" si="29"/>
        <v>N166SA-00</v>
      </c>
      <c r="AO161" s="124" t="str">
        <f t="shared" si="29"/>
        <v>N166SD6-00</v>
      </c>
      <c r="AP161" s="124" t="str">
        <f t="shared" si="29"/>
        <v>N166SDV6-EC</v>
      </c>
      <c r="AQ161" s="124" t="str">
        <f t="shared" si="29"/>
        <v>N166SG6-00</v>
      </c>
      <c r="AR161" s="124" t="str">
        <f t="shared" si="29"/>
        <v>N166SGO6-00</v>
      </c>
      <c r="AS161" s="124" t="str">
        <f t="shared" si="29"/>
        <v>N166SIO6-00</v>
      </c>
      <c r="AT161" s="124" t="str">
        <f t="shared" si="29"/>
        <v>N166SIX6-00</v>
      </c>
      <c r="AU161" s="124" t="str">
        <f t="shared" si="29"/>
        <v>N166SO6-00</v>
      </c>
      <c r="AV161" s="124" t="str">
        <f t="shared" si="29"/>
        <v>N166TGO6-00</v>
      </c>
      <c r="AW161" s="124" t="str">
        <f t="shared" si="29"/>
        <v>N166TIO6-00</v>
      </c>
      <c r="AX161" s="124" t="str">
        <f t="shared" si="29"/>
        <v>N166TIX6-00</v>
      </c>
      <c r="AY161" s="124" t="str">
        <f t="shared" si="29"/>
        <v>N166TO6-00</v>
      </c>
      <c r="AZ161" s="124" t="str">
        <f t="shared" si="29"/>
        <v>N166TW26-00</v>
      </c>
      <c r="BA161" s="124" t="str">
        <f t="shared" si="29"/>
        <v>N2060AX-00</v>
      </c>
      <c r="BB161" s="124" t="str">
        <f t="shared" si="29"/>
        <v>N2060D6-00</v>
      </c>
      <c r="BC161" s="124" t="str">
        <f t="shared" si="29"/>
        <v>N2060GP-00</v>
      </c>
      <c r="BD161" s="124" t="str">
        <f t="shared" si="29"/>
        <v>N2060IO6-00</v>
      </c>
      <c r="BE161" s="124" t="str">
        <f t="shared" si="29"/>
        <v>N2060IX6-00</v>
      </c>
      <c r="BF161" s="124" t="str">
        <f t="shared" si="29"/>
        <v>N2060O6-00</v>
      </c>
      <c r="BG161" s="124" t="str">
        <f t="shared" si="29"/>
        <v>N2060W26-00</v>
      </c>
      <c r="BH161" s="124" t="str">
        <f t="shared" si="29"/>
        <v>N2060WO6-00</v>
      </c>
      <c r="BI161" s="124" t="str">
        <f t="shared" si="29"/>
        <v>N206SGW8-00</v>
      </c>
      <c r="BJ161" s="124" t="str">
        <f t="shared" si="29"/>
        <v>N206SW2-00</v>
      </c>
      <c r="BK161" s="124" t="str">
        <f t="shared" si="29"/>
        <v>N207SA-00</v>
      </c>
      <c r="BL161" s="124" t="str">
        <f t="shared" si="29"/>
        <v>N207SGOD-00</v>
      </c>
      <c r="BM161" s="124" t="str">
        <f t="shared" si="29"/>
        <v>N207SGWD-00</v>
      </c>
      <c r="BN161" s="124" t="str">
        <f t="shared" si="29"/>
        <v>N207SW-00</v>
      </c>
      <c r="BO161" s="124" t="str">
        <f t="shared" si="29"/>
        <v>N207SW-00</v>
      </c>
      <c r="BP161" s="124" t="str">
        <f t="shared" si="29"/>
        <v>N207SWO-00</v>
      </c>
      <c r="BQ161" s="124" t="str">
        <f t="shared" si="29"/>
        <v>N2080TO-00</v>
      </c>
      <c r="BR161" s="124" t="str">
        <f t="shared" si="29"/>
        <v>N208SG-00</v>
      </c>
      <c r="BS161" s="124" t="str">
        <f t="shared" si="29"/>
        <v>N208SGO-00</v>
      </c>
      <c r="BT161" s="124" t="str">
        <f t="shared" si="29"/>
        <v>N208SW-00</v>
      </c>
      <c r="BU161" s="124" t="str">
        <f t="shared" si="29"/>
        <v>N3060AE-00</v>
      </c>
      <c r="BV161" s="124" t="str">
        <f t="shared" si="29"/>
        <v>N3060E-00</v>
      </c>
      <c r="BW161" s="124" t="str">
        <f t="shared" si="29"/>
        <v>N3060EO-00</v>
      </c>
      <c r="BX161" s="124" t="str">
        <f t="shared" si="29"/>
        <v>N3060GO-00</v>
      </c>
      <c r="BY161" s="124" t="str">
        <f t="shared" si="29"/>
        <v>N3060VO-00</v>
      </c>
      <c r="BZ161" s="124" t="str">
        <f t="shared" si="29"/>
        <v>N306TAE-00</v>
      </c>
      <c r="CA161" s="124" t="str">
        <f t="shared" si="29"/>
        <v>N306TAM-00</v>
      </c>
      <c r="CB161" s="124" t="str">
        <f t="shared" si="29"/>
        <v>N306TE-00</v>
      </c>
      <c r="CC161" s="124" t="str">
        <f t="shared" si="29"/>
        <v>N306TEO-00</v>
      </c>
      <c r="CD161" s="124" t="str">
        <f t="shared" si="29"/>
        <v>N306TGO-00</v>
      </c>
      <c r="CE161" s="124" t="str">
        <f t="shared" si="29"/>
        <v>N306TGOP-00</v>
      </c>
      <c r="CF161" s="124" t="str">
        <f t="shared" si="29"/>
        <v>N306TGP-00</v>
      </c>
      <c r="CG161" s="124" t="str">
        <f t="shared" si="29"/>
        <v>N306TVO-00</v>
      </c>
      <c r="CH161" s="124" t="str">
        <f t="shared" si="29"/>
        <v>N3070AM-00</v>
      </c>
      <c r="CI161" s="124" t="str">
        <f t="shared" si="29"/>
        <v>N3070AM-00</v>
      </c>
      <c r="CJ161" s="124" t="str">
        <f t="shared" si="29"/>
        <v>N3070E-00</v>
      </c>
      <c r="CK161" s="124" t="str">
        <f t="shared" si="29"/>
        <v>N3070EO-00</v>
      </c>
      <c r="CL161" s="124" t="str">
        <f t="shared" si="29"/>
        <v>N3070GO-00</v>
      </c>
      <c r="CM161" s="124" t="str">
        <f t="shared" si="29"/>
        <v>N3070VO-00</v>
      </c>
      <c r="CN161" s="124" t="str">
        <f t="shared" si="29"/>
        <v>N3080AM-00</v>
      </c>
      <c r="CO161" s="124" t="str">
        <f t="shared" si="29"/>
        <v>N3080AW-00</v>
      </c>
      <c r="CP161" s="124" t="str">
        <f t="shared" si="29"/>
        <v>N3080AWB-00</v>
      </c>
      <c r="CQ161" s="124" t="str">
        <f t="shared" si="29"/>
        <v>N3080AX-00</v>
      </c>
      <c r="CR161" s="124" t="str">
        <f t="shared" si="29"/>
        <v>N3080E-00</v>
      </c>
      <c r="CS161" s="124" t="str">
        <f t="shared" si="29"/>
        <v>N3080EO-00</v>
      </c>
      <c r="CT161" s="124" t="str">
        <f t="shared" si="29"/>
        <v>N3080GO-00</v>
      </c>
      <c r="CU161" s="124" t="str">
        <f t="shared" si="29"/>
        <v>N3080GWB-00</v>
      </c>
      <c r="CV161" s="124" t="str">
        <f t="shared" si="29"/>
        <v>N3080IE-00</v>
      </c>
      <c r="CW161" s="124" t="str">
        <f t="shared" si="29"/>
        <v>N3080IE-AU</v>
      </c>
      <c r="CX161" s="124" t="str">
        <f t="shared" si="29"/>
        <v>N3080IE-CN</v>
      </c>
      <c r="CY161" s="124" t="str">
        <f t="shared" si="29"/>
        <v>N3080IE-JP</v>
      </c>
      <c r="CZ161" s="124" t="str">
        <f t="shared" si="29"/>
        <v>N3080IE-KR</v>
      </c>
      <c r="DA161" s="124" t="str">
        <f t="shared" si="29"/>
        <v>N3080IE-TW</v>
      </c>
      <c r="DB161" s="124" t="str">
        <f t="shared" si="29"/>
        <v>N3080IE-US</v>
      </c>
      <c r="DC161" s="124" t="str">
        <f t="shared" si="29"/>
        <v>N3080T-00</v>
      </c>
      <c r="DD161" s="124" t="str">
        <f t="shared" si="29"/>
        <v>N3080VO-00</v>
      </c>
      <c r="DE161" s="124" t="str">
        <f t="shared" si="29"/>
        <v>N3090AM-00</v>
      </c>
      <c r="DF161" s="124" t="str">
        <f t="shared" si="29"/>
        <v>N3090AW-00</v>
      </c>
      <c r="DG161" s="124" t="str">
        <f t="shared" si="29"/>
        <v>N3090AWB-00</v>
      </c>
      <c r="DH161" s="124" t="str">
        <f t="shared" si="29"/>
        <v>N3090AX-00</v>
      </c>
      <c r="DI161" s="124" t="str">
        <f t="shared" si="29"/>
        <v>N3090E-00</v>
      </c>
      <c r="DJ161" s="124" t="str">
        <f t="shared" si="29"/>
        <v>N3090EO-00</v>
      </c>
      <c r="DK161" s="124" t="str">
        <f t="shared" si="29"/>
        <v>N3090GO-00</v>
      </c>
      <c r="DL161" s="124" t="str">
        <f t="shared" si="29"/>
        <v>N3090IE-00</v>
      </c>
      <c r="DM161" s="124" t="str">
        <f t="shared" si="29"/>
        <v>N3090IE-AU</v>
      </c>
      <c r="DN161" s="124" t="str">
        <f t="shared" si="29"/>
        <v>N3090IE-CN</v>
      </c>
      <c r="DO161" s="124" t="str">
        <f t="shared" si="29"/>
        <v>N3090IE-JP</v>
      </c>
      <c r="DP161" s="124" t="str">
        <f t="shared" si="29"/>
        <v>N3090IE-KR</v>
      </c>
      <c r="DQ161" s="124" t="str">
        <f t="shared" si="29"/>
        <v>N3090IE-US</v>
      </c>
      <c r="DR161" s="124" t="str">
        <f t="shared" si="29"/>
        <v>N3090T-00</v>
      </c>
      <c r="DS161" s="124" t="str">
        <f t="shared" si="29"/>
        <v>N3090T-EC</v>
      </c>
      <c r="DT161" s="124" t="str">
        <f t="shared" si="29"/>
        <v>N3090VO-00</v>
      </c>
      <c r="DU161" s="124" t="str">
        <f t="shared" si="29"/>
        <v>N71052IL-00</v>
      </c>
      <c r="DV161" s="124" t="str">
        <f t="shared" si="29"/>
        <v>N7105S2L-00</v>
      </c>
      <c r="DW161" s="124" t="str">
        <f t="shared" si="29"/>
        <v>N710D32L-00</v>
      </c>
      <c r="DX161" s="124" t="str">
        <f t="shared" si="29"/>
        <v>N710D52L-00</v>
      </c>
      <c r="DY161" s="124" t="str">
        <f t="shared" si="29"/>
        <v>N710D5GL-00</v>
      </c>
      <c r="DZ161" s="124" t="str">
        <f t="shared" si="29"/>
        <v>N730D52I-00</v>
      </c>
      <c r="EA161" s="124" t="str">
        <f t="shared" si="29"/>
        <v>N730D52L-00</v>
      </c>
      <c r="EB161" s="124" t="str">
        <f t="shared" si="29"/>
        <v>R55XTD6-00</v>
      </c>
      <c r="EC161" s="124" t="str">
        <f t="shared" si="29"/>
        <v>R55XTD64-00</v>
      </c>
      <c r="ED161" s="124" t="str">
        <f t="shared" si="29"/>
        <v>R55XTGO-00</v>
      </c>
      <c r="EE161" s="124" t="str">
        <f t="shared" si="29"/>
        <v>R55XTGO4-00</v>
      </c>
      <c r="EF161" s="124" t="str">
        <f t="shared" si="29"/>
        <v>R55XTOC-00</v>
      </c>
      <c r="EG161" s="124" t="str">
        <f t="shared" si="29"/>
        <v>R55XTOC4-00</v>
      </c>
      <c r="EH161" s="124" t="str">
        <f t="shared" si="29"/>
        <v>R56XTGO-00</v>
      </c>
      <c r="EI161" s="124" t="str">
        <f t="shared" si="29"/>
        <v>R56XTWF-00</v>
      </c>
      <c r="EJ161" s="124" t="str">
        <f t="shared" si="29"/>
        <v>R56XTWO-00</v>
      </c>
      <c r="EK161" s="124" t="str">
        <f t="shared" si="29"/>
        <v>R57G-00</v>
      </c>
      <c r="EL161" s="124" t="str">
        <f t="shared" si="29"/>
        <v>R57GO-00</v>
      </c>
      <c r="EM161" s="124" t="str">
        <f t="shared" si="29"/>
        <v>R57XTA-00</v>
      </c>
      <c r="EN161" s="124" t="str">
        <f t="shared" si="29"/>
        <v>R57XTG-00</v>
      </c>
      <c r="EO161" s="124" t="str">
        <f t="shared" si="29"/>
        <v>R57XTGO-00</v>
      </c>
      <c r="EP161" s="124" t="str">
        <f t="shared" si="29"/>
        <v>R67E-00</v>
      </c>
      <c r="EQ161" s="124" t="str">
        <f t="shared" si="29"/>
        <v>R67GO-00</v>
      </c>
      <c r="ER161" s="124" t="str">
        <f t="shared" si="29"/>
        <v>R67XTAE-00</v>
      </c>
      <c r="ES161" s="124" t="str">
        <f t="shared" si="29"/>
        <v>R67XTB-00</v>
      </c>
      <c r="ET161" s="124" t="str">
        <f t="shared" si="29"/>
        <v>R67XTE-00</v>
      </c>
      <c r="EU161" s="124" t="str">
        <f t="shared" si="29"/>
        <v>R67XTGO-00</v>
      </c>
      <c r="EV161" s="124" t="str">
        <f t="shared" si="29"/>
        <v>R68AM-00</v>
      </c>
      <c r="EW161" s="124" t="str">
        <f t="shared" si="29"/>
        <v>R68B-00</v>
      </c>
      <c r="EX161" s="124" t="str">
        <f t="shared" si="29"/>
        <v>R68GO-00</v>
      </c>
      <c r="EY161" s="124" t="str">
        <f t="shared" si="29"/>
        <v>R68XTAM-00</v>
      </c>
      <c r="EZ161" s="124" t="str">
        <f t="shared" si="29"/>
        <v>R68XTAMC-00</v>
      </c>
      <c r="FA161" s="124" t="str">
        <f t="shared" si="29"/>
        <v>R68XTB-00</v>
      </c>
      <c r="FB161" s="124" t="str">
        <f t="shared" si="29"/>
        <v>R68XTGO-00</v>
      </c>
      <c r="FC161" s="124" t="str">
        <f t="shared" si="29"/>
        <v>R69XTAM-00</v>
      </c>
      <c r="FD161" s="124" t="str">
        <f t="shared" si="29"/>
        <v>R69XTAWB-00</v>
      </c>
      <c r="FE161" s="124" t="str">
        <f t="shared" si="29"/>
        <v>R69XTB-00</v>
      </c>
      <c r="FF161" s="124" t="str">
        <f t="shared" si="29"/>
        <v>R69XTGO-00</v>
      </c>
      <c r="FG161" s="124" t="str">
        <f t="shared" si="29"/>
        <v>RX570G8-00</v>
      </c>
      <c r="FH161" s="124" t="str">
        <f t="shared" si="29"/>
        <v>RX580G8-00</v>
      </c>
      <c r="FI161" s="124" t="str">
        <f t="shared" si="29"/>
        <v>RX582048-00</v>
      </c>
      <c r="FJ161" s="124" t="str">
        <f t="shared" si="29"/>
        <v>RX590GME-00</v>
      </c>
      <c r="FK161" s="193" t="s">
        <v>15</v>
      </c>
      <c r="FL161" s="121" t="s">
        <v>2</v>
      </c>
      <c r="FM161" s="121" t="s">
        <v>3</v>
      </c>
      <c r="FN161" s="121" t="s">
        <v>18</v>
      </c>
      <c r="FO161" s="121" t="s">
        <v>46</v>
      </c>
      <c r="FP161" s="122"/>
      <c r="FQ161" s="5"/>
    </row>
    <row r="162" spans="1:173" s="5" customFormat="1" ht="15" customHeight="1">
      <c r="A162" s="107" t="s">
        <v>272</v>
      </c>
      <c r="B162" s="107" t="s">
        <v>264</v>
      </c>
      <c r="C162" s="107" t="s">
        <v>382</v>
      </c>
      <c r="D162" s="107" t="s">
        <v>64</v>
      </c>
      <c r="E162" s="108" t="s">
        <v>383</v>
      </c>
      <c r="F162" s="107" t="s">
        <v>267</v>
      </c>
      <c r="G162" s="107" t="s">
        <v>946</v>
      </c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  <c r="AN162" s="109"/>
      <c r="AO162" s="230">
        <f>20-20+10</f>
        <v>10</v>
      </c>
      <c r="AP162" s="109"/>
      <c r="AQ162" s="109"/>
      <c r="AR162" s="109"/>
      <c r="AS162" s="109"/>
      <c r="AT162" s="109"/>
      <c r="AU162" s="109"/>
      <c r="AV162" s="109"/>
      <c r="AW162" s="109"/>
      <c r="AX162" s="109"/>
      <c r="AY162" s="109"/>
      <c r="AZ162" s="109"/>
      <c r="BA162" s="109"/>
      <c r="BB162" s="109"/>
      <c r="BC162" s="109"/>
      <c r="BD162" s="109"/>
      <c r="BE162" s="109"/>
      <c r="BF162" s="208">
        <f>80-80</f>
        <v>0</v>
      </c>
      <c r="BG162" s="109"/>
      <c r="BH162" s="109"/>
      <c r="BI162" s="109"/>
      <c r="BJ162" s="109"/>
      <c r="BK162" s="109"/>
      <c r="BL162" s="109"/>
      <c r="BM162" s="109"/>
      <c r="BN162" s="109"/>
      <c r="BO162" s="109"/>
      <c r="BP162" s="109"/>
      <c r="BQ162" s="109"/>
      <c r="BR162" s="109"/>
      <c r="BS162" s="109"/>
      <c r="BT162" s="109"/>
      <c r="BU162" s="109"/>
      <c r="BV162" s="109"/>
      <c r="BW162" s="109"/>
      <c r="BX162" s="109"/>
      <c r="BY162" s="109"/>
      <c r="BZ162" s="109"/>
      <c r="CA162" s="109"/>
      <c r="CB162" s="109"/>
      <c r="CC162" s="109"/>
      <c r="CD162" s="109"/>
      <c r="CE162" s="109"/>
      <c r="CF162" s="109"/>
      <c r="CG162" s="109"/>
      <c r="CH162" s="109"/>
      <c r="CI162" s="109"/>
      <c r="CJ162" s="109"/>
      <c r="CK162" s="109"/>
      <c r="CL162" s="109"/>
      <c r="CM162" s="109"/>
      <c r="CN162" s="109"/>
      <c r="CO162" s="109"/>
      <c r="CP162" s="109"/>
      <c r="CQ162" s="109"/>
      <c r="CR162" s="109"/>
      <c r="CS162" s="109"/>
      <c r="CT162" s="109"/>
      <c r="CU162" s="109"/>
      <c r="CV162" s="109"/>
      <c r="CW162" s="109"/>
      <c r="CX162" s="109"/>
      <c r="CY162" s="109"/>
      <c r="CZ162" s="109"/>
      <c r="DA162" s="109"/>
      <c r="DB162" s="109"/>
      <c r="DC162" s="109"/>
      <c r="DD162" s="109"/>
      <c r="DE162" s="109"/>
      <c r="DF162" s="109"/>
      <c r="DG162" s="109"/>
      <c r="DH162" s="109"/>
      <c r="DI162" s="109"/>
      <c r="DJ162" s="109"/>
      <c r="DK162" s="109"/>
      <c r="DL162" s="109"/>
      <c r="DM162" s="109"/>
      <c r="DN162" s="109"/>
      <c r="DO162" s="109"/>
      <c r="DP162" s="109"/>
      <c r="DQ162" s="109"/>
      <c r="DR162" s="109"/>
      <c r="DS162" s="109"/>
      <c r="DT162" s="109"/>
      <c r="DU162" s="109"/>
      <c r="DV162" s="109"/>
      <c r="DW162" s="109"/>
      <c r="DX162" s="109"/>
      <c r="DY162" s="109"/>
      <c r="DZ162" s="109"/>
      <c r="EA162" s="109"/>
      <c r="EB162" s="109"/>
      <c r="EC162" s="109"/>
      <c r="ED162" s="109"/>
      <c r="EE162" s="109"/>
      <c r="EF162" s="109"/>
      <c r="EG162" s="109"/>
      <c r="EH162" s="109"/>
      <c r="EI162" s="109"/>
      <c r="EJ162" s="109"/>
      <c r="EK162" s="109"/>
      <c r="EL162" s="109"/>
      <c r="EM162" s="109"/>
      <c r="EN162" s="109"/>
      <c r="EO162" s="109"/>
      <c r="EP162" s="109"/>
      <c r="EQ162" s="109"/>
      <c r="ER162" s="109"/>
      <c r="ES162" s="109"/>
      <c r="ET162" s="109"/>
      <c r="EU162" s="109"/>
      <c r="EV162" s="109"/>
      <c r="EW162" s="109"/>
      <c r="EX162" s="109"/>
      <c r="EY162" s="109"/>
      <c r="EZ162" s="109"/>
      <c r="FA162" s="109"/>
      <c r="FB162" s="109"/>
      <c r="FC162" s="109"/>
      <c r="FD162" s="109"/>
      <c r="FE162" s="109"/>
      <c r="FF162" s="109"/>
      <c r="FG162" s="109"/>
      <c r="FH162" s="109"/>
      <c r="FI162" s="109"/>
      <c r="FJ162" s="109"/>
      <c r="FK162" s="191" t="s">
        <v>384</v>
      </c>
      <c r="FL162" s="110" t="s">
        <v>268</v>
      </c>
      <c r="FM162" s="111" t="s">
        <v>269</v>
      </c>
      <c r="FN162" s="111" t="s">
        <v>385</v>
      </c>
      <c r="FO162" s="111" t="s">
        <v>386</v>
      </c>
      <c r="FP162" s="98">
        <f t="shared" ref="FP162:FP177" si="30">SUM(H162:FJ162)</f>
        <v>10</v>
      </c>
      <c r="FQ162" s="5" t="s">
        <v>460</v>
      </c>
    </row>
    <row r="163" spans="1:173" s="5" customFormat="1" ht="15" customHeight="1">
      <c r="A163" s="107" t="s">
        <v>272</v>
      </c>
      <c r="B163" s="107" t="s">
        <v>264</v>
      </c>
      <c r="C163" s="107" t="s">
        <v>382</v>
      </c>
      <c r="D163" s="107" t="s">
        <v>63</v>
      </c>
      <c r="E163" s="108" t="s">
        <v>383</v>
      </c>
      <c r="F163" s="107" t="s">
        <v>267</v>
      </c>
      <c r="G163" s="107" t="s">
        <v>946</v>
      </c>
      <c r="H163" s="109"/>
      <c r="I163" s="109"/>
      <c r="J163" s="109"/>
      <c r="K163" s="109"/>
      <c r="L163" s="109"/>
      <c r="M163" s="109"/>
      <c r="N163" s="109"/>
      <c r="O163" s="208">
        <f>200-200</f>
        <v>0</v>
      </c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  <c r="AC163" s="208">
        <f>400-400</f>
        <v>0</v>
      </c>
      <c r="AD163" s="109"/>
      <c r="AE163" s="230">
        <f>200-200+10</f>
        <v>10</v>
      </c>
      <c r="AF163" s="109"/>
      <c r="AG163" s="109"/>
      <c r="AH163" s="109"/>
      <c r="AI163" s="109"/>
      <c r="AJ163" s="109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230">
        <f>180-180+90</f>
        <v>90</v>
      </c>
      <c r="AV163" s="109"/>
      <c r="AW163" s="109"/>
      <c r="AX163" s="109"/>
      <c r="AY163" s="109"/>
      <c r="AZ163" s="109"/>
      <c r="BA163" s="109"/>
      <c r="BB163" s="109"/>
      <c r="BC163" s="109"/>
      <c r="BD163" s="109"/>
      <c r="BE163" s="109"/>
      <c r="BF163" s="230">
        <v>80</v>
      </c>
      <c r="BG163" s="109"/>
      <c r="BH163" s="109"/>
      <c r="BI163" s="109"/>
      <c r="BJ163" s="109"/>
      <c r="BK163" s="109"/>
      <c r="BL163" s="109"/>
      <c r="BM163" s="109"/>
      <c r="BN163" s="109"/>
      <c r="BO163" s="109"/>
      <c r="BP163" s="109"/>
      <c r="BQ163" s="109"/>
      <c r="BR163" s="109"/>
      <c r="BS163" s="109"/>
      <c r="BT163" s="109"/>
      <c r="BU163" s="230">
        <f>20-20+5</f>
        <v>5</v>
      </c>
      <c r="BV163" s="109"/>
      <c r="BW163" s="230">
        <f>200-200+4</f>
        <v>4</v>
      </c>
      <c r="BX163" s="230">
        <f>100-100+40</f>
        <v>40</v>
      </c>
      <c r="BY163" s="230">
        <f>50-50+4</f>
        <v>4</v>
      </c>
      <c r="BZ163" s="109"/>
      <c r="CA163" s="208">
        <f>5-5</f>
        <v>0</v>
      </c>
      <c r="CB163" s="208">
        <f>50-50</f>
        <v>0</v>
      </c>
      <c r="CC163" s="208">
        <f>100-100</f>
        <v>0</v>
      </c>
      <c r="CD163" s="208">
        <f>200-200</f>
        <v>0</v>
      </c>
      <c r="CE163" s="230">
        <f>120-120+6</f>
        <v>6</v>
      </c>
      <c r="CF163" s="109"/>
      <c r="CG163" s="109"/>
      <c r="CH163" s="109"/>
      <c r="CI163" s="230">
        <f>5-5+10</f>
        <v>10</v>
      </c>
      <c r="CJ163" s="109"/>
      <c r="CK163" s="230">
        <f>40-40+2</f>
        <v>2</v>
      </c>
      <c r="CL163" s="230">
        <f>80-80+30</f>
        <v>30</v>
      </c>
      <c r="CM163" s="230">
        <v>10</v>
      </c>
      <c r="CN163" s="109"/>
      <c r="CO163" s="230">
        <f>4-4+4</f>
        <v>4</v>
      </c>
      <c r="CP163" s="230">
        <f>5-5+2</f>
        <v>2</v>
      </c>
      <c r="CQ163" s="109"/>
      <c r="CR163" s="109"/>
      <c r="CS163" s="208">
        <f>50-50</f>
        <v>0</v>
      </c>
      <c r="CT163" s="230">
        <f>100-100+20</f>
        <v>20</v>
      </c>
      <c r="CU163" s="109"/>
      <c r="CV163" s="109"/>
      <c r="CW163" s="109"/>
      <c r="CX163" s="109"/>
      <c r="CY163" s="109"/>
      <c r="CZ163" s="109"/>
      <c r="DA163" s="109"/>
      <c r="DB163" s="109"/>
      <c r="DC163" s="230">
        <f>10-10+10</f>
        <v>10</v>
      </c>
      <c r="DD163" s="230">
        <f>10-10+5</f>
        <v>5</v>
      </c>
      <c r="DE163" s="208">
        <f>5-5</f>
        <v>0</v>
      </c>
      <c r="DF163" s="109"/>
      <c r="DG163" s="109"/>
      <c r="DH163" s="230">
        <f>5-5+2</f>
        <v>2</v>
      </c>
      <c r="DI163" s="109"/>
      <c r="DJ163" s="109"/>
      <c r="DK163" s="230">
        <f>10-10+1</f>
        <v>1</v>
      </c>
      <c r="DL163" s="109"/>
      <c r="DM163" s="109"/>
      <c r="DN163" s="109"/>
      <c r="DO163" s="109"/>
      <c r="DP163" s="109"/>
      <c r="DQ163" s="109"/>
      <c r="DR163" s="109"/>
      <c r="DS163" s="109"/>
      <c r="DT163" s="230">
        <f>5-5+2</f>
        <v>2</v>
      </c>
      <c r="DU163" s="109"/>
      <c r="DV163" s="109"/>
      <c r="DW163" s="109"/>
      <c r="DX163" s="109"/>
      <c r="DY163" s="109"/>
      <c r="DZ163" s="109"/>
      <c r="EA163" s="109"/>
      <c r="EB163" s="109"/>
      <c r="EC163" s="109"/>
      <c r="ED163" s="109"/>
      <c r="EE163" s="109"/>
      <c r="EF163" s="109"/>
      <c r="EG163" s="109"/>
      <c r="EH163" s="109"/>
      <c r="EI163" s="109"/>
      <c r="EJ163" s="109"/>
      <c r="EK163" s="109"/>
      <c r="EL163" s="109"/>
      <c r="EM163" s="109"/>
      <c r="EN163" s="109"/>
      <c r="EO163" s="109"/>
      <c r="EP163" s="109"/>
      <c r="EQ163" s="109"/>
      <c r="ER163" s="109"/>
      <c r="ES163" s="109"/>
      <c r="ET163" s="208">
        <f>100-100</f>
        <v>0</v>
      </c>
      <c r="EU163" s="230">
        <f>50-50+10</f>
        <v>10</v>
      </c>
      <c r="EV163" s="230">
        <f>10-10+2</f>
        <v>2</v>
      </c>
      <c r="EW163" s="109"/>
      <c r="EX163" s="208">
        <f>10-10</f>
        <v>0</v>
      </c>
      <c r="EY163" s="208">
        <f>5-5</f>
        <v>0</v>
      </c>
      <c r="EZ163" s="109"/>
      <c r="FA163" s="109"/>
      <c r="FB163" s="230">
        <f>10-10+1</f>
        <v>1</v>
      </c>
      <c r="FC163" s="208">
        <f>5-5</f>
        <v>0</v>
      </c>
      <c r="FD163" s="109"/>
      <c r="FE163" s="109"/>
      <c r="FF163" s="230">
        <f>10-10+2</f>
        <v>2</v>
      </c>
      <c r="FG163" s="109"/>
      <c r="FH163" s="109"/>
      <c r="FI163" s="109"/>
      <c r="FJ163" s="109"/>
      <c r="FK163" s="191" t="s">
        <v>384</v>
      </c>
      <c r="FL163" s="110" t="s">
        <v>268</v>
      </c>
      <c r="FM163" s="111" t="s">
        <v>269</v>
      </c>
      <c r="FN163" s="111" t="s">
        <v>385</v>
      </c>
      <c r="FO163" s="111" t="s">
        <v>386</v>
      </c>
      <c r="FP163" s="98">
        <f t="shared" si="30"/>
        <v>352</v>
      </c>
      <c r="FQ163" s="5" t="s">
        <v>460</v>
      </c>
    </row>
    <row r="164" spans="1:173" s="5" customFormat="1" ht="15" customHeight="1">
      <c r="A164" s="107" t="s">
        <v>272</v>
      </c>
      <c r="B164" s="107" t="s">
        <v>271</v>
      </c>
      <c r="C164" s="107" t="s">
        <v>382</v>
      </c>
      <c r="D164" s="107" t="s">
        <v>64</v>
      </c>
      <c r="E164" s="108" t="s">
        <v>383</v>
      </c>
      <c r="F164" s="107" t="s">
        <v>267</v>
      </c>
      <c r="G164" s="107" t="s">
        <v>947</v>
      </c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  <c r="AV164" s="109"/>
      <c r="AW164" s="109"/>
      <c r="AX164" s="109"/>
      <c r="AY164" s="109"/>
      <c r="AZ164" s="109"/>
      <c r="BA164" s="109"/>
      <c r="BB164" s="109"/>
      <c r="BC164" s="109"/>
      <c r="BD164" s="109"/>
      <c r="BE164" s="109"/>
      <c r="BF164" s="109"/>
      <c r="BG164" s="109"/>
      <c r="BH164" s="109"/>
      <c r="BI164" s="109"/>
      <c r="BJ164" s="109"/>
      <c r="BK164" s="109"/>
      <c r="BL164" s="109"/>
      <c r="BM164" s="109"/>
      <c r="BN164" s="109"/>
      <c r="BO164" s="109"/>
      <c r="BP164" s="109"/>
      <c r="BQ164" s="109"/>
      <c r="BR164" s="109"/>
      <c r="BS164" s="109"/>
      <c r="BT164" s="109"/>
      <c r="BU164" s="109"/>
      <c r="BV164" s="109"/>
      <c r="BW164" s="109"/>
      <c r="BX164" s="109"/>
      <c r="BY164" s="109"/>
      <c r="BZ164" s="109"/>
      <c r="CA164" s="109"/>
      <c r="CB164" s="109"/>
      <c r="CC164" s="109"/>
      <c r="CD164" s="109"/>
      <c r="CE164" s="109"/>
      <c r="CF164" s="109"/>
      <c r="CG164" s="109"/>
      <c r="CH164" s="109"/>
      <c r="CI164" s="109"/>
      <c r="CJ164" s="109"/>
      <c r="CK164" s="109"/>
      <c r="CL164" s="109"/>
      <c r="CM164" s="109"/>
      <c r="CN164" s="109"/>
      <c r="CO164" s="109"/>
      <c r="CP164" s="109"/>
      <c r="CQ164" s="109"/>
      <c r="CR164" s="109"/>
      <c r="CS164" s="109"/>
      <c r="CT164" s="109"/>
      <c r="CU164" s="109"/>
      <c r="CV164" s="109"/>
      <c r="CW164" s="109"/>
      <c r="CX164" s="109"/>
      <c r="CY164" s="109"/>
      <c r="CZ164" s="109"/>
      <c r="DA164" s="109"/>
      <c r="DB164" s="109"/>
      <c r="DC164" s="109"/>
      <c r="DD164" s="109"/>
      <c r="DE164" s="109"/>
      <c r="DF164" s="109"/>
      <c r="DG164" s="109"/>
      <c r="DH164" s="109"/>
      <c r="DI164" s="109"/>
      <c r="DJ164" s="109"/>
      <c r="DK164" s="109"/>
      <c r="DL164" s="109"/>
      <c r="DM164" s="109"/>
      <c r="DN164" s="109"/>
      <c r="DO164" s="109"/>
      <c r="DP164" s="109"/>
      <c r="DQ164" s="109"/>
      <c r="DR164" s="109"/>
      <c r="DS164" s="109"/>
      <c r="DT164" s="109"/>
      <c r="DU164" s="109"/>
      <c r="DV164" s="109"/>
      <c r="DW164" s="208">
        <f>5000-5000</f>
        <v>0</v>
      </c>
      <c r="DX164" s="109"/>
      <c r="DY164" s="109"/>
      <c r="DZ164" s="109"/>
      <c r="EA164" s="109"/>
      <c r="EB164" s="109"/>
      <c r="EC164" s="109"/>
      <c r="ED164" s="109"/>
      <c r="EE164" s="109"/>
      <c r="EF164" s="109"/>
      <c r="EG164" s="109"/>
      <c r="EH164" s="109"/>
      <c r="EI164" s="109"/>
      <c r="EJ164" s="109"/>
      <c r="EK164" s="109"/>
      <c r="EL164" s="109"/>
      <c r="EM164" s="109"/>
      <c r="EN164" s="109"/>
      <c r="EO164" s="109"/>
      <c r="EP164" s="109"/>
      <c r="EQ164" s="109"/>
      <c r="ER164" s="109"/>
      <c r="ES164" s="109"/>
      <c r="ET164" s="109"/>
      <c r="EU164" s="109"/>
      <c r="EV164" s="109"/>
      <c r="EW164" s="109"/>
      <c r="EX164" s="109"/>
      <c r="EY164" s="109"/>
      <c r="EZ164" s="109"/>
      <c r="FA164" s="109"/>
      <c r="FB164" s="109"/>
      <c r="FC164" s="109"/>
      <c r="FD164" s="109"/>
      <c r="FE164" s="109"/>
      <c r="FF164" s="109"/>
      <c r="FG164" s="109"/>
      <c r="FH164" s="109"/>
      <c r="FI164" s="109"/>
      <c r="FJ164" s="109"/>
      <c r="FK164" s="191" t="s">
        <v>384</v>
      </c>
      <c r="FL164" s="110" t="s">
        <v>268</v>
      </c>
      <c r="FM164" s="111" t="s">
        <v>269</v>
      </c>
      <c r="FN164" s="111" t="s">
        <v>385</v>
      </c>
      <c r="FO164" s="111" t="s">
        <v>386</v>
      </c>
      <c r="FP164" s="98">
        <f t="shared" si="30"/>
        <v>0</v>
      </c>
      <c r="FQ164" s="5" t="s">
        <v>460</v>
      </c>
    </row>
    <row r="165" spans="1:173" s="5" customFormat="1" ht="15" customHeight="1">
      <c r="A165" s="107" t="s">
        <v>272</v>
      </c>
      <c r="B165" s="107" t="s">
        <v>271</v>
      </c>
      <c r="C165" s="107" t="s">
        <v>382</v>
      </c>
      <c r="D165" s="107" t="s">
        <v>63</v>
      </c>
      <c r="E165" s="108" t="s">
        <v>383</v>
      </c>
      <c r="F165" s="107" t="s">
        <v>267</v>
      </c>
      <c r="G165" s="107" t="s">
        <v>947</v>
      </c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  <c r="AN165" s="109"/>
      <c r="AO165" s="109"/>
      <c r="AP165" s="109"/>
      <c r="AQ165" s="109"/>
      <c r="AR165" s="109"/>
      <c r="AS165" s="109"/>
      <c r="AT165" s="109"/>
      <c r="AU165" s="109"/>
      <c r="AV165" s="109"/>
      <c r="AW165" s="109"/>
      <c r="AX165" s="109"/>
      <c r="AY165" s="109"/>
      <c r="AZ165" s="109"/>
      <c r="BA165" s="109"/>
      <c r="BB165" s="109"/>
      <c r="BC165" s="109"/>
      <c r="BD165" s="109"/>
      <c r="BE165" s="109"/>
      <c r="BF165" s="109"/>
      <c r="BG165" s="109"/>
      <c r="BH165" s="109"/>
      <c r="BI165" s="109"/>
      <c r="BJ165" s="109"/>
      <c r="BK165" s="109"/>
      <c r="BL165" s="109"/>
      <c r="BM165" s="109"/>
      <c r="BN165" s="109"/>
      <c r="BO165" s="109"/>
      <c r="BP165" s="109"/>
      <c r="BQ165" s="109"/>
      <c r="BR165" s="109"/>
      <c r="BS165" s="109"/>
      <c r="BT165" s="109"/>
      <c r="BU165" s="109"/>
      <c r="BV165" s="109"/>
      <c r="BW165" s="109"/>
      <c r="BX165" s="109"/>
      <c r="BY165" s="109"/>
      <c r="BZ165" s="109"/>
      <c r="CA165" s="109"/>
      <c r="CB165" s="109"/>
      <c r="CC165" s="109"/>
      <c r="CD165" s="109"/>
      <c r="CE165" s="109"/>
      <c r="CF165" s="109"/>
      <c r="CG165" s="109"/>
      <c r="CH165" s="109"/>
      <c r="CI165" s="109"/>
      <c r="CJ165" s="109"/>
      <c r="CK165" s="109"/>
      <c r="CL165" s="109"/>
      <c r="CM165" s="109"/>
      <c r="CN165" s="109"/>
      <c r="CO165" s="109"/>
      <c r="CP165" s="109"/>
      <c r="CQ165" s="109"/>
      <c r="CR165" s="109"/>
      <c r="CS165" s="109"/>
      <c r="CT165" s="109"/>
      <c r="CU165" s="109"/>
      <c r="CV165" s="109"/>
      <c r="CW165" s="109"/>
      <c r="CX165" s="109"/>
      <c r="CY165" s="109"/>
      <c r="CZ165" s="109"/>
      <c r="DA165" s="109"/>
      <c r="DB165" s="109"/>
      <c r="DC165" s="109"/>
      <c r="DD165" s="109"/>
      <c r="DE165" s="109"/>
      <c r="DF165" s="109"/>
      <c r="DG165" s="109"/>
      <c r="DH165" s="109"/>
      <c r="DI165" s="109"/>
      <c r="DJ165" s="109"/>
      <c r="DK165" s="109"/>
      <c r="DL165" s="109"/>
      <c r="DM165" s="109"/>
      <c r="DN165" s="109"/>
      <c r="DO165" s="109"/>
      <c r="DP165" s="109"/>
      <c r="DQ165" s="109"/>
      <c r="DR165" s="109"/>
      <c r="DS165" s="109"/>
      <c r="DT165" s="109"/>
      <c r="DU165" s="109"/>
      <c r="DV165" s="109"/>
      <c r="DW165" s="230">
        <v>900</v>
      </c>
      <c r="DX165" s="109"/>
      <c r="DY165" s="109"/>
      <c r="DZ165" s="109"/>
      <c r="EA165" s="109"/>
      <c r="EB165" s="109"/>
      <c r="EC165" s="109"/>
      <c r="ED165" s="109"/>
      <c r="EE165" s="109"/>
      <c r="EF165" s="109"/>
      <c r="EG165" s="109"/>
      <c r="EH165" s="109"/>
      <c r="EI165" s="109"/>
      <c r="EJ165" s="109"/>
      <c r="EK165" s="109"/>
      <c r="EL165" s="109"/>
      <c r="EM165" s="109"/>
      <c r="EN165" s="109"/>
      <c r="EO165" s="109"/>
      <c r="EP165" s="109"/>
      <c r="EQ165" s="109"/>
      <c r="ER165" s="109"/>
      <c r="ES165" s="109"/>
      <c r="ET165" s="109"/>
      <c r="EU165" s="109"/>
      <c r="EV165" s="109"/>
      <c r="EW165" s="109"/>
      <c r="EX165" s="109"/>
      <c r="EY165" s="109"/>
      <c r="EZ165" s="109"/>
      <c r="FA165" s="109"/>
      <c r="FB165" s="109"/>
      <c r="FC165" s="109"/>
      <c r="FD165" s="109"/>
      <c r="FE165" s="109"/>
      <c r="FF165" s="109"/>
      <c r="FG165" s="109"/>
      <c r="FH165" s="109"/>
      <c r="FI165" s="109"/>
      <c r="FJ165" s="109"/>
      <c r="FK165" s="191" t="s">
        <v>384</v>
      </c>
      <c r="FL165" s="110" t="s">
        <v>268</v>
      </c>
      <c r="FM165" s="111" t="s">
        <v>269</v>
      </c>
      <c r="FN165" s="111" t="s">
        <v>385</v>
      </c>
      <c r="FO165" s="111" t="s">
        <v>386</v>
      </c>
      <c r="FP165" s="98">
        <f t="shared" ref="FP165" si="31">SUM(H165:FJ165)</f>
        <v>900</v>
      </c>
      <c r="FQ165" s="5" t="s">
        <v>460</v>
      </c>
    </row>
    <row r="166" spans="1:173" s="5" customFormat="1">
      <c r="A166" s="107" t="s">
        <v>272</v>
      </c>
      <c r="B166" s="107" t="s">
        <v>271</v>
      </c>
      <c r="C166" s="107" t="s">
        <v>382</v>
      </c>
      <c r="D166" s="107" t="s">
        <v>64</v>
      </c>
      <c r="E166" s="108" t="s">
        <v>387</v>
      </c>
      <c r="F166" s="107" t="s">
        <v>267</v>
      </c>
      <c r="G166" s="107" t="s">
        <v>970</v>
      </c>
      <c r="H166" s="234"/>
      <c r="I166" s="234"/>
      <c r="J166" s="234"/>
      <c r="K166" s="234"/>
      <c r="L166" s="234"/>
      <c r="M166" s="234"/>
      <c r="N166" s="234"/>
      <c r="O166" s="234"/>
      <c r="P166" s="234"/>
      <c r="Q166" s="234"/>
      <c r="R166" s="234"/>
      <c r="S166" s="234"/>
      <c r="T166" s="234"/>
      <c r="U166" s="234"/>
      <c r="V166" s="234"/>
      <c r="W166" s="234"/>
      <c r="X166" s="234"/>
      <c r="Y166" s="234"/>
      <c r="Z166" s="234"/>
      <c r="AA166" s="234"/>
      <c r="AB166" s="234"/>
      <c r="AC166" s="234"/>
      <c r="AD166" s="234"/>
      <c r="AE166" s="234"/>
      <c r="AF166" s="234"/>
      <c r="AG166" s="234"/>
      <c r="AH166" s="235">
        <f>20-20</f>
        <v>0</v>
      </c>
      <c r="AI166" s="234"/>
      <c r="AJ166" s="234"/>
      <c r="AK166" s="234"/>
      <c r="AL166" s="234"/>
      <c r="AM166" s="234"/>
      <c r="AN166" s="234"/>
      <c r="AO166" s="234"/>
      <c r="AP166" s="234"/>
      <c r="AQ166" s="234"/>
      <c r="AR166" s="235">
        <f>20-20</f>
        <v>0</v>
      </c>
      <c r="AS166" s="234"/>
      <c r="AT166" s="234"/>
      <c r="AU166" s="234"/>
      <c r="AV166" s="234"/>
      <c r="AW166" s="234"/>
      <c r="AX166" s="234"/>
      <c r="AY166" s="234"/>
      <c r="AZ166" s="234"/>
      <c r="BA166" s="234"/>
      <c r="BB166" s="234"/>
      <c r="BC166" s="234"/>
      <c r="BD166" s="234"/>
      <c r="BE166" s="234"/>
      <c r="BF166" s="234"/>
      <c r="BG166" s="234"/>
      <c r="BH166" s="234"/>
      <c r="BI166" s="234"/>
      <c r="BJ166" s="234"/>
      <c r="BK166" s="234"/>
      <c r="BL166" s="234"/>
      <c r="BM166" s="234"/>
      <c r="BN166" s="234"/>
      <c r="BO166" s="234"/>
      <c r="BP166" s="234"/>
      <c r="BQ166" s="234"/>
      <c r="BR166" s="234"/>
      <c r="BS166" s="234"/>
      <c r="BT166" s="234"/>
      <c r="BU166" s="234"/>
      <c r="BV166" s="234"/>
      <c r="BW166" s="234"/>
      <c r="BX166" s="234"/>
      <c r="BY166" s="234"/>
      <c r="BZ166" s="234"/>
      <c r="CA166" s="234"/>
      <c r="CB166" s="234"/>
      <c r="CC166" s="234"/>
      <c r="CD166" s="234"/>
      <c r="CE166" s="234"/>
      <c r="CF166" s="234"/>
      <c r="CG166" s="234"/>
      <c r="CH166" s="234"/>
      <c r="CI166" s="234"/>
      <c r="CJ166" s="234"/>
      <c r="CK166" s="234"/>
      <c r="CL166" s="234"/>
      <c r="CM166" s="234"/>
      <c r="CN166" s="234"/>
      <c r="CO166" s="234"/>
      <c r="CP166" s="234"/>
      <c r="CQ166" s="234"/>
      <c r="CR166" s="234"/>
      <c r="CS166" s="234"/>
      <c r="CT166" s="234"/>
      <c r="CU166" s="234"/>
      <c r="CV166" s="234"/>
      <c r="CW166" s="234"/>
      <c r="CX166" s="234"/>
      <c r="CY166" s="234"/>
      <c r="CZ166" s="234"/>
      <c r="DA166" s="234"/>
      <c r="DB166" s="234"/>
      <c r="DC166" s="234"/>
      <c r="DD166" s="234"/>
      <c r="DE166" s="234"/>
      <c r="DF166" s="234"/>
      <c r="DG166" s="234"/>
      <c r="DH166" s="234"/>
      <c r="DI166" s="234"/>
      <c r="DJ166" s="234"/>
      <c r="DK166" s="234"/>
      <c r="DL166" s="234"/>
      <c r="DM166" s="234"/>
      <c r="DN166" s="234"/>
      <c r="DO166" s="234"/>
      <c r="DP166" s="234"/>
      <c r="DQ166" s="234"/>
      <c r="DR166" s="234"/>
      <c r="DS166" s="234"/>
      <c r="DT166" s="234"/>
      <c r="DU166" s="234"/>
      <c r="DV166" s="234"/>
      <c r="DW166" s="234"/>
      <c r="DX166" s="234"/>
      <c r="DY166" s="234"/>
      <c r="DZ166" s="234"/>
      <c r="EA166" s="234"/>
      <c r="EB166" s="234"/>
      <c r="EC166" s="234"/>
      <c r="ED166" s="234"/>
      <c r="EE166" s="234"/>
      <c r="EF166" s="234"/>
      <c r="EG166" s="234"/>
      <c r="EH166" s="234"/>
      <c r="EI166" s="234"/>
      <c r="EJ166" s="234"/>
      <c r="EK166" s="234"/>
      <c r="EL166" s="234"/>
      <c r="EM166" s="234"/>
      <c r="EN166" s="234"/>
      <c r="EO166" s="234"/>
      <c r="EP166" s="234"/>
      <c r="EQ166" s="234"/>
      <c r="ER166" s="234"/>
      <c r="ES166" s="234"/>
      <c r="ET166" s="234"/>
      <c r="EU166" s="234"/>
      <c r="EV166" s="234"/>
      <c r="EW166" s="234"/>
      <c r="EX166" s="234"/>
      <c r="EY166" s="234"/>
      <c r="EZ166" s="234"/>
      <c r="FA166" s="234"/>
      <c r="FB166" s="234"/>
      <c r="FC166" s="234"/>
      <c r="FD166" s="234"/>
      <c r="FE166" s="234"/>
      <c r="FF166" s="234"/>
      <c r="FG166" s="234"/>
      <c r="FH166" s="234"/>
      <c r="FI166" s="234"/>
      <c r="FJ166" s="234"/>
      <c r="FK166" s="191"/>
      <c r="FL166" s="110" t="s">
        <v>268</v>
      </c>
      <c r="FM166" s="236" t="s">
        <v>269</v>
      </c>
      <c r="FN166" s="236" t="s">
        <v>388</v>
      </c>
      <c r="FO166" s="236" t="s">
        <v>389</v>
      </c>
      <c r="FP166" s="237">
        <f t="shared" ref="FP166:FP167" si="32">SUM(H166:FJ166)</f>
        <v>0</v>
      </c>
      <c r="FQ166" s="5" t="s">
        <v>457</v>
      </c>
    </row>
    <row r="167" spans="1:173" s="5" customFormat="1">
      <c r="A167" s="107" t="s">
        <v>272</v>
      </c>
      <c r="B167" s="107" t="s">
        <v>271</v>
      </c>
      <c r="C167" s="107" t="s">
        <v>382</v>
      </c>
      <c r="D167" s="107" t="s">
        <v>63</v>
      </c>
      <c r="E167" s="108" t="s">
        <v>387</v>
      </c>
      <c r="F167" s="107" t="s">
        <v>267</v>
      </c>
      <c r="G167" s="107" t="s">
        <v>970</v>
      </c>
      <c r="H167" s="234"/>
      <c r="I167" s="234"/>
      <c r="J167" s="234"/>
      <c r="K167" s="234"/>
      <c r="L167" s="234"/>
      <c r="M167" s="234"/>
      <c r="N167" s="234"/>
      <c r="O167" s="234"/>
      <c r="P167" s="234"/>
      <c r="Q167" s="234"/>
      <c r="R167" s="234"/>
      <c r="S167" s="234"/>
      <c r="T167" s="234"/>
      <c r="U167" s="234"/>
      <c r="V167" s="234"/>
      <c r="W167" s="234"/>
      <c r="X167" s="234"/>
      <c r="Y167" s="234"/>
      <c r="Z167" s="234"/>
      <c r="AA167" s="234"/>
      <c r="AB167" s="235">
        <f>20-20</f>
        <v>0</v>
      </c>
      <c r="AC167" s="234"/>
      <c r="AD167" s="234"/>
      <c r="AE167" s="235">
        <v>10</v>
      </c>
      <c r="AF167" s="234"/>
      <c r="AG167" s="234"/>
      <c r="AH167" s="234"/>
      <c r="AI167" s="234"/>
      <c r="AJ167" s="234"/>
      <c r="AK167" s="234"/>
      <c r="AL167" s="234"/>
      <c r="AM167" s="234"/>
      <c r="AN167" s="234"/>
      <c r="AO167" s="234"/>
      <c r="AP167" s="234"/>
      <c r="AQ167" s="234"/>
      <c r="AR167" s="234"/>
      <c r="AS167" s="234"/>
      <c r="AT167" s="234"/>
      <c r="AU167" s="235">
        <v>10</v>
      </c>
      <c r="AV167" s="234"/>
      <c r="AW167" s="234"/>
      <c r="AX167" s="234"/>
      <c r="AY167" s="234"/>
      <c r="AZ167" s="234"/>
      <c r="BA167" s="234"/>
      <c r="BB167" s="234"/>
      <c r="BC167" s="234"/>
      <c r="BD167" s="234"/>
      <c r="BE167" s="234"/>
      <c r="BF167" s="234"/>
      <c r="BG167" s="234"/>
      <c r="BH167" s="234"/>
      <c r="BI167" s="234"/>
      <c r="BJ167" s="234"/>
      <c r="BK167" s="234"/>
      <c r="BL167" s="234"/>
      <c r="BM167" s="234"/>
      <c r="BN167" s="234"/>
      <c r="BO167" s="234"/>
      <c r="BP167" s="234"/>
      <c r="BQ167" s="234"/>
      <c r="BR167" s="234"/>
      <c r="BS167" s="234"/>
      <c r="BT167" s="234"/>
      <c r="BU167" s="234"/>
      <c r="BV167" s="234"/>
      <c r="BW167" s="234"/>
      <c r="BX167" s="234">
        <v>10</v>
      </c>
      <c r="BY167" s="234"/>
      <c r="BZ167" s="234"/>
      <c r="CA167" s="234"/>
      <c r="CB167" s="234"/>
      <c r="CC167" s="234"/>
      <c r="CD167" s="235">
        <f>20-20</f>
        <v>0</v>
      </c>
      <c r="CE167" s="234"/>
      <c r="CF167" s="234"/>
      <c r="CG167" s="234"/>
      <c r="CH167" s="234"/>
      <c r="CI167" s="234"/>
      <c r="CJ167" s="234"/>
      <c r="CK167" s="234"/>
      <c r="CL167" s="235">
        <v>10</v>
      </c>
      <c r="CM167" s="234"/>
      <c r="CN167" s="234"/>
      <c r="CO167" s="234"/>
      <c r="CP167" s="234"/>
      <c r="CQ167" s="234"/>
      <c r="CR167" s="234"/>
      <c r="CS167" s="234"/>
      <c r="CT167" s="235">
        <v>5</v>
      </c>
      <c r="CU167" s="234"/>
      <c r="CV167" s="234"/>
      <c r="CW167" s="234"/>
      <c r="CX167" s="234"/>
      <c r="CY167" s="234"/>
      <c r="CZ167" s="234"/>
      <c r="DA167" s="234"/>
      <c r="DB167" s="234"/>
      <c r="DC167" s="234"/>
      <c r="DD167" s="234"/>
      <c r="DE167" s="234"/>
      <c r="DF167" s="234"/>
      <c r="DG167" s="234"/>
      <c r="DH167" s="234"/>
      <c r="DI167" s="234"/>
      <c r="DJ167" s="234"/>
      <c r="DK167" s="234"/>
      <c r="DL167" s="234"/>
      <c r="DM167" s="234"/>
      <c r="DN167" s="234"/>
      <c r="DO167" s="234"/>
      <c r="DP167" s="234"/>
      <c r="DQ167" s="234"/>
      <c r="DR167" s="234"/>
      <c r="DS167" s="234"/>
      <c r="DT167" s="234"/>
      <c r="DU167" s="234"/>
      <c r="DV167" s="234"/>
      <c r="DW167" s="234"/>
      <c r="DX167" s="234"/>
      <c r="DY167" s="234"/>
      <c r="DZ167" s="234"/>
      <c r="EA167" s="234"/>
      <c r="EB167" s="234"/>
      <c r="EC167" s="234"/>
      <c r="ED167" s="234"/>
      <c r="EE167" s="234"/>
      <c r="EF167" s="235">
        <f>20-20</f>
        <v>0</v>
      </c>
      <c r="EG167" s="235">
        <f>20-20</f>
        <v>0</v>
      </c>
      <c r="EH167" s="234"/>
      <c r="EI167" s="234"/>
      <c r="EJ167" s="234"/>
      <c r="EK167" s="234"/>
      <c r="EL167" s="234"/>
      <c r="EM167" s="234"/>
      <c r="EN167" s="234"/>
      <c r="EO167" s="234"/>
      <c r="EP167" s="234"/>
      <c r="EQ167" s="234"/>
      <c r="ER167" s="234"/>
      <c r="ES167" s="234"/>
      <c r="ET167" s="234"/>
      <c r="EU167" s="234"/>
      <c r="EV167" s="234"/>
      <c r="EW167" s="234"/>
      <c r="EX167" s="234"/>
      <c r="EY167" s="234"/>
      <c r="EZ167" s="234"/>
      <c r="FA167" s="234"/>
      <c r="FB167" s="234"/>
      <c r="FC167" s="234"/>
      <c r="FD167" s="234"/>
      <c r="FE167" s="234"/>
      <c r="FF167" s="234"/>
      <c r="FG167" s="234"/>
      <c r="FH167" s="234"/>
      <c r="FI167" s="234"/>
      <c r="FJ167" s="234"/>
      <c r="FK167" s="191"/>
      <c r="FL167" s="110" t="s">
        <v>268</v>
      </c>
      <c r="FM167" s="236" t="s">
        <v>269</v>
      </c>
      <c r="FN167" s="236" t="s">
        <v>388</v>
      </c>
      <c r="FO167" s="236" t="s">
        <v>389</v>
      </c>
      <c r="FP167" s="237">
        <f t="shared" si="32"/>
        <v>45</v>
      </c>
      <c r="FQ167" s="5" t="s">
        <v>457</v>
      </c>
    </row>
    <row r="168" spans="1:173" s="5" customFormat="1" ht="15" customHeight="1">
      <c r="A168" s="107" t="s">
        <v>289</v>
      </c>
      <c r="B168" s="107" t="s">
        <v>271</v>
      </c>
      <c r="C168" s="107" t="s">
        <v>382</v>
      </c>
      <c r="D168" s="107" t="s">
        <v>64</v>
      </c>
      <c r="E168" s="108" t="s">
        <v>390</v>
      </c>
      <c r="F168" s="107" t="s">
        <v>267</v>
      </c>
      <c r="G168" s="107" t="s">
        <v>948</v>
      </c>
      <c r="H168" s="109"/>
      <c r="I168" s="109"/>
      <c r="J168" s="109"/>
      <c r="K168" s="208">
        <f>100-100</f>
        <v>0</v>
      </c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  <c r="AC168" s="109"/>
      <c r="AD168" s="109"/>
      <c r="AE168" s="109"/>
      <c r="AF168" s="109"/>
      <c r="AG168" s="208">
        <f>200-200</f>
        <v>0</v>
      </c>
      <c r="AH168" s="208">
        <f>500-500</f>
        <v>0</v>
      </c>
      <c r="AI168" s="109"/>
      <c r="AJ168" s="109"/>
      <c r="AK168" s="109"/>
      <c r="AL168" s="109"/>
      <c r="AM168" s="109"/>
      <c r="AN168" s="109"/>
      <c r="AO168" s="109"/>
      <c r="AP168" s="109"/>
      <c r="AQ168" s="208">
        <f>100-100</f>
        <v>0</v>
      </c>
      <c r="AR168" s="208">
        <f>100-100</f>
        <v>0</v>
      </c>
      <c r="AS168" s="109"/>
      <c r="AT168" s="109"/>
      <c r="AU168" s="109"/>
      <c r="AV168" s="109"/>
      <c r="AW168" s="109"/>
      <c r="AX168" s="109"/>
      <c r="AY168" s="109"/>
      <c r="AZ168" s="109"/>
      <c r="BA168" s="109"/>
      <c r="BB168" s="109"/>
      <c r="BC168" s="109"/>
      <c r="BD168" s="109"/>
      <c r="BE168" s="109"/>
      <c r="BF168" s="109"/>
      <c r="BG168" s="109"/>
      <c r="BH168" s="109"/>
      <c r="BI168" s="109"/>
      <c r="BJ168" s="109"/>
      <c r="BK168" s="109"/>
      <c r="BL168" s="109"/>
      <c r="BM168" s="109"/>
      <c r="BN168" s="109"/>
      <c r="BO168" s="109"/>
      <c r="BP168" s="109"/>
      <c r="BQ168" s="109"/>
      <c r="BR168" s="109"/>
      <c r="BS168" s="109"/>
      <c r="BT168" s="109"/>
      <c r="BU168" s="109"/>
      <c r="BV168" s="109"/>
      <c r="BW168" s="109"/>
      <c r="BX168" s="109"/>
      <c r="BY168" s="109"/>
      <c r="BZ168" s="109"/>
      <c r="CA168" s="109"/>
      <c r="CB168" s="109"/>
      <c r="CC168" s="109"/>
      <c r="CD168" s="109"/>
      <c r="CE168" s="109"/>
      <c r="CF168" s="109"/>
      <c r="CG168" s="109"/>
      <c r="CH168" s="109"/>
      <c r="CI168" s="109"/>
      <c r="CJ168" s="109"/>
      <c r="CK168" s="109"/>
      <c r="CL168" s="109"/>
      <c r="CM168" s="109"/>
      <c r="CN168" s="109"/>
      <c r="CO168" s="109"/>
      <c r="CP168" s="109"/>
      <c r="CQ168" s="109"/>
      <c r="CR168" s="109"/>
      <c r="CS168" s="109"/>
      <c r="CT168" s="109"/>
      <c r="CU168" s="109"/>
      <c r="CV168" s="109"/>
      <c r="CW168" s="109"/>
      <c r="CX168" s="109"/>
      <c r="CY168" s="109"/>
      <c r="CZ168" s="109"/>
      <c r="DA168" s="109"/>
      <c r="DB168" s="109"/>
      <c r="DC168" s="109"/>
      <c r="DD168" s="109"/>
      <c r="DE168" s="109"/>
      <c r="DF168" s="109"/>
      <c r="DG168" s="109"/>
      <c r="DH168" s="109"/>
      <c r="DI168" s="109"/>
      <c r="DJ168" s="109"/>
      <c r="DK168" s="109"/>
      <c r="DL168" s="109"/>
      <c r="DM168" s="109"/>
      <c r="DN168" s="109"/>
      <c r="DO168" s="109"/>
      <c r="DP168" s="109"/>
      <c r="DQ168" s="109"/>
      <c r="DR168" s="109"/>
      <c r="DS168" s="109"/>
      <c r="DT168" s="109"/>
      <c r="DU168" s="109"/>
      <c r="DV168" s="109"/>
      <c r="DW168" s="208">
        <f>200-200</f>
        <v>0</v>
      </c>
      <c r="DX168" s="109"/>
      <c r="DY168" s="109"/>
      <c r="DZ168" s="109"/>
      <c r="EA168" s="109"/>
      <c r="EB168" s="109"/>
      <c r="EC168" s="109"/>
      <c r="ED168" s="109"/>
      <c r="EE168" s="109"/>
      <c r="EF168" s="109"/>
      <c r="EG168" s="109"/>
      <c r="EH168" s="109"/>
      <c r="EI168" s="109"/>
      <c r="EJ168" s="109"/>
      <c r="EK168" s="109"/>
      <c r="EL168" s="109"/>
      <c r="EM168" s="109"/>
      <c r="EN168" s="109"/>
      <c r="EO168" s="109"/>
      <c r="EP168" s="109"/>
      <c r="EQ168" s="109"/>
      <c r="ER168" s="109"/>
      <c r="ES168" s="109"/>
      <c r="ET168" s="109"/>
      <c r="EU168" s="109"/>
      <c r="EV168" s="109"/>
      <c r="EW168" s="109"/>
      <c r="EX168" s="109"/>
      <c r="EY168" s="109"/>
      <c r="EZ168" s="109"/>
      <c r="FA168" s="109"/>
      <c r="FB168" s="109"/>
      <c r="FC168" s="109"/>
      <c r="FD168" s="109"/>
      <c r="FE168" s="109"/>
      <c r="FF168" s="109"/>
      <c r="FG168" s="109"/>
      <c r="FH168" s="109"/>
      <c r="FI168" s="109"/>
      <c r="FJ168" s="109"/>
      <c r="FK168" s="191"/>
      <c r="FL168" s="110" t="s">
        <v>268</v>
      </c>
      <c r="FM168" s="111" t="s">
        <v>269</v>
      </c>
      <c r="FN168" s="111" t="s">
        <v>391</v>
      </c>
      <c r="FO168" s="111" t="s">
        <v>392</v>
      </c>
      <c r="FP168" s="98">
        <f t="shared" si="30"/>
        <v>0</v>
      </c>
      <c r="FQ168" s="5" t="s">
        <v>460</v>
      </c>
    </row>
    <row r="169" spans="1:173" s="5" customFormat="1" ht="15" customHeight="1">
      <c r="A169" s="107" t="s">
        <v>289</v>
      </c>
      <c r="B169" s="107" t="s">
        <v>271</v>
      </c>
      <c r="C169" s="107" t="s">
        <v>382</v>
      </c>
      <c r="D169" s="107" t="s">
        <v>63</v>
      </c>
      <c r="E169" s="108" t="s">
        <v>390</v>
      </c>
      <c r="F169" s="107" t="s">
        <v>267</v>
      </c>
      <c r="G169" s="107" t="s">
        <v>948</v>
      </c>
      <c r="H169" s="109"/>
      <c r="I169" s="109"/>
      <c r="J169" s="109"/>
      <c r="K169" s="109"/>
      <c r="L169" s="109"/>
      <c r="M169" s="109"/>
      <c r="N169" s="109"/>
      <c r="O169" s="208">
        <f>100-100</f>
        <v>0</v>
      </c>
      <c r="P169" s="208">
        <f>100-100</f>
        <v>0</v>
      </c>
      <c r="Q169" s="109"/>
      <c r="R169" s="109"/>
      <c r="S169" s="109"/>
      <c r="T169" s="109"/>
      <c r="U169" s="208">
        <f>100-100</f>
        <v>0</v>
      </c>
      <c r="V169" s="109"/>
      <c r="W169" s="109"/>
      <c r="X169" s="109"/>
      <c r="Y169" s="109"/>
      <c r="Z169" s="109"/>
      <c r="AA169" s="109"/>
      <c r="AB169" s="208">
        <f>100-100</f>
        <v>0</v>
      </c>
      <c r="AC169" s="109"/>
      <c r="AD169" s="109"/>
      <c r="AE169" s="208">
        <f>200-200</f>
        <v>0</v>
      </c>
      <c r="AF169" s="208">
        <f>200-200</f>
        <v>0</v>
      </c>
      <c r="AG169" s="109"/>
      <c r="AH169" s="109"/>
      <c r="AI169" s="109"/>
      <c r="AJ169" s="109"/>
      <c r="AK169" s="109"/>
      <c r="AL169" s="109"/>
      <c r="AM169" s="230">
        <f>100-100+20</f>
        <v>20</v>
      </c>
      <c r="AN169" s="109"/>
      <c r="AO169" s="109"/>
      <c r="AP169" s="109"/>
      <c r="AQ169" s="109"/>
      <c r="AR169" s="109"/>
      <c r="AS169" s="109"/>
      <c r="AT169" s="109"/>
      <c r="AU169" s="230">
        <f>200-200+10</f>
        <v>10</v>
      </c>
      <c r="AV169" s="109"/>
      <c r="AW169" s="109"/>
      <c r="AX169" s="109"/>
      <c r="AY169" s="109"/>
      <c r="AZ169" s="109"/>
      <c r="BA169" s="109"/>
      <c r="BB169" s="109"/>
      <c r="BC169" s="109"/>
      <c r="BD169" s="109"/>
      <c r="BE169" s="109"/>
      <c r="BF169" s="109"/>
      <c r="BG169" s="109"/>
      <c r="BH169" s="109"/>
      <c r="BI169" s="109"/>
      <c r="BJ169" s="109"/>
      <c r="BK169" s="109"/>
      <c r="BL169" s="109"/>
      <c r="BM169" s="109"/>
      <c r="BN169" s="109"/>
      <c r="BO169" s="109"/>
      <c r="BP169" s="109"/>
      <c r="BQ169" s="109"/>
      <c r="BR169" s="109"/>
      <c r="BS169" s="109"/>
      <c r="BT169" s="109"/>
      <c r="BU169" s="208">
        <f>20-20</f>
        <v>0</v>
      </c>
      <c r="BV169" s="208">
        <f>100-100</f>
        <v>0</v>
      </c>
      <c r="BW169" s="230">
        <f>100-100+2</f>
        <v>2</v>
      </c>
      <c r="BX169" s="230">
        <f>100-100+10</f>
        <v>10</v>
      </c>
      <c r="BY169" s="208">
        <f>30-30</f>
        <v>0</v>
      </c>
      <c r="BZ169" s="109"/>
      <c r="CA169" s="109"/>
      <c r="CB169" s="208">
        <f>50-50</f>
        <v>0</v>
      </c>
      <c r="CC169" s="208">
        <f>50-50</f>
        <v>0</v>
      </c>
      <c r="CD169" s="208">
        <f>30-30</f>
        <v>0</v>
      </c>
      <c r="CE169" s="230">
        <v>3</v>
      </c>
      <c r="CF169" s="109"/>
      <c r="CG169" s="208">
        <f>30-30</f>
        <v>0</v>
      </c>
      <c r="CH169" s="109"/>
      <c r="CI169" s="230">
        <v>5</v>
      </c>
      <c r="CJ169" s="208">
        <f>40-40</f>
        <v>0</v>
      </c>
      <c r="CK169" s="230">
        <f>40-40+1</f>
        <v>1</v>
      </c>
      <c r="CL169" s="230">
        <f>20-20+5</f>
        <v>5</v>
      </c>
      <c r="CM169" s="230">
        <f>20-20+7</f>
        <v>7</v>
      </c>
      <c r="CN169" s="208">
        <f>20-20</f>
        <v>0</v>
      </c>
      <c r="CO169" s="109"/>
      <c r="CP169" s="109"/>
      <c r="CQ169" s="109"/>
      <c r="CR169" s="208">
        <f>40-40</f>
        <v>0</v>
      </c>
      <c r="CS169" s="208">
        <f>40-40</f>
        <v>0</v>
      </c>
      <c r="CT169" s="230">
        <f>30-30+5</f>
        <v>5</v>
      </c>
      <c r="CU169" s="109"/>
      <c r="CV169" s="109"/>
      <c r="CW169" s="109"/>
      <c r="CX169" s="109"/>
      <c r="CY169" s="109"/>
      <c r="CZ169" s="109"/>
      <c r="DA169" s="109"/>
      <c r="DB169" s="109"/>
      <c r="DC169" s="109"/>
      <c r="DD169" s="208">
        <f>20-20</f>
        <v>0</v>
      </c>
      <c r="DE169" s="208">
        <f>20-20</f>
        <v>0</v>
      </c>
      <c r="DF169" s="208">
        <f>8-8</f>
        <v>0</v>
      </c>
      <c r="DG169" s="109"/>
      <c r="DH169" s="230">
        <f>10-10+1</f>
        <v>1</v>
      </c>
      <c r="DI169" s="109"/>
      <c r="DJ169" s="208">
        <f>10-10</f>
        <v>0</v>
      </c>
      <c r="DK169" s="230">
        <f>10-10+2</f>
        <v>2</v>
      </c>
      <c r="DL169" s="109"/>
      <c r="DM169" s="109"/>
      <c r="DN169" s="109"/>
      <c r="DO169" s="109"/>
      <c r="DP169" s="109"/>
      <c r="DQ169" s="109"/>
      <c r="DR169" s="109"/>
      <c r="DS169" s="109"/>
      <c r="DT169" s="109"/>
      <c r="DU169" s="109"/>
      <c r="DV169" s="109"/>
      <c r="DW169" s="230">
        <v>30</v>
      </c>
      <c r="DX169" s="208">
        <f>200-200</f>
        <v>0</v>
      </c>
      <c r="DY169" s="109"/>
      <c r="DZ169" s="109"/>
      <c r="EA169" s="109"/>
      <c r="EB169" s="109"/>
      <c r="EC169" s="109"/>
      <c r="ED169" s="109"/>
      <c r="EE169" s="109"/>
      <c r="EF169" s="109"/>
      <c r="EG169" s="208">
        <f>40-40</f>
        <v>0</v>
      </c>
      <c r="EH169" s="109"/>
      <c r="EI169" s="109"/>
      <c r="EJ169" s="109"/>
      <c r="EK169" s="109"/>
      <c r="EL169" s="109"/>
      <c r="EM169" s="109"/>
      <c r="EN169" s="109"/>
      <c r="EO169" s="109"/>
      <c r="EP169" s="109"/>
      <c r="EQ169" s="109"/>
      <c r="ER169" s="109"/>
      <c r="ES169" s="109"/>
      <c r="ET169" s="208">
        <f>50-50</f>
        <v>0</v>
      </c>
      <c r="EU169" s="230">
        <f>30-30+3</f>
        <v>3</v>
      </c>
      <c r="EV169" s="109"/>
      <c r="EW169" s="109"/>
      <c r="EX169" s="208">
        <f>40-40</f>
        <v>0</v>
      </c>
      <c r="EY169" s="109"/>
      <c r="EZ169" s="109"/>
      <c r="FA169" s="109"/>
      <c r="FB169" s="230">
        <f>30-30+2</f>
        <v>2</v>
      </c>
      <c r="FC169" s="109"/>
      <c r="FD169" s="109"/>
      <c r="FE169" s="109"/>
      <c r="FF169" s="208">
        <f>20-20</f>
        <v>0</v>
      </c>
      <c r="FG169" s="109"/>
      <c r="FH169" s="109"/>
      <c r="FI169" s="109"/>
      <c r="FJ169" s="109"/>
      <c r="FK169" s="191"/>
      <c r="FL169" s="110" t="s">
        <v>268</v>
      </c>
      <c r="FM169" s="111" t="s">
        <v>269</v>
      </c>
      <c r="FN169" s="111" t="s">
        <v>391</v>
      </c>
      <c r="FO169" s="111" t="s">
        <v>392</v>
      </c>
      <c r="FP169" s="98">
        <f t="shared" si="30"/>
        <v>106</v>
      </c>
      <c r="FQ169" s="5" t="s">
        <v>460</v>
      </c>
    </row>
    <row r="170" spans="1:173" s="5" customFormat="1" ht="15" customHeight="1">
      <c r="A170" s="107" t="s">
        <v>272</v>
      </c>
      <c r="B170" s="107" t="s">
        <v>271</v>
      </c>
      <c r="C170" s="107" t="s">
        <v>382</v>
      </c>
      <c r="D170" s="107" t="s">
        <v>64</v>
      </c>
      <c r="E170" s="108" t="s">
        <v>393</v>
      </c>
      <c r="F170" s="107" t="s">
        <v>267</v>
      </c>
      <c r="G170" s="107" t="s">
        <v>971</v>
      </c>
      <c r="H170" s="234"/>
      <c r="I170" s="234"/>
      <c r="J170" s="234"/>
      <c r="K170" s="234"/>
      <c r="L170" s="234"/>
      <c r="M170" s="234"/>
      <c r="N170" s="234"/>
      <c r="O170" s="234"/>
      <c r="P170" s="234"/>
      <c r="Q170" s="234"/>
      <c r="R170" s="234"/>
      <c r="S170" s="234"/>
      <c r="T170" s="234"/>
      <c r="U170" s="234"/>
      <c r="V170" s="234"/>
      <c r="W170" s="234"/>
      <c r="X170" s="234"/>
      <c r="Y170" s="234"/>
      <c r="Z170" s="234"/>
      <c r="AA170" s="234"/>
      <c r="AB170" s="234"/>
      <c r="AC170" s="234"/>
      <c r="AD170" s="234"/>
      <c r="AE170" s="234"/>
      <c r="AF170" s="234"/>
      <c r="AG170" s="234"/>
      <c r="AH170" s="235">
        <f>40-40</f>
        <v>0</v>
      </c>
      <c r="AI170" s="234"/>
      <c r="AJ170" s="234"/>
      <c r="AK170" s="234"/>
      <c r="AL170" s="234"/>
      <c r="AM170" s="234"/>
      <c r="AN170" s="234"/>
      <c r="AO170" s="234"/>
      <c r="AP170" s="234"/>
      <c r="AQ170" s="234"/>
      <c r="AR170" s="235">
        <f>50-50</f>
        <v>0</v>
      </c>
      <c r="AS170" s="234"/>
      <c r="AT170" s="234"/>
      <c r="AU170" s="234"/>
      <c r="AV170" s="234"/>
      <c r="AW170" s="234"/>
      <c r="AX170" s="234"/>
      <c r="AY170" s="234"/>
      <c r="AZ170" s="234"/>
      <c r="BA170" s="234"/>
      <c r="BB170" s="234"/>
      <c r="BC170" s="234"/>
      <c r="BD170" s="234"/>
      <c r="BE170" s="234"/>
      <c r="BF170" s="234"/>
      <c r="BG170" s="234"/>
      <c r="BH170" s="234"/>
      <c r="BI170" s="234"/>
      <c r="BJ170" s="234"/>
      <c r="BK170" s="234"/>
      <c r="BL170" s="234"/>
      <c r="BM170" s="234"/>
      <c r="BN170" s="234"/>
      <c r="BO170" s="234"/>
      <c r="BP170" s="234"/>
      <c r="BQ170" s="234"/>
      <c r="BR170" s="234"/>
      <c r="BS170" s="234"/>
      <c r="BT170" s="234"/>
      <c r="BU170" s="234"/>
      <c r="BV170" s="234"/>
      <c r="BW170" s="234"/>
      <c r="BX170" s="234"/>
      <c r="BY170" s="234"/>
      <c r="BZ170" s="234"/>
      <c r="CA170" s="234"/>
      <c r="CB170" s="234"/>
      <c r="CC170" s="234"/>
      <c r="CD170" s="234"/>
      <c r="CE170" s="234"/>
      <c r="CF170" s="234"/>
      <c r="CG170" s="234"/>
      <c r="CH170" s="234"/>
      <c r="CI170" s="234"/>
      <c r="CJ170" s="234"/>
      <c r="CK170" s="234"/>
      <c r="CL170" s="234"/>
      <c r="CM170" s="234"/>
      <c r="CN170" s="234"/>
      <c r="CO170" s="234"/>
      <c r="CP170" s="234"/>
      <c r="CQ170" s="234"/>
      <c r="CR170" s="234"/>
      <c r="CS170" s="234"/>
      <c r="CT170" s="234"/>
      <c r="CU170" s="234"/>
      <c r="CV170" s="234"/>
      <c r="CW170" s="234"/>
      <c r="CX170" s="234"/>
      <c r="CY170" s="234"/>
      <c r="CZ170" s="234"/>
      <c r="DA170" s="234"/>
      <c r="DB170" s="234"/>
      <c r="DC170" s="234"/>
      <c r="DD170" s="234"/>
      <c r="DE170" s="234"/>
      <c r="DF170" s="234"/>
      <c r="DG170" s="234"/>
      <c r="DH170" s="234"/>
      <c r="DI170" s="234"/>
      <c r="DJ170" s="234"/>
      <c r="DK170" s="234"/>
      <c r="DL170" s="234"/>
      <c r="DM170" s="234"/>
      <c r="DN170" s="234"/>
      <c r="DO170" s="234"/>
      <c r="DP170" s="234"/>
      <c r="DQ170" s="234"/>
      <c r="DR170" s="234"/>
      <c r="DS170" s="234"/>
      <c r="DT170" s="234"/>
      <c r="DU170" s="234"/>
      <c r="DV170" s="234"/>
      <c r="DW170" s="234"/>
      <c r="DX170" s="234"/>
      <c r="DY170" s="234"/>
      <c r="DZ170" s="234"/>
      <c r="EA170" s="234"/>
      <c r="EB170" s="234"/>
      <c r="EC170" s="234"/>
      <c r="ED170" s="234"/>
      <c r="EE170" s="234"/>
      <c r="EF170" s="234"/>
      <c r="EG170" s="234"/>
      <c r="EH170" s="234"/>
      <c r="EI170" s="234"/>
      <c r="EJ170" s="234"/>
      <c r="EK170" s="234"/>
      <c r="EL170" s="234"/>
      <c r="EM170" s="234"/>
      <c r="EN170" s="234"/>
      <c r="EO170" s="234"/>
      <c r="EP170" s="234"/>
      <c r="EQ170" s="234"/>
      <c r="ER170" s="234"/>
      <c r="ES170" s="234"/>
      <c r="ET170" s="234"/>
      <c r="EU170" s="234"/>
      <c r="EV170" s="234"/>
      <c r="EW170" s="234"/>
      <c r="EX170" s="234"/>
      <c r="EY170" s="234"/>
      <c r="EZ170" s="234"/>
      <c r="FA170" s="234"/>
      <c r="FB170" s="234"/>
      <c r="FC170" s="234"/>
      <c r="FD170" s="234"/>
      <c r="FE170" s="234"/>
      <c r="FF170" s="234"/>
      <c r="FG170" s="234"/>
      <c r="FH170" s="234"/>
      <c r="FI170" s="234"/>
      <c r="FJ170" s="234"/>
      <c r="FK170" s="191"/>
      <c r="FL170" s="110" t="s">
        <v>268</v>
      </c>
      <c r="FM170" s="236" t="s">
        <v>269</v>
      </c>
      <c r="FN170" s="236" t="s">
        <v>394</v>
      </c>
      <c r="FO170" s="236" t="s">
        <v>395</v>
      </c>
      <c r="FP170" s="237">
        <f t="shared" ref="FP170:FP171" si="33">SUM(H170:FJ170)</f>
        <v>0</v>
      </c>
      <c r="FQ170" s="5" t="s">
        <v>457</v>
      </c>
    </row>
    <row r="171" spans="1:173" s="5" customFormat="1" ht="15" customHeight="1">
      <c r="A171" s="107" t="s">
        <v>272</v>
      </c>
      <c r="B171" s="107" t="s">
        <v>271</v>
      </c>
      <c r="C171" s="107" t="s">
        <v>382</v>
      </c>
      <c r="D171" s="107" t="s">
        <v>63</v>
      </c>
      <c r="E171" s="108" t="s">
        <v>393</v>
      </c>
      <c r="F171" s="107" t="s">
        <v>267</v>
      </c>
      <c r="G171" s="107" t="s">
        <v>971</v>
      </c>
      <c r="H171" s="234"/>
      <c r="I171" s="234"/>
      <c r="J171" s="234"/>
      <c r="K171" s="234"/>
      <c r="L171" s="234"/>
      <c r="M171" s="234"/>
      <c r="N171" s="234"/>
      <c r="O171" s="234"/>
      <c r="P171" s="234"/>
      <c r="Q171" s="234"/>
      <c r="R171" s="234"/>
      <c r="S171" s="234"/>
      <c r="T171" s="234"/>
      <c r="U171" s="234"/>
      <c r="V171" s="234"/>
      <c r="W171" s="234"/>
      <c r="X171" s="234"/>
      <c r="Y171" s="234"/>
      <c r="Z171" s="234"/>
      <c r="AA171" s="234"/>
      <c r="AB171" s="235">
        <f>100-100</f>
        <v>0</v>
      </c>
      <c r="AC171" s="234"/>
      <c r="AD171" s="234"/>
      <c r="AE171" s="235">
        <f>100-100</f>
        <v>0</v>
      </c>
      <c r="AF171" s="234"/>
      <c r="AG171" s="234"/>
      <c r="AH171" s="234"/>
      <c r="AI171" s="234"/>
      <c r="AJ171" s="234"/>
      <c r="AK171" s="234"/>
      <c r="AL171" s="234"/>
      <c r="AM171" s="234"/>
      <c r="AN171" s="234"/>
      <c r="AO171" s="234"/>
      <c r="AP171" s="234"/>
      <c r="AQ171" s="234"/>
      <c r="AR171" s="234"/>
      <c r="AS171" s="234"/>
      <c r="AT171" s="234"/>
      <c r="AU171" s="235">
        <v>10</v>
      </c>
      <c r="AV171" s="234"/>
      <c r="AW171" s="234"/>
      <c r="AX171" s="234"/>
      <c r="AY171" s="234"/>
      <c r="AZ171" s="234"/>
      <c r="BA171" s="234"/>
      <c r="BB171" s="234"/>
      <c r="BC171" s="234"/>
      <c r="BD171" s="234"/>
      <c r="BE171" s="234"/>
      <c r="BF171" s="234"/>
      <c r="BG171" s="234"/>
      <c r="BH171" s="234"/>
      <c r="BI171" s="234"/>
      <c r="BJ171" s="234"/>
      <c r="BK171" s="234"/>
      <c r="BL171" s="234"/>
      <c r="BM171" s="234"/>
      <c r="BN171" s="234"/>
      <c r="BO171" s="234"/>
      <c r="BP171" s="234"/>
      <c r="BQ171" s="234"/>
      <c r="BR171" s="234"/>
      <c r="BS171" s="234"/>
      <c r="BT171" s="234"/>
      <c r="BU171" s="234"/>
      <c r="BV171" s="235">
        <f>100-100</f>
        <v>0</v>
      </c>
      <c r="BW171" s="235">
        <f>100-100</f>
        <v>0</v>
      </c>
      <c r="BX171" s="235">
        <v>5</v>
      </c>
      <c r="BY171" s="234">
        <v>2</v>
      </c>
      <c r="BZ171" s="234"/>
      <c r="CA171" s="234"/>
      <c r="CB171" s="235">
        <f>50-50</f>
        <v>0</v>
      </c>
      <c r="CC171" s="235">
        <f>50-50</f>
        <v>0</v>
      </c>
      <c r="CD171" s="235">
        <f>30-30</f>
        <v>0</v>
      </c>
      <c r="CE171" s="234"/>
      <c r="CF171" s="234"/>
      <c r="CG171" s="235">
        <f>30-30</f>
        <v>0</v>
      </c>
      <c r="CH171" s="234"/>
      <c r="CI171" s="234">
        <v>5</v>
      </c>
      <c r="CJ171" s="235">
        <f>40-40</f>
        <v>0</v>
      </c>
      <c r="CK171" s="235">
        <f>40-40</f>
        <v>0</v>
      </c>
      <c r="CL171" s="235">
        <v>5</v>
      </c>
      <c r="CM171" s="235">
        <v>5</v>
      </c>
      <c r="CN171" s="235">
        <f>20-20</f>
        <v>0</v>
      </c>
      <c r="CO171" s="234"/>
      <c r="CP171" s="234"/>
      <c r="CQ171" s="234"/>
      <c r="CR171" s="235">
        <f>40-40</f>
        <v>0</v>
      </c>
      <c r="CS171" s="235">
        <f>40-40</f>
        <v>0</v>
      </c>
      <c r="CT171" s="235">
        <f>30-30</f>
        <v>0</v>
      </c>
      <c r="CU171" s="234"/>
      <c r="CV171" s="234"/>
      <c r="CW171" s="234"/>
      <c r="CX171" s="234"/>
      <c r="CY171" s="234"/>
      <c r="CZ171" s="234"/>
      <c r="DA171" s="234"/>
      <c r="DB171" s="234"/>
      <c r="DC171" s="234"/>
      <c r="DD171" s="235">
        <v>5</v>
      </c>
      <c r="DE171" s="234"/>
      <c r="DF171" s="234"/>
      <c r="DG171" s="234"/>
      <c r="DH171" s="234">
        <v>1</v>
      </c>
      <c r="DI171" s="234"/>
      <c r="DJ171" s="235">
        <f>10-10</f>
        <v>0</v>
      </c>
      <c r="DK171" s="235">
        <f>10-10</f>
        <v>0</v>
      </c>
      <c r="DL171" s="234"/>
      <c r="DM171" s="234"/>
      <c r="DN171" s="234"/>
      <c r="DO171" s="234"/>
      <c r="DP171" s="234"/>
      <c r="DQ171" s="234"/>
      <c r="DR171" s="234"/>
      <c r="DS171" s="234"/>
      <c r="DT171" s="234">
        <v>2</v>
      </c>
      <c r="DU171" s="234"/>
      <c r="DV171" s="234"/>
      <c r="DW171" s="234"/>
      <c r="DX171" s="234"/>
      <c r="DY171" s="234"/>
      <c r="DZ171" s="234"/>
      <c r="EA171" s="234"/>
      <c r="EB171" s="234"/>
      <c r="EC171" s="234"/>
      <c r="ED171" s="234"/>
      <c r="EE171" s="234"/>
      <c r="EF171" s="235">
        <f>20-20</f>
        <v>0</v>
      </c>
      <c r="EG171" s="235">
        <f>50-50</f>
        <v>0</v>
      </c>
      <c r="EH171" s="234"/>
      <c r="EI171" s="234"/>
      <c r="EJ171" s="234"/>
      <c r="EK171" s="234"/>
      <c r="EL171" s="234"/>
      <c r="EM171" s="234"/>
      <c r="EN171" s="234"/>
      <c r="EO171" s="234"/>
      <c r="EP171" s="235">
        <f>40-40</f>
        <v>0</v>
      </c>
      <c r="EQ171" s="235">
        <f>40-40</f>
        <v>0</v>
      </c>
      <c r="ER171" s="234"/>
      <c r="ES171" s="234"/>
      <c r="ET171" s="235">
        <f>40-40</f>
        <v>0</v>
      </c>
      <c r="EU171" s="235">
        <v>2</v>
      </c>
      <c r="EV171" s="234"/>
      <c r="EW171" s="234"/>
      <c r="EX171" s="235">
        <f>20-20</f>
        <v>0</v>
      </c>
      <c r="EY171" s="234"/>
      <c r="EZ171" s="234"/>
      <c r="FA171" s="234"/>
      <c r="FB171" s="235">
        <f>20-20</f>
        <v>0</v>
      </c>
      <c r="FC171" s="234"/>
      <c r="FD171" s="234"/>
      <c r="FE171" s="234"/>
      <c r="FF171" s="235">
        <v>1</v>
      </c>
      <c r="FG171" s="234"/>
      <c r="FH171" s="234"/>
      <c r="FI171" s="234"/>
      <c r="FJ171" s="234"/>
      <c r="FK171" s="191"/>
      <c r="FL171" s="110" t="s">
        <v>268</v>
      </c>
      <c r="FM171" s="236" t="s">
        <v>269</v>
      </c>
      <c r="FN171" s="236" t="s">
        <v>394</v>
      </c>
      <c r="FO171" s="236" t="s">
        <v>395</v>
      </c>
      <c r="FP171" s="237">
        <f t="shared" si="33"/>
        <v>43</v>
      </c>
      <c r="FQ171" s="5" t="s">
        <v>457</v>
      </c>
    </row>
    <row r="172" spans="1:173" s="5" customFormat="1" ht="15" customHeight="1">
      <c r="A172" s="107" t="s">
        <v>272</v>
      </c>
      <c r="B172" s="107" t="s">
        <v>264</v>
      </c>
      <c r="C172" s="107" t="s">
        <v>382</v>
      </c>
      <c r="D172" s="107" t="s">
        <v>64</v>
      </c>
      <c r="E172" s="108" t="s">
        <v>396</v>
      </c>
      <c r="F172" s="107" t="s">
        <v>267</v>
      </c>
      <c r="G172" s="107" t="s">
        <v>949</v>
      </c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208">
        <f>20-20</f>
        <v>0</v>
      </c>
      <c r="AP172" s="109"/>
      <c r="AQ172" s="109"/>
      <c r="AR172" s="109"/>
      <c r="AS172" s="109"/>
      <c r="AT172" s="109"/>
      <c r="AU172" s="109"/>
      <c r="AV172" s="109"/>
      <c r="AW172" s="109"/>
      <c r="AX172" s="109"/>
      <c r="AY172" s="109"/>
      <c r="AZ172" s="109"/>
      <c r="BA172" s="109"/>
      <c r="BB172" s="109"/>
      <c r="BC172" s="109"/>
      <c r="BD172" s="109"/>
      <c r="BE172" s="109"/>
      <c r="BF172" s="208">
        <f>80-80</f>
        <v>0</v>
      </c>
      <c r="BG172" s="109"/>
      <c r="BH172" s="109"/>
      <c r="BI172" s="109"/>
      <c r="BJ172" s="109"/>
      <c r="BK172" s="109"/>
      <c r="BL172" s="109"/>
      <c r="BM172" s="109"/>
      <c r="BN172" s="109"/>
      <c r="BO172" s="109"/>
      <c r="BP172" s="109"/>
      <c r="BQ172" s="109"/>
      <c r="BR172" s="109"/>
      <c r="BS172" s="109"/>
      <c r="BT172" s="109"/>
      <c r="BU172" s="109"/>
      <c r="BV172" s="109"/>
      <c r="BW172" s="109"/>
      <c r="BX172" s="109"/>
      <c r="BY172" s="109"/>
      <c r="BZ172" s="109"/>
      <c r="CA172" s="109"/>
      <c r="CB172" s="109"/>
      <c r="CC172" s="109"/>
      <c r="CD172" s="109"/>
      <c r="CE172" s="109"/>
      <c r="CF172" s="109"/>
      <c r="CG172" s="109"/>
      <c r="CH172" s="109"/>
      <c r="CI172" s="109"/>
      <c r="CJ172" s="109"/>
      <c r="CK172" s="109"/>
      <c r="CL172" s="109"/>
      <c r="CM172" s="109"/>
      <c r="CN172" s="109"/>
      <c r="CO172" s="109"/>
      <c r="CP172" s="109"/>
      <c r="CQ172" s="109"/>
      <c r="CR172" s="109"/>
      <c r="CS172" s="109"/>
      <c r="CT172" s="109"/>
      <c r="CU172" s="109"/>
      <c r="CV172" s="109"/>
      <c r="CW172" s="109"/>
      <c r="CX172" s="109"/>
      <c r="CY172" s="109"/>
      <c r="CZ172" s="109"/>
      <c r="DA172" s="109"/>
      <c r="DB172" s="109"/>
      <c r="DC172" s="109"/>
      <c r="DD172" s="109"/>
      <c r="DE172" s="109"/>
      <c r="DF172" s="109"/>
      <c r="DG172" s="109"/>
      <c r="DH172" s="109"/>
      <c r="DI172" s="109"/>
      <c r="DJ172" s="109"/>
      <c r="DK172" s="109"/>
      <c r="DL172" s="109"/>
      <c r="DM172" s="109"/>
      <c r="DN172" s="109"/>
      <c r="DO172" s="109"/>
      <c r="DP172" s="109"/>
      <c r="DQ172" s="109"/>
      <c r="DR172" s="109"/>
      <c r="DS172" s="109"/>
      <c r="DT172" s="109"/>
      <c r="DU172" s="109"/>
      <c r="DV172" s="109"/>
      <c r="DW172" s="109"/>
      <c r="DX172" s="109"/>
      <c r="DY172" s="109"/>
      <c r="DZ172" s="109"/>
      <c r="EA172" s="109"/>
      <c r="EB172" s="109"/>
      <c r="EC172" s="109"/>
      <c r="ED172" s="109"/>
      <c r="EE172" s="109"/>
      <c r="EF172" s="109"/>
      <c r="EG172" s="109"/>
      <c r="EH172" s="109"/>
      <c r="EI172" s="109"/>
      <c r="EJ172" s="109"/>
      <c r="EK172" s="109"/>
      <c r="EL172" s="109"/>
      <c r="EM172" s="109"/>
      <c r="EN172" s="109"/>
      <c r="EO172" s="109"/>
      <c r="EP172" s="109"/>
      <c r="EQ172" s="109"/>
      <c r="ER172" s="109"/>
      <c r="ES172" s="109"/>
      <c r="ET172" s="109"/>
      <c r="EU172" s="109"/>
      <c r="EV172" s="109"/>
      <c r="EW172" s="109"/>
      <c r="EX172" s="109"/>
      <c r="EY172" s="109"/>
      <c r="EZ172" s="109"/>
      <c r="FA172" s="109"/>
      <c r="FB172" s="109"/>
      <c r="FC172" s="109"/>
      <c r="FD172" s="109"/>
      <c r="FE172" s="109"/>
      <c r="FF172" s="109"/>
      <c r="FG172" s="109"/>
      <c r="FH172" s="109"/>
      <c r="FI172" s="109"/>
      <c r="FJ172" s="109"/>
      <c r="FK172" s="191" t="s">
        <v>384</v>
      </c>
      <c r="FL172" s="110" t="s">
        <v>268</v>
      </c>
      <c r="FM172" s="111" t="s">
        <v>269</v>
      </c>
      <c r="FN172" s="111" t="s">
        <v>397</v>
      </c>
      <c r="FO172" s="111" t="s">
        <v>386</v>
      </c>
      <c r="FP172" s="98">
        <f t="shared" si="30"/>
        <v>0</v>
      </c>
      <c r="FQ172" s="5" t="s">
        <v>460</v>
      </c>
    </row>
    <row r="173" spans="1:173" s="5" customFormat="1" ht="15" customHeight="1">
      <c r="A173" s="107" t="s">
        <v>272</v>
      </c>
      <c r="B173" s="107" t="s">
        <v>264</v>
      </c>
      <c r="C173" s="107" t="s">
        <v>382</v>
      </c>
      <c r="D173" s="107" t="s">
        <v>63</v>
      </c>
      <c r="E173" s="108" t="s">
        <v>396</v>
      </c>
      <c r="F173" s="107" t="s">
        <v>267</v>
      </c>
      <c r="G173" s="107" t="s">
        <v>949</v>
      </c>
      <c r="H173" s="109"/>
      <c r="I173" s="109"/>
      <c r="J173" s="109"/>
      <c r="K173" s="109"/>
      <c r="L173" s="109"/>
      <c r="M173" s="109"/>
      <c r="N173" s="109"/>
      <c r="O173" s="208">
        <f>200-200</f>
        <v>0</v>
      </c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208">
        <f>200-200</f>
        <v>0</v>
      </c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230">
        <f>180-180+90</f>
        <v>90</v>
      </c>
      <c r="AV173" s="109"/>
      <c r="AW173" s="109"/>
      <c r="AX173" s="109"/>
      <c r="AY173" s="109"/>
      <c r="AZ173" s="109"/>
      <c r="BA173" s="109"/>
      <c r="BB173" s="109"/>
      <c r="BC173" s="109"/>
      <c r="BD173" s="109"/>
      <c r="BE173" s="109"/>
      <c r="BF173" s="230">
        <v>80</v>
      </c>
      <c r="BG173" s="109"/>
      <c r="BH173" s="109"/>
      <c r="BI173" s="109"/>
      <c r="BJ173" s="109"/>
      <c r="BK173" s="109"/>
      <c r="BL173" s="109"/>
      <c r="BM173" s="109"/>
      <c r="BN173" s="109"/>
      <c r="BO173" s="109"/>
      <c r="BP173" s="109"/>
      <c r="BQ173" s="109"/>
      <c r="BR173" s="109"/>
      <c r="BS173" s="109"/>
      <c r="BT173" s="109"/>
      <c r="BU173" s="230">
        <f>20-20+5</f>
        <v>5</v>
      </c>
      <c r="BV173" s="109"/>
      <c r="BW173" s="230">
        <f>200-200+4</f>
        <v>4</v>
      </c>
      <c r="BX173" s="230">
        <f>100-100+40</f>
        <v>40</v>
      </c>
      <c r="BY173" s="230">
        <f>50-50+4</f>
        <v>4</v>
      </c>
      <c r="BZ173" s="109"/>
      <c r="CA173" s="208">
        <f>5-5</f>
        <v>0</v>
      </c>
      <c r="CB173" s="208">
        <f>50-50</f>
        <v>0</v>
      </c>
      <c r="CC173" s="208">
        <f>100-100</f>
        <v>0</v>
      </c>
      <c r="CD173" s="208">
        <f>200-200</f>
        <v>0</v>
      </c>
      <c r="CE173" s="230">
        <f>130-130+6</f>
        <v>6</v>
      </c>
      <c r="CF173" s="109"/>
      <c r="CG173" s="109"/>
      <c r="CH173" s="109"/>
      <c r="CI173" s="230">
        <f>5-5+10</f>
        <v>10</v>
      </c>
      <c r="CJ173" s="109"/>
      <c r="CK173" s="230">
        <f>40-40+2</f>
        <v>2</v>
      </c>
      <c r="CL173" s="230">
        <f>70-70+30</f>
        <v>30</v>
      </c>
      <c r="CM173" s="230">
        <v>8</v>
      </c>
      <c r="CN173" s="109"/>
      <c r="CO173" s="109"/>
      <c r="CP173" s="230">
        <f>5-5+3</f>
        <v>3</v>
      </c>
      <c r="CQ173" s="109"/>
      <c r="CR173" s="109"/>
      <c r="CS173" s="208">
        <f>50-50</f>
        <v>0</v>
      </c>
      <c r="CT173" s="230">
        <f>100-100+20</f>
        <v>20</v>
      </c>
      <c r="CU173" s="109"/>
      <c r="CV173" s="109"/>
      <c r="CW173" s="109"/>
      <c r="CX173" s="109"/>
      <c r="CY173" s="109"/>
      <c r="CZ173" s="109"/>
      <c r="DA173" s="109"/>
      <c r="DB173" s="109"/>
      <c r="DC173" s="208">
        <f>10-10</f>
        <v>0</v>
      </c>
      <c r="DD173" s="230">
        <f>10-10+5</f>
        <v>5</v>
      </c>
      <c r="DE173" s="208">
        <f>5-5</f>
        <v>0</v>
      </c>
      <c r="DF173" s="109"/>
      <c r="DG173" s="109"/>
      <c r="DH173" s="230">
        <f>5-5+1</f>
        <v>1</v>
      </c>
      <c r="DI173" s="109"/>
      <c r="DJ173" s="109"/>
      <c r="DK173" s="230">
        <f>10-10+2</f>
        <v>2</v>
      </c>
      <c r="DL173" s="109"/>
      <c r="DM173" s="109"/>
      <c r="DN173" s="109"/>
      <c r="DO173" s="109"/>
      <c r="DP173" s="109"/>
      <c r="DQ173" s="109"/>
      <c r="DR173" s="109"/>
      <c r="DS173" s="109"/>
      <c r="DT173" s="230">
        <f>5-5+1</f>
        <v>1</v>
      </c>
      <c r="DU173" s="109"/>
      <c r="DV173" s="109"/>
      <c r="DW173" s="109"/>
      <c r="DX173" s="109"/>
      <c r="DY173" s="109"/>
      <c r="DZ173" s="109"/>
      <c r="EA173" s="109"/>
      <c r="EB173" s="109"/>
      <c r="EC173" s="109"/>
      <c r="ED173" s="109"/>
      <c r="EE173" s="109"/>
      <c r="EF173" s="109"/>
      <c r="EG173" s="109"/>
      <c r="EH173" s="109"/>
      <c r="EI173" s="109"/>
      <c r="EJ173" s="109"/>
      <c r="EK173" s="109"/>
      <c r="EL173" s="109"/>
      <c r="EM173" s="109"/>
      <c r="EN173" s="109"/>
      <c r="EO173" s="109"/>
      <c r="EP173" s="109"/>
      <c r="EQ173" s="109"/>
      <c r="ER173" s="109"/>
      <c r="ES173" s="109"/>
      <c r="ET173" s="208">
        <f>100-100</f>
        <v>0</v>
      </c>
      <c r="EU173" s="230">
        <f>50-50+15</f>
        <v>15</v>
      </c>
      <c r="EV173" s="230">
        <f>10-10+3</f>
        <v>3</v>
      </c>
      <c r="EW173" s="109"/>
      <c r="EX173" s="208">
        <f>10-10</f>
        <v>0</v>
      </c>
      <c r="EY173" s="208">
        <f>5-5</f>
        <v>0</v>
      </c>
      <c r="EZ173" s="109"/>
      <c r="FA173" s="109"/>
      <c r="FB173" s="230">
        <f>10-10+2</f>
        <v>2</v>
      </c>
      <c r="FC173" s="109"/>
      <c r="FD173" s="109"/>
      <c r="FE173" s="109"/>
      <c r="FF173" s="230">
        <f>10-10+2</f>
        <v>2</v>
      </c>
      <c r="FG173" s="109"/>
      <c r="FH173" s="109"/>
      <c r="FI173" s="109"/>
      <c r="FJ173" s="109"/>
      <c r="FK173" s="191" t="s">
        <v>384</v>
      </c>
      <c r="FL173" s="110" t="s">
        <v>268</v>
      </c>
      <c r="FM173" s="111" t="s">
        <v>269</v>
      </c>
      <c r="FN173" s="111" t="s">
        <v>397</v>
      </c>
      <c r="FO173" s="111" t="s">
        <v>386</v>
      </c>
      <c r="FP173" s="98">
        <f t="shared" si="30"/>
        <v>333</v>
      </c>
      <c r="FQ173" s="5" t="s">
        <v>460</v>
      </c>
    </row>
    <row r="174" spans="1:173" s="5" customFormat="1" ht="15" customHeight="1">
      <c r="A174" s="107"/>
      <c r="B174" s="107"/>
      <c r="C174" s="107"/>
      <c r="D174" s="107"/>
      <c r="E174" s="108"/>
      <c r="F174" s="107"/>
      <c r="G174" s="107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  <c r="AZ174" s="109"/>
      <c r="BA174" s="109"/>
      <c r="BB174" s="109"/>
      <c r="BC174" s="109"/>
      <c r="BD174" s="109"/>
      <c r="BE174" s="109"/>
      <c r="BF174" s="109"/>
      <c r="BG174" s="109"/>
      <c r="BH174" s="109"/>
      <c r="BI174" s="109"/>
      <c r="BJ174" s="109"/>
      <c r="BK174" s="109"/>
      <c r="BL174" s="109"/>
      <c r="BM174" s="109"/>
      <c r="BN174" s="109"/>
      <c r="BO174" s="109"/>
      <c r="BP174" s="109"/>
      <c r="BQ174" s="109"/>
      <c r="BR174" s="109"/>
      <c r="BS174" s="109"/>
      <c r="BT174" s="109"/>
      <c r="BU174" s="109"/>
      <c r="BV174" s="109"/>
      <c r="BW174" s="109"/>
      <c r="BX174" s="109"/>
      <c r="BY174" s="109"/>
      <c r="BZ174" s="109"/>
      <c r="CA174" s="109"/>
      <c r="CB174" s="109"/>
      <c r="CC174" s="109"/>
      <c r="CD174" s="109"/>
      <c r="CE174" s="109"/>
      <c r="CF174" s="109"/>
      <c r="CG174" s="109"/>
      <c r="CH174" s="109"/>
      <c r="CI174" s="109"/>
      <c r="CJ174" s="109"/>
      <c r="CK174" s="109"/>
      <c r="CL174" s="109"/>
      <c r="CM174" s="109"/>
      <c r="CN174" s="109"/>
      <c r="CO174" s="109"/>
      <c r="CP174" s="109"/>
      <c r="CQ174" s="109"/>
      <c r="CR174" s="109"/>
      <c r="CS174" s="109"/>
      <c r="CT174" s="109"/>
      <c r="CU174" s="109"/>
      <c r="CV174" s="109"/>
      <c r="CW174" s="109"/>
      <c r="CX174" s="109"/>
      <c r="CY174" s="109"/>
      <c r="CZ174" s="109"/>
      <c r="DA174" s="109"/>
      <c r="DB174" s="109"/>
      <c r="DC174" s="109"/>
      <c r="DD174" s="109"/>
      <c r="DE174" s="109"/>
      <c r="DF174" s="109"/>
      <c r="DG174" s="109"/>
      <c r="DH174" s="109"/>
      <c r="DI174" s="109"/>
      <c r="DJ174" s="109"/>
      <c r="DK174" s="109"/>
      <c r="DL174" s="109"/>
      <c r="DM174" s="109"/>
      <c r="DN174" s="109"/>
      <c r="DO174" s="109"/>
      <c r="DP174" s="109"/>
      <c r="DQ174" s="109"/>
      <c r="DR174" s="109"/>
      <c r="DS174" s="109"/>
      <c r="DT174" s="109"/>
      <c r="DU174" s="109"/>
      <c r="DV174" s="109"/>
      <c r="DW174" s="109"/>
      <c r="DX174" s="109"/>
      <c r="DY174" s="109"/>
      <c r="DZ174" s="109"/>
      <c r="EA174" s="109"/>
      <c r="EB174" s="109"/>
      <c r="EC174" s="109"/>
      <c r="ED174" s="109"/>
      <c r="EE174" s="109"/>
      <c r="EF174" s="109"/>
      <c r="EG174" s="109"/>
      <c r="EH174" s="109"/>
      <c r="EI174" s="109"/>
      <c r="EJ174" s="109"/>
      <c r="EK174" s="109"/>
      <c r="EL174" s="109"/>
      <c r="EM174" s="109"/>
      <c r="EN174" s="109"/>
      <c r="EO174" s="109"/>
      <c r="EP174" s="109"/>
      <c r="EQ174" s="109"/>
      <c r="ER174" s="109"/>
      <c r="ES174" s="109"/>
      <c r="ET174" s="109"/>
      <c r="EU174" s="109"/>
      <c r="EV174" s="109"/>
      <c r="EW174" s="109"/>
      <c r="EX174" s="109"/>
      <c r="EY174" s="109"/>
      <c r="EZ174" s="109"/>
      <c r="FA174" s="109"/>
      <c r="FB174" s="109"/>
      <c r="FC174" s="109"/>
      <c r="FD174" s="109"/>
      <c r="FE174" s="109"/>
      <c r="FF174" s="109"/>
      <c r="FG174" s="109"/>
      <c r="FH174" s="109"/>
      <c r="FI174" s="109"/>
      <c r="FJ174" s="109"/>
      <c r="FK174" s="191"/>
      <c r="FL174" s="110"/>
      <c r="FM174" s="111"/>
      <c r="FN174" s="111"/>
      <c r="FO174" s="111"/>
      <c r="FP174" s="98">
        <f t="shared" si="30"/>
        <v>0</v>
      </c>
    </row>
    <row r="175" spans="1:173" s="5" customFormat="1" ht="15" customHeight="1">
      <c r="A175" s="107"/>
      <c r="B175" s="107"/>
      <c r="C175" s="107"/>
      <c r="D175" s="107"/>
      <c r="E175" s="108"/>
      <c r="F175" s="107"/>
      <c r="G175" s="107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  <c r="AV175" s="109"/>
      <c r="AW175" s="109"/>
      <c r="AX175" s="109"/>
      <c r="AY175" s="109"/>
      <c r="AZ175" s="109"/>
      <c r="BA175" s="109"/>
      <c r="BB175" s="109"/>
      <c r="BC175" s="109"/>
      <c r="BD175" s="109"/>
      <c r="BE175" s="109"/>
      <c r="BF175" s="109"/>
      <c r="BG175" s="109"/>
      <c r="BH175" s="109"/>
      <c r="BI175" s="109"/>
      <c r="BJ175" s="109"/>
      <c r="BK175" s="109"/>
      <c r="BL175" s="109"/>
      <c r="BM175" s="109"/>
      <c r="BN175" s="109"/>
      <c r="BO175" s="109"/>
      <c r="BP175" s="109"/>
      <c r="BQ175" s="109"/>
      <c r="BR175" s="109"/>
      <c r="BS175" s="109"/>
      <c r="BT175" s="109"/>
      <c r="BU175" s="109"/>
      <c r="BV175" s="109"/>
      <c r="BW175" s="109"/>
      <c r="BX175" s="109"/>
      <c r="BY175" s="109"/>
      <c r="BZ175" s="109"/>
      <c r="CA175" s="109"/>
      <c r="CB175" s="109"/>
      <c r="CC175" s="109"/>
      <c r="CD175" s="109"/>
      <c r="CE175" s="109"/>
      <c r="CF175" s="109"/>
      <c r="CG175" s="109"/>
      <c r="CH175" s="109"/>
      <c r="CI175" s="109"/>
      <c r="CJ175" s="109"/>
      <c r="CK175" s="109"/>
      <c r="CL175" s="109"/>
      <c r="CM175" s="109"/>
      <c r="CN175" s="109"/>
      <c r="CO175" s="109"/>
      <c r="CP175" s="109"/>
      <c r="CQ175" s="109"/>
      <c r="CR175" s="109"/>
      <c r="CS175" s="109"/>
      <c r="CT175" s="109"/>
      <c r="CU175" s="109"/>
      <c r="CV175" s="109"/>
      <c r="CW175" s="109"/>
      <c r="CX175" s="109"/>
      <c r="CY175" s="109"/>
      <c r="CZ175" s="109"/>
      <c r="DA175" s="109"/>
      <c r="DB175" s="109"/>
      <c r="DC175" s="109"/>
      <c r="DD175" s="109"/>
      <c r="DE175" s="109"/>
      <c r="DF175" s="109"/>
      <c r="DG175" s="109"/>
      <c r="DH175" s="109"/>
      <c r="DI175" s="109"/>
      <c r="DJ175" s="109"/>
      <c r="DK175" s="109"/>
      <c r="DL175" s="109"/>
      <c r="DM175" s="109"/>
      <c r="DN175" s="109"/>
      <c r="DO175" s="109"/>
      <c r="DP175" s="109"/>
      <c r="DQ175" s="109"/>
      <c r="DR175" s="109"/>
      <c r="DS175" s="109"/>
      <c r="DT175" s="109"/>
      <c r="DU175" s="109"/>
      <c r="DV175" s="109"/>
      <c r="DW175" s="109"/>
      <c r="DX175" s="109"/>
      <c r="DY175" s="109"/>
      <c r="DZ175" s="109"/>
      <c r="EA175" s="109"/>
      <c r="EB175" s="109"/>
      <c r="EC175" s="109"/>
      <c r="ED175" s="109"/>
      <c r="EE175" s="109"/>
      <c r="EF175" s="109"/>
      <c r="EG175" s="109"/>
      <c r="EH175" s="109"/>
      <c r="EI175" s="109"/>
      <c r="EJ175" s="109"/>
      <c r="EK175" s="109"/>
      <c r="EL175" s="109"/>
      <c r="EM175" s="109"/>
      <c r="EN175" s="109"/>
      <c r="EO175" s="109"/>
      <c r="EP175" s="109"/>
      <c r="EQ175" s="109"/>
      <c r="ER175" s="109"/>
      <c r="ES175" s="109"/>
      <c r="ET175" s="109"/>
      <c r="EU175" s="109"/>
      <c r="EV175" s="109"/>
      <c r="EW175" s="109"/>
      <c r="EX175" s="109"/>
      <c r="EY175" s="109"/>
      <c r="EZ175" s="109"/>
      <c r="FA175" s="109"/>
      <c r="FB175" s="109"/>
      <c r="FC175" s="109"/>
      <c r="FD175" s="109"/>
      <c r="FE175" s="109"/>
      <c r="FF175" s="109"/>
      <c r="FG175" s="109"/>
      <c r="FH175" s="109"/>
      <c r="FI175" s="109"/>
      <c r="FJ175" s="109"/>
      <c r="FK175" s="191"/>
      <c r="FL175" s="110"/>
      <c r="FM175" s="111"/>
      <c r="FN175" s="111"/>
      <c r="FO175" s="111"/>
      <c r="FP175" s="98">
        <f t="shared" si="30"/>
        <v>0</v>
      </c>
    </row>
    <row r="176" spans="1:173" s="5" customFormat="1" ht="15" customHeight="1">
      <c r="A176" s="107"/>
      <c r="B176" s="107"/>
      <c r="C176" s="107"/>
      <c r="D176" s="107"/>
      <c r="E176" s="108"/>
      <c r="F176" s="107"/>
      <c r="G176" s="107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  <c r="AC176" s="109"/>
      <c r="AD176" s="109"/>
      <c r="AE176" s="109"/>
      <c r="AF176" s="109"/>
      <c r="AG176" s="109"/>
      <c r="AH176" s="109"/>
      <c r="AI176" s="109"/>
      <c r="AJ176" s="109"/>
      <c r="AK176" s="109"/>
      <c r="AL176" s="109"/>
      <c r="AM176" s="109"/>
      <c r="AN176" s="109"/>
      <c r="AO176" s="109"/>
      <c r="AP176" s="109"/>
      <c r="AQ176" s="109"/>
      <c r="AR176" s="109"/>
      <c r="AS176" s="109"/>
      <c r="AT176" s="109"/>
      <c r="AU176" s="109"/>
      <c r="AV176" s="109"/>
      <c r="AW176" s="109"/>
      <c r="AX176" s="109"/>
      <c r="AY176" s="109"/>
      <c r="AZ176" s="109"/>
      <c r="BA176" s="109"/>
      <c r="BB176" s="109"/>
      <c r="BC176" s="109"/>
      <c r="BD176" s="109"/>
      <c r="BE176" s="109"/>
      <c r="BF176" s="109"/>
      <c r="BG176" s="109"/>
      <c r="BH176" s="109"/>
      <c r="BI176" s="109"/>
      <c r="BJ176" s="109"/>
      <c r="BK176" s="109"/>
      <c r="BL176" s="109"/>
      <c r="BM176" s="109"/>
      <c r="BN176" s="109"/>
      <c r="BO176" s="109"/>
      <c r="BP176" s="109"/>
      <c r="BQ176" s="109"/>
      <c r="BR176" s="109"/>
      <c r="BS176" s="109"/>
      <c r="BT176" s="109"/>
      <c r="BU176" s="109"/>
      <c r="BV176" s="109"/>
      <c r="BW176" s="109"/>
      <c r="BX176" s="109"/>
      <c r="BY176" s="109"/>
      <c r="BZ176" s="109"/>
      <c r="CA176" s="109"/>
      <c r="CB176" s="109"/>
      <c r="CC176" s="109"/>
      <c r="CD176" s="109"/>
      <c r="CE176" s="109"/>
      <c r="CF176" s="109"/>
      <c r="CG176" s="109"/>
      <c r="CH176" s="109"/>
      <c r="CI176" s="109"/>
      <c r="CJ176" s="109"/>
      <c r="CK176" s="109"/>
      <c r="CL176" s="109"/>
      <c r="CM176" s="109"/>
      <c r="CN176" s="109"/>
      <c r="CO176" s="109"/>
      <c r="CP176" s="109"/>
      <c r="CQ176" s="109"/>
      <c r="CR176" s="109"/>
      <c r="CS176" s="109"/>
      <c r="CT176" s="109"/>
      <c r="CU176" s="109"/>
      <c r="CV176" s="109"/>
      <c r="CW176" s="109"/>
      <c r="CX176" s="109"/>
      <c r="CY176" s="109"/>
      <c r="CZ176" s="109"/>
      <c r="DA176" s="109"/>
      <c r="DB176" s="109"/>
      <c r="DC176" s="109"/>
      <c r="DD176" s="109"/>
      <c r="DE176" s="109"/>
      <c r="DF176" s="109"/>
      <c r="DG176" s="109"/>
      <c r="DH176" s="109"/>
      <c r="DI176" s="109"/>
      <c r="DJ176" s="109"/>
      <c r="DK176" s="109"/>
      <c r="DL176" s="109"/>
      <c r="DM176" s="109"/>
      <c r="DN176" s="109"/>
      <c r="DO176" s="109"/>
      <c r="DP176" s="109"/>
      <c r="DQ176" s="109"/>
      <c r="DR176" s="109"/>
      <c r="DS176" s="109"/>
      <c r="DT176" s="109"/>
      <c r="DU176" s="109"/>
      <c r="DV176" s="109"/>
      <c r="DW176" s="109"/>
      <c r="DX176" s="109"/>
      <c r="DY176" s="109"/>
      <c r="DZ176" s="109"/>
      <c r="EA176" s="109"/>
      <c r="EB176" s="109"/>
      <c r="EC176" s="109"/>
      <c r="ED176" s="109"/>
      <c r="EE176" s="109"/>
      <c r="EF176" s="109"/>
      <c r="EG176" s="109"/>
      <c r="EH176" s="109"/>
      <c r="EI176" s="109"/>
      <c r="EJ176" s="109"/>
      <c r="EK176" s="109"/>
      <c r="EL176" s="109"/>
      <c r="EM176" s="109"/>
      <c r="EN176" s="109"/>
      <c r="EO176" s="109"/>
      <c r="EP176" s="109"/>
      <c r="EQ176" s="109"/>
      <c r="ER176" s="109"/>
      <c r="ES176" s="109"/>
      <c r="ET176" s="109"/>
      <c r="EU176" s="109"/>
      <c r="EV176" s="109"/>
      <c r="EW176" s="109"/>
      <c r="EX176" s="109"/>
      <c r="EY176" s="109"/>
      <c r="EZ176" s="109"/>
      <c r="FA176" s="109"/>
      <c r="FB176" s="109"/>
      <c r="FC176" s="109"/>
      <c r="FD176" s="109"/>
      <c r="FE176" s="109"/>
      <c r="FF176" s="109"/>
      <c r="FG176" s="109"/>
      <c r="FH176" s="109"/>
      <c r="FI176" s="109"/>
      <c r="FJ176" s="109"/>
      <c r="FK176" s="191"/>
      <c r="FL176" s="110"/>
      <c r="FM176" s="111"/>
      <c r="FN176" s="111"/>
      <c r="FO176" s="111"/>
      <c r="FP176" s="98">
        <f t="shared" si="30"/>
        <v>0</v>
      </c>
    </row>
    <row r="177" spans="1:173" s="5" customFormat="1" ht="15" customHeight="1">
      <c r="A177" s="107"/>
      <c r="B177" s="107"/>
      <c r="C177" s="107"/>
      <c r="D177" s="107"/>
      <c r="E177" s="108"/>
      <c r="F177" s="107"/>
      <c r="G177" s="107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  <c r="AV177" s="109"/>
      <c r="AW177" s="109"/>
      <c r="AX177" s="109"/>
      <c r="AY177" s="109"/>
      <c r="AZ177" s="109"/>
      <c r="BA177" s="109"/>
      <c r="BB177" s="109"/>
      <c r="BC177" s="109"/>
      <c r="BD177" s="109"/>
      <c r="BE177" s="109"/>
      <c r="BF177" s="109"/>
      <c r="BG177" s="109"/>
      <c r="BH177" s="109"/>
      <c r="BI177" s="109"/>
      <c r="BJ177" s="109"/>
      <c r="BK177" s="109"/>
      <c r="BL177" s="109"/>
      <c r="BM177" s="109"/>
      <c r="BN177" s="109"/>
      <c r="BO177" s="109"/>
      <c r="BP177" s="109"/>
      <c r="BQ177" s="109"/>
      <c r="BR177" s="109"/>
      <c r="BS177" s="109"/>
      <c r="BT177" s="109"/>
      <c r="BU177" s="109"/>
      <c r="BV177" s="109"/>
      <c r="BW177" s="109"/>
      <c r="BX177" s="109"/>
      <c r="BY177" s="109"/>
      <c r="BZ177" s="109"/>
      <c r="CA177" s="109"/>
      <c r="CB177" s="109"/>
      <c r="CC177" s="109"/>
      <c r="CD177" s="109"/>
      <c r="CE177" s="109"/>
      <c r="CF177" s="109"/>
      <c r="CG177" s="109"/>
      <c r="CH177" s="109"/>
      <c r="CI177" s="109"/>
      <c r="CJ177" s="109"/>
      <c r="CK177" s="109"/>
      <c r="CL177" s="109"/>
      <c r="CM177" s="109"/>
      <c r="CN177" s="109"/>
      <c r="CO177" s="109"/>
      <c r="CP177" s="109"/>
      <c r="CQ177" s="109"/>
      <c r="CR177" s="109"/>
      <c r="CS177" s="109"/>
      <c r="CT177" s="109"/>
      <c r="CU177" s="109"/>
      <c r="CV177" s="109"/>
      <c r="CW177" s="109"/>
      <c r="CX177" s="109"/>
      <c r="CY177" s="109"/>
      <c r="CZ177" s="109"/>
      <c r="DA177" s="109"/>
      <c r="DB177" s="109"/>
      <c r="DC177" s="109"/>
      <c r="DD177" s="109"/>
      <c r="DE177" s="109"/>
      <c r="DF177" s="109"/>
      <c r="DG177" s="109"/>
      <c r="DH177" s="109"/>
      <c r="DI177" s="109"/>
      <c r="DJ177" s="109"/>
      <c r="DK177" s="109"/>
      <c r="DL177" s="109"/>
      <c r="DM177" s="109"/>
      <c r="DN177" s="109"/>
      <c r="DO177" s="109"/>
      <c r="DP177" s="109"/>
      <c r="DQ177" s="109"/>
      <c r="DR177" s="109"/>
      <c r="DS177" s="109"/>
      <c r="DT177" s="109"/>
      <c r="DU177" s="109"/>
      <c r="DV177" s="109"/>
      <c r="DW177" s="109"/>
      <c r="DX177" s="109"/>
      <c r="DY177" s="109"/>
      <c r="DZ177" s="109"/>
      <c r="EA177" s="109"/>
      <c r="EB177" s="109"/>
      <c r="EC177" s="109"/>
      <c r="ED177" s="109"/>
      <c r="EE177" s="109"/>
      <c r="EF177" s="109"/>
      <c r="EG177" s="109"/>
      <c r="EH177" s="109"/>
      <c r="EI177" s="109"/>
      <c r="EJ177" s="109"/>
      <c r="EK177" s="109"/>
      <c r="EL177" s="109"/>
      <c r="EM177" s="109"/>
      <c r="EN177" s="109"/>
      <c r="EO177" s="109"/>
      <c r="EP177" s="109"/>
      <c r="EQ177" s="109"/>
      <c r="ER177" s="109"/>
      <c r="ES177" s="109"/>
      <c r="ET177" s="109"/>
      <c r="EU177" s="109"/>
      <c r="EV177" s="109"/>
      <c r="EW177" s="109"/>
      <c r="EX177" s="109"/>
      <c r="EY177" s="109"/>
      <c r="EZ177" s="109"/>
      <c r="FA177" s="109"/>
      <c r="FB177" s="109"/>
      <c r="FC177" s="109"/>
      <c r="FD177" s="109"/>
      <c r="FE177" s="109"/>
      <c r="FF177" s="109"/>
      <c r="FG177" s="109"/>
      <c r="FH177" s="109"/>
      <c r="FI177" s="109"/>
      <c r="FJ177" s="109"/>
      <c r="FK177" s="191"/>
      <c r="FL177" s="110"/>
      <c r="FM177" s="111"/>
      <c r="FN177" s="111"/>
      <c r="FO177" s="111"/>
      <c r="FP177" s="98">
        <f t="shared" si="30"/>
        <v>0</v>
      </c>
    </row>
    <row r="178" spans="1:173" ht="17.7" customHeight="1">
      <c r="A178" s="79"/>
      <c r="B178" s="15"/>
      <c r="C178" s="15"/>
      <c r="D178" s="34"/>
      <c r="E178" s="16" t="s">
        <v>5</v>
      </c>
      <c r="F178" s="16"/>
      <c r="G178" s="32"/>
      <c r="H178" s="24">
        <f t="shared" ref="H178:AM178" si="34">SUM(H161:H177)</f>
        <v>0</v>
      </c>
      <c r="I178" s="24">
        <f t="shared" si="34"/>
        <v>0</v>
      </c>
      <c r="J178" s="24">
        <f t="shared" si="34"/>
        <v>0</v>
      </c>
      <c r="K178" s="24">
        <f t="shared" si="34"/>
        <v>0</v>
      </c>
      <c r="L178" s="24">
        <f t="shared" si="34"/>
        <v>0</v>
      </c>
      <c r="M178" s="24">
        <f t="shared" si="34"/>
        <v>0</v>
      </c>
      <c r="N178" s="24">
        <f t="shared" si="34"/>
        <v>0</v>
      </c>
      <c r="O178" s="24">
        <f t="shared" si="34"/>
        <v>0</v>
      </c>
      <c r="P178" s="24">
        <f t="shared" si="34"/>
        <v>0</v>
      </c>
      <c r="Q178" s="24">
        <f t="shared" si="34"/>
        <v>0</v>
      </c>
      <c r="R178" s="24">
        <f t="shared" si="34"/>
        <v>0</v>
      </c>
      <c r="S178" s="24">
        <f t="shared" si="34"/>
        <v>0</v>
      </c>
      <c r="T178" s="24">
        <f t="shared" si="34"/>
        <v>0</v>
      </c>
      <c r="U178" s="24">
        <f t="shared" si="34"/>
        <v>0</v>
      </c>
      <c r="V178" s="24">
        <f t="shared" si="34"/>
        <v>0</v>
      </c>
      <c r="W178" s="24">
        <f t="shared" si="34"/>
        <v>0</v>
      </c>
      <c r="X178" s="24">
        <f t="shared" si="34"/>
        <v>0</v>
      </c>
      <c r="Y178" s="24">
        <f t="shared" si="34"/>
        <v>0</v>
      </c>
      <c r="Z178" s="24">
        <f t="shared" si="34"/>
        <v>0</v>
      </c>
      <c r="AA178" s="24">
        <f t="shared" si="34"/>
        <v>0</v>
      </c>
      <c r="AB178" s="24">
        <f t="shared" si="34"/>
        <v>0</v>
      </c>
      <c r="AC178" s="24">
        <f t="shared" si="34"/>
        <v>0</v>
      </c>
      <c r="AD178" s="24">
        <f t="shared" si="34"/>
        <v>0</v>
      </c>
      <c r="AE178" s="24">
        <f t="shared" si="34"/>
        <v>20</v>
      </c>
      <c r="AF178" s="24">
        <f t="shared" si="34"/>
        <v>0</v>
      </c>
      <c r="AG178" s="24">
        <f t="shared" si="34"/>
        <v>0</v>
      </c>
      <c r="AH178" s="24">
        <f t="shared" si="34"/>
        <v>0</v>
      </c>
      <c r="AI178" s="24">
        <f t="shared" si="34"/>
        <v>0</v>
      </c>
      <c r="AJ178" s="24">
        <f t="shared" si="34"/>
        <v>0</v>
      </c>
      <c r="AK178" s="24">
        <f t="shared" si="34"/>
        <v>0</v>
      </c>
      <c r="AL178" s="24">
        <f t="shared" si="34"/>
        <v>0</v>
      </c>
      <c r="AM178" s="24">
        <f t="shared" si="34"/>
        <v>20</v>
      </c>
      <c r="AN178" s="24">
        <f t="shared" ref="AN178:BT178" si="35">SUM(AN161:AN177)</f>
        <v>0</v>
      </c>
      <c r="AO178" s="24">
        <f t="shared" si="35"/>
        <v>10</v>
      </c>
      <c r="AP178" s="24">
        <f t="shared" si="35"/>
        <v>0</v>
      </c>
      <c r="AQ178" s="24">
        <f t="shared" si="35"/>
        <v>0</v>
      </c>
      <c r="AR178" s="24">
        <f t="shared" si="35"/>
        <v>0</v>
      </c>
      <c r="AS178" s="24">
        <f t="shared" si="35"/>
        <v>0</v>
      </c>
      <c r="AT178" s="24">
        <f t="shared" si="35"/>
        <v>0</v>
      </c>
      <c r="AU178" s="24">
        <f t="shared" si="35"/>
        <v>210</v>
      </c>
      <c r="AV178" s="24">
        <f t="shared" si="35"/>
        <v>0</v>
      </c>
      <c r="AW178" s="24">
        <f t="shared" si="35"/>
        <v>0</v>
      </c>
      <c r="AX178" s="24">
        <f t="shared" si="35"/>
        <v>0</v>
      </c>
      <c r="AY178" s="24">
        <f t="shared" si="35"/>
        <v>0</v>
      </c>
      <c r="AZ178" s="24">
        <f t="shared" si="35"/>
        <v>0</v>
      </c>
      <c r="BA178" s="24">
        <f t="shared" si="35"/>
        <v>0</v>
      </c>
      <c r="BB178" s="24">
        <f t="shared" si="35"/>
        <v>0</v>
      </c>
      <c r="BC178" s="24">
        <f t="shared" si="35"/>
        <v>0</v>
      </c>
      <c r="BD178" s="24">
        <f t="shared" si="35"/>
        <v>0</v>
      </c>
      <c r="BE178" s="24">
        <f t="shared" si="35"/>
        <v>0</v>
      </c>
      <c r="BF178" s="24">
        <f t="shared" si="35"/>
        <v>160</v>
      </c>
      <c r="BG178" s="24">
        <f t="shared" si="35"/>
        <v>0</v>
      </c>
      <c r="BH178" s="24">
        <f t="shared" si="35"/>
        <v>0</v>
      </c>
      <c r="BI178" s="24">
        <f t="shared" si="35"/>
        <v>0</v>
      </c>
      <c r="BJ178" s="24">
        <f t="shared" si="35"/>
        <v>0</v>
      </c>
      <c r="BK178" s="24">
        <f t="shared" si="35"/>
        <v>0</v>
      </c>
      <c r="BL178" s="24">
        <f t="shared" si="35"/>
        <v>0</v>
      </c>
      <c r="BM178" s="24">
        <f t="shared" si="35"/>
        <v>0</v>
      </c>
      <c r="BN178" s="24">
        <f t="shared" ref="BN178" si="36">SUM(BN161:BN177)</f>
        <v>0</v>
      </c>
      <c r="BO178" s="24">
        <f t="shared" si="35"/>
        <v>0</v>
      </c>
      <c r="BP178" s="24">
        <f t="shared" si="35"/>
        <v>0</v>
      </c>
      <c r="BQ178" s="24">
        <f t="shared" si="35"/>
        <v>0</v>
      </c>
      <c r="BR178" s="24">
        <f t="shared" si="35"/>
        <v>0</v>
      </c>
      <c r="BS178" s="24">
        <f t="shared" si="35"/>
        <v>0</v>
      </c>
      <c r="BT178" s="24">
        <f t="shared" si="35"/>
        <v>0</v>
      </c>
      <c r="BU178" s="24">
        <f t="shared" ref="BU178:DA178" si="37">SUM(BU161:BU177)</f>
        <v>10</v>
      </c>
      <c r="BV178" s="24">
        <f t="shared" si="37"/>
        <v>0</v>
      </c>
      <c r="BW178" s="24">
        <f t="shared" si="37"/>
        <v>10</v>
      </c>
      <c r="BX178" s="24">
        <f t="shared" si="37"/>
        <v>105</v>
      </c>
      <c r="BY178" s="24">
        <f t="shared" si="37"/>
        <v>10</v>
      </c>
      <c r="BZ178" s="24">
        <f t="shared" si="37"/>
        <v>0</v>
      </c>
      <c r="CA178" s="24">
        <f t="shared" si="37"/>
        <v>0</v>
      </c>
      <c r="CB178" s="24">
        <f t="shared" si="37"/>
        <v>0</v>
      </c>
      <c r="CC178" s="24">
        <f t="shared" si="37"/>
        <v>0</v>
      </c>
      <c r="CD178" s="24">
        <f t="shared" si="37"/>
        <v>0</v>
      </c>
      <c r="CE178" s="24">
        <f t="shared" si="37"/>
        <v>15</v>
      </c>
      <c r="CF178" s="24">
        <f t="shared" si="37"/>
        <v>0</v>
      </c>
      <c r="CG178" s="24">
        <f t="shared" si="37"/>
        <v>0</v>
      </c>
      <c r="CH178" s="24">
        <f t="shared" ref="CH178" si="38">SUM(CH161:CH177)</f>
        <v>0</v>
      </c>
      <c r="CI178" s="24">
        <f t="shared" si="37"/>
        <v>30</v>
      </c>
      <c r="CJ178" s="24">
        <f t="shared" si="37"/>
        <v>0</v>
      </c>
      <c r="CK178" s="24">
        <f t="shared" si="37"/>
        <v>5</v>
      </c>
      <c r="CL178" s="24">
        <f t="shared" si="37"/>
        <v>80</v>
      </c>
      <c r="CM178" s="24">
        <f t="shared" si="37"/>
        <v>30</v>
      </c>
      <c r="CN178" s="24">
        <f t="shared" si="37"/>
        <v>0</v>
      </c>
      <c r="CO178" s="24">
        <f t="shared" si="37"/>
        <v>4</v>
      </c>
      <c r="CP178" s="24">
        <f t="shared" si="37"/>
        <v>5</v>
      </c>
      <c r="CQ178" s="24">
        <f t="shared" si="37"/>
        <v>0</v>
      </c>
      <c r="CR178" s="24">
        <f t="shared" si="37"/>
        <v>0</v>
      </c>
      <c r="CS178" s="24">
        <f t="shared" si="37"/>
        <v>0</v>
      </c>
      <c r="CT178" s="24">
        <f t="shared" si="37"/>
        <v>50</v>
      </c>
      <c r="CU178" s="24">
        <f t="shared" si="37"/>
        <v>0</v>
      </c>
      <c r="CV178" s="24">
        <f t="shared" si="37"/>
        <v>0</v>
      </c>
      <c r="CW178" s="24">
        <f t="shared" si="37"/>
        <v>0</v>
      </c>
      <c r="CX178" s="24">
        <f t="shared" si="37"/>
        <v>0</v>
      </c>
      <c r="CY178" s="24">
        <f t="shared" si="37"/>
        <v>0</v>
      </c>
      <c r="CZ178" s="24">
        <f t="shared" si="37"/>
        <v>0</v>
      </c>
      <c r="DA178" s="24">
        <f t="shared" si="37"/>
        <v>0</v>
      </c>
      <c r="DB178" s="24">
        <f t="shared" ref="DB178:EG178" si="39">SUM(DB161:DB177)</f>
        <v>0</v>
      </c>
      <c r="DC178" s="24">
        <f t="shared" si="39"/>
        <v>10</v>
      </c>
      <c r="DD178" s="24">
        <f t="shared" si="39"/>
        <v>15</v>
      </c>
      <c r="DE178" s="24">
        <f t="shared" si="39"/>
        <v>0</v>
      </c>
      <c r="DF178" s="24">
        <f t="shared" si="39"/>
        <v>0</v>
      </c>
      <c r="DG178" s="24">
        <f t="shared" si="39"/>
        <v>0</v>
      </c>
      <c r="DH178" s="24">
        <f t="shared" si="39"/>
        <v>5</v>
      </c>
      <c r="DI178" s="24">
        <f t="shared" si="39"/>
        <v>0</v>
      </c>
      <c r="DJ178" s="24">
        <f t="shared" si="39"/>
        <v>0</v>
      </c>
      <c r="DK178" s="24">
        <f t="shared" si="39"/>
        <v>5</v>
      </c>
      <c r="DL178" s="24">
        <f t="shared" si="39"/>
        <v>0</v>
      </c>
      <c r="DM178" s="24">
        <f t="shared" si="39"/>
        <v>0</v>
      </c>
      <c r="DN178" s="24">
        <f t="shared" si="39"/>
        <v>0</v>
      </c>
      <c r="DO178" s="24">
        <f t="shared" si="39"/>
        <v>0</v>
      </c>
      <c r="DP178" s="24">
        <f t="shared" si="39"/>
        <v>0</v>
      </c>
      <c r="DQ178" s="24">
        <f t="shared" si="39"/>
        <v>0</v>
      </c>
      <c r="DR178" s="24">
        <f t="shared" si="39"/>
        <v>0</v>
      </c>
      <c r="DS178" s="24">
        <f t="shared" si="39"/>
        <v>0</v>
      </c>
      <c r="DT178" s="24">
        <f t="shared" si="39"/>
        <v>5</v>
      </c>
      <c r="DU178" s="24">
        <f t="shared" si="39"/>
        <v>0</v>
      </c>
      <c r="DV178" s="24">
        <f t="shared" si="39"/>
        <v>0</v>
      </c>
      <c r="DW178" s="24">
        <f t="shared" si="39"/>
        <v>930</v>
      </c>
      <c r="DX178" s="24">
        <f t="shared" si="39"/>
        <v>0</v>
      </c>
      <c r="DY178" s="24">
        <f t="shared" si="39"/>
        <v>0</v>
      </c>
      <c r="DZ178" s="24">
        <f t="shared" si="39"/>
        <v>0</v>
      </c>
      <c r="EA178" s="24">
        <f t="shared" si="39"/>
        <v>0</v>
      </c>
      <c r="EB178" s="24">
        <f t="shared" si="39"/>
        <v>0</v>
      </c>
      <c r="EC178" s="24">
        <f t="shared" si="39"/>
        <v>0</v>
      </c>
      <c r="ED178" s="24">
        <f t="shared" si="39"/>
        <v>0</v>
      </c>
      <c r="EE178" s="24">
        <f t="shared" si="39"/>
        <v>0</v>
      </c>
      <c r="EF178" s="24">
        <f t="shared" si="39"/>
        <v>0</v>
      </c>
      <c r="EG178" s="24">
        <f t="shared" si="39"/>
        <v>0</v>
      </c>
      <c r="EH178" s="24">
        <f t="shared" ref="EH178:FJ178" si="40">SUM(EH161:EH177)</f>
        <v>0</v>
      </c>
      <c r="EI178" s="24">
        <f t="shared" si="40"/>
        <v>0</v>
      </c>
      <c r="EJ178" s="24">
        <f t="shared" si="40"/>
        <v>0</v>
      </c>
      <c r="EK178" s="24">
        <f t="shared" si="40"/>
        <v>0</v>
      </c>
      <c r="EL178" s="24">
        <f t="shared" si="40"/>
        <v>0</v>
      </c>
      <c r="EM178" s="24">
        <f t="shared" si="40"/>
        <v>0</v>
      </c>
      <c r="EN178" s="24">
        <f t="shared" si="40"/>
        <v>0</v>
      </c>
      <c r="EO178" s="24">
        <f t="shared" si="40"/>
        <v>0</v>
      </c>
      <c r="EP178" s="24">
        <f t="shared" si="40"/>
        <v>0</v>
      </c>
      <c r="EQ178" s="24">
        <f t="shared" si="40"/>
        <v>0</v>
      </c>
      <c r="ER178" s="24">
        <f t="shared" si="40"/>
        <v>0</v>
      </c>
      <c r="ES178" s="24">
        <f t="shared" si="40"/>
        <v>0</v>
      </c>
      <c r="ET178" s="24">
        <f t="shared" si="40"/>
        <v>0</v>
      </c>
      <c r="EU178" s="24">
        <f t="shared" si="40"/>
        <v>30</v>
      </c>
      <c r="EV178" s="24">
        <f t="shared" si="40"/>
        <v>5</v>
      </c>
      <c r="EW178" s="24">
        <f t="shared" si="40"/>
        <v>0</v>
      </c>
      <c r="EX178" s="24">
        <f t="shared" si="40"/>
        <v>0</v>
      </c>
      <c r="EY178" s="24">
        <f t="shared" si="40"/>
        <v>0</v>
      </c>
      <c r="EZ178" s="24">
        <f t="shared" si="40"/>
        <v>0</v>
      </c>
      <c r="FA178" s="24">
        <f t="shared" si="40"/>
        <v>0</v>
      </c>
      <c r="FB178" s="24">
        <f t="shared" si="40"/>
        <v>5</v>
      </c>
      <c r="FC178" s="24">
        <f t="shared" si="40"/>
        <v>0</v>
      </c>
      <c r="FD178" s="24">
        <f t="shared" si="40"/>
        <v>0</v>
      </c>
      <c r="FE178" s="24">
        <f t="shared" si="40"/>
        <v>0</v>
      </c>
      <c r="FF178" s="24">
        <f t="shared" si="40"/>
        <v>5</v>
      </c>
      <c r="FG178" s="24">
        <f t="shared" si="40"/>
        <v>0</v>
      </c>
      <c r="FH178" s="24">
        <f t="shared" si="40"/>
        <v>0</v>
      </c>
      <c r="FI178" s="24">
        <f t="shared" si="40"/>
        <v>0</v>
      </c>
      <c r="FJ178" s="24">
        <f t="shared" si="40"/>
        <v>0</v>
      </c>
      <c r="FK178" s="194"/>
      <c r="FL178" s="40">
        <f>SUM(H178:FJ178)</f>
        <v>1789</v>
      </c>
      <c r="FM178" s="31"/>
      <c r="FN178" s="32"/>
      <c r="FO178" s="32"/>
      <c r="FP178" s="24">
        <f>SUM(FP162:FP177)</f>
        <v>1789</v>
      </c>
      <c r="FQ178" s="5"/>
    </row>
    <row r="179" spans="1:173" s="37" customFormat="1" ht="15.6">
      <c r="A179" s="55"/>
      <c r="B179" s="56"/>
      <c r="C179" s="56"/>
      <c r="D179" s="56"/>
      <c r="E179" s="57"/>
      <c r="F179" s="57"/>
      <c r="G179" s="58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  <c r="AA179" s="59"/>
      <c r="AB179" s="59"/>
      <c r="AC179" s="59"/>
      <c r="AD179" s="59"/>
      <c r="AE179" s="59"/>
      <c r="AF179" s="59"/>
      <c r="AG179" s="59"/>
      <c r="AH179" s="59"/>
      <c r="AI179" s="59"/>
      <c r="AJ179" s="59"/>
      <c r="AK179" s="59"/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9"/>
      <c r="BF179" s="59"/>
      <c r="BG179" s="59"/>
      <c r="BH179" s="59"/>
      <c r="BI179" s="59"/>
      <c r="BJ179" s="59"/>
      <c r="BK179" s="59"/>
      <c r="BL179" s="59"/>
      <c r="BM179" s="59"/>
      <c r="BN179" s="59"/>
      <c r="BO179" s="59"/>
      <c r="BP179" s="59"/>
      <c r="BQ179" s="59"/>
      <c r="BR179" s="59"/>
      <c r="BS179" s="59"/>
      <c r="BT179" s="59"/>
      <c r="BU179" s="59"/>
      <c r="BV179" s="59"/>
      <c r="BW179" s="59"/>
      <c r="BX179" s="59"/>
      <c r="BY179" s="59"/>
      <c r="BZ179" s="59"/>
      <c r="CA179" s="59"/>
      <c r="CB179" s="59"/>
      <c r="CC179" s="59"/>
      <c r="CD179" s="59"/>
      <c r="CE179" s="59"/>
      <c r="CF179" s="59"/>
      <c r="CG179" s="59"/>
      <c r="CH179" s="59"/>
      <c r="CI179" s="59"/>
      <c r="CJ179" s="59"/>
      <c r="CK179" s="59"/>
      <c r="CL179" s="59"/>
      <c r="CM179" s="59"/>
      <c r="CN179" s="59"/>
      <c r="CO179" s="59"/>
      <c r="CP179" s="59"/>
      <c r="CQ179" s="59"/>
      <c r="CR179" s="59"/>
      <c r="CS179" s="59"/>
      <c r="CT179" s="59"/>
      <c r="CU179" s="59"/>
      <c r="CV179" s="59"/>
      <c r="CW179" s="59"/>
      <c r="CX179" s="59"/>
      <c r="CY179" s="59"/>
      <c r="CZ179" s="59"/>
      <c r="DA179" s="59"/>
      <c r="DB179" s="59"/>
      <c r="DC179" s="59"/>
      <c r="DD179" s="59"/>
      <c r="DE179" s="59"/>
      <c r="DF179" s="59"/>
      <c r="DG179" s="59"/>
      <c r="DH179" s="59"/>
      <c r="DI179" s="59"/>
      <c r="DJ179" s="59"/>
      <c r="DK179" s="59"/>
      <c r="DL179" s="59"/>
      <c r="DM179" s="59"/>
      <c r="DN179" s="59"/>
      <c r="DO179" s="59"/>
      <c r="DP179" s="59"/>
      <c r="DQ179" s="59"/>
      <c r="DR179" s="59"/>
      <c r="DS179" s="59"/>
      <c r="DT179" s="59"/>
      <c r="DU179" s="59"/>
      <c r="DV179" s="59"/>
      <c r="DW179" s="59"/>
      <c r="DX179" s="59"/>
      <c r="DY179" s="59"/>
      <c r="DZ179" s="59"/>
      <c r="EA179" s="59"/>
      <c r="EB179" s="59"/>
      <c r="EC179" s="59"/>
      <c r="ED179" s="59"/>
      <c r="EE179" s="59"/>
      <c r="EF179" s="59"/>
      <c r="EG179" s="59"/>
      <c r="EH179" s="59"/>
      <c r="EI179" s="59"/>
      <c r="EJ179" s="59"/>
      <c r="EK179" s="59"/>
      <c r="EL179" s="59"/>
      <c r="EM179" s="59"/>
      <c r="EN179" s="59"/>
      <c r="EO179" s="59"/>
      <c r="EP179" s="59"/>
      <c r="EQ179" s="59"/>
      <c r="ER179" s="59"/>
      <c r="ES179" s="59"/>
      <c r="ET179" s="59"/>
      <c r="EU179" s="59"/>
      <c r="EV179" s="59"/>
      <c r="EW179" s="59"/>
      <c r="EX179" s="59"/>
      <c r="EY179" s="59"/>
      <c r="EZ179" s="59"/>
      <c r="FA179" s="59"/>
      <c r="FB179" s="59"/>
      <c r="FC179" s="59"/>
      <c r="FD179" s="59"/>
      <c r="FE179" s="59"/>
      <c r="FF179" s="59"/>
      <c r="FG179" s="59"/>
      <c r="FH179" s="59"/>
      <c r="FI179" s="59"/>
      <c r="FJ179" s="59"/>
      <c r="FK179" s="192"/>
      <c r="FL179" s="61"/>
      <c r="FM179" s="58"/>
      <c r="FN179" s="55"/>
      <c r="FO179" s="60"/>
      <c r="FP179" s="60"/>
      <c r="FQ179" s="5"/>
    </row>
    <row r="180" spans="1:173" s="123" customFormat="1" ht="32.4">
      <c r="A180" s="118" t="s">
        <v>12</v>
      </c>
      <c r="B180" s="119" t="s">
        <v>47</v>
      </c>
      <c r="C180" s="119" t="s">
        <v>41</v>
      </c>
      <c r="D180" s="119" t="s">
        <v>14</v>
      </c>
      <c r="E180" s="120" t="s">
        <v>50</v>
      </c>
      <c r="F180" s="120"/>
      <c r="G180" s="120"/>
      <c r="H180" s="124" t="str">
        <f t="shared" ref="H180:FJ180" si="41">+H$6</f>
        <v>ANVLINK-00</v>
      </c>
      <c r="I180" s="124" t="str">
        <f t="shared" si="41"/>
        <v>N1030D2L-00</v>
      </c>
      <c r="J180" s="124" t="str">
        <f t="shared" si="41"/>
        <v>N1030L2L-00</v>
      </c>
      <c r="K180" s="124" t="str">
        <f t="shared" si="41"/>
        <v>N1030O2I-00</v>
      </c>
      <c r="L180" s="124" t="str">
        <f t="shared" si="41"/>
        <v>N103D42L-00</v>
      </c>
      <c r="M180" s="124" t="str">
        <f t="shared" si="41"/>
        <v>N105T4L-00</v>
      </c>
      <c r="N180" s="124" t="str">
        <f t="shared" si="41"/>
        <v>N105TD4D-00</v>
      </c>
      <c r="O180" s="124" t="str">
        <f t="shared" si="41"/>
        <v>N105TO4D-00</v>
      </c>
      <c r="P180" s="124" t="str">
        <f t="shared" si="41"/>
        <v>N105TO4L-00</v>
      </c>
      <c r="Q180" s="124" t="str">
        <f t="shared" si="41"/>
        <v>N1650D4L-00</v>
      </c>
      <c r="R180" s="124" t="str">
        <f t="shared" si="41"/>
        <v>N1650GO4-00</v>
      </c>
      <c r="S180" s="124" t="str">
        <f t="shared" si="41"/>
        <v>N1650IO4-00</v>
      </c>
      <c r="T180" s="124" t="str">
        <f t="shared" si="41"/>
        <v>N1650IX4-00</v>
      </c>
      <c r="U180" s="124" t="str">
        <f t="shared" si="41"/>
        <v>N1650O4-00</v>
      </c>
      <c r="V180" s="124" t="str">
        <f t="shared" si="41"/>
        <v>N1650O4L-00</v>
      </c>
      <c r="W180" s="124" t="str">
        <f t="shared" si="41"/>
        <v>N1650W24-00</v>
      </c>
      <c r="X180" s="124" t="str">
        <f t="shared" si="41"/>
        <v>N1650WO4-00</v>
      </c>
      <c r="Y180" s="124" t="str">
        <f t="shared" si="41"/>
        <v>N1656D4-00</v>
      </c>
      <c r="Z180" s="124" t="str">
        <f t="shared" si="41"/>
        <v>N1656D4L-00</v>
      </c>
      <c r="AA180" s="124" t="str">
        <f t="shared" si="41"/>
        <v>N1656EO4-00</v>
      </c>
      <c r="AB180" s="124" t="str">
        <f t="shared" si="41"/>
        <v>N1656O4-00</v>
      </c>
      <c r="AC180" s="124" t="str">
        <f t="shared" si="41"/>
        <v>N1656O4L-00</v>
      </c>
      <c r="AD180" s="124" t="str">
        <f t="shared" si="41"/>
        <v>N1656W24-00</v>
      </c>
      <c r="AE180" s="124" t="str">
        <f t="shared" si="41"/>
        <v>N1656WO4-00</v>
      </c>
      <c r="AF180" s="124" t="str">
        <f t="shared" si="41"/>
        <v>N165SD4-00</v>
      </c>
      <c r="AG180" s="124" t="str">
        <f t="shared" si="41"/>
        <v>N165SO4-00</v>
      </c>
      <c r="AH180" s="124" t="str">
        <f t="shared" si="41"/>
        <v>N165SWO4-00</v>
      </c>
      <c r="AI180" s="124" t="str">
        <f t="shared" si="41"/>
        <v>N1660D6-00</v>
      </c>
      <c r="AJ180" s="124" t="str">
        <f t="shared" si="41"/>
        <v>N1660G6-00</v>
      </c>
      <c r="AK180" s="124" t="str">
        <f t="shared" si="41"/>
        <v>N1660GO6-00</v>
      </c>
      <c r="AL180" s="124" t="str">
        <f t="shared" si="41"/>
        <v>N1660IO6-00</v>
      </c>
      <c r="AM180" s="124" t="str">
        <f t="shared" si="41"/>
        <v>N1660O6-00</v>
      </c>
      <c r="AN180" s="124" t="str">
        <f t="shared" si="41"/>
        <v>N166SA-00</v>
      </c>
      <c r="AO180" s="124" t="str">
        <f t="shared" si="41"/>
        <v>N166SD6-00</v>
      </c>
      <c r="AP180" s="124" t="str">
        <f t="shared" si="41"/>
        <v>N166SDV6-EC</v>
      </c>
      <c r="AQ180" s="124" t="str">
        <f t="shared" si="41"/>
        <v>N166SG6-00</v>
      </c>
      <c r="AR180" s="124" t="str">
        <f t="shared" si="41"/>
        <v>N166SGO6-00</v>
      </c>
      <c r="AS180" s="124" t="str">
        <f t="shared" si="41"/>
        <v>N166SIO6-00</v>
      </c>
      <c r="AT180" s="124" t="str">
        <f t="shared" si="41"/>
        <v>N166SIX6-00</v>
      </c>
      <c r="AU180" s="124" t="str">
        <f t="shared" si="41"/>
        <v>N166SO6-00</v>
      </c>
      <c r="AV180" s="124" t="str">
        <f t="shared" si="41"/>
        <v>N166TGO6-00</v>
      </c>
      <c r="AW180" s="124" t="str">
        <f t="shared" si="41"/>
        <v>N166TIO6-00</v>
      </c>
      <c r="AX180" s="124" t="str">
        <f t="shared" si="41"/>
        <v>N166TIX6-00</v>
      </c>
      <c r="AY180" s="124" t="str">
        <f t="shared" si="41"/>
        <v>N166TO6-00</v>
      </c>
      <c r="AZ180" s="124" t="str">
        <f t="shared" si="41"/>
        <v>N166TW26-00</v>
      </c>
      <c r="BA180" s="124" t="str">
        <f t="shared" si="41"/>
        <v>N2060AX-00</v>
      </c>
      <c r="BB180" s="124" t="str">
        <f t="shared" si="41"/>
        <v>N2060D6-00</v>
      </c>
      <c r="BC180" s="124" t="str">
        <f t="shared" si="41"/>
        <v>N2060GP-00</v>
      </c>
      <c r="BD180" s="124" t="str">
        <f t="shared" si="41"/>
        <v>N2060IO6-00</v>
      </c>
      <c r="BE180" s="124" t="str">
        <f t="shared" si="41"/>
        <v>N2060IX6-00</v>
      </c>
      <c r="BF180" s="124" t="str">
        <f t="shared" si="41"/>
        <v>N2060O6-00</v>
      </c>
      <c r="BG180" s="124" t="str">
        <f t="shared" si="41"/>
        <v>N2060W26-00</v>
      </c>
      <c r="BH180" s="124" t="str">
        <f t="shared" si="41"/>
        <v>N2060WO6-00</v>
      </c>
      <c r="BI180" s="124" t="str">
        <f t="shared" si="41"/>
        <v>N206SGW8-00</v>
      </c>
      <c r="BJ180" s="124" t="str">
        <f t="shared" si="41"/>
        <v>N206SW2-00</v>
      </c>
      <c r="BK180" s="124" t="str">
        <f t="shared" si="41"/>
        <v>N207SA-00</v>
      </c>
      <c r="BL180" s="124" t="str">
        <f t="shared" si="41"/>
        <v>N207SGOD-00</v>
      </c>
      <c r="BM180" s="124" t="str">
        <f t="shared" si="41"/>
        <v>N207SGWD-00</v>
      </c>
      <c r="BN180" s="124" t="str">
        <f t="shared" si="41"/>
        <v>N207SW-00</v>
      </c>
      <c r="BO180" s="124" t="str">
        <f t="shared" si="41"/>
        <v>N207SW-00</v>
      </c>
      <c r="BP180" s="124" t="str">
        <f t="shared" si="41"/>
        <v>N207SWO-00</v>
      </c>
      <c r="BQ180" s="124" t="str">
        <f t="shared" si="41"/>
        <v>N2080TO-00</v>
      </c>
      <c r="BR180" s="124" t="str">
        <f t="shared" si="41"/>
        <v>N208SG-00</v>
      </c>
      <c r="BS180" s="124" t="str">
        <f t="shared" si="41"/>
        <v>N208SGO-00</v>
      </c>
      <c r="BT180" s="124" t="str">
        <f t="shared" si="41"/>
        <v>N208SW-00</v>
      </c>
      <c r="BU180" s="124" t="str">
        <f t="shared" si="41"/>
        <v>N3060AE-00</v>
      </c>
      <c r="BV180" s="124" t="str">
        <f t="shared" si="41"/>
        <v>N3060E-00</v>
      </c>
      <c r="BW180" s="124" t="str">
        <f t="shared" si="41"/>
        <v>N3060EO-00</v>
      </c>
      <c r="BX180" s="124" t="str">
        <f t="shared" si="41"/>
        <v>N3060GO-00</v>
      </c>
      <c r="BY180" s="124" t="str">
        <f t="shared" si="41"/>
        <v>N3060VO-00</v>
      </c>
      <c r="BZ180" s="124" t="str">
        <f t="shared" si="41"/>
        <v>N306TAE-00</v>
      </c>
      <c r="CA180" s="124" t="str">
        <f t="shared" si="41"/>
        <v>N306TAM-00</v>
      </c>
      <c r="CB180" s="124" t="str">
        <f t="shared" si="41"/>
        <v>N306TE-00</v>
      </c>
      <c r="CC180" s="124" t="str">
        <f t="shared" si="41"/>
        <v>N306TEO-00</v>
      </c>
      <c r="CD180" s="124" t="str">
        <f t="shared" si="41"/>
        <v>N306TGO-00</v>
      </c>
      <c r="CE180" s="124" t="str">
        <f t="shared" si="41"/>
        <v>N306TGOP-00</v>
      </c>
      <c r="CF180" s="124" t="str">
        <f t="shared" si="41"/>
        <v>N306TGP-00</v>
      </c>
      <c r="CG180" s="124" t="str">
        <f t="shared" si="41"/>
        <v>N306TVO-00</v>
      </c>
      <c r="CH180" s="124" t="str">
        <f t="shared" si="41"/>
        <v>N3070AM-00</v>
      </c>
      <c r="CI180" s="124" t="str">
        <f t="shared" si="41"/>
        <v>N3070AM-00</v>
      </c>
      <c r="CJ180" s="124" t="str">
        <f t="shared" si="41"/>
        <v>N3070E-00</v>
      </c>
      <c r="CK180" s="124" t="str">
        <f t="shared" si="41"/>
        <v>N3070EO-00</v>
      </c>
      <c r="CL180" s="124" t="str">
        <f t="shared" si="41"/>
        <v>N3070GO-00</v>
      </c>
      <c r="CM180" s="124" t="str">
        <f t="shared" si="41"/>
        <v>N3070VO-00</v>
      </c>
      <c r="CN180" s="124" t="str">
        <f t="shared" si="41"/>
        <v>N3080AM-00</v>
      </c>
      <c r="CO180" s="124" t="str">
        <f t="shared" si="41"/>
        <v>N3080AW-00</v>
      </c>
      <c r="CP180" s="124" t="str">
        <f t="shared" si="41"/>
        <v>N3080AWB-00</v>
      </c>
      <c r="CQ180" s="124" t="str">
        <f t="shared" si="41"/>
        <v>N3080AX-00</v>
      </c>
      <c r="CR180" s="124" t="str">
        <f t="shared" si="41"/>
        <v>N3080E-00</v>
      </c>
      <c r="CS180" s="124" t="str">
        <f t="shared" si="41"/>
        <v>N3080EO-00</v>
      </c>
      <c r="CT180" s="124" t="str">
        <f t="shared" si="41"/>
        <v>N3080GO-00</v>
      </c>
      <c r="CU180" s="124" t="str">
        <f t="shared" si="41"/>
        <v>N3080GWB-00</v>
      </c>
      <c r="CV180" s="124" t="str">
        <f t="shared" si="41"/>
        <v>N3080IE-00</v>
      </c>
      <c r="CW180" s="124" t="str">
        <f t="shared" si="41"/>
        <v>N3080IE-AU</v>
      </c>
      <c r="CX180" s="124" t="str">
        <f t="shared" si="41"/>
        <v>N3080IE-CN</v>
      </c>
      <c r="CY180" s="124" t="str">
        <f t="shared" si="41"/>
        <v>N3080IE-JP</v>
      </c>
      <c r="CZ180" s="124" t="str">
        <f t="shared" si="41"/>
        <v>N3080IE-KR</v>
      </c>
      <c r="DA180" s="124" t="str">
        <f t="shared" si="41"/>
        <v>N3080IE-TW</v>
      </c>
      <c r="DB180" s="124" t="str">
        <f t="shared" si="41"/>
        <v>N3080IE-US</v>
      </c>
      <c r="DC180" s="124" t="str">
        <f t="shared" si="41"/>
        <v>N3080T-00</v>
      </c>
      <c r="DD180" s="124" t="str">
        <f t="shared" si="41"/>
        <v>N3080VO-00</v>
      </c>
      <c r="DE180" s="124" t="str">
        <f t="shared" si="41"/>
        <v>N3090AM-00</v>
      </c>
      <c r="DF180" s="124" t="str">
        <f t="shared" si="41"/>
        <v>N3090AW-00</v>
      </c>
      <c r="DG180" s="124" t="str">
        <f t="shared" si="41"/>
        <v>N3090AWB-00</v>
      </c>
      <c r="DH180" s="124" t="str">
        <f t="shared" si="41"/>
        <v>N3090AX-00</v>
      </c>
      <c r="DI180" s="124" t="str">
        <f t="shared" si="41"/>
        <v>N3090E-00</v>
      </c>
      <c r="DJ180" s="124" t="str">
        <f t="shared" si="41"/>
        <v>N3090EO-00</v>
      </c>
      <c r="DK180" s="124" t="str">
        <f t="shared" si="41"/>
        <v>N3090GO-00</v>
      </c>
      <c r="DL180" s="124" t="str">
        <f t="shared" si="41"/>
        <v>N3090IE-00</v>
      </c>
      <c r="DM180" s="124" t="str">
        <f t="shared" si="41"/>
        <v>N3090IE-AU</v>
      </c>
      <c r="DN180" s="124" t="str">
        <f t="shared" si="41"/>
        <v>N3090IE-CN</v>
      </c>
      <c r="DO180" s="124" t="str">
        <f t="shared" si="41"/>
        <v>N3090IE-JP</v>
      </c>
      <c r="DP180" s="124" t="str">
        <f t="shared" si="41"/>
        <v>N3090IE-KR</v>
      </c>
      <c r="DQ180" s="124" t="str">
        <f t="shared" si="41"/>
        <v>N3090IE-US</v>
      </c>
      <c r="DR180" s="124" t="str">
        <f t="shared" si="41"/>
        <v>N3090T-00</v>
      </c>
      <c r="DS180" s="124" t="str">
        <f t="shared" si="41"/>
        <v>N3090T-EC</v>
      </c>
      <c r="DT180" s="124" t="str">
        <f t="shared" si="41"/>
        <v>N3090VO-00</v>
      </c>
      <c r="DU180" s="124" t="str">
        <f t="shared" si="41"/>
        <v>N71052IL-00</v>
      </c>
      <c r="DV180" s="124" t="str">
        <f t="shared" si="41"/>
        <v>N7105S2L-00</v>
      </c>
      <c r="DW180" s="124" t="str">
        <f t="shared" si="41"/>
        <v>N710D32L-00</v>
      </c>
      <c r="DX180" s="124" t="str">
        <f t="shared" si="41"/>
        <v>N710D52L-00</v>
      </c>
      <c r="DY180" s="124" t="str">
        <f t="shared" si="41"/>
        <v>N710D5GL-00</v>
      </c>
      <c r="DZ180" s="124" t="str">
        <f t="shared" si="41"/>
        <v>N730D52I-00</v>
      </c>
      <c r="EA180" s="124" t="str">
        <f t="shared" si="41"/>
        <v>N730D52L-00</v>
      </c>
      <c r="EB180" s="124" t="str">
        <f t="shared" si="41"/>
        <v>R55XTD6-00</v>
      </c>
      <c r="EC180" s="124" t="str">
        <f t="shared" si="41"/>
        <v>R55XTD64-00</v>
      </c>
      <c r="ED180" s="124" t="str">
        <f t="shared" si="41"/>
        <v>R55XTGO-00</v>
      </c>
      <c r="EE180" s="124" t="str">
        <f t="shared" si="41"/>
        <v>R55XTGO4-00</v>
      </c>
      <c r="EF180" s="124" t="str">
        <f t="shared" si="41"/>
        <v>R55XTOC-00</v>
      </c>
      <c r="EG180" s="124" t="str">
        <f t="shared" si="41"/>
        <v>R55XTOC4-00</v>
      </c>
      <c r="EH180" s="124" t="str">
        <f t="shared" si="41"/>
        <v>R56XTGO-00</v>
      </c>
      <c r="EI180" s="124" t="str">
        <f t="shared" si="41"/>
        <v>R56XTWF-00</v>
      </c>
      <c r="EJ180" s="124" t="str">
        <f t="shared" si="41"/>
        <v>R56XTWO-00</v>
      </c>
      <c r="EK180" s="124" t="str">
        <f t="shared" si="41"/>
        <v>R57G-00</v>
      </c>
      <c r="EL180" s="124" t="str">
        <f t="shared" si="41"/>
        <v>R57GO-00</v>
      </c>
      <c r="EM180" s="124" t="str">
        <f t="shared" si="41"/>
        <v>R57XTA-00</v>
      </c>
      <c r="EN180" s="124" t="str">
        <f t="shared" si="41"/>
        <v>R57XTG-00</v>
      </c>
      <c r="EO180" s="124" t="str">
        <f t="shared" si="41"/>
        <v>R57XTGO-00</v>
      </c>
      <c r="EP180" s="124" t="str">
        <f t="shared" si="41"/>
        <v>R67E-00</v>
      </c>
      <c r="EQ180" s="124" t="str">
        <f t="shared" si="41"/>
        <v>R67GO-00</v>
      </c>
      <c r="ER180" s="124" t="str">
        <f t="shared" si="41"/>
        <v>R67XTAE-00</v>
      </c>
      <c r="ES180" s="124" t="str">
        <f t="shared" si="41"/>
        <v>R67XTB-00</v>
      </c>
      <c r="ET180" s="124" t="str">
        <f t="shared" si="41"/>
        <v>R67XTE-00</v>
      </c>
      <c r="EU180" s="124" t="str">
        <f t="shared" si="41"/>
        <v>R67XTGO-00</v>
      </c>
      <c r="EV180" s="124" t="str">
        <f t="shared" si="41"/>
        <v>R68AM-00</v>
      </c>
      <c r="EW180" s="124" t="str">
        <f t="shared" si="41"/>
        <v>R68B-00</v>
      </c>
      <c r="EX180" s="124" t="str">
        <f t="shared" si="41"/>
        <v>R68GO-00</v>
      </c>
      <c r="EY180" s="124" t="str">
        <f t="shared" si="41"/>
        <v>R68XTAM-00</v>
      </c>
      <c r="EZ180" s="124" t="str">
        <f t="shared" si="41"/>
        <v>R68XTAMC-00</v>
      </c>
      <c r="FA180" s="124" t="str">
        <f t="shared" si="41"/>
        <v>R68XTB-00</v>
      </c>
      <c r="FB180" s="124" t="str">
        <f t="shared" si="41"/>
        <v>R68XTGO-00</v>
      </c>
      <c r="FC180" s="124" t="str">
        <f t="shared" si="41"/>
        <v>R69XTAM-00</v>
      </c>
      <c r="FD180" s="124" t="str">
        <f t="shared" si="41"/>
        <v>R69XTAWB-00</v>
      </c>
      <c r="FE180" s="124" t="str">
        <f t="shared" si="41"/>
        <v>R69XTB-00</v>
      </c>
      <c r="FF180" s="124" t="str">
        <f t="shared" si="41"/>
        <v>R69XTGO-00</v>
      </c>
      <c r="FG180" s="124" t="str">
        <f t="shared" si="41"/>
        <v>RX570G8-00</v>
      </c>
      <c r="FH180" s="124" t="str">
        <f t="shared" si="41"/>
        <v>RX580G8-00</v>
      </c>
      <c r="FI180" s="124" t="str">
        <f t="shared" si="41"/>
        <v>RX582048-00</v>
      </c>
      <c r="FJ180" s="124" t="str">
        <f t="shared" si="41"/>
        <v>RX590GME-00</v>
      </c>
      <c r="FK180" s="193" t="s">
        <v>15</v>
      </c>
      <c r="FL180" s="121" t="s">
        <v>2</v>
      </c>
      <c r="FM180" s="121" t="s">
        <v>3</v>
      </c>
      <c r="FN180" s="121" t="s">
        <v>18</v>
      </c>
      <c r="FO180" s="121" t="s">
        <v>46</v>
      </c>
      <c r="FP180" s="122"/>
      <c r="FQ180" s="5"/>
    </row>
    <row r="181" spans="1:173" s="12" customFormat="1" ht="15" customHeight="1">
      <c r="A181" s="211" t="s">
        <v>272</v>
      </c>
      <c r="B181" s="211" t="s">
        <v>264</v>
      </c>
      <c r="C181" s="211" t="s">
        <v>398</v>
      </c>
      <c r="D181" s="211" t="s">
        <v>63</v>
      </c>
      <c r="E181" s="238" t="s">
        <v>399</v>
      </c>
      <c r="F181" s="211" t="s">
        <v>267</v>
      </c>
      <c r="G181" s="211" t="s">
        <v>972</v>
      </c>
      <c r="H181" s="239"/>
      <c r="I181" s="239"/>
      <c r="J181" s="239"/>
      <c r="K181" s="239"/>
      <c r="L181" s="239"/>
      <c r="M181" s="239"/>
      <c r="N181" s="239"/>
      <c r="O181" s="239"/>
      <c r="P181" s="239"/>
      <c r="Q181" s="239"/>
      <c r="R181" s="239"/>
      <c r="S181" s="239"/>
      <c r="T181" s="239"/>
      <c r="U181" s="239"/>
      <c r="V181" s="239"/>
      <c r="W181" s="239"/>
      <c r="X181" s="239"/>
      <c r="Y181" s="239"/>
      <c r="Z181" s="239"/>
      <c r="AA181" s="239"/>
      <c r="AB181" s="239"/>
      <c r="AC181" s="239"/>
      <c r="AD181" s="239"/>
      <c r="AE181" s="239"/>
      <c r="AF181" s="239"/>
      <c r="AG181" s="239"/>
      <c r="AH181" s="239"/>
      <c r="AI181" s="239"/>
      <c r="AJ181" s="239"/>
      <c r="AK181" s="239"/>
      <c r="AL181" s="239"/>
      <c r="AM181" s="239"/>
      <c r="AN181" s="239"/>
      <c r="AO181" s="239"/>
      <c r="AP181" s="239"/>
      <c r="AQ181" s="239"/>
      <c r="AR181" s="239"/>
      <c r="AS181" s="239"/>
      <c r="AT181" s="239"/>
      <c r="AU181" s="239"/>
      <c r="AV181" s="239"/>
      <c r="AW181" s="239"/>
      <c r="AX181" s="239"/>
      <c r="AY181" s="239"/>
      <c r="AZ181" s="239"/>
      <c r="BA181" s="239"/>
      <c r="BB181" s="239"/>
      <c r="BC181" s="239"/>
      <c r="BD181" s="239"/>
      <c r="BE181" s="239"/>
      <c r="BF181" s="239"/>
      <c r="BG181" s="239"/>
      <c r="BH181" s="239"/>
      <c r="BI181" s="239"/>
      <c r="BJ181" s="239"/>
      <c r="BK181" s="239"/>
      <c r="BL181" s="239"/>
      <c r="BM181" s="239"/>
      <c r="BN181" s="239"/>
      <c r="BO181" s="239"/>
      <c r="BP181" s="239"/>
      <c r="BQ181" s="239"/>
      <c r="BR181" s="239"/>
      <c r="BS181" s="239"/>
      <c r="BT181" s="239"/>
      <c r="BU181" s="239"/>
      <c r="BV181" s="239"/>
      <c r="BW181" s="239"/>
      <c r="BX181" s="239"/>
      <c r="BY181" s="239"/>
      <c r="BZ181" s="239"/>
      <c r="CA181" s="239"/>
      <c r="CB181" s="239"/>
      <c r="CC181" s="239"/>
      <c r="CD181" s="239"/>
      <c r="CE181" s="239"/>
      <c r="CF181" s="239"/>
      <c r="CG181" s="239"/>
      <c r="CH181" s="239"/>
      <c r="CI181" s="239"/>
      <c r="CJ181" s="239"/>
      <c r="CK181" s="239"/>
      <c r="CL181" s="239"/>
      <c r="CM181" s="239"/>
      <c r="CN181" s="239"/>
      <c r="CO181" s="239"/>
      <c r="CP181" s="239"/>
      <c r="CQ181" s="239"/>
      <c r="CR181" s="239"/>
      <c r="CS181" s="239"/>
      <c r="CT181" s="239"/>
      <c r="CU181" s="239"/>
      <c r="CV181" s="239"/>
      <c r="CW181" s="239"/>
      <c r="CX181" s="239"/>
      <c r="CY181" s="239"/>
      <c r="CZ181" s="239"/>
      <c r="DA181" s="239"/>
      <c r="DB181" s="239"/>
      <c r="DC181" s="240">
        <f>300-300+20</f>
        <v>20</v>
      </c>
      <c r="DD181" s="239"/>
      <c r="DE181" s="239"/>
      <c r="DF181" s="239"/>
      <c r="DG181" s="239"/>
      <c r="DH181" s="239"/>
      <c r="DI181" s="239"/>
      <c r="DJ181" s="239"/>
      <c r="DK181" s="239"/>
      <c r="DL181" s="239"/>
      <c r="DM181" s="239"/>
      <c r="DN181" s="239"/>
      <c r="DO181" s="239"/>
      <c r="DP181" s="239"/>
      <c r="DQ181" s="239"/>
      <c r="DR181" s="239"/>
      <c r="DS181" s="239"/>
      <c r="DT181" s="239"/>
      <c r="DU181" s="239"/>
      <c r="DV181" s="239"/>
      <c r="DW181" s="239"/>
      <c r="DX181" s="239"/>
      <c r="DY181" s="239"/>
      <c r="DZ181" s="239"/>
      <c r="EA181" s="239"/>
      <c r="EB181" s="239"/>
      <c r="EC181" s="239"/>
      <c r="ED181" s="239"/>
      <c r="EE181" s="239"/>
      <c r="EF181" s="239"/>
      <c r="EG181" s="239"/>
      <c r="EH181" s="239"/>
      <c r="EI181" s="239"/>
      <c r="EJ181" s="239"/>
      <c r="EK181" s="239"/>
      <c r="EL181" s="239"/>
      <c r="EM181" s="239"/>
      <c r="EN181" s="239"/>
      <c r="EO181" s="239"/>
      <c r="EP181" s="239"/>
      <c r="EQ181" s="239"/>
      <c r="ER181" s="239"/>
      <c r="ES181" s="239"/>
      <c r="ET181" s="239"/>
      <c r="EU181" s="239"/>
      <c r="EV181" s="239"/>
      <c r="EW181" s="239"/>
      <c r="EX181" s="239"/>
      <c r="EY181" s="239"/>
      <c r="EZ181" s="239"/>
      <c r="FA181" s="239"/>
      <c r="FB181" s="239"/>
      <c r="FC181" s="239"/>
      <c r="FD181" s="239"/>
      <c r="FE181" s="239"/>
      <c r="FF181" s="239"/>
      <c r="FG181" s="239"/>
      <c r="FH181" s="239"/>
      <c r="FI181" s="239"/>
      <c r="FJ181" s="239"/>
      <c r="FK181" s="241"/>
      <c r="FL181" s="242" t="s">
        <v>268</v>
      </c>
      <c r="FM181" s="243" t="s">
        <v>269</v>
      </c>
      <c r="FN181" s="243"/>
      <c r="FO181" s="243" t="s">
        <v>400</v>
      </c>
      <c r="FP181" s="244">
        <f t="shared" ref="FP181:FP185" si="42">SUM(H181:FJ181)</f>
        <v>20</v>
      </c>
      <c r="FQ181" s="12" t="s">
        <v>462</v>
      </c>
    </row>
    <row r="182" spans="1:173" s="12" customFormat="1" ht="15" customHeight="1">
      <c r="A182" s="211" t="s">
        <v>272</v>
      </c>
      <c r="B182" s="211" t="s">
        <v>264</v>
      </c>
      <c r="C182" s="211" t="s">
        <v>398</v>
      </c>
      <c r="D182" s="211" t="s">
        <v>63</v>
      </c>
      <c r="E182" s="183" t="s">
        <v>399</v>
      </c>
      <c r="F182" s="211" t="s">
        <v>267</v>
      </c>
      <c r="G182" s="211" t="s">
        <v>853</v>
      </c>
      <c r="H182" s="239"/>
      <c r="I182" s="239"/>
      <c r="J182" s="239"/>
      <c r="K182" s="239"/>
      <c r="L182" s="239"/>
      <c r="M182" s="239"/>
      <c r="N182" s="239"/>
      <c r="O182" s="239"/>
      <c r="P182" s="239"/>
      <c r="Q182" s="239"/>
      <c r="R182" s="239"/>
      <c r="S182" s="239"/>
      <c r="T182" s="239"/>
      <c r="U182" s="239"/>
      <c r="V182" s="239"/>
      <c r="W182" s="239"/>
      <c r="X182" s="239"/>
      <c r="Y182" s="239"/>
      <c r="Z182" s="239"/>
      <c r="AA182" s="239"/>
      <c r="AB182" s="239"/>
      <c r="AC182" s="239"/>
      <c r="AD182" s="239"/>
      <c r="AE182" s="239"/>
      <c r="AF182" s="239"/>
      <c r="AG182" s="239"/>
      <c r="AH182" s="239"/>
      <c r="AI182" s="239"/>
      <c r="AJ182" s="239"/>
      <c r="AK182" s="239"/>
      <c r="AL182" s="239"/>
      <c r="AM182" s="239"/>
      <c r="AN182" s="239"/>
      <c r="AO182" s="239"/>
      <c r="AP182" s="239"/>
      <c r="AQ182" s="239"/>
      <c r="AR182" s="239"/>
      <c r="AS182" s="239"/>
      <c r="AT182" s="239"/>
      <c r="AU182" s="239"/>
      <c r="AV182" s="239"/>
      <c r="AW182" s="239"/>
      <c r="AX182" s="239"/>
      <c r="AY182" s="239"/>
      <c r="AZ182" s="239"/>
      <c r="BA182" s="239"/>
      <c r="BB182" s="239"/>
      <c r="BC182" s="239"/>
      <c r="BD182" s="239"/>
      <c r="BE182" s="239"/>
      <c r="BF182" s="239"/>
      <c r="BG182" s="239"/>
      <c r="BH182" s="239"/>
      <c r="BI182" s="239"/>
      <c r="BJ182" s="239"/>
      <c r="BK182" s="239"/>
      <c r="BL182" s="239"/>
      <c r="BM182" s="239"/>
      <c r="BN182" s="239"/>
      <c r="BO182" s="239"/>
      <c r="BP182" s="239"/>
      <c r="BQ182" s="239"/>
      <c r="BR182" s="239"/>
      <c r="BS182" s="239"/>
      <c r="BT182" s="239"/>
      <c r="BU182" s="239"/>
      <c r="BV182" s="239"/>
      <c r="BW182" s="239"/>
      <c r="BX182" s="239"/>
      <c r="BY182" s="239"/>
      <c r="BZ182" s="239"/>
      <c r="CA182" s="239"/>
      <c r="CB182" s="239"/>
      <c r="CC182" s="239"/>
      <c r="CD182" s="239"/>
      <c r="CE182" s="239"/>
      <c r="CF182" s="239"/>
      <c r="CG182" s="239"/>
      <c r="CH182" s="239"/>
      <c r="CI182" s="239"/>
      <c r="CJ182" s="239"/>
      <c r="CK182" s="239"/>
      <c r="CL182" s="239"/>
      <c r="CM182" s="239"/>
      <c r="CN182" s="239"/>
      <c r="CO182" s="239"/>
      <c r="CP182" s="239"/>
      <c r="CQ182" s="239"/>
      <c r="CR182" s="239"/>
      <c r="CS182" s="239"/>
      <c r="CT182" s="239"/>
      <c r="CU182" s="239"/>
      <c r="CV182" s="239"/>
      <c r="CW182" s="239"/>
      <c r="CX182" s="239"/>
      <c r="CY182" s="239"/>
      <c r="CZ182" s="239"/>
      <c r="DA182" s="239"/>
      <c r="DB182" s="239"/>
      <c r="DC182" s="239"/>
      <c r="DD182" s="239"/>
      <c r="DE182" s="239"/>
      <c r="DF182" s="239"/>
      <c r="DG182" s="239"/>
      <c r="DH182" s="239"/>
      <c r="DI182" s="239"/>
      <c r="DJ182" s="239"/>
      <c r="DK182" s="239"/>
      <c r="DL182" s="239"/>
      <c r="DM182" s="239"/>
      <c r="DN182" s="239"/>
      <c r="DO182" s="239"/>
      <c r="DP182" s="239"/>
      <c r="DQ182" s="239"/>
      <c r="DR182" s="239"/>
      <c r="DS182" s="235">
        <f>800-800</f>
        <v>0</v>
      </c>
      <c r="DT182" s="239"/>
      <c r="DU182" s="239"/>
      <c r="DV182" s="239"/>
      <c r="DW182" s="239"/>
      <c r="DX182" s="239"/>
      <c r="DY182" s="239"/>
      <c r="DZ182" s="239"/>
      <c r="EA182" s="239"/>
      <c r="EB182" s="239"/>
      <c r="EC182" s="239"/>
      <c r="ED182" s="239"/>
      <c r="EE182" s="239"/>
      <c r="EF182" s="239"/>
      <c r="EG182" s="239"/>
      <c r="EH182" s="239"/>
      <c r="EI182" s="239"/>
      <c r="EJ182" s="239"/>
      <c r="EK182" s="239"/>
      <c r="EL182" s="239"/>
      <c r="EM182" s="239"/>
      <c r="EN182" s="239"/>
      <c r="EO182" s="239"/>
      <c r="EP182" s="239"/>
      <c r="EQ182" s="239"/>
      <c r="ER182" s="239"/>
      <c r="ES182" s="239"/>
      <c r="ET182" s="239"/>
      <c r="EU182" s="239"/>
      <c r="EV182" s="239"/>
      <c r="EW182" s="239"/>
      <c r="EX182" s="239"/>
      <c r="EY182" s="239"/>
      <c r="EZ182" s="239"/>
      <c r="FA182" s="239"/>
      <c r="FB182" s="239"/>
      <c r="FC182" s="239"/>
      <c r="FD182" s="239"/>
      <c r="FE182" s="239"/>
      <c r="FF182" s="239"/>
      <c r="FG182" s="239"/>
      <c r="FH182" s="239"/>
      <c r="FI182" s="239"/>
      <c r="FJ182" s="239"/>
      <c r="FK182" s="241"/>
      <c r="FL182" s="242" t="s">
        <v>268</v>
      </c>
      <c r="FM182" s="243" t="s">
        <v>401</v>
      </c>
      <c r="FN182" s="243"/>
      <c r="FO182" s="243" t="s">
        <v>400</v>
      </c>
      <c r="FP182" s="244">
        <f t="shared" si="42"/>
        <v>0</v>
      </c>
      <c r="FQ182" s="12" t="s">
        <v>462</v>
      </c>
    </row>
    <row r="183" spans="1:173" s="12" customFormat="1" ht="15" customHeight="1">
      <c r="A183" s="211" t="s">
        <v>272</v>
      </c>
      <c r="B183" s="211" t="s">
        <v>264</v>
      </c>
      <c r="C183" s="211" t="s">
        <v>398</v>
      </c>
      <c r="D183" s="211" t="s">
        <v>64</v>
      </c>
      <c r="E183" s="238" t="s">
        <v>402</v>
      </c>
      <c r="F183" s="211" t="s">
        <v>267</v>
      </c>
      <c r="G183" s="211" t="s">
        <v>853</v>
      </c>
      <c r="H183" s="239"/>
      <c r="I183" s="235">
        <f>400-400</f>
        <v>0</v>
      </c>
      <c r="J183" s="239"/>
      <c r="K183" s="239"/>
      <c r="L183" s="239"/>
      <c r="M183" s="239"/>
      <c r="N183" s="239"/>
      <c r="O183" s="239"/>
      <c r="P183" s="239"/>
      <c r="Q183" s="239"/>
      <c r="R183" s="239"/>
      <c r="S183" s="239"/>
      <c r="T183" s="239"/>
      <c r="U183" s="239"/>
      <c r="V183" s="239"/>
      <c r="W183" s="239"/>
      <c r="X183" s="239"/>
      <c r="Y183" s="239"/>
      <c r="Z183" s="239"/>
      <c r="AA183" s="239"/>
      <c r="AB183" s="239"/>
      <c r="AC183" s="239"/>
      <c r="AD183" s="239"/>
      <c r="AE183" s="239"/>
      <c r="AF183" s="239"/>
      <c r="AG183" s="239"/>
      <c r="AH183" s="239"/>
      <c r="AI183" s="239"/>
      <c r="AJ183" s="239"/>
      <c r="AK183" s="239"/>
      <c r="AL183" s="239"/>
      <c r="AM183" s="239"/>
      <c r="AN183" s="239"/>
      <c r="AO183" s="239"/>
      <c r="AP183" s="239"/>
      <c r="AQ183" s="239"/>
      <c r="AR183" s="239"/>
      <c r="AS183" s="239"/>
      <c r="AT183" s="239"/>
      <c r="AU183" s="239"/>
      <c r="AV183" s="239"/>
      <c r="AW183" s="239"/>
      <c r="AX183" s="239"/>
      <c r="AY183" s="239"/>
      <c r="AZ183" s="239"/>
      <c r="BA183" s="239"/>
      <c r="BB183" s="239"/>
      <c r="BC183" s="239"/>
      <c r="BD183" s="239"/>
      <c r="BE183" s="239"/>
      <c r="BF183" s="239"/>
      <c r="BG183" s="239"/>
      <c r="BH183" s="239"/>
      <c r="BI183" s="239"/>
      <c r="BJ183" s="239"/>
      <c r="BK183" s="239"/>
      <c r="BL183" s="239"/>
      <c r="BM183" s="239"/>
      <c r="BN183" s="239"/>
      <c r="BO183" s="239"/>
      <c r="BP183" s="239"/>
      <c r="BQ183" s="239"/>
      <c r="BR183" s="239"/>
      <c r="BS183" s="239"/>
      <c r="BT183" s="239"/>
      <c r="BU183" s="239"/>
      <c r="BV183" s="239"/>
      <c r="BW183" s="239"/>
      <c r="BX183" s="239"/>
      <c r="BY183" s="239"/>
      <c r="BZ183" s="239"/>
      <c r="CA183" s="239"/>
      <c r="CB183" s="239"/>
      <c r="CC183" s="239"/>
      <c r="CD183" s="239"/>
      <c r="CE183" s="239"/>
      <c r="CF183" s="239"/>
      <c r="CG183" s="239"/>
      <c r="CH183" s="239"/>
      <c r="CI183" s="239"/>
      <c r="CJ183" s="239"/>
      <c r="CK183" s="239"/>
      <c r="CL183" s="239"/>
      <c r="CM183" s="239"/>
      <c r="CN183" s="239"/>
      <c r="CO183" s="239"/>
      <c r="CP183" s="239"/>
      <c r="CQ183" s="239"/>
      <c r="CR183" s="239"/>
      <c r="CS183" s="239"/>
      <c r="CT183" s="239"/>
      <c r="CU183" s="239"/>
      <c r="CV183" s="239"/>
      <c r="CW183" s="239"/>
      <c r="CX183" s="239"/>
      <c r="CY183" s="239"/>
      <c r="CZ183" s="239"/>
      <c r="DA183" s="239"/>
      <c r="DB183" s="239"/>
      <c r="DC183" s="239"/>
      <c r="DD183" s="239"/>
      <c r="DE183" s="239"/>
      <c r="DF183" s="239"/>
      <c r="DG183" s="239"/>
      <c r="DH183" s="239"/>
      <c r="DI183" s="239"/>
      <c r="DJ183" s="239"/>
      <c r="DK183" s="239"/>
      <c r="DL183" s="239"/>
      <c r="DM183" s="239"/>
      <c r="DN183" s="239"/>
      <c r="DO183" s="239"/>
      <c r="DP183" s="239"/>
      <c r="DQ183" s="239"/>
      <c r="DR183" s="239"/>
      <c r="DS183" s="239"/>
      <c r="DT183" s="239"/>
      <c r="DU183" s="239"/>
      <c r="DV183" s="239"/>
      <c r="DW183" s="239"/>
      <c r="DX183" s="239"/>
      <c r="DY183" s="239"/>
      <c r="DZ183" s="239"/>
      <c r="EA183" s="239"/>
      <c r="EB183" s="239"/>
      <c r="EC183" s="239"/>
      <c r="ED183" s="239"/>
      <c r="EE183" s="239"/>
      <c r="EF183" s="239"/>
      <c r="EG183" s="239"/>
      <c r="EH183" s="239"/>
      <c r="EI183" s="239"/>
      <c r="EJ183" s="239"/>
      <c r="EK183" s="239"/>
      <c r="EL183" s="239"/>
      <c r="EM183" s="239"/>
      <c r="EN183" s="239"/>
      <c r="EO183" s="239"/>
      <c r="EP183" s="239"/>
      <c r="EQ183" s="239"/>
      <c r="ER183" s="239"/>
      <c r="ES183" s="239"/>
      <c r="ET183" s="239"/>
      <c r="EU183" s="239"/>
      <c r="EV183" s="239"/>
      <c r="EW183" s="239"/>
      <c r="EX183" s="239"/>
      <c r="EY183" s="239"/>
      <c r="EZ183" s="239"/>
      <c r="FA183" s="239"/>
      <c r="FB183" s="239"/>
      <c r="FC183" s="239"/>
      <c r="FD183" s="239"/>
      <c r="FE183" s="239"/>
      <c r="FF183" s="239"/>
      <c r="FG183" s="239"/>
      <c r="FH183" s="239"/>
      <c r="FI183" s="239"/>
      <c r="FJ183" s="239"/>
      <c r="FK183" s="241"/>
      <c r="FL183" s="242" t="s">
        <v>268</v>
      </c>
      <c r="FM183" s="243" t="s">
        <v>269</v>
      </c>
      <c r="FN183" s="243"/>
      <c r="FO183" s="243" t="s">
        <v>400</v>
      </c>
      <c r="FP183" s="244">
        <f t="shared" si="42"/>
        <v>0</v>
      </c>
      <c r="FQ183" s="12" t="s">
        <v>462</v>
      </c>
    </row>
    <row r="184" spans="1:173" s="12" customFormat="1" ht="15" customHeight="1">
      <c r="A184" s="211" t="s">
        <v>272</v>
      </c>
      <c r="B184" s="211" t="s">
        <v>264</v>
      </c>
      <c r="C184" s="211" t="s">
        <v>398</v>
      </c>
      <c r="D184" s="211" t="s">
        <v>63</v>
      </c>
      <c r="E184" s="238" t="s">
        <v>402</v>
      </c>
      <c r="F184" s="211" t="s">
        <v>267</v>
      </c>
      <c r="G184" s="211" t="s">
        <v>973</v>
      </c>
      <c r="H184" s="240">
        <f>40-40+30</f>
        <v>30</v>
      </c>
      <c r="I184" s="239"/>
      <c r="J184" s="239"/>
      <c r="K184" s="239"/>
      <c r="L184" s="239"/>
      <c r="M184" s="239"/>
      <c r="N184" s="239"/>
      <c r="O184" s="239"/>
      <c r="P184" s="239"/>
      <c r="Q184" s="239"/>
      <c r="R184" s="239"/>
      <c r="S184" s="239"/>
      <c r="T184" s="239"/>
      <c r="U184" s="239"/>
      <c r="V184" s="239"/>
      <c r="W184" s="239"/>
      <c r="X184" s="239"/>
      <c r="Y184" s="239"/>
      <c r="Z184" s="235">
        <f>500-500</f>
        <v>0</v>
      </c>
      <c r="AA184" s="239"/>
      <c r="AB184" s="235">
        <f>500-500</f>
        <v>0</v>
      </c>
      <c r="AC184" s="239"/>
      <c r="AD184" s="239"/>
      <c r="AE184" s="239"/>
      <c r="AF184" s="239"/>
      <c r="AG184" s="239"/>
      <c r="AH184" s="239"/>
      <c r="AI184" s="239"/>
      <c r="AJ184" s="239"/>
      <c r="AK184" s="239"/>
      <c r="AL184" s="239"/>
      <c r="AM184" s="239"/>
      <c r="AN184" s="239"/>
      <c r="AO184" s="239"/>
      <c r="AP184" s="239"/>
      <c r="AQ184" s="239"/>
      <c r="AR184" s="239"/>
      <c r="AS184" s="239"/>
      <c r="AT184" s="239"/>
      <c r="AU184" s="240">
        <f>2000-2000+120</f>
        <v>120</v>
      </c>
      <c r="AV184" s="239"/>
      <c r="AW184" s="239"/>
      <c r="AX184" s="239"/>
      <c r="AY184" s="239"/>
      <c r="AZ184" s="239"/>
      <c r="BA184" s="239"/>
      <c r="BB184" s="239"/>
      <c r="BC184" s="239"/>
      <c r="BD184" s="239"/>
      <c r="BE184" s="239"/>
      <c r="BF184" s="239"/>
      <c r="BG184" s="239"/>
      <c r="BH184" s="239"/>
      <c r="BI184" s="239"/>
      <c r="BJ184" s="239"/>
      <c r="BK184" s="239"/>
      <c r="BL184" s="239"/>
      <c r="BM184" s="239"/>
      <c r="BN184" s="239"/>
      <c r="BO184" s="239"/>
      <c r="BP184" s="239"/>
      <c r="BQ184" s="239"/>
      <c r="BR184" s="239"/>
      <c r="BS184" s="239"/>
      <c r="BT184" s="239"/>
      <c r="BU184" s="240">
        <f>100-100+10</f>
        <v>10</v>
      </c>
      <c r="BV184" s="235">
        <f>1000-1000</f>
        <v>0</v>
      </c>
      <c r="BW184" s="240">
        <f>1000-1000+10</f>
        <v>10</v>
      </c>
      <c r="BX184" s="240">
        <f>1000-1000+75</f>
        <v>75</v>
      </c>
      <c r="BY184" s="240">
        <f>500-500+10</f>
        <v>10</v>
      </c>
      <c r="BZ184" s="239"/>
      <c r="CA184" s="235">
        <f>500-500</f>
        <v>0</v>
      </c>
      <c r="CB184" s="235">
        <f>2000-2000</f>
        <v>0</v>
      </c>
      <c r="CC184" s="235">
        <f>2000-2000</f>
        <v>0</v>
      </c>
      <c r="CD184" s="240">
        <f>2000-2000+5</f>
        <v>5</v>
      </c>
      <c r="CE184" s="240">
        <f>1000-1000+10</f>
        <v>10</v>
      </c>
      <c r="CF184" s="239"/>
      <c r="CG184" s="235">
        <f>1000-1000</f>
        <v>0</v>
      </c>
      <c r="CH184" s="239"/>
      <c r="CI184" s="240">
        <f>500-500+40</f>
        <v>40</v>
      </c>
      <c r="CJ184" s="235">
        <f>1000-1000</f>
        <v>0</v>
      </c>
      <c r="CK184" s="240">
        <f>1000-1000+15</f>
        <v>15</v>
      </c>
      <c r="CL184" s="240">
        <f>1000-1000+140</f>
        <v>140</v>
      </c>
      <c r="CM184" s="240">
        <f>500-500+35</f>
        <v>35</v>
      </c>
      <c r="CN184" s="235">
        <f>1015-1015</f>
        <v>0</v>
      </c>
      <c r="CO184" s="240">
        <f>500-500+4</f>
        <v>4</v>
      </c>
      <c r="CP184" s="240">
        <f>100-100+5</f>
        <v>5</v>
      </c>
      <c r="CQ184" s="235">
        <f>1000-1000</f>
        <v>0</v>
      </c>
      <c r="CR184" s="239"/>
      <c r="CS184" s="235">
        <f>1000-1000</f>
        <v>0</v>
      </c>
      <c r="CT184" s="240">
        <f>1000-1000+65</f>
        <v>65</v>
      </c>
      <c r="CU184" s="239"/>
      <c r="CV184" s="239"/>
      <c r="CW184" s="239"/>
      <c r="CX184" s="239"/>
      <c r="CY184" s="240">
        <f>10-10+7</f>
        <v>7</v>
      </c>
      <c r="CZ184" s="239"/>
      <c r="DA184" s="239"/>
      <c r="DB184" s="239"/>
      <c r="DC184" s="240">
        <f>500-500+10</f>
        <v>10</v>
      </c>
      <c r="DD184" s="240">
        <f>1000-1000+25</f>
        <v>25</v>
      </c>
      <c r="DE184" s="235">
        <f>100-100</f>
        <v>0</v>
      </c>
      <c r="DF184" s="240">
        <f>50-50+4</f>
        <v>4</v>
      </c>
      <c r="DG184" s="240">
        <f>50-50+5</f>
        <v>5</v>
      </c>
      <c r="DH184" s="235">
        <f>100-100</f>
        <v>0</v>
      </c>
      <c r="DI184" s="239"/>
      <c r="DJ184" s="239"/>
      <c r="DK184" s="240">
        <f>200-200+40</f>
        <v>40</v>
      </c>
      <c r="DL184" s="239"/>
      <c r="DM184" s="239"/>
      <c r="DN184" s="239"/>
      <c r="DO184" s="240">
        <f>20-20+5</f>
        <v>5</v>
      </c>
      <c r="DP184" s="239"/>
      <c r="DQ184" s="239"/>
      <c r="DR184" s="239"/>
      <c r="DS184" s="239"/>
      <c r="DT184" s="240">
        <f>100-100+25</f>
        <v>25</v>
      </c>
      <c r="DU184" s="239"/>
      <c r="DV184" s="239"/>
      <c r="DW184" s="239"/>
      <c r="DX184" s="239"/>
      <c r="DY184" s="239"/>
      <c r="DZ184" s="239"/>
      <c r="EA184" s="239"/>
      <c r="EB184" s="239"/>
      <c r="EC184" s="239"/>
      <c r="ED184" s="239"/>
      <c r="EE184" s="239"/>
      <c r="EF184" s="239"/>
      <c r="EG184" s="239"/>
      <c r="EH184" s="239"/>
      <c r="EI184" s="239"/>
      <c r="EJ184" s="239"/>
      <c r="EK184" s="239"/>
      <c r="EL184" s="239"/>
      <c r="EM184" s="239"/>
      <c r="EN184" s="239"/>
      <c r="EO184" s="239"/>
      <c r="EP184" s="239"/>
      <c r="EQ184" s="239"/>
      <c r="ER184" s="239"/>
      <c r="ES184" s="239"/>
      <c r="ET184" s="235">
        <f>400-400</f>
        <v>0</v>
      </c>
      <c r="EU184" s="240">
        <f>400-400+35</f>
        <v>35</v>
      </c>
      <c r="EV184" s="240">
        <f>100-100+5</f>
        <v>5</v>
      </c>
      <c r="EW184" s="239"/>
      <c r="EX184" s="235">
        <f>200-200</f>
        <v>0</v>
      </c>
      <c r="EY184" s="239"/>
      <c r="EZ184" s="235">
        <f>200-200</f>
        <v>0</v>
      </c>
      <c r="FA184" s="239"/>
      <c r="FB184" s="240">
        <f>500-500+5</f>
        <v>5</v>
      </c>
      <c r="FC184" s="235">
        <f>50-50</f>
        <v>0</v>
      </c>
      <c r="FD184" s="239"/>
      <c r="FE184" s="239"/>
      <c r="FF184" s="240">
        <f>100-100+5</f>
        <v>5</v>
      </c>
      <c r="FG184" s="239"/>
      <c r="FH184" s="239"/>
      <c r="FI184" s="239"/>
      <c r="FJ184" s="239"/>
      <c r="FK184" s="241"/>
      <c r="FL184" s="242" t="s">
        <v>268</v>
      </c>
      <c r="FM184" s="243" t="s">
        <v>269</v>
      </c>
      <c r="FN184" s="243"/>
      <c r="FO184" s="243" t="s">
        <v>400</v>
      </c>
      <c r="FP184" s="244">
        <f t="shared" si="42"/>
        <v>745</v>
      </c>
      <c r="FQ184" s="12" t="s">
        <v>462</v>
      </c>
    </row>
    <row r="185" spans="1:173" s="12" customFormat="1" ht="15" customHeight="1">
      <c r="A185" s="211" t="s">
        <v>272</v>
      </c>
      <c r="B185" s="211" t="s">
        <v>264</v>
      </c>
      <c r="C185" s="211" t="s">
        <v>398</v>
      </c>
      <c r="D185" s="211" t="s">
        <v>65</v>
      </c>
      <c r="E185" s="238" t="s">
        <v>402</v>
      </c>
      <c r="F185" s="211" t="s">
        <v>267</v>
      </c>
      <c r="G185" s="211" t="s">
        <v>974</v>
      </c>
      <c r="H185" s="239"/>
      <c r="I185" s="239"/>
      <c r="J185" s="235">
        <f>200-200</f>
        <v>0</v>
      </c>
      <c r="K185" s="239"/>
      <c r="L185" s="239"/>
      <c r="M185" s="239"/>
      <c r="N185" s="239"/>
      <c r="O185" s="239"/>
      <c r="P185" s="239"/>
      <c r="Q185" s="239"/>
      <c r="R185" s="239"/>
      <c r="S185" s="239"/>
      <c r="T185" s="239"/>
      <c r="U185" s="239"/>
      <c r="V185" s="239"/>
      <c r="W185" s="239"/>
      <c r="X185" s="239"/>
      <c r="Y185" s="239"/>
      <c r="Z185" s="239"/>
      <c r="AA185" s="239"/>
      <c r="AB185" s="239"/>
      <c r="AC185" s="239"/>
      <c r="AD185" s="239"/>
      <c r="AE185" s="239"/>
      <c r="AF185" s="239"/>
      <c r="AG185" s="239"/>
      <c r="AH185" s="239"/>
      <c r="AI185" s="239"/>
      <c r="AJ185" s="239"/>
      <c r="AK185" s="239"/>
      <c r="AL185" s="239"/>
      <c r="AM185" s="239"/>
      <c r="AN185" s="239"/>
      <c r="AO185" s="239"/>
      <c r="AP185" s="239"/>
      <c r="AQ185" s="239"/>
      <c r="AR185" s="239"/>
      <c r="AS185" s="239"/>
      <c r="AT185" s="239"/>
      <c r="AU185" s="239"/>
      <c r="AV185" s="239"/>
      <c r="AW185" s="239"/>
      <c r="AX185" s="239"/>
      <c r="AY185" s="239"/>
      <c r="AZ185" s="239"/>
      <c r="BA185" s="239"/>
      <c r="BB185" s="239"/>
      <c r="BC185" s="239"/>
      <c r="BD185" s="239"/>
      <c r="BE185" s="239"/>
      <c r="BF185" s="239"/>
      <c r="BG185" s="239"/>
      <c r="BH185" s="239"/>
      <c r="BI185" s="239"/>
      <c r="BJ185" s="239"/>
      <c r="BK185" s="239"/>
      <c r="BL185" s="239"/>
      <c r="BM185" s="239"/>
      <c r="BN185" s="239"/>
      <c r="BO185" s="239"/>
      <c r="BP185" s="239"/>
      <c r="BQ185" s="239"/>
      <c r="BR185" s="239"/>
      <c r="BS185" s="239"/>
      <c r="BT185" s="239"/>
      <c r="BU185" s="239"/>
      <c r="BV185" s="239"/>
      <c r="BW185" s="239"/>
      <c r="BX185" s="239"/>
      <c r="BY185" s="239"/>
      <c r="BZ185" s="239"/>
      <c r="CA185" s="239"/>
      <c r="CB185" s="239"/>
      <c r="CC185" s="239"/>
      <c r="CD185" s="239"/>
      <c r="CE185" s="239"/>
      <c r="CF185" s="239"/>
      <c r="CG185" s="239"/>
      <c r="CH185" s="239"/>
      <c r="CI185" s="239"/>
      <c r="CJ185" s="239"/>
      <c r="CK185" s="239"/>
      <c r="CL185" s="239"/>
      <c r="CM185" s="239"/>
      <c r="CN185" s="239"/>
      <c r="CO185" s="239"/>
      <c r="CP185" s="239"/>
      <c r="CQ185" s="239"/>
      <c r="CR185" s="239"/>
      <c r="CS185" s="239"/>
      <c r="CT185" s="239"/>
      <c r="CU185" s="239"/>
      <c r="CV185" s="239"/>
      <c r="CW185" s="239"/>
      <c r="CX185" s="239"/>
      <c r="CY185" s="239"/>
      <c r="CZ185" s="239"/>
      <c r="DA185" s="239"/>
      <c r="DB185" s="239"/>
      <c r="DC185" s="239"/>
      <c r="DD185" s="239"/>
      <c r="DE185" s="239"/>
      <c r="DF185" s="239"/>
      <c r="DG185" s="239"/>
      <c r="DH185" s="239"/>
      <c r="DI185" s="239"/>
      <c r="DJ185" s="239"/>
      <c r="DK185" s="239"/>
      <c r="DL185" s="239"/>
      <c r="DM185" s="239"/>
      <c r="DN185" s="239"/>
      <c r="DO185" s="239"/>
      <c r="DP185" s="239"/>
      <c r="DQ185" s="239"/>
      <c r="DR185" s="239"/>
      <c r="DS185" s="239"/>
      <c r="DT185" s="239"/>
      <c r="DU185" s="239"/>
      <c r="DV185" s="239"/>
      <c r="DW185" s="239"/>
      <c r="DX185" s="239"/>
      <c r="DY185" s="239"/>
      <c r="DZ185" s="239"/>
      <c r="EA185" s="239"/>
      <c r="EB185" s="239"/>
      <c r="EC185" s="239"/>
      <c r="ED185" s="239"/>
      <c r="EE185" s="239"/>
      <c r="EF185" s="239"/>
      <c r="EG185" s="239"/>
      <c r="EH185" s="239"/>
      <c r="EI185" s="239"/>
      <c r="EJ185" s="239"/>
      <c r="EK185" s="239"/>
      <c r="EL185" s="239"/>
      <c r="EM185" s="239"/>
      <c r="EN185" s="239"/>
      <c r="EO185" s="239"/>
      <c r="EP185" s="239"/>
      <c r="EQ185" s="239"/>
      <c r="ER185" s="239"/>
      <c r="ES185" s="239"/>
      <c r="ET185" s="239"/>
      <c r="EU185" s="239"/>
      <c r="EV185" s="239"/>
      <c r="EW185" s="239"/>
      <c r="EX185" s="239"/>
      <c r="EY185" s="239"/>
      <c r="EZ185" s="239"/>
      <c r="FA185" s="239"/>
      <c r="FB185" s="239"/>
      <c r="FC185" s="239"/>
      <c r="FD185" s="239"/>
      <c r="FE185" s="239"/>
      <c r="FF185" s="239"/>
      <c r="FG185" s="239"/>
      <c r="FH185" s="239"/>
      <c r="FI185" s="239"/>
      <c r="FJ185" s="239"/>
      <c r="FK185" s="241"/>
      <c r="FL185" s="242" t="s">
        <v>268</v>
      </c>
      <c r="FM185" s="243" t="s">
        <v>269</v>
      </c>
      <c r="FN185" s="243"/>
      <c r="FO185" s="243" t="s">
        <v>400</v>
      </c>
      <c r="FP185" s="244">
        <f t="shared" si="42"/>
        <v>0</v>
      </c>
      <c r="FQ185" s="12" t="s">
        <v>462</v>
      </c>
    </row>
    <row r="186" spans="1:173" s="5" customFormat="1" ht="15" customHeight="1">
      <c r="A186" s="107" t="s">
        <v>272</v>
      </c>
      <c r="B186" s="107" t="s">
        <v>271</v>
      </c>
      <c r="C186" s="107" t="s">
        <v>398</v>
      </c>
      <c r="D186" s="107" t="s">
        <v>64</v>
      </c>
      <c r="E186" s="108" t="s">
        <v>403</v>
      </c>
      <c r="F186" s="107" t="s">
        <v>267</v>
      </c>
      <c r="G186" s="107" t="s">
        <v>987</v>
      </c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  <c r="AC186" s="109"/>
      <c r="AD186" s="109"/>
      <c r="AE186" s="109"/>
      <c r="AF186" s="109"/>
      <c r="AG186" s="185">
        <f>60-60</f>
        <v>0</v>
      </c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  <c r="AV186" s="109"/>
      <c r="AW186" s="109"/>
      <c r="AX186" s="109"/>
      <c r="AY186" s="109"/>
      <c r="AZ186" s="109"/>
      <c r="BA186" s="109"/>
      <c r="BB186" s="109"/>
      <c r="BC186" s="109"/>
      <c r="BD186" s="109"/>
      <c r="BE186" s="109"/>
      <c r="BF186" s="109"/>
      <c r="BG186" s="109"/>
      <c r="BH186" s="109"/>
      <c r="BI186" s="109"/>
      <c r="BJ186" s="109"/>
      <c r="BK186" s="109"/>
      <c r="BL186" s="109"/>
      <c r="BM186" s="109"/>
      <c r="BN186" s="109"/>
      <c r="BO186" s="109"/>
      <c r="BP186" s="109"/>
      <c r="BQ186" s="109"/>
      <c r="BR186" s="109"/>
      <c r="BS186" s="109"/>
      <c r="BT186" s="109"/>
      <c r="BU186" s="109"/>
      <c r="BV186" s="109"/>
      <c r="BW186" s="109"/>
      <c r="BX186" s="109"/>
      <c r="BY186" s="109"/>
      <c r="BZ186" s="109"/>
      <c r="CA186" s="109"/>
      <c r="CB186" s="109"/>
      <c r="CC186" s="109"/>
      <c r="CD186" s="109"/>
      <c r="CE186" s="109"/>
      <c r="CF186" s="109"/>
      <c r="CG186" s="109"/>
      <c r="CH186" s="109"/>
      <c r="CI186" s="109"/>
      <c r="CJ186" s="109"/>
      <c r="CK186" s="109"/>
      <c r="CL186" s="109"/>
      <c r="CM186" s="109"/>
      <c r="CN186" s="109"/>
      <c r="CO186" s="109"/>
      <c r="CP186" s="109"/>
      <c r="CQ186" s="109"/>
      <c r="CR186" s="109"/>
      <c r="CS186" s="109"/>
      <c r="CT186" s="109"/>
      <c r="CU186" s="109"/>
      <c r="CV186" s="109"/>
      <c r="CW186" s="109"/>
      <c r="CX186" s="109"/>
      <c r="CY186" s="109"/>
      <c r="CZ186" s="109"/>
      <c r="DA186" s="109"/>
      <c r="DB186" s="109"/>
      <c r="DC186" s="109"/>
      <c r="DD186" s="109"/>
      <c r="DE186" s="109"/>
      <c r="DF186" s="109"/>
      <c r="DG186" s="109"/>
      <c r="DH186" s="109"/>
      <c r="DI186" s="109"/>
      <c r="DJ186" s="109"/>
      <c r="DK186" s="109"/>
      <c r="DL186" s="109"/>
      <c r="DM186" s="109"/>
      <c r="DN186" s="109"/>
      <c r="DO186" s="109"/>
      <c r="DP186" s="109"/>
      <c r="DQ186" s="109"/>
      <c r="DR186" s="109"/>
      <c r="DS186" s="109"/>
      <c r="DT186" s="109"/>
      <c r="DU186" s="109"/>
      <c r="DV186" s="109"/>
      <c r="DW186" s="185">
        <f>300-300</f>
        <v>0</v>
      </c>
      <c r="DX186" s="109"/>
      <c r="DY186" s="109"/>
      <c r="DZ186" s="109"/>
      <c r="EA186" s="109"/>
      <c r="EB186" s="109"/>
      <c r="EC186" s="109"/>
      <c r="ED186" s="109"/>
      <c r="EE186" s="109"/>
      <c r="EF186" s="109"/>
      <c r="EG186" s="109"/>
      <c r="EH186" s="109"/>
      <c r="EI186" s="109"/>
      <c r="EJ186" s="109"/>
      <c r="EK186" s="109"/>
      <c r="EL186" s="109"/>
      <c r="EM186" s="109"/>
      <c r="EN186" s="109"/>
      <c r="EO186" s="109"/>
      <c r="EP186" s="109"/>
      <c r="EQ186" s="109"/>
      <c r="ER186" s="109"/>
      <c r="ES186" s="109"/>
      <c r="ET186" s="109"/>
      <c r="EU186" s="109"/>
      <c r="EV186" s="109"/>
      <c r="EW186" s="109"/>
      <c r="EX186" s="109"/>
      <c r="EY186" s="109"/>
      <c r="EZ186" s="109"/>
      <c r="FA186" s="109"/>
      <c r="FB186" s="109"/>
      <c r="FC186" s="109"/>
      <c r="FD186" s="109"/>
      <c r="FE186" s="109"/>
      <c r="FF186" s="109"/>
      <c r="FG186" s="109"/>
      <c r="FH186" s="109"/>
      <c r="FI186" s="109"/>
      <c r="FJ186" s="109"/>
      <c r="FK186" s="191"/>
      <c r="FL186" s="110" t="s">
        <v>268</v>
      </c>
      <c r="FM186" s="111" t="s">
        <v>269</v>
      </c>
      <c r="FN186" s="111"/>
      <c r="FO186" s="111" t="s">
        <v>404</v>
      </c>
      <c r="FP186" s="98">
        <f t="shared" ref="FP186:FP216" si="43">SUM(H186:FJ186)</f>
        <v>0</v>
      </c>
      <c r="FQ186" s="5" t="s">
        <v>461</v>
      </c>
    </row>
    <row r="187" spans="1:173" s="5" customFormat="1" ht="15" customHeight="1">
      <c r="A187" s="107" t="s">
        <v>272</v>
      </c>
      <c r="B187" s="107" t="s">
        <v>271</v>
      </c>
      <c r="C187" s="107" t="s">
        <v>398</v>
      </c>
      <c r="D187" s="107" t="s">
        <v>63</v>
      </c>
      <c r="E187" s="108" t="s">
        <v>403</v>
      </c>
      <c r="F187" s="107" t="s">
        <v>267</v>
      </c>
      <c r="G187" s="107" t="s">
        <v>987</v>
      </c>
      <c r="H187" s="109"/>
      <c r="I187" s="109"/>
      <c r="J187" s="109"/>
      <c r="K187" s="109"/>
      <c r="L187" s="185">
        <f>60-60</f>
        <v>0</v>
      </c>
      <c r="M187" s="109"/>
      <c r="N187" s="109"/>
      <c r="O187" s="109"/>
      <c r="P187" s="109"/>
      <c r="Q187" s="109"/>
      <c r="R187" s="109"/>
      <c r="S187" s="109"/>
      <c r="T187" s="109"/>
      <c r="U187" s="109"/>
      <c r="V187" s="185">
        <f>200-200</f>
        <v>0</v>
      </c>
      <c r="W187" s="109"/>
      <c r="X187" s="109"/>
      <c r="Y187" s="109"/>
      <c r="Z187" s="109"/>
      <c r="AA187" s="109"/>
      <c r="AB187" s="185">
        <f>200-200</f>
        <v>0</v>
      </c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  <c r="AV187" s="109"/>
      <c r="AW187" s="109"/>
      <c r="AX187" s="109"/>
      <c r="AY187" s="109"/>
      <c r="AZ187" s="109"/>
      <c r="BA187" s="109"/>
      <c r="BB187" s="109"/>
      <c r="BC187" s="109"/>
      <c r="BD187" s="109"/>
      <c r="BE187" s="109"/>
      <c r="BF187" s="109"/>
      <c r="BG187" s="109"/>
      <c r="BH187" s="109"/>
      <c r="BI187" s="109"/>
      <c r="BJ187" s="109"/>
      <c r="BK187" s="109"/>
      <c r="BL187" s="109"/>
      <c r="BM187" s="109"/>
      <c r="BN187" s="109"/>
      <c r="BO187" s="109"/>
      <c r="BP187" s="109"/>
      <c r="BQ187" s="109"/>
      <c r="BR187" s="109"/>
      <c r="BS187" s="109"/>
      <c r="BT187" s="109"/>
      <c r="BU187" s="109"/>
      <c r="BV187" s="109"/>
      <c r="BW187" s="109"/>
      <c r="BX187" s="109"/>
      <c r="BY187" s="109"/>
      <c r="BZ187" s="109"/>
      <c r="CA187" s="109"/>
      <c r="CB187" s="109"/>
      <c r="CC187" s="109"/>
      <c r="CD187" s="109"/>
      <c r="CE187" s="109"/>
      <c r="CF187" s="109"/>
      <c r="CG187" s="109"/>
      <c r="CH187" s="109"/>
      <c r="CI187" s="109"/>
      <c r="CJ187" s="109"/>
      <c r="CK187" s="109"/>
      <c r="CL187" s="109"/>
      <c r="CM187" s="109"/>
      <c r="CN187" s="109"/>
      <c r="CO187" s="109"/>
      <c r="CP187" s="109"/>
      <c r="CQ187" s="109"/>
      <c r="CR187" s="109"/>
      <c r="CS187" s="109"/>
      <c r="CT187" s="109"/>
      <c r="CU187" s="109"/>
      <c r="CV187" s="109"/>
      <c r="CW187" s="109"/>
      <c r="CX187" s="109"/>
      <c r="CY187" s="109"/>
      <c r="CZ187" s="109"/>
      <c r="DA187" s="109"/>
      <c r="DB187" s="109"/>
      <c r="DC187" s="109"/>
      <c r="DD187" s="109"/>
      <c r="DE187" s="109"/>
      <c r="DF187" s="109"/>
      <c r="DG187" s="109"/>
      <c r="DH187" s="109"/>
      <c r="DI187" s="109"/>
      <c r="DJ187" s="109"/>
      <c r="DK187" s="109"/>
      <c r="DL187" s="109"/>
      <c r="DM187" s="109"/>
      <c r="DN187" s="109"/>
      <c r="DO187" s="109"/>
      <c r="DP187" s="109"/>
      <c r="DQ187" s="109"/>
      <c r="DR187" s="109"/>
      <c r="DS187" s="109"/>
      <c r="DT187" s="109"/>
      <c r="DU187" s="109"/>
      <c r="DV187" s="109"/>
      <c r="DW187" s="109"/>
      <c r="DX187" s="109"/>
      <c r="DY187" s="109"/>
      <c r="DZ187" s="109"/>
      <c r="EA187" s="109"/>
      <c r="EB187" s="109"/>
      <c r="EC187" s="109"/>
      <c r="ED187" s="109"/>
      <c r="EE187" s="109"/>
      <c r="EF187" s="109"/>
      <c r="EG187" s="109"/>
      <c r="EH187" s="109"/>
      <c r="EI187" s="109"/>
      <c r="EJ187" s="109"/>
      <c r="EK187" s="109"/>
      <c r="EL187" s="109"/>
      <c r="EM187" s="109"/>
      <c r="EN187" s="109"/>
      <c r="EO187" s="109"/>
      <c r="EP187" s="109"/>
      <c r="EQ187" s="109"/>
      <c r="ER187" s="109"/>
      <c r="ES187" s="109"/>
      <c r="ET187" s="109"/>
      <c r="EU187" s="109"/>
      <c r="EV187" s="109"/>
      <c r="EW187" s="109"/>
      <c r="EX187" s="109"/>
      <c r="EY187" s="109"/>
      <c r="EZ187" s="109"/>
      <c r="FA187" s="109"/>
      <c r="FB187" s="109"/>
      <c r="FC187" s="109"/>
      <c r="FD187" s="109"/>
      <c r="FE187" s="109"/>
      <c r="FF187" s="109"/>
      <c r="FG187" s="109"/>
      <c r="FH187" s="109"/>
      <c r="FI187" s="109"/>
      <c r="FJ187" s="109"/>
      <c r="FK187" s="191"/>
      <c r="FL187" s="110" t="s">
        <v>268</v>
      </c>
      <c r="FM187" s="111" t="s">
        <v>269</v>
      </c>
      <c r="FN187" s="111"/>
      <c r="FO187" s="111" t="s">
        <v>404</v>
      </c>
      <c r="FP187" s="98">
        <f t="shared" si="43"/>
        <v>0</v>
      </c>
      <c r="FQ187" s="5" t="s">
        <v>461</v>
      </c>
    </row>
    <row r="188" spans="1:173" s="5" customFormat="1" ht="15" customHeight="1">
      <c r="A188" s="107" t="s">
        <v>272</v>
      </c>
      <c r="B188" s="107" t="s">
        <v>264</v>
      </c>
      <c r="C188" s="107" t="s">
        <v>398</v>
      </c>
      <c r="D188" s="107" t="s">
        <v>64</v>
      </c>
      <c r="E188" s="108" t="s">
        <v>405</v>
      </c>
      <c r="F188" s="107" t="s">
        <v>267</v>
      </c>
      <c r="G188" s="107" t="s">
        <v>987</v>
      </c>
      <c r="H188" s="109"/>
      <c r="I188" s="185">
        <f>20-20</f>
        <v>0</v>
      </c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  <c r="AV188" s="109"/>
      <c r="AW188" s="109"/>
      <c r="AX188" s="109"/>
      <c r="AY188" s="109"/>
      <c r="AZ188" s="109"/>
      <c r="BA188" s="109"/>
      <c r="BB188" s="109"/>
      <c r="BC188" s="109"/>
      <c r="BD188" s="109"/>
      <c r="BE188" s="109"/>
      <c r="BF188" s="109"/>
      <c r="BG188" s="109"/>
      <c r="BH188" s="109"/>
      <c r="BI188" s="109"/>
      <c r="BJ188" s="109"/>
      <c r="BK188" s="109"/>
      <c r="BL188" s="109"/>
      <c r="BM188" s="109"/>
      <c r="BN188" s="109"/>
      <c r="BO188" s="109"/>
      <c r="BP188" s="109"/>
      <c r="BQ188" s="109"/>
      <c r="BR188" s="109"/>
      <c r="BS188" s="109"/>
      <c r="BT188" s="109"/>
      <c r="BU188" s="109"/>
      <c r="BV188" s="109"/>
      <c r="BW188" s="109"/>
      <c r="BX188" s="109"/>
      <c r="BY188" s="109"/>
      <c r="BZ188" s="109"/>
      <c r="CA188" s="109"/>
      <c r="CB188" s="109"/>
      <c r="CC188" s="109"/>
      <c r="CD188" s="109"/>
      <c r="CE188" s="109"/>
      <c r="CF188" s="109"/>
      <c r="CG188" s="109"/>
      <c r="CH188" s="109"/>
      <c r="CI188" s="109"/>
      <c r="CJ188" s="109"/>
      <c r="CK188" s="109"/>
      <c r="CL188" s="109"/>
      <c r="CM188" s="109"/>
      <c r="CN188" s="109"/>
      <c r="CO188" s="109"/>
      <c r="CP188" s="109"/>
      <c r="CQ188" s="109"/>
      <c r="CR188" s="109"/>
      <c r="CS188" s="109"/>
      <c r="CT188" s="109"/>
      <c r="CU188" s="109"/>
      <c r="CV188" s="109"/>
      <c r="CW188" s="109"/>
      <c r="CX188" s="109"/>
      <c r="CY188" s="109"/>
      <c r="CZ188" s="109"/>
      <c r="DA188" s="109"/>
      <c r="DB188" s="109"/>
      <c r="DC188" s="109"/>
      <c r="DD188" s="109"/>
      <c r="DE188" s="109"/>
      <c r="DF188" s="109"/>
      <c r="DG188" s="109"/>
      <c r="DH188" s="109"/>
      <c r="DI188" s="109"/>
      <c r="DJ188" s="109"/>
      <c r="DK188" s="109"/>
      <c r="DL188" s="109"/>
      <c r="DM188" s="109"/>
      <c r="DN188" s="109"/>
      <c r="DO188" s="109"/>
      <c r="DP188" s="109"/>
      <c r="DQ188" s="109"/>
      <c r="DR188" s="109"/>
      <c r="DS188" s="109"/>
      <c r="DT188" s="109"/>
      <c r="DU188" s="109"/>
      <c r="DV188" s="109"/>
      <c r="DW188" s="109"/>
      <c r="DX188" s="109"/>
      <c r="DY188" s="109"/>
      <c r="DZ188" s="109"/>
      <c r="EA188" s="109"/>
      <c r="EB188" s="109"/>
      <c r="EC188" s="109"/>
      <c r="ED188" s="109"/>
      <c r="EE188" s="109"/>
      <c r="EF188" s="109"/>
      <c r="EG188" s="109"/>
      <c r="EH188" s="109"/>
      <c r="EI188" s="109"/>
      <c r="EJ188" s="109"/>
      <c r="EK188" s="109"/>
      <c r="EL188" s="109"/>
      <c r="EM188" s="109"/>
      <c r="EN188" s="109"/>
      <c r="EO188" s="109"/>
      <c r="EP188" s="109"/>
      <c r="EQ188" s="109"/>
      <c r="ER188" s="109"/>
      <c r="ES188" s="109"/>
      <c r="ET188" s="109"/>
      <c r="EU188" s="109"/>
      <c r="EV188" s="109"/>
      <c r="EW188" s="109"/>
      <c r="EX188" s="109"/>
      <c r="EY188" s="109"/>
      <c r="EZ188" s="109"/>
      <c r="FA188" s="109"/>
      <c r="FB188" s="109"/>
      <c r="FC188" s="109"/>
      <c r="FD188" s="109"/>
      <c r="FE188" s="109"/>
      <c r="FF188" s="109"/>
      <c r="FG188" s="109"/>
      <c r="FH188" s="109"/>
      <c r="FI188" s="109"/>
      <c r="FJ188" s="109"/>
      <c r="FK188" s="191"/>
      <c r="FL188" s="110" t="s">
        <v>268</v>
      </c>
      <c r="FM188" s="111" t="s">
        <v>269</v>
      </c>
      <c r="FN188" s="111"/>
      <c r="FO188" s="111" t="s">
        <v>406</v>
      </c>
      <c r="FP188" s="98">
        <f t="shared" si="43"/>
        <v>0</v>
      </c>
      <c r="FQ188" s="5" t="s">
        <v>461</v>
      </c>
    </row>
    <row r="189" spans="1:173" s="5" customFormat="1" ht="15" customHeight="1">
      <c r="A189" s="107" t="s">
        <v>272</v>
      </c>
      <c r="B189" s="107" t="s">
        <v>264</v>
      </c>
      <c r="C189" s="107" t="s">
        <v>398</v>
      </c>
      <c r="D189" s="107" t="s">
        <v>63</v>
      </c>
      <c r="E189" s="108" t="s">
        <v>405</v>
      </c>
      <c r="F189" s="107" t="s">
        <v>267</v>
      </c>
      <c r="G189" s="107" t="s">
        <v>987</v>
      </c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85">
        <f>10-10</f>
        <v>0</v>
      </c>
      <c r="AB189" s="109"/>
      <c r="AC189" s="185">
        <f>20-20</f>
        <v>0</v>
      </c>
      <c r="AD189" s="109"/>
      <c r="AE189" s="109"/>
      <c r="AF189" s="109"/>
      <c r="AG189" s="109"/>
      <c r="AH189" s="109"/>
      <c r="AI189" s="109"/>
      <c r="AJ189" s="109"/>
      <c r="AK189" s="109"/>
      <c r="AL189" s="109"/>
      <c r="AM189" s="109"/>
      <c r="AN189" s="109"/>
      <c r="AO189" s="109"/>
      <c r="AP189" s="109"/>
      <c r="AQ189" s="109"/>
      <c r="AR189" s="109"/>
      <c r="AS189" s="109"/>
      <c r="AT189" s="109"/>
      <c r="AU189" s="109"/>
      <c r="AV189" s="109"/>
      <c r="AW189" s="109"/>
      <c r="AX189" s="109"/>
      <c r="AY189" s="109"/>
      <c r="AZ189" s="109"/>
      <c r="BA189" s="109"/>
      <c r="BB189" s="109"/>
      <c r="BC189" s="109"/>
      <c r="BD189" s="109"/>
      <c r="BE189" s="109"/>
      <c r="BF189" s="109"/>
      <c r="BG189" s="109"/>
      <c r="BH189" s="109"/>
      <c r="BI189" s="109"/>
      <c r="BJ189" s="109"/>
      <c r="BK189" s="109"/>
      <c r="BL189" s="109"/>
      <c r="BM189" s="109"/>
      <c r="BN189" s="109"/>
      <c r="BO189" s="109"/>
      <c r="BP189" s="109"/>
      <c r="BQ189" s="109"/>
      <c r="BR189" s="109"/>
      <c r="BS189" s="109"/>
      <c r="BT189" s="109"/>
      <c r="BU189" s="109"/>
      <c r="BV189" s="109"/>
      <c r="BW189" s="109"/>
      <c r="BX189" s="109"/>
      <c r="BY189" s="109"/>
      <c r="BZ189" s="109"/>
      <c r="CA189" s="109"/>
      <c r="CB189" s="109"/>
      <c r="CC189" s="109"/>
      <c r="CD189" s="109"/>
      <c r="CE189" s="109"/>
      <c r="CF189" s="109"/>
      <c r="CG189" s="109"/>
      <c r="CH189" s="109"/>
      <c r="CI189" s="109"/>
      <c r="CJ189" s="109"/>
      <c r="CK189" s="109"/>
      <c r="CL189" s="109"/>
      <c r="CM189" s="109"/>
      <c r="CN189" s="109"/>
      <c r="CO189" s="109"/>
      <c r="CP189" s="109"/>
      <c r="CQ189" s="109"/>
      <c r="CR189" s="109"/>
      <c r="CS189" s="109"/>
      <c r="CT189" s="109"/>
      <c r="CU189" s="109"/>
      <c r="CV189" s="109"/>
      <c r="CW189" s="109"/>
      <c r="CX189" s="109"/>
      <c r="CY189" s="109"/>
      <c r="CZ189" s="109"/>
      <c r="DA189" s="109"/>
      <c r="DB189" s="109"/>
      <c r="DC189" s="109"/>
      <c r="DD189" s="109"/>
      <c r="DE189" s="109"/>
      <c r="DF189" s="109"/>
      <c r="DG189" s="109"/>
      <c r="DH189" s="109"/>
      <c r="DI189" s="109"/>
      <c r="DJ189" s="109"/>
      <c r="DK189" s="109"/>
      <c r="DL189" s="109"/>
      <c r="DM189" s="109"/>
      <c r="DN189" s="109"/>
      <c r="DO189" s="109"/>
      <c r="DP189" s="109"/>
      <c r="DQ189" s="109"/>
      <c r="DR189" s="109"/>
      <c r="DS189" s="109"/>
      <c r="DT189" s="109"/>
      <c r="DU189" s="109"/>
      <c r="DV189" s="109"/>
      <c r="DW189" s="109"/>
      <c r="DX189" s="109"/>
      <c r="DY189" s="109"/>
      <c r="DZ189" s="109"/>
      <c r="EA189" s="109"/>
      <c r="EB189" s="109"/>
      <c r="EC189" s="109"/>
      <c r="ED189" s="109"/>
      <c r="EE189" s="109"/>
      <c r="EF189" s="109"/>
      <c r="EG189" s="109"/>
      <c r="EH189" s="109"/>
      <c r="EI189" s="109"/>
      <c r="EJ189" s="185">
        <f>200-200</f>
        <v>0</v>
      </c>
      <c r="EK189" s="109"/>
      <c r="EL189" s="109"/>
      <c r="EM189" s="185">
        <f>100-100</f>
        <v>0</v>
      </c>
      <c r="EN189" s="109"/>
      <c r="EO189" s="185">
        <f>200-200</f>
        <v>0</v>
      </c>
      <c r="EP189" s="109"/>
      <c r="EQ189" s="109"/>
      <c r="ER189" s="109"/>
      <c r="ES189" s="109"/>
      <c r="ET189" s="109"/>
      <c r="EU189" s="109"/>
      <c r="EV189" s="109"/>
      <c r="EW189" s="109"/>
      <c r="EX189" s="109"/>
      <c r="EY189" s="109"/>
      <c r="EZ189" s="109"/>
      <c r="FA189" s="109"/>
      <c r="FB189" s="109"/>
      <c r="FC189" s="109"/>
      <c r="FD189" s="109"/>
      <c r="FE189" s="109"/>
      <c r="FF189" s="109"/>
      <c r="FG189" s="109"/>
      <c r="FH189" s="109"/>
      <c r="FI189" s="109"/>
      <c r="FJ189" s="109"/>
      <c r="FK189" s="191"/>
      <c r="FL189" s="110" t="s">
        <v>268</v>
      </c>
      <c r="FM189" s="111" t="s">
        <v>269</v>
      </c>
      <c r="FN189" s="111"/>
      <c r="FO189" s="111" t="s">
        <v>406</v>
      </c>
      <c r="FP189" s="98">
        <f t="shared" si="43"/>
        <v>0</v>
      </c>
      <c r="FQ189" s="5" t="s">
        <v>461</v>
      </c>
    </row>
    <row r="190" spans="1:173" s="12" customFormat="1" ht="15" customHeight="1">
      <c r="A190" s="211" t="s">
        <v>264</v>
      </c>
      <c r="B190" s="211" t="s">
        <v>264</v>
      </c>
      <c r="C190" s="211" t="s">
        <v>398</v>
      </c>
      <c r="D190" s="211" t="s">
        <v>64</v>
      </c>
      <c r="E190" s="238" t="s">
        <v>407</v>
      </c>
      <c r="F190" s="211" t="s">
        <v>267</v>
      </c>
      <c r="G190" s="211" t="s">
        <v>974</v>
      </c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39"/>
      <c r="S190" s="239"/>
      <c r="T190" s="239"/>
      <c r="U190" s="239"/>
      <c r="V190" s="239"/>
      <c r="W190" s="239"/>
      <c r="X190" s="239"/>
      <c r="Y190" s="239"/>
      <c r="Z190" s="239"/>
      <c r="AA190" s="239"/>
      <c r="AB190" s="239"/>
      <c r="AC190" s="239"/>
      <c r="AD190" s="239"/>
      <c r="AE190" s="239"/>
      <c r="AF190" s="239"/>
      <c r="AG190" s="239"/>
      <c r="AH190" s="239"/>
      <c r="AI190" s="239"/>
      <c r="AJ190" s="239"/>
      <c r="AK190" s="239"/>
      <c r="AL190" s="239"/>
      <c r="AM190" s="239"/>
      <c r="AN190" s="239"/>
      <c r="AO190" s="239"/>
      <c r="AP190" s="239"/>
      <c r="AQ190" s="239"/>
      <c r="AR190" s="239"/>
      <c r="AS190" s="239"/>
      <c r="AT190" s="239"/>
      <c r="AU190" s="239"/>
      <c r="AV190" s="239"/>
      <c r="AW190" s="239"/>
      <c r="AX190" s="239"/>
      <c r="AY190" s="239"/>
      <c r="AZ190" s="239"/>
      <c r="BA190" s="239"/>
      <c r="BB190" s="239"/>
      <c r="BC190" s="239"/>
      <c r="BD190" s="239"/>
      <c r="BE190" s="239"/>
      <c r="BF190" s="235">
        <f>2000-2000</f>
        <v>0</v>
      </c>
      <c r="BG190" s="239"/>
      <c r="BH190" s="239"/>
      <c r="BI190" s="239"/>
      <c r="BJ190" s="239"/>
      <c r="BK190" s="239"/>
      <c r="BL190" s="239"/>
      <c r="BM190" s="239"/>
      <c r="BN190" s="239"/>
      <c r="BO190" s="239"/>
      <c r="BP190" s="239"/>
      <c r="BQ190" s="239"/>
      <c r="BR190" s="239"/>
      <c r="BS190" s="239"/>
      <c r="BT190" s="239"/>
      <c r="BU190" s="239"/>
      <c r="BV190" s="239"/>
      <c r="BW190" s="239"/>
      <c r="BX190" s="239"/>
      <c r="BY190" s="239"/>
      <c r="BZ190" s="239"/>
      <c r="CA190" s="239"/>
      <c r="CB190" s="239"/>
      <c r="CC190" s="239"/>
      <c r="CD190" s="239"/>
      <c r="CE190" s="239"/>
      <c r="CF190" s="239"/>
      <c r="CG190" s="239"/>
      <c r="CH190" s="239"/>
      <c r="CI190" s="239"/>
      <c r="CJ190" s="239"/>
      <c r="CK190" s="239"/>
      <c r="CL190" s="239"/>
      <c r="CM190" s="239"/>
      <c r="CN190" s="239"/>
      <c r="CO190" s="239"/>
      <c r="CP190" s="239"/>
      <c r="CQ190" s="239"/>
      <c r="CR190" s="239"/>
      <c r="CS190" s="239"/>
      <c r="CT190" s="239"/>
      <c r="CU190" s="239"/>
      <c r="CV190" s="239"/>
      <c r="CW190" s="239"/>
      <c r="CX190" s="239"/>
      <c r="CY190" s="239"/>
      <c r="CZ190" s="239"/>
      <c r="DA190" s="239"/>
      <c r="DB190" s="239"/>
      <c r="DC190" s="239"/>
      <c r="DD190" s="239"/>
      <c r="DE190" s="239"/>
      <c r="DF190" s="239"/>
      <c r="DG190" s="239"/>
      <c r="DH190" s="239"/>
      <c r="DI190" s="239"/>
      <c r="DJ190" s="239"/>
      <c r="DK190" s="239"/>
      <c r="DL190" s="239"/>
      <c r="DM190" s="239"/>
      <c r="DN190" s="239"/>
      <c r="DO190" s="239"/>
      <c r="DP190" s="239"/>
      <c r="DQ190" s="239"/>
      <c r="DR190" s="239"/>
      <c r="DS190" s="239"/>
      <c r="DT190" s="239"/>
      <c r="DU190" s="239"/>
      <c r="DV190" s="239"/>
      <c r="DW190" s="239"/>
      <c r="DX190" s="239"/>
      <c r="DY190" s="239"/>
      <c r="DZ190" s="239"/>
      <c r="EA190" s="239"/>
      <c r="EB190" s="239"/>
      <c r="EC190" s="239"/>
      <c r="ED190" s="239"/>
      <c r="EE190" s="239"/>
      <c r="EF190" s="239"/>
      <c r="EG190" s="239"/>
      <c r="EH190" s="239"/>
      <c r="EI190" s="239"/>
      <c r="EJ190" s="239"/>
      <c r="EK190" s="239"/>
      <c r="EL190" s="239"/>
      <c r="EM190" s="239"/>
      <c r="EN190" s="239"/>
      <c r="EO190" s="239"/>
      <c r="EP190" s="239"/>
      <c r="EQ190" s="239"/>
      <c r="ER190" s="239"/>
      <c r="ES190" s="239"/>
      <c r="ET190" s="239"/>
      <c r="EU190" s="239"/>
      <c r="EV190" s="239"/>
      <c r="EW190" s="239"/>
      <c r="EX190" s="239"/>
      <c r="EY190" s="239"/>
      <c r="EZ190" s="239"/>
      <c r="FA190" s="239"/>
      <c r="FB190" s="239"/>
      <c r="FC190" s="239"/>
      <c r="FD190" s="239"/>
      <c r="FE190" s="239"/>
      <c r="FF190" s="239"/>
      <c r="FG190" s="239"/>
      <c r="FH190" s="239"/>
      <c r="FI190" s="239"/>
      <c r="FJ190" s="239"/>
      <c r="FK190" s="241"/>
      <c r="FL190" s="242" t="s">
        <v>268</v>
      </c>
      <c r="FM190" s="243" t="s">
        <v>269</v>
      </c>
      <c r="FN190" s="243"/>
      <c r="FO190" s="243" t="s">
        <v>408</v>
      </c>
      <c r="FP190" s="244">
        <f t="shared" ref="FP190:FP195" si="44">SUM(H190:FJ190)</f>
        <v>0</v>
      </c>
      <c r="FQ190" s="12" t="s">
        <v>462</v>
      </c>
    </row>
    <row r="191" spans="1:173" s="12" customFormat="1" ht="15" customHeight="1">
      <c r="A191" s="211" t="s">
        <v>264</v>
      </c>
      <c r="B191" s="211" t="s">
        <v>264</v>
      </c>
      <c r="C191" s="211" t="s">
        <v>398</v>
      </c>
      <c r="D191" s="211" t="s">
        <v>63</v>
      </c>
      <c r="E191" s="238" t="s">
        <v>407</v>
      </c>
      <c r="F191" s="211" t="s">
        <v>267</v>
      </c>
      <c r="G191" s="211" t="s">
        <v>975</v>
      </c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39"/>
      <c r="S191" s="239"/>
      <c r="T191" s="239"/>
      <c r="U191" s="239"/>
      <c r="V191" s="239"/>
      <c r="W191" s="239"/>
      <c r="X191" s="239"/>
      <c r="Y191" s="239"/>
      <c r="Z191" s="239"/>
      <c r="AA191" s="239"/>
      <c r="AB191" s="239"/>
      <c r="AC191" s="239"/>
      <c r="AD191" s="239"/>
      <c r="AE191" s="239"/>
      <c r="AF191" s="239"/>
      <c r="AG191" s="239"/>
      <c r="AH191" s="239"/>
      <c r="AI191" s="239"/>
      <c r="AJ191" s="239"/>
      <c r="AK191" s="239"/>
      <c r="AL191" s="239"/>
      <c r="AM191" s="239"/>
      <c r="AN191" s="239"/>
      <c r="AO191" s="239"/>
      <c r="AP191" s="239"/>
      <c r="AQ191" s="239"/>
      <c r="AR191" s="239"/>
      <c r="AS191" s="239"/>
      <c r="AT191" s="239"/>
      <c r="AU191" s="239"/>
      <c r="AV191" s="239"/>
      <c r="AW191" s="239"/>
      <c r="AX191" s="239"/>
      <c r="AY191" s="239"/>
      <c r="AZ191" s="239"/>
      <c r="BA191" s="239"/>
      <c r="BB191" s="239"/>
      <c r="BC191" s="239"/>
      <c r="BD191" s="239"/>
      <c r="BE191" s="239"/>
      <c r="BF191" s="240">
        <v>750</v>
      </c>
      <c r="BG191" s="239"/>
      <c r="BH191" s="239"/>
      <c r="BI191" s="239"/>
      <c r="BJ191" s="239"/>
      <c r="BK191" s="239"/>
      <c r="BL191" s="239"/>
      <c r="BM191" s="239"/>
      <c r="BN191" s="239"/>
      <c r="BO191" s="239"/>
      <c r="BP191" s="239"/>
      <c r="BQ191" s="239"/>
      <c r="BR191" s="239"/>
      <c r="BS191" s="239"/>
      <c r="BT191" s="239"/>
      <c r="BU191" s="240">
        <f>1000-1000+20</f>
        <v>20</v>
      </c>
      <c r="BV191" s="235">
        <f>1000-1000</f>
        <v>0</v>
      </c>
      <c r="BW191" s="240">
        <f>1000-1000+20</f>
        <v>20</v>
      </c>
      <c r="BX191" s="240">
        <f>2000-2000+180</f>
        <v>180</v>
      </c>
      <c r="BY191" s="240">
        <f>1000-1000+20</f>
        <v>20</v>
      </c>
      <c r="BZ191" s="239"/>
      <c r="CA191" s="235">
        <f>500-500</f>
        <v>0</v>
      </c>
      <c r="CB191" s="239"/>
      <c r="CC191" s="235">
        <f>1000-1000</f>
        <v>0</v>
      </c>
      <c r="CD191" s="235">
        <f>1000-1000</f>
        <v>0</v>
      </c>
      <c r="CE191" s="240">
        <f>1000-1000+20</f>
        <v>20</v>
      </c>
      <c r="CF191" s="239"/>
      <c r="CG191" s="235">
        <f>1000-1000</f>
        <v>0</v>
      </c>
      <c r="CH191" s="239"/>
      <c r="CI191" s="240">
        <f>500-500+90</f>
        <v>90</v>
      </c>
      <c r="CJ191" s="239"/>
      <c r="CK191" s="240">
        <f>1000-1000+25</f>
        <v>25</v>
      </c>
      <c r="CL191" s="240">
        <f>1000-1000+300</f>
        <v>300</v>
      </c>
      <c r="CM191" s="240">
        <f>1000-1000+100</f>
        <v>100</v>
      </c>
      <c r="CN191" s="235">
        <f>1000-1000</f>
        <v>0</v>
      </c>
      <c r="CO191" s="240">
        <f>500-500+4</f>
        <v>4</v>
      </c>
      <c r="CP191" s="235">
        <f>50-50</f>
        <v>0</v>
      </c>
      <c r="CQ191" s="240">
        <f>1000-1000+5</f>
        <v>5</v>
      </c>
      <c r="CR191" s="239"/>
      <c r="CS191" s="235">
        <f>1000-1000</f>
        <v>0</v>
      </c>
      <c r="CT191" s="240">
        <f>1000-1000+200</f>
        <v>200</v>
      </c>
      <c r="CU191" s="239"/>
      <c r="CV191" s="239"/>
      <c r="CW191" s="239"/>
      <c r="CX191" s="239"/>
      <c r="CY191" s="239"/>
      <c r="CZ191" s="240">
        <f>50-50+5</f>
        <v>5</v>
      </c>
      <c r="DA191" s="239"/>
      <c r="DB191" s="239"/>
      <c r="DC191" s="240">
        <f>1000-1000+20</f>
        <v>20</v>
      </c>
      <c r="DD191" s="240">
        <f>1000-1000+50</f>
        <v>50</v>
      </c>
      <c r="DE191" s="235">
        <f>100-100</f>
        <v>0</v>
      </c>
      <c r="DF191" s="240">
        <f>100-100+4</f>
        <v>4</v>
      </c>
      <c r="DG191" s="239"/>
      <c r="DH191" s="235">
        <f>100-100</f>
        <v>0</v>
      </c>
      <c r="DI191" s="239"/>
      <c r="DJ191" s="235">
        <f>100-100</f>
        <v>0</v>
      </c>
      <c r="DK191" s="240">
        <f>100-100+40</f>
        <v>40</v>
      </c>
      <c r="DL191" s="239"/>
      <c r="DM191" s="239"/>
      <c r="DN191" s="239"/>
      <c r="DO191" s="239"/>
      <c r="DP191" s="239"/>
      <c r="DQ191" s="239"/>
      <c r="DR191" s="240">
        <f>500-500+5</f>
        <v>5</v>
      </c>
      <c r="DS191" s="239"/>
      <c r="DT191" s="240">
        <f>100-100+25</f>
        <v>25</v>
      </c>
      <c r="DU191" s="239"/>
      <c r="DV191" s="239"/>
      <c r="DW191" s="239"/>
      <c r="DX191" s="239"/>
      <c r="DY191" s="239"/>
      <c r="DZ191" s="239"/>
      <c r="EA191" s="239"/>
      <c r="EB191" s="239"/>
      <c r="EC191" s="239"/>
      <c r="ED191" s="239"/>
      <c r="EE191" s="239"/>
      <c r="EF191" s="239"/>
      <c r="EG191" s="239"/>
      <c r="EH191" s="239"/>
      <c r="EI191" s="239"/>
      <c r="EJ191" s="239"/>
      <c r="EK191" s="239"/>
      <c r="EL191" s="239"/>
      <c r="EM191" s="239"/>
      <c r="EN191" s="239"/>
      <c r="EO191" s="239"/>
      <c r="EP191" s="239"/>
      <c r="EQ191" s="239"/>
      <c r="ER191" s="235">
        <f>500-500</f>
        <v>0</v>
      </c>
      <c r="ES191" s="239"/>
      <c r="ET191" s="235">
        <f>500-500</f>
        <v>0</v>
      </c>
      <c r="EU191" s="240">
        <f>500-500+70</f>
        <v>70</v>
      </c>
      <c r="EV191" s="235">
        <f>200-200</f>
        <v>0</v>
      </c>
      <c r="EW191" s="239"/>
      <c r="EX191" s="235">
        <f>200-200</f>
        <v>0</v>
      </c>
      <c r="EY191" s="235">
        <f>500-500</f>
        <v>0</v>
      </c>
      <c r="EZ191" s="235">
        <f>500-500</f>
        <v>0</v>
      </c>
      <c r="FA191" s="239"/>
      <c r="FB191" s="240">
        <f>500-500+5</f>
        <v>5</v>
      </c>
      <c r="FC191" s="235">
        <f>100-100</f>
        <v>0</v>
      </c>
      <c r="FD191" s="239"/>
      <c r="FE191" s="239"/>
      <c r="FF191" s="240">
        <f>100-100+15</f>
        <v>15</v>
      </c>
      <c r="FG191" s="239"/>
      <c r="FH191" s="239"/>
      <c r="FI191" s="239"/>
      <c r="FJ191" s="239"/>
      <c r="FK191" s="241"/>
      <c r="FL191" s="242" t="s">
        <v>268</v>
      </c>
      <c r="FM191" s="243" t="s">
        <v>269</v>
      </c>
      <c r="FN191" s="243"/>
      <c r="FO191" s="243" t="s">
        <v>408</v>
      </c>
      <c r="FP191" s="244">
        <f t="shared" si="44"/>
        <v>1973</v>
      </c>
      <c r="FQ191" s="12" t="s">
        <v>462</v>
      </c>
    </row>
    <row r="192" spans="1:173" s="12" customFormat="1" ht="15" customHeight="1">
      <c r="A192" s="211" t="s">
        <v>264</v>
      </c>
      <c r="B192" s="211" t="s">
        <v>264</v>
      </c>
      <c r="C192" s="211" t="s">
        <v>398</v>
      </c>
      <c r="D192" s="211" t="s">
        <v>65</v>
      </c>
      <c r="E192" s="238" t="s">
        <v>407</v>
      </c>
      <c r="F192" s="211" t="s">
        <v>267</v>
      </c>
      <c r="G192" s="211" t="s">
        <v>974</v>
      </c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39"/>
      <c r="S192" s="239"/>
      <c r="T192" s="239"/>
      <c r="U192" s="239"/>
      <c r="V192" s="239"/>
      <c r="W192" s="239"/>
      <c r="X192" s="239"/>
      <c r="Y192" s="239"/>
      <c r="Z192" s="239"/>
      <c r="AA192" s="239"/>
      <c r="AB192" s="239"/>
      <c r="AC192" s="239"/>
      <c r="AD192" s="239"/>
      <c r="AE192" s="239"/>
      <c r="AF192" s="239"/>
      <c r="AG192" s="239"/>
      <c r="AH192" s="239"/>
      <c r="AI192" s="239"/>
      <c r="AJ192" s="239"/>
      <c r="AK192" s="239"/>
      <c r="AL192" s="239"/>
      <c r="AM192" s="239"/>
      <c r="AN192" s="239"/>
      <c r="AO192" s="239"/>
      <c r="AP192" s="239"/>
      <c r="AQ192" s="239"/>
      <c r="AR192" s="239"/>
      <c r="AS192" s="239"/>
      <c r="AT192" s="239"/>
      <c r="AU192" s="239"/>
      <c r="AV192" s="239"/>
      <c r="AW192" s="239"/>
      <c r="AX192" s="239"/>
      <c r="AY192" s="239"/>
      <c r="AZ192" s="239"/>
      <c r="BA192" s="239"/>
      <c r="BB192" s="239"/>
      <c r="BC192" s="239"/>
      <c r="BD192" s="239"/>
      <c r="BE192" s="239"/>
      <c r="BF192" s="239"/>
      <c r="BG192" s="239"/>
      <c r="BH192" s="239"/>
      <c r="BI192" s="239"/>
      <c r="BJ192" s="239"/>
      <c r="BK192" s="239"/>
      <c r="BL192" s="239"/>
      <c r="BM192" s="239"/>
      <c r="BN192" s="239"/>
      <c r="BO192" s="239"/>
      <c r="BP192" s="239"/>
      <c r="BQ192" s="239"/>
      <c r="BR192" s="239"/>
      <c r="BS192" s="239"/>
      <c r="BT192" s="239"/>
      <c r="BU192" s="239"/>
      <c r="BV192" s="239"/>
      <c r="BW192" s="239"/>
      <c r="BX192" s="239"/>
      <c r="BY192" s="239"/>
      <c r="BZ192" s="239"/>
      <c r="CA192" s="239"/>
      <c r="CB192" s="239"/>
      <c r="CC192" s="239"/>
      <c r="CD192" s="239"/>
      <c r="CE192" s="239"/>
      <c r="CF192" s="239"/>
      <c r="CG192" s="239"/>
      <c r="CH192" s="239"/>
      <c r="CI192" s="239"/>
      <c r="CJ192" s="239"/>
      <c r="CK192" s="239"/>
      <c r="CL192" s="239"/>
      <c r="CM192" s="239"/>
      <c r="CN192" s="239"/>
      <c r="CO192" s="239"/>
      <c r="CP192" s="239"/>
      <c r="CQ192" s="239"/>
      <c r="CR192" s="239"/>
      <c r="CS192" s="239"/>
      <c r="CT192" s="239"/>
      <c r="CU192" s="239"/>
      <c r="CV192" s="239"/>
      <c r="CW192" s="239"/>
      <c r="CX192" s="239"/>
      <c r="CY192" s="239"/>
      <c r="CZ192" s="239"/>
      <c r="DA192" s="239"/>
      <c r="DB192" s="239"/>
      <c r="DC192" s="239"/>
      <c r="DD192" s="239"/>
      <c r="DE192" s="239"/>
      <c r="DF192" s="239"/>
      <c r="DG192" s="239"/>
      <c r="DH192" s="239"/>
      <c r="DI192" s="239"/>
      <c r="DJ192" s="239"/>
      <c r="DK192" s="239"/>
      <c r="DL192" s="239"/>
      <c r="DM192" s="239"/>
      <c r="DN192" s="239"/>
      <c r="DO192" s="239"/>
      <c r="DP192" s="239"/>
      <c r="DQ192" s="239"/>
      <c r="DR192" s="239"/>
      <c r="DS192" s="239"/>
      <c r="DT192" s="239"/>
      <c r="DU192" s="239"/>
      <c r="DV192" s="239"/>
      <c r="DW192" s="239"/>
      <c r="DX192" s="239"/>
      <c r="DY192" s="239"/>
      <c r="DZ192" s="239"/>
      <c r="EA192" s="239"/>
      <c r="EB192" s="239"/>
      <c r="EC192" s="239"/>
      <c r="ED192" s="239"/>
      <c r="EE192" s="239"/>
      <c r="EF192" s="239"/>
      <c r="EG192" s="239"/>
      <c r="EH192" s="239"/>
      <c r="EI192" s="239"/>
      <c r="EJ192" s="239"/>
      <c r="EK192" s="239"/>
      <c r="EL192" s="239"/>
      <c r="EM192" s="239"/>
      <c r="EN192" s="239"/>
      <c r="EO192" s="239"/>
      <c r="EP192" s="239"/>
      <c r="EQ192" s="239"/>
      <c r="ER192" s="239"/>
      <c r="ES192" s="235">
        <f>500-500</f>
        <v>0</v>
      </c>
      <c r="ET192" s="239"/>
      <c r="EU192" s="239"/>
      <c r="EV192" s="239"/>
      <c r="EW192" s="239"/>
      <c r="EX192" s="239"/>
      <c r="EY192" s="239"/>
      <c r="EZ192" s="239"/>
      <c r="FA192" s="239"/>
      <c r="FB192" s="239"/>
      <c r="FC192" s="239"/>
      <c r="FD192" s="239"/>
      <c r="FE192" s="239"/>
      <c r="FF192" s="239"/>
      <c r="FG192" s="239"/>
      <c r="FH192" s="239"/>
      <c r="FI192" s="239"/>
      <c r="FJ192" s="239"/>
      <c r="FK192" s="241"/>
      <c r="FL192" s="242" t="s">
        <v>268</v>
      </c>
      <c r="FM192" s="243" t="s">
        <v>269</v>
      </c>
      <c r="FN192" s="243"/>
      <c r="FO192" s="243" t="s">
        <v>408</v>
      </c>
      <c r="FP192" s="244">
        <f t="shared" si="44"/>
        <v>0</v>
      </c>
      <c r="FQ192" s="12" t="s">
        <v>462</v>
      </c>
    </row>
    <row r="193" spans="1:173" s="12" customFormat="1" ht="15" customHeight="1">
      <c r="A193" s="211" t="s">
        <v>264</v>
      </c>
      <c r="B193" s="211" t="s">
        <v>271</v>
      </c>
      <c r="C193" s="211" t="s">
        <v>398</v>
      </c>
      <c r="D193" s="211" t="s">
        <v>64</v>
      </c>
      <c r="E193" s="238" t="s">
        <v>407</v>
      </c>
      <c r="F193" s="211" t="s">
        <v>267</v>
      </c>
      <c r="G193" s="211" t="s">
        <v>976</v>
      </c>
      <c r="H193" s="239"/>
      <c r="I193" s="235">
        <f>200-200</f>
        <v>0</v>
      </c>
      <c r="J193" s="239"/>
      <c r="K193" s="235">
        <f>300-300</f>
        <v>0</v>
      </c>
      <c r="L193" s="239"/>
      <c r="M193" s="239"/>
      <c r="N193" s="235">
        <f>500-500</f>
        <v>0</v>
      </c>
      <c r="O193" s="239"/>
      <c r="P193" s="239"/>
      <c r="Q193" s="239"/>
      <c r="R193" s="239"/>
      <c r="S193" s="239"/>
      <c r="T193" s="239"/>
      <c r="U193" s="239"/>
      <c r="V193" s="239"/>
      <c r="W193" s="239"/>
      <c r="X193" s="239"/>
      <c r="Y193" s="239"/>
      <c r="Z193" s="239"/>
      <c r="AA193" s="239"/>
      <c r="AB193" s="239"/>
      <c r="AC193" s="239"/>
      <c r="AD193" s="239"/>
      <c r="AE193" s="239"/>
      <c r="AF193" s="239"/>
      <c r="AG193" s="235">
        <f>1000-1000</f>
        <v>0</v>
      </c>
      <c r="AH193" s="235">
        <f>1000-1000</f>
        <v>0</v>
      </c>
      <c r="AI193" s="239"/>
      <c r="AJ193" s="239"/>
      <c r="AK193" s="239"/>
      <c r="AL193" s="239"/>
      <c r="AM193" s="239"/>
      <c r="AN193" s="239"/>
      <c r="AO193" s="240">
        <f>1000-1000+10</f>
        <v>10</v>
      </c>
      <c r="AP193" s="239"/>
      <c r="AQ193" s="239"/>
      <c r="AR193" s="235">
        <f>1000-1000</f>
        <v>0</v>
      </c>
      <c r="AS193" s="239"/>
      <c r="AT193" s="239"/>
      <c r="AU193" s="239"/>
      <c r="AV193" s="239"/>
      <c r="AW193" s="239"/>
      <c r="AX193" s="239"/>
      <c r="AY193" s="239"/>
      <c r="AZ193" s="239"/>
      <c r="BA193" s="239"/>
      <c r="BB193" s="239"/>
      <c r="BC193" s="239"/>
      <c r="BD193" s="239"/>
      <c r="BE193" s="239"/>
      <c r="BF193" s="239"/>
      <c r="BG193" s="239"/>
      <c r="BH193" s="239"/>
      <c r="BI193" s="239"/>
      <c r="BJ193" s="239"/>
      <c r="BK193" s="239"/>
      <c r="BL193" s="239"/>
      <c r="BM193" s="239"/>
      <c r="BN193" s="239"/>
      <c r="BO193" s="239"/>
      <c r="BP193" s="239"/>
      <c r="BQ193" s="239"/>
      <c r="BR193" s="239"/>
      <c r="BS193" s="239"/>
      <c r="BT193" s="239"/>
      <c r="BU193" s="239"/>
      <c r="BV193" s="239"/>
      <c r="BW193" s="239"/>
      <c r="BX193" s="239"/>
      <c r="BY193" s="239"/>
      <c r="BZ193" s="239"/>
      <c r="CA193" s="239"/>
      <c r="CB193" s="239"/>
      <c r="CC193" s="239"/>
      <c r="CD193" s="239"/>
      <c r="CE193" s="239"/>
      <c r="CF193" s="239"/>
      <c r="CG193" s="239"/>
      <c r="CH193" s="239"/>
      <c r="CI193" s="239"/>
      <c r="CJ193" s="239"/>
      <c r="CK193" s="239"/>
      <c r="CL193" s="239"/>
      <c r="CM193" s="239"/>
      <c r="CN193" s="239"/>
      <c r="CO193" s="239"/>
      <c r="CP193" s="239"/>
      <c r="CQ193" s="239"/>
      <c r="CR193" s="239"/>
      <c r="CS193" s="239"/>
      <c r="CT193" s="239"/>
      <c r="CU193" s="239"/>
      <c r="CV193" s="239"/>
      <c r="CW193" s="239"/>
      <c r="CX193" s="239"/>
      <c r="CY193" s="239"/>
      <c r="CZ193" s="239"/>
      <c r="DA193" s="239"/>
      <c r="DB193" s="239"/>
      <c r="DC193" s="239"/>
      <c r="DD193" s="239"/>
      <c r="DE193" s="239"/>
      <c r="DF193" s="239"/>
      <c r="DG193" s="239"/>
      <c r="DH193" s="239"/>
      <c r="DI193" s="239"/>
      <c r="DJ193" s="239"/>
      <c r="DK193" s="239"/>
      <c r="DL193" s="239"/>
      <c r="DM193" s="239"/>
      <c r="DN193" s="239"/>
      <c r="DO193" s="239"/>
      <c r="DP193" s="239"/>
      <c r="DQ193" s="239"/>
      <c r="DR193" s="239"/>
      <c r="DS193" s="239"/>
      <c r="DT193" s="239"/>
      <c r="DU193" s="235">
        <f>500-500</f>
        <v>0</v>
      </c>
      <c r="DV193" s="239"/>
      <c r="DW193" s="239"/>
      <c r="DX193" s="239"/>
      <c r="DY193" s="235">
        <f>500-500</f>
        <v>0</v>
      </c>
      <c r="DZ193" s="239"/>
      <c r="EA193" s="235">
        <f>500-500</f>
        <v>0</v>
      </c>
      <c r="EB193" s="239"/>
      <c r="EC193" s="239"/>
      <c r="ED193" s="239"/>
      <c r="EE193" s="239"/>
      <c r="EF193" s="239"/>
      <c r="EG193" s="239"/>
      <c r="EH193" s="239"/>
      <c r="EI193" s="239"/>
      <c r="EJ193" s="239"/>
      <c r="EK193" s="239"/>
      <c r="EL193" s="239"/>
      <c r="EM193" s="239"/>
      <c r="EN193" s="239"/>
      <c r="EO193" s="239"/>
      <c r="EP193" s="239"/>
      <c r="EQ193" s="239"/>
      <c r="ER193" s="239"/>
      <c r="ES193" s="239"/>
      <c r="ET193" s="239"/>
      <c r="EU193" s="239"/>
      <c r="EV193" s="239"/>
      <c r="EW193" s="239"/>
      <c r="EX193" s="239"/>
      <c r="EY193" s="239"/>
      <c r="EZ193" s="239"/>
      <c r="FA193" s="239"/>
      <c r="FB193" s="239"/>
      <c r="FC193" s="239"/>
      <c r="FD193" s="239"/>
      <c r="FE193" s="239"/>
      <c r="FF193" s="239"/>
      <c r="FG193" s="239"/>
      <c r="FH193" s="239"/>
      <c r="FI193" s="239"/>
      <c r="FJ193" s="239"/>
      <c r="FK193" s="241"/>
      <c r="FL193" s="242" t="s">
        <v>268</v>
      </c>
      <c r="FM193" s="243" t="s">
        <v>269</v>
      </c>
      <c r="FN193" s="243"/>
      <c r="FO193" s="243" t="s">
        <v>408</v>
      </c>
      <c r="FP193" s="244">
        <f t="shared" si="44"/>
        <v>10</v>
      </c>
      <c r="FQ193" s="12" t="s">
        <v>462</v>
      </c>
    </row>
    <row r="194" spans="1:173" s="12" customFormat="1" ht="15" customHeight="1">
      <c r="A194" s="211" t="s">
        <v>264</v>
      </c>
      <c r="B194" s="211" t="s">
        <v>271</v>
      </c>
      <c r="C194" s="211" t="s">
        <v>398</v>
      </c>
      <c r="D194" s="211" t="s">
        <v>63</v>
      </c>
      <c r="E194" s="238" t="s">
        <v>407</v>
      </c>
      <c r="F194" s="211" t="s">
        <v>267</v>
      </c>
      <c r="G194" s="211" t="s">
        <v>976</v>
      </c>
      <c r="H194" s="240">
        <f>100-100+10</f>
        <v>10</v>
      </c>
      <c r="I194" s="239"/>
      <c r="J194" s="239"/>
      <c r="K194" s="239"/>
      <c r="L194" s="240">
        <f>300-300+100</f>
        <v>100</v>
      </c>
      <c r="M194" s="239"/>
      <c r="N194" s="240">
        <v>40</v>
      </c>
      <c r="O194" s="235">
        <f>300-300</f>
        <v>0</v>
      </c>
      <c r="P194" s="235">
        <f>200-200</f>
        <v>0</v>
      </c>
      <c r="Q194" s="239"/>
      <c r="R194" s="239"/>
      <c r="S194" s="239"/>
      <c r="T194" s="239"/>
      <c r="U194" s="239"/>
      <c r="V194" s="239"/>
      <c r="W194" s="239"/>
      <c r="X194" s="239"/>
      <c r="Y194" s="239"/>
      <c r="Z194" s="239"/>
      <c r="AA194" s="239"/>
      <c r="AB194" s="235">
        <f>1000-1000</f>
        <v>0</v>
      </c>
      <c r="AC194" s="235">
        <f>500-500</f>
        <v>0</v>
      </c>
      <c r="AD194" s="239"/>
      <c r="AE194" s="240">
        <f>1000-1000+15</f>
        <v>15</v>
      </c>
      <c r="AF194" s="239"/>
      <c r="AG194" s="239"/>
      <c r="AH194" s="239"/>
      <c r="AI194" s="239"/>
      <c r="AJ194" s="239"/>
      <c r="AK194" s="239"/>
      <c r="AL194" s="239"/>
      <c r="AM194" s="240">
        <f>1000-1000+140</f>
        <v>140</v>
      </c>
      <c r="AN194" s="239"/>
      <c r="AO194" s="239"/>
      <c r="AP194" s="239"/>
      <c r="AQ194" s="239"/>
      <c r="AR194" s="239"/>
      <c r="AS194" s="239"/>
      <c r="AT194" s="239"/>
      <c r="AU194" s="240">
        <f>2000-2000+350</f>
        <v>350</v>
      </c>
      <c r="AV194" s="239"/>
      <c r="AW194" s="239"/>
      <c r="AX194" s="239"/>
      <c r="AY194" s="239"/>
      <c r="AZ194" s="239"/>
      <c r="BA194" s="239"/>
      <c r="BB194" s="239"/>
      <c r="BC194" s="239"/>
      <c r="BD194" s="239"/>
      <c r="BE194" s="239"/>
      <c r="BF194" s="239"/>
      <c r="BG194" s="239"/>
      <c r="BH194" s="239"/>
      <c r="BI194" s="239"/>
      <c r="BJ194" s="239"/>
      <c r="BK194" s="239"/>
      <c r="BL194" s="239"/>
      <c r="BM194" s="239"/>
      <c r="BN194" s="239"/>
      <c r="BO194" s="239"/>
      <c r="BP194" s="239"/>
      <c r="BQ194" s="239"/>
      <c r="BR194" s="239"/>
      <c r="BS194" s="239"/>
      <c r="BT194" s="239"/>
      <c r="BU194" s="239"/>
      <c r="BV194" s="239"/>
      <c r="BW194" s="239"/>
      <c r="BX194" s="239"/>
      <c r="BY194" s="239"/>
      <c r="BZ194" s="239"/>
      <c r="CA194" s="239"/>
      <c r="CB194" s="239"/>
      <c r="CC194" s="239"/>
      <c r="CD194" s="239"/>
      <c r="CE194" s="239"/>
      <c r="CF194" s="239"/>
      <c r="CG194" s="239"/>
      <c r="CH194" s="239"/>
      <c r="CI194" s="239"/>
      <c r="CJ194" s="239"/>
      <c r="CK194" s="239"/>
      <c r="CL194" s="239"/>
      <c r="CM194" s="239"/>
      <c r="CN194" s="239"/>
      <c r="CO194" s="239"/>
      <c r="CP194" s="239"/>
      <c r="CQ194" s="239"/>
      <c r="CR194" s="239"/>
      <c r="CS194" s="239"/>
      <c r="CT194" s="239"/>
      <c r="CU194" s="239"/>
      <c r="CV194" s="239"/>
      <c r="CW194" s="239"/>
      <c r="CX194" s="239"/>
      <c r="CY194" s="239"/>
      <c r="CZ194" s="239"/>
      <c r="DA194" s="239"/>
      <c r="DB194" s="239"/>
      <c r="DC194" s="239"/>
      <c r="DD194" s="239"/>
      <c r="DE194" s="239"/>
      <c r="DF194" s="239"/>
      <c r="DG194" s="239"/>
      <c r="DH194" s="239"/>
      <c r="DI194" s="239"/>
      <c r="DJ194" s="239"/>
      <c r="DK194" s="239"/>
      <c r="DL194" s="239"/>
      <c r="DM194" s="239"/>
      <c r="DN194" s="239"/>
      <c r="DO194" s="239"/>
      <c r="DP194" s="239"/>
      <c r="DQ194" s="239"/>
      <c r="DR194" s="239"/>
      <c r="DS194" s="239"/>
      <c r="DT194" s="239"/>
      <c r="DU194" s="239"/>
      <c r="DV194" s="239"/>
      <c r="DW194" s="240">
        <f>500-500+120</f>
        <v>120</v>
      </c>
      <c r="DX194" s="239"/>
      <c r="DY194" s="239"/>
      <c r="DZ194" s="239"/>
      <c r="EA194" s="239"/>
      <c r="EB194" s="239"/>
      <c r="EC194" s="239"/>
      <c r="ED194" s="239"/>
      <c r="EE194" s="239"/>
      <c r="EF194" s="239"/>
      <c r="EG194" s="239"/>
      <c r="EH194" s="239"/>
      <c r="EI194" s="239"/>
      <c r="EJ194" s="239"/>
      <c r="EK194" s="239"/>
      <c r="EL194" s="239"/>
      <c r="EM194" s="239"/>
      <c r="EN194" s="239"/>
      <c r="EO194" s="239"/>
      <c r="EP194" s="239"/>
      <c r="EQ194" s="239"/>
      <c r="ER194" s="239"/>
      <c r="ES194" s="239"/>
      <c r="ET194" s="239"/>
      <c r="EU194" s="239"/>
      <c r="EV194" s="239"/>
      <c r="EW194" s="239"/>
      <c r="EX194" s="239"/>
      <c r="EY194" s="239"/>
      <c r="EZ194" s="239"/>
      <c r="FA194" s="239"/>
      <c r="FB194" s="239"/>
      <c r="FC194" s="239"/>
      <c r="FD194" s="239"/>
      <c r="FE194" s="239"/>
      <c r="FF194" s="239"/>
      <c r="FG194" s="239"/>
      <c r="FH194" s="239"/>
      <c r="FI194" s="239"/>
      <c r="FJ194" s="239"/>
      <c r="FK194" s="241"/>
      <c r="FL194" s="242" t="s">
        <v>268</v>
      </c>
      <c r="FM194" s="243" t="s">
        <v>269</v>
      </c>
      <c r="FN194" s="243"/>
      <c r="FO194" s="243" t="s">
        <v>408</v>
      </c>
      <c r="FP194" s="244">
        <f t="shared" si="44"/>
        <v>775</v>
      </c>
      <c r="FQ194" s="12" t="s">
        <v>462</v>
      </c>
    </row>
    <row r="195" spans="1:173" s="12" customFormat="1" ht="15" customHeight="1">
      <c r="A195" s="211" t="s">
        <v>264</v>
      </c>
      <c r="B195" s="211" t="s">
        <v>271</v>
      </c>
      <c r="C195" s="211" t="s">
        <v>398</v>
      </c>
      <c r="D195" s="211" t="s">
        <v>65</v>
      </c>
      <c r="E195" s="238" t="s">
        <v>407</v>
      </c>
      <c r="F195" s="211" t="s">
        <v>267</v>
      </c>
      <c r="G195" s="211" t="s">
        <v>974</v>
      </c>
      <c r="H195" s="239"/>
      <c r="I195" s="239"/>
      <c r="J195" s="235">
        <f>200-200</f>
        <v>0</v>
      </c>
      <c r="K195" s="239"/>
      <c r="L195" s="239"/>
      <c r="M195" s="239"/>
      <c r="N195" s="239"/>
      <c r="O195" s="239"/>
      <c r="P195" s="239"/>
      <c r="Q195" s="239"/>
      <c r="R195" s="239"/>
      <c r="S195" s="239"/>
      <c r="T195" s="239"/>
      <c r="U195" s="239"/>
      <c r="V195" s="239"/>
      <c r="W195" s="239"/>
      <c r="X195" s="239"/>
      <c r="Y195" s="239"/>
      <c r="Z195" s="239"/>
      <c r="AA195" s="239"/>
      <c r="AB195" s="239"/>
      <c r="AC195" s="239"/>
      <c r="AD195" s="239"/>
      <c r="AE195" s="239"/>
      <c r="AF195" s="239"/>
      <c r="AG195" s="239"/>
      <c r="AH195" s="239"/>
      <c r="AI195" s="239"/>
      <c r="AJ195" s="239"/>
      <c r="AK195" s="239"/>
      <c r="AL195" s="239"/>
      <c r="AM195" s="239"/>
      <c r="AN195" s="239"/>
      <c r="AO195" s="239"/>
      <c r="AP195" s="239"/>
      <c r="AQ195" s="239"/>
      <c r="AR195" s="239"/>
      <c r="AS195" s="239"/>
      <c r="AT195" s="239"/>
      <c r="AU195" s="239"/>
      <c r="AV195" s="239"/>
      <c r="AW195" s="239"/>
      <c r="AX195" s="239"/>
      <c r="AY195" s="239"/>
      <c r="AZ195" s="239"/>
      <c r="BA195" s="239"/>
      <c r="BB195" s="239"/>
      <c r="BC195" s="239"/>
      <c r="BD195" s="239"/>
      <c r="BE195" s="239"/>
      <c r="BF195" s="239"/>
      <c r="BG195" s="239"/>
      <c r="BH195" s="239"/>
      <c r="BI195" s="239"/>
      <c r="BJ195" s="239"/>
      <c r="BK195" s="239"/>
      <c r="BL195" s="239"/>
      <c r="BM195" s="239"/>
      <c r="BN195" s="239"/>
      <c r="BO195" s="239"/>
      <c r="BP195" s="239"/>
      <c r="BQ195" s="239"/>
      <c r="BR195" s="239"/>
      <c r="BS195" s="239"/>
      <c r="BT195" s="239"/>
      <c r="BU195" s="239"/>
      <c r="BV195" s="239"/>
      <c r="BW195" s="239"/>
      <c r="BX195" s="239"/>
      <c r="BY195" s="239"/>
      <c r="BZ195" s="239"/>
      <c r="CA195" s="239"/>
      <c r="CB195" s="239"/>
      <c r="CC195" s="239"/>
      <c r="CD195" s="239"/>
      <c r="CE195" s="239"/>
      <c r="CF195" s="239"/>
      <c r="CG195" s="239"/>
      <c r="CH195" s="239"/>
      <c r="CI195" s="239"/>
      <c r="CJ195" s="239"/>
      <c r="CK195" s="239"/>
      <c r="CL195" s="239"/>
      <c r="CM195" s="239"/>
      <c r="CN195" s="239"/>
      <c r="CO195" s="239"/>
      <c r="CP195" s="239"/>
      <c r="CQ195" s="239"/>
      <c r="CR195" s="239"/>
      <c r="CS195" s="239"/>
      <c r="CT195" s="239"/>
      <c r="CU195" s="239"/>
      <c r="CV195" s="239"/>
      <c r="CW195" s="239"/>
      <c r="CX195" s="239"/>
      <c r="CY195" s="239"/>
      <c r="CZ195" s="239"/>
      <c r="DA195" s="239"/>
      <c r="DB195" s="239"/>
      <c r="DC195" s="239"/>
      <c r="DD195" s="239"/>
      <c r="DE195" s="239"/>
      <c r="DF195" s="239"/>
      <c r="DG195" s="239"/>
      <c r="DH195" s="239"/>
      <c r="DI195" s="239"/>
      <c r="DJ195" s="239"/>
      <c r="DK195" s="239"/>
      <c r="DL195" s="239"/>
      <c r="DM195" s="239"/>
      <c r="DN195" s="239"/>
      <c r="DO195" s="239"/>
      <c r="DP195" s="239"/>
      <c r="DQ195" s="239"/>
      <c r="DR195" s="239"/>
      <c r="DS195" s="239"/>
      <c r="DT195" s="239"/>
      <c r="DU195" s="239"/>
      <c r="DV195" s="239"/>
      <c r="DW195" s="239"/>
      <c r="DX195" s="239"/>
      <c r="DY195" s="239"/>
      <c r="DZ195" s="239"/>
      <c r="EA195" s="239"/>
      <c r="EB195" s="239"/>
      <c r="EC195" s="239"/>
      <c r="ED195" s="239"/>
      <c r="EE195" s="239"/>
      <c r="EF195" s="239"/>
      <c r="EG195" s="239"/>
      <c r="EH195" s="239"/>
      <c r="EI195" s="239"/>
      <c r="EJ195" s="239"/>
      <c r="EK195" s="239"/>
      <c r="EL195" s="239"/>
      <c r="EM195" s="239"/>
      <c r="EN195" s="239"/>
      <c r="EO195" s="239"/>
      <c r="EP195" s="239"/>
      <c r="EQ195" s="239"/>
      <c r="ER195" s="239"/>
      <c r="ES195" s="239"/>
      <c r="ET195" s="239"/>
      <c r="EU195" s="239"/>
      <c r="EV195" s="239"/>
      <c r="EW195" s="239"/>
      <c r="EX195" s="239"/>
      <c r="EY195" s="239"/>
      <c r="EZ195" s="239"/>
      <c r="FA195" s="239"/>
      <c r="FB195" s="239"/>
      <c r="FC195" s="239"/>
      <c r="FD195" s="239"/>
      <c r="FE195" s="239"/>
      <c r="FF195" s="239"/>
      <c r="FG195" s="239"/>
      <c r="FH195" s="239"/>
      <c r="FI195" s="239"/>
      <c r="FJ195" s="239"/>
      <c r="FK195" s="241"/>
      <c r="FL195" s="242" t="s">
        <v>268</v>
      </c>
      <c r="FM195" s="243" t="s">
        <v>269</v>
      </c>
      <c r="FN195" s="243"/>
      <c r="FO195" s="243" t="s">
        <v>408</v>
      </c>
      <c r="FP195" s="244">
        <f t="shared" si="44"/>
        <v>0</v>
      </c>
      <c r="FQ195" s="12" t="s">
        <v>462</v>
      </c>
    </row>
    <row r="196" spans="1:173" s="5" customFormat="1" ht="15" customHeight="1">
      <c r="A196" s="107" t="s">
        <v>272</v>
      </c>
      <c r="B196" s="107" t="s">
        <v>271</v>
      </c>
      <c r="C196" s="107" t="s">
        <v>398</v>
      </c>
      <c r="D196" s="107" t="s">
        <v>64</v>
      </c>
      <c r="E196" s="108" t="s">
        <v>409</v>
      </c>
      <c r="F196" s="107" t="s">
        <v>267</v>
      </c>
      <c r="G196" s="107" t="s">
        <v>987</v>
      </c>
      <c r="H196" s="109"/>
      <c r="I196" s="185">
        <f>400-400</f>
        <v>0</v>
      </c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  <c r="AC196" s="109"/>
      <c r="AD196" s="109"/>
      <c r="AE196" s="109"/>
      <c r="AF196" s="109"/>
      <c r="AG196" s="185">
        <f>400-400</f>
        <v>0</v>
      </c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  <c r="AV196" s="109"/>
      <c r="AW196" s="109"/>
      <c r="AX196" s="109"/>
      <c r="AY196" s="109"/>
      <c r="AZ196" s="109"/>
      <c r="BA196" s="109"/>
      <c r="BB196" s="109"/>
      <c r="BC196" s="109"/>
      <c r="BD196" s="109"/>
      <c r="BE196" s="109"/>
      <c r="BF196" s="185">
        <f>700-700</f>
        <v>0</v>
      </c>
      <c r="BG196" s="109"/>
      <c r="BH196" s="109"/>
      <c r="BI196" s="109"/>
      <c r="BJ196" s="109"/>
      <c r="BK196" s="109"/>
      <c r="BL196" s="109"/>
      <c r="BM196" s="109"/>
      <c r="BN196" s="109"/>
      <c r="BO196" s="109"/>
      <c r="BP196" s="109"/>
      <c r="BQ196" s="109"/>
      <c r="BR196" s="109"/>
      <c r="BS196" s="109"/>
      <c r="BT196" s="109"/>
      <c r="BU196" s="109"/>
      <c r="BV196" s="109"/>
      <c r="BW196" s="109"/>
      <c r="BX196" s="109"/>
      <c r="BY196" s="109"/>
      <c r="BZ196" s="109"/>
      <c r="CA196" s="109"/>
      <c r="CB196" s="109"/>
      <c r="CC196" s="109"/>
      <c r="CD196" s="109"/>
      <c r="CE196" s="109"/>
      <c r="CF196" s="109"/>
      <c r="CG196" s="109"/>
      <c r="CH196" s="109"/>
      <c r="CI196" s="109"/>
      <c r="CJ196" s="109"/>
      <c r="CK196" s="109"/>
      <c r="CL196" s="109"/>
      <c r="CM196" s="109"/>
      <c r="CN196" s="109"/>
      <c r="CO196" s="109"/>
      <c r="CP196" s="109"/>
      <c r="CQ196" s="109"/>
      <c r="CR196" s="109"/>
      <c r="CS196" s="109"/>
      <c r="CT196" s="109"/>
      <c r="CU196" s="109"/>
      <c r="CV196" s="109"/>
      <c r="CW196" s="109"/>
      <c r="CX196" s="109"/>
      <c r="CY196" s="109"/>
      <c r="CZ196" s="109"/>
      <c r="DA196" s="109"/>
      <c r="DB196" s="109"/>
      <c r="DC196" s="109"/>
      <c r="DD196" s="109"/>
      <c r="DE196" s="109"/>
      <c r="DF196" s="109"/>
      <c r="DG196" s="109"/>
      <c r="DH196" s="109"/>
      <c r="DI196" s="109"/>
      <c r="DJ196" s="109"/>
      <c r="DK196" s="109"/>
      <c r="DL196" s="109"/>
      <c r="DM196" s="109"/>
      <c r="DN196" s="109"/>
      <c r="DO196" s="109"/>
      <c r="DP196" s="109"/>
      <c r="DQ196" s="109"/>
      <c r="DR196" s="109"/>
      <c r="DS196" s="109"/>
      <c r="DT196" s="109"/>
      <c r="DU196" s="185">
        <f>300-300</f>
        <v>0</v>
      </c>
      <c r="DV196" s="185">
        <f>400-400</f>
        <v>0</v>
      </c>
      <c r="DX196" s="109"/>
      <c r="DY196" s="185">
        <f>300-300</f>
        <v>0</v>
      </c>
      <c r="DZ196" s="109"/>
      <c r="EA196" s="109"/>
      <c r="EB196" s="109"/>
      <c r="EC196" s="109"/>
      <c r="ED196" s="109"/>
      <c r="EE196" s="109"/>
      <c r="EF196" s="109"/>
      <c r="EG196" s="109"/>
      <c r="EH196" s="109"/>
      <c r="EI196" s="109"/>
      <c r="EJ196" s="109"/>
      <c r="EK196" s="109"/>
      <c r="EL196" s="109"/>
      <c r="EM196" s="109"/>
      <c r="EN196" s="109"/>
      <c r="EO196" s="109"/>
      <c r="EP196" s="109"/>
      <c r="EQ196" s="109"/>
      <c r="ER196" s="109"/>
      <c r="ES196" s="109"/>
      <c r="ET196" s="109"/>
      <c r="EU196" s="109"/>
      <c r="EV196" s="109"/>
      <c r="EW196" s="109"/>
      <c r="EX196" s="109"/>
      <c r="EY196" s="109"/>
      <c r="EZ196" s="109"/>
      <c r="FA196" s="109"/>
      <c r="FB196" s="109"/>
      <c r="FC196" s="109"/>
      <c r="FD196" s="109"/>
      <c r="FE196" s="109"/>
      <c r="FF196" s="109"/>
      <c r="FG196" s="109"/>
      <c r="FH196" s="109"/>
      <c r="FI196" s="109"/>
      <c r="FJ196" s="109"/>
      <c r="FK196" s="191"/>
      <c r="FL196" s="110" t="s">
        <v>268</v>
      </c>
      <c r="FM196" s="111" t="s">
        <v>269</v>
      </c>
      <c r="FN196" s="111"/>
      <c r="FO196" s="111" t="s">
        <v>404</v>
      </c>
      <c r="FP196" s="98">
        <f t="shared" si="43"/>
        <v>0</v>
      </c>
      <c r="FQ196" s="5" t="s">
        <v>461</v>
      </c>
    </row>
    <row r="197" spans="1:173" s="5" customFormat="1" ht="15" customHeight="1">
      <c r="A197" s="107" t="s">
        <v>272</v>
      </c>
      <c r="B197" s="107" t="s">
        <v>271</v>
      </c>
      <c r="C197" s="107" t="s">
        <v>398</v>
      </c>
      <c r="D197" s="107" t="s">
        <v>63</v>
      </c>
      <c r="E197" s="108" t="s">
        <v>409</v>
      </c>
      <c r="F197" s="107" t="s">
        <v>267</v>
      </c>
      <c r="G197" s="107" t="s">
        <v>994</v>
      </c>
      <c r="H197" s="254">
        <v>20</v>
      </c>
      <c r="I197" s="109"/>
      <c r="J197" s="109"/>
      <c r="K197" s="109"/>
      <c r="L197" s="185">
        <f>400-400</f>
        <v>0</v>
      </c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85">
        <f>400-400</f>
        <v>0</v>
      </c>
      <c r="AC197" s="185">
        <f>400-400</f>
        <v>0</v>
      </c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85">
        <f>300-300+50</f>
        <v>50</v>
      </c>
      <c r="AN197" s="109"/>
      <c r="AO197" s="109"/>
      <c r="AP197" s="109"/>
      <c r="AQ197" s="109"/>
      <c r="AR197" s="109"/>
      <c r="AS197" s="109"/>
      <c r="AT197" s="109"/>
      <c r="AU197" s="185">
        <f>500-500</f>
        <v>0</v>
      </c>
      <c r="AV197" s="109"/>
      <c r="AW197" s="109"/>
      <c r="AX197" s="109"/>
      <c r="AY197" s="109"/>
      <c r="AZ197" s="109"/>
      <c r="BA197" s="109"/>
      <c r="BB197" s="109"/>
      <c r="BC197" s="109"/>
      <c r="BD197" s="109"/>
      <c r="BE197" s="109"/>
      <c r="BF197" s="109"/>
      <c r="BG197" s="109"/>
      <c r="BH197" s="109"/>
      <c r="BI197" s="109"/>
      <c r="BJ197" s="109"/>
      <c r="BK197" s="109"/>
      <c r="BL197" s="109"/>
      <c r="BM197" s="109"/>
      <c r="BN197" s="109"/>
      <c r="BO197" s="109"/>
      <c r="BP197" s="109"/>
      <c r="BQ197" s="109"/>
      <c r="BR197" s="109"/>
      <c r="BS197" s="109"/>
      <c r="BT197" s="109"/>
      <c r="BU197" s="109"/>
      <c r="BV197" s="109"/>
      <c r="BW197" s="109"/>
      <c r="BX197" s="109"/>
      <c r="BY197" s="109"/>
      <c r="BZ197" s="109"/>
      <c r="CA197" s="109"/>
      <c r="CB197" s="109"/>
      <c r="CC197" s="109"/>
      <c r="CD197" s="109"/>
      <c r="CE197" s="109"/>
      <c r="CF197" s="109"/>
      <c r="CG197" s="109"/>
      <c r="CH197" s="109"/>
      <c r="CI197" s="109"/>
      <c r="CJ197" s="109"/>
      <c r="CK197" s="109"/>
      <c r="CL197" s="109"/>
      <c r="CM197" s="109"/>
      <c r="CN197" s="109"/>
      <c r="CO197" s="109"/>
      <c r="CP197" s="109"/>
      <c r="CQ197" s="109"/>
      <c r="CR197" s="109"/>
      <c r="CS197" s="109"/>
      <c r="CT197" s="109"/>
      <c r="CU197" s="109"/>
      <c r="CV197" s="109"/>
      <c r="CW197" s="109"/>
      <c r="CX197" s="109"/>
      <c r="CY197" s="109"/>
      <c r="CZ197" s="109"/>
      <c r="DA197" s="109"/>
      <c r="DB197" s="109"/>
      <c r="DC197" s="109"/>
      <c r="DD197" s="109"/>
      <c r="DE197" s="109"/>
      <c r="DF197" s="109"/>
      <c r="DG197" s="109"/>
      <c r="DH197" s="109"/>
      <c r="DI197" s="109"/>
      <c r="DJ197" s="109"/>
      <c r="DK197" s="109"/>
      <c r="DL197" s="109"/>
      <c r="DM197" s="109"/>
      <c r="DN197" s="109"/>
      <c r="DO197" s="109"/>
      <c r="DP197" s="109"/>
      <c r="DQ197" s="109"/>
      <c r="DR197" s="109"/>
      <c r="DS197" s="109"/>
      <c r="DT197" s="109"/>
      <c r="DU197" s="109"/>
      <c r="DV197" s="109"/>
      <c r="DW197" s="254">
        <v>100</v>
      </c>
      <c r="DX197" s="185">
        <f>300-300</f>
        <v>0</v>
      </c>
      <c r="DY197" s="109"/>
      <c r="DZ197" s="109"/>
      <c r="EA197" s="109"/>
      <c r="EB197" s="109"/>
      <c r="EC197" s="109"/>
      <c r="ED197" s="109"/>
      <c r="EE197" s="109"/>
      <c r="EF197" s="109"/>
      <c r="EG197" s="109"/>
      <c r="EH197" s="185">
        <f>200-200</f>
        <v>0</v>
      </c>
      <c r="EI197" s="109"/>
      <c r="EJ197" s="109"/>
      <c r="EK197" s="109"/>
      <c r="EL197" s="109"/>
      <c r="EM197" s="109"/>
      <c r="EN197" s="109"/>
      <c r="EO197" s="185">
        <f>200-200</f>
        <v>0</v>
      </c>
      <c r="EP197" s="109"/>
      <c r="EQ197" s="109"/>
      <c r="ER197" s="109"/>
      <c r="ES197" s="109"/>
      <c r="ET197" s="109"/>
      <c r="EU197" s="109"/>
      <c r="EV197" s="109"/>
      <c r="EW197" s="109"/>
      <c r="EX197" s="109"/>
      <c r="EY197" s="109"/>
      <c r="EZ197" s="109"/>
      <c r="FA197" s="109"/>
      <c r="FB197" s="109"/>
      <c r="FC197" s="109"/>
      <c r="FD197" s="109"/>
      <c r="FE197" s="109"/>
      <c r="FF197" s="109"/>
      <c r="FG197" s="109"/>
      <c r="FH197" s="109"/>
      <c r="FI197" s="109"/>
      <c r="FJ197" s="109"/>
      <c r="FK197" s="191"/>
      <c r="FL197" s="110" t="s">
        <v>268</v>
      </c>
      <c r="FM197" s="111" t="s">
        <v>269</v>
      </c>
      <c r="FN197" s="111"/>
      <c r="FO197" s="111" t="s">
        <v>404</v>
      </c>
      <c r="FP197" s="98">
        <f t="shared" si="43"/>
        <v>170</v>
      </c>
      <c r="FQ197" s="5" t="s">
        <v>461</v>
      </c>
    </row>
    <row r="198" spans="1:173" s="5" customFormat="1" ht="15" customHeight="1">
      <c r="A198" s="107" t="s">
        <v>272</v>
      </c>
      <c r="B198" s="107" t="s">
        <v>271</v>
      </c>
      <c r="C198" s="107" t="s">
        <v>398</v>
      </c>
      <c r="D198" s="107" t="s">
        <v>65</v>
      </c>
      <c r="E198" s="108" t="s">
        <v>409</v>
      </c>
      <c r="F198" s="107" t="s">
        <v>267</v>
      </c>
      <c r="G198" s="107" t="s">
        <v>987</v>
      </c>
      <c r="H198" s="109"/>
      <c r="I198" s="109"/>
      <c r="J198" s="185">
        <f>400-400</f>
        <v>0</v>
      </c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  <c r="AV198" s="109"/>
      <c r="AW198" s="109"/>
      <c r="AX198" s="109"/>
      <c r="AY198" s="109"/>
      <c r="AZ198" s="109"/>
      <c r="BA198" s="109"/>
      <c r="BB198" s="109"/>
      <c r="BC198" s="109"/>
      <c r="BD198" s="109"/>
      <c r="BE198" s="109"/>
      <c r="BF198" s="109"/>
      <c r="BG198" s="109"/>
      <c r="BH198" s="109"/>
      <c r="BI198" s="109"/>
      <c r="BJ198" s="109"/>
      <c r="BK198" s="109"/>
      <c r="BL198" s="109"/>
      <c r="BM198" s="109"/>
      <c r="BN198" s="109"/>
      <c r="BO198" s="109"/>
      <c r="BP198" s="109"/>
      <c r="BQ198" s="109"/>
      <c r="BR198" s="109"/>
      <c r="BS198" s="109"/>
      <c r="BT198" s="109"/>
      <c r="BU198" s="109"/>
      <c r="BV198" s="109"/>
      <c r="BW198" s="109"/>
      <c r="BX198" s="109"/>
      <c r="BY198" s="109"/>
      <c r="BZ198" s="109"/>
      <c r="CA198" s="109"/>
      <c r="CB198" s="109"/>
      <c r="CC198" s="109"/>
      <c r="CD198" s="109"/>
      <c r="CE198" s="109"/>
      <c r="CF198" s="109"/>
      <c r="CG198" s="109"/>
      <c r="CH198" s="109"/>
      <c r="CI198" s="109"/>
      <c r="CJ198" s="109"/>
      <c r="CK198" s="109"/>
      <c r="CL198" s="109"/>
      <c r="CM198" s="109"/>
      <c r="CN198" s="109"/>
      <c r="CO198" s="109"/>
      <c r="CP198" s="109"/>
      <c r="CQ198" s="109"/>
      <c r="CR198" s="109"/>
      <c r="CS198" s="109"/>
      <c r="CT198" s="109"/>
      <c r="CU198" s="109"/>
      <c r="CV198" s="109"/>
      <c r="CW198" s="109"/>
      <c r="CX198" s="109"/>
      <c r="CY198" s="109"/>
      <c r="CZ198" s="109"/>
      <c r="DA198" s="109"/>
      <c r="DB198" s="109"/>
      <c r="DC198" s="109"/>
      <c r="DD198" s="109"/>
      <c r="DE198" s="109"/>
      <c r="DF198" s="109"/>
      <c r="DG198" s="109"/>
      <c r="DH198" s="109"/>
      <c r="DI198" s="109"/>
      <c r="DJ198" s="109"/>
      <c r="DK198" s="109"/>
      <c r="DL198" s="109"/>
      <c r="DM198" s="109"/>
      <c r="DN198" s="109"/>
      <c r="DO198" s="109"/>
      <c r="DP198" s="109"/>
      <c r="DQ198" s="109"/>
      <c r="DR198" s="109"/>
      <c r="DS198" s="109"/>
      <c r="DT198" s="109"/>
      <c r="DU198" s="109"/>
      <c r="DV198" s="109"/>
      <c r="DW198" s="109"/>
      <c r="DX198" s="109"/>
      <c r="DY198" s="109"/>
      <c r="DZ198" s="109"/>
      <c r="EA198" s="109"/>
      <c r="EB198" s="109"/>
      <c r="EC198" s="109"/>
      <c r="ED198" s="109"/>
      <c r="EE198" s="109"/>
      <c r="EF198" s="109"/>
      <c r="EG198" s="109"/>
      <c r="EH198" s="109"/>
      <c r="EI198" s="109"/>
      <c r="EJ198" s="109"/>
      <c r="EK198" s="109"/>
      <c r="EL198" s="109"/>
      <c r="EM198" s="109"/>
      <c r="EN198" s="109"/>
      <c r="EO198" s="109"/>
      <c r="EP198" s="109"/>
      <c r="EQ198" s="109"/>
      <c r="ER198" s="109"/>
      <c r="ES198" s="109"/>
      <c r="ET198" s="109"/>
      <c r="EU198" s="109"/>
      <c r="EV198" s="109"/>
      <c r="EW198" s="109"/>
      <c r="EX198" s="109"/>
      <c r="EY198" s="109"/>
      <c r="EZ198" s="109"/>
      <c r="FA198" s="109"/>
      <c r="FB198" s="109"/>
      <c r="FC198" s="109"/>
      <c r="FD198" s="109"/>
      <c r="FE198" s="109"/>
      <c r="FF198" s="109"/>
      <c r="FG198" s="109"/>
      <c r="FH198" s="109"/>
      <c r="FI198" s="109"/>
      <c r="FJ198" s="109"/>
      <c r="FK198" s="191"/>
      <c r="FL198" s="110" t="s">
        <v>268</v>
      </c>
      <c r="FM198" s="111" t="s">
        <v>269</v>
      </c>
      <c r="FN198" s="111"/>
      <c r="FO198" s="111" t="s">
        <v>404</v>
      </c>
      <c r="FP198" s="98">
        <f t="shared" si="43"/>
        <v>0</v>
      </c>
      <c r="FQ198" s="5" t="s">
        <v>461</v>
      </c>
    </row>
    <row r="199" spans="1:173" s="5" customFormat="1" ht="15" customHeight="1">
      <c r="A199" s="107" t="s">
        <v>272</v>
      </c>
      <c r="B199" s="107" t="s">
        <v>264</v>
      </c>
      <c r="C199" s="107" t="s">
        <v>398</v>
      </c>
      <c r="D199" s="107" t="s">
        <v>63</v>
      </c>
      <c r="E199" s="108" t="s">
        <v>410</v>
      </c>
      <c r="F199" s="107" t="s">
        <v>267</v>
      </c>
      <c r="G199" s="107" t="s">
        <v>977</v>
      </c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85">
        <f>70-70</f>
        <v>0</v>
      </c>
      <c r="T199" s="109"/>
      <c r="U199" s="109"/>
      <c r="V199" s="109"/>
      <c r="W199" s="109"/>
      <c r="X199" s="109"/>
      <c r="Y199" s="109"/>
      <c r="Z199" s="109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  <c r="AV199" s="109"/>
      <c r="AW199" s="109"/>
      <c r="AX199" s="109"/>
      <c r="AY199" s="109"/>
      <c r="AZ199" s="109"/>
      <c r="BA199" s="109"/>
      <c r="BB199" s="109"/>
      <c r="BC199" s="109"/>
      <c r="BD199" s="109"/>
      <c r="BE199" s="109"/>
      <c r="BF199" s="109"/>
      <c r="BG199" s="109"/>
      <c r="BH199" s="109"/>
      <c r="BI199" s="109"/>
      <c r="BJ199" s="109"/>
      <c r="BK199" s="109"/>
      <c r="BL199" s="109"/>
      <c r="BM199" s="109"/>
      <c r="BN199" s="109"/>
      <c r="BO199" s="109"/>
      <c r="BP199" s="109"/>
      <c r="BQ199" s="109"/>
      <c r="BR199" s="109"/>
      <c r="BS199" s="109"/>
      <c r="BT199" s="109"/>
      <c r="BU199" s="109"/>
      <c r="BV199" s="109"/>
      <c r="BW199" s="109"/>
      <c r="BX199" s="109"/>
      <c r="BY199" s="109"/>
      <c r="BZ199" s="109"/>
      <c r="CA199" s="109"/>
      <c r="CB199" s="109"/>
      <c r="CC199" s="109"/>
      <c r="CD199" s="109"/>
      <c r="CE199" s="109"/>
      <c r="CF199" s="109"/>
      <c r="CG199" s="109"/>
      <c r="CH199" s="109"/>
      <c r="CI199" s="109"/>
      <c r="CJ199" s="109"/>
      <c r="CK199" s="109"/>
      <c r="CL199" s="109"/>
      <c r="CM199" s="109"/>
      <c r="CN199" s="109"/>
      <c r="CO199" s="109"/>
      <c r="CP199" s="109"/>
      <c r="CQ199" s="109"/>
      <c r="CR199" s="109"/>
      <c r="CS199" s="109"/>
      <c r="CT199" s="109"/>
      <c r="CU199" s="109"/>
      <c r="CV199" s="109"/>
      <c r="CW199" s="109"/>
      <c r="CX199" s="109"/>
      <c r="CY199" s="109"/>
      <c r="CZ199" s="109"/>
      <c r="DA199" s="109"/>
      <c r="DB199" s="109"/>
      <c r="DC199" s="109"/>
      <c r="DD199" s="109"/>
      <c r="DE199" s="109"/>
      <c r="DF199" s="109"/>
      <c r="DG199" s="109"/>
      <c r="DH199" s="109"/>
      <c r="DI199" s="109"/>
      <c r="DJ199" s="109"/>
      <c r="DK199" s="109"/>
      <c r="DL199" s="109"/>
      <c r="DM199" s="109"/>
      <c r="DN199" s="109"/>
      <c r="DO199" s="109"/>
      <c r="DP199" s="109"/>
      <c r="DQ199" s="109"/>
      <c r="DR199" s="109"/>
      <c r="DS199" s="109"/>
      <c r="DT199" s="109"/>
      <c r="DU199" s="109"/>
      <c r="DV199" s="109"/>
      <c r="DW199" s="109"/>
      <c r="DX199" s="109"/>
      <c r="DY199" s="109"/>
      <c r="DZ199" s="109"/>
      <c r="EA199" s="109"/>
      <c r="EB199" s="109"/>
      <c r="EC199" s="109"/>
      <c r="ED199" s="109"/>
      <c r="EE199" s="109"/>
      <c r="EF199" s="109"/>
      <c r="EG199" s="109"/>
      <c r="EH199" s="109"/>
      <c r="EI199" s="109"/>
      <c r="EJ199" s="109"/>
      <c r="EK199" s="109"/>
      <c r="EL199" s="109"/>
      <c r="EM199" s="109"/>
      <c r="EN199" s="109"/>
      <c r="EO199" s="109"/>
      <c r="EP199" s="109"/>
      <c r="EQ199" s="109"/>
      <c r="ER199" s="109"/>
      <c r="ES199" s="109"/>
      <c r="ET199" s="109"/>
      <c r="EU199" s="109"/>
      <c r="EV199" s="109"/>
      <c r="EW199" s="109"/>
      <c r="EX199" s="109"/>
      <c r="EY199" s="109"/>
      <c r="EZ199" s="109"/>
      <c r="FA199" s="109"/>
      <c r="FB199" s="109"/>
      <c r="FC199" s="109"/>
      <c r="FD199" s="109"/>
      <c r="FE199" s="109"/>
      <c r="FF199" s="109"/>
      <c r="FG199" s="109"/>
      <c r="FH199" s="109"/>
      <c r="FI199" s="109"/>
      <c r="FJ199" s="109"/>
      <c r="FK199" s="191"/>
      <c r="FL199" s="110" t="s">
        <v>268</v>
      </c>
      <c r="FM199" s="111" t="s">
        <v>269</v>
      </c>
      <c r="FN199" s="111"/>
      <c r="FO199" s="111" t="s">
        <v>400</v>
      </c>
      <c r="FP199" s="98">
        <f t="shared" si="43"/>
        <v>0</v>
      </c>
      <c r="FQ199" s="5" t="s">
        <v>462</v>
      </c>
    </row>
    <row r="200" spans="1:173" s="5" customFormat="1" ht="15" customHeight="1">
      <c r="A200" s="107" t="s">
        <v>272</v>
      </c>
      <c r="B200" s="107" t="s">
        <v>264</v>
      </c>
      <c r="C200" s="107" t="s">
        <v>398</v>
      </c>
      <c r="D200" s="107" t="s">
        <v>64</v>
      </c>
      <c r="E200" s="108" t="s">
        <v>411</v>
      </c>
      <c r="F200" s="107" t="s">
        <v>267</v>
      </c>
      <c r="G200" s="107" t="s">
        <v>853</v>
      </c>
      <c r="H200" s="109"/>
      <c r="I200" s="185">
        <f>200-200</f>
        <v>0</v>
      </c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  <c r="AC200" s="109"/>
      <c r="AD200" s="109"/>
      <c r="AE200" s="109"/>
      <c r="AF200" s="109"/>
      <c r="AG200" s="109"/>
      <c r="AH200" s="109"/>
      <c r="AI200" s="109"/>
      <c r="AJ200" s="109"/>
      <c r="AK200" s="109"/>
      <c r="AL200" s="109"/>
      <c r="AM200" s="109"/>
      <c r="AN200" s="109"/>
      <c r="AO200" s="109"/>
      <c r="AP200" s="109"/>
      <c r="AQ200" s="109"/>
      <c r="AR200" s="109"/>
      <c r="AS200" s="109"/>
      <c r="AT200" s="109"/>
      <c r="AU200" s="109"/>
      <c r="AV200" s="109"/>
      <c r="AW200" s="109"/>
      <c r="AX200" s="109"/>
      <c r="AY200" s="109"/>
      <c r="AZ200" s="109"/>
      <c r="BA200" s="109"/>
      <c r="BB200" s="109"/>
      <c r="BC200" s="109"/>
      <c r="BD200" s="109"/>
      <c r="BE200" s="109"/>
      <c r="BF200" s="109"/>
      <c r="BG200" s="109"/>
      <c r="BH200" s="109"/>
      <c r="BI200" s="109"/>
      <c r="BJ200" s="109"/>
      <c r="BK200" s="109"/>
      <c r="BL200" s="109"/>
      <c r="BM200" s="109"/>
      <c r="BN200" s="109"/>
      <c r="BO200" s="109"/>
      <c r="BP200" s="109"/>
      <c r="BQ200" s="109"/>
      <c r="BR200" s="109"/>
      <c r="BS200" s="109"/>
      <c r="BT200" s="109"/>
      <c r="BU200" s="109"/>
      <c r="BV200" s="109"/>
      <c r="BW200" s="109"/>
      <c r="BX200" s="109"/>
      <c r="BY200" s="109"/>
      <c r="BZ200" s="109"/>
      <c r="CA200" s="109"/>
      <c r="CB200" s="109"/>
      <c r="CC200" s="109"/>
      <c r="CD200" s="109"/>
      <c r="CE200" s="109"/>
      <c r="CF200" s="109"/>
      <c r="CG200" s="109"/>
      <c r="CH200" s="109"/>
      <c r="CI200" s="109"/>
      <c r="CJ200" s="109"/>
      <c r="CK200" s="109"/>
      <c r="CL200" s="109"/>
      <c r="CM200" s="109"/>
      <c r="CN200" s="109"/>
      <c r="CO200" s="109"/>
      <c r="CP200" s="109"/>
      <c r="CQ200" s="109"/>
      <c r="CR200" s="109"/>
      <c r="CS200" s="109"/>
      <c r="CT200" s="109"/>
      <c r="CU200" s="109"/>
      <c r="CV200" s="109"/>
      <c r="CW200" s="109"/>
      <c r="CX200" s="109"/>
      <c r="CY200" s="109"/>
      <c r="CZ200" s="109"/>
      <c r="DA200" s="109"/>
      <c r="DB200" s="109"/>
      <c r="DC200" s="109"/>
      <c r="DD200" s="109"/>
      <c r="DE200" s="109"/>
      <c r="DF200" s="109"/>
      <c r="DG200" s="109"/>
      <c r="DH200" s="109"/>
      <c r="DI200" s="109"/>
      <c r="DJ200" s="109"/>
      <c r="DK200" s="109"/>
      <c r="DL200" s="109"/>
      <c r="DM200" s="109"/>
      <c r="DN200" s="109"/>
      <c r="DO200" s="109"/>
      <c r="DP200" s="109"/>
      <c r="DQ200" s="109"/>
      <c r="DR200" s="109"/>
      <c r="DS200" s="109"/>
      <c r="DT200" s="109"/>
      <c r="DU200" s="109"/>
      <c r="DV200" s="109"/>
      <c r="DW200" s="109"/>
      <c r="DX200" s="109"/>
      <c r="DY200" s="109"/>
      <c r="DZ200" s="109"/>
      <c r="EA200" s="109"/>
      <c r="EB200" s="109"/>
      <c r="EC200" s="109"/>
      <c r="ED200" s="109"/>
      <c r="EE200" s="109"/>
      <c r="EF200" s="109"/>
      <c r="EG200" s="109"/>
      <c r="EH200" s="109"/>
      <c r="EI200" s="109"/>
      <c r="EJ200" s="109"/>
      <c r="EK200" s="109"/>
      <c r="EL200" s="109"/>
      <c r="EM200" s="109"/>
      <c r="EN200" s="109"/>
      <c r="EO200" s="109"/>
      <c r="EP200" s="109"/>
      <c r="EQ200" s="109"/>
      <c r="ER200" s="109"/>
      <c r="ES200" s="109"/>
      <c r="ET200" s="109"/>
      <c r="EU200" s="109"/>
      <c r="EV200" s="109"/>
      <c r="EW200" s="109"/>
      <c r="EX200" s="109"/>
      <c r="EY200" s="109"/>
      <c r="EZ200" s="109"/>
      <c r="FA200" s="109"/>
      <c r="FB200" s="109"/>
      <c r="FC200" s="109"/>
      <c r="FD200" s="109"/>
      <c r="FE200" s="109"/>
      <c r="FF200" s="109"/>
      <c r="FG200" s="109"/>
      <c r="FH200" s="109"/>
      <c r="FI200" s="109"/>
      <c r="FJ200" s="109"/>
      <c r="FK200" s="191"/>
      <c r="FL200" s="110" t="s">
        <v>268</v>
      </c>
      <c r="FM200" s="111" t="s">
        <v>269</v>
      </c>
      <c r="FN200" s="111"/>
      <c r="FO200" s="111" t="s">
        <v>406</v>
      </c>
      <c r="FP200" s="98">
        <f t="shared" si="43"/>
        <v>0</v>
      </c>
      <c r="FQ200" s="5" t="s">
        <v>461</v>
      </c>
    </row>
    <row r="201" spans="1:173" s="5" customFormat="1" ht="15" customHeight="1">
      <c r="A201" s="107" t="s">
        <v>272</v>
      </c>
      <c r="B201" s="107" t="s">
        <v>264</v>
      </c>
      <c r="C201" s="107" t="s">
        <v>398</v>
      </c>
      <c r="D201" s="107" t="s">
        <v>63</v>
      </c>
      <c r="E201" s="108" t="s">
        <v>411</v>
      </c>
      <c r="F201" s="107" t="s">
        <v>267</v>
      </c>
      <c r="G201" s="107" t="s">
        <v>983</v>
      </c>
      <c r="H201" s="207"/>
      <c r="I201" s="207"/>
      <c r="J201" s="207"/>
      <c r="K201" s="207"/>
      <c r="L201" s="254">
        <v>50</v>
      </c>
      <c r="M201" s="207"/>
      <c r="N201" s="207"/>
      <c r="O201" s="207"/>
      <c r="P201" s="207"/>
      <c r="Q201" s="207"/>
      <c r="R201" s="207"/>
      <c r="S201" s="207"/>
      <c r="T201" s="207"/>
      <c r="U201" s="207"/>
      <c r="V201" s="207"/>
      <c r="W201" s="207"/>
      <c r="X201" s="207"/>
      <c r="Y201" s="207"/>
      <c r="Z201" s="207"/>
      <c r="AA201" s="207"/>
      <c r="AB201" s="207"/>
      <c r="AC201" s="207"/>
      <c r="AD201" s="207"/>
      <c r="AE201" s="207"/>
      <c r="AF201" s="207"/>
      <c r="AG201" s="207"/>
      <c r="AH201" s="207"/>
      <c r="AI201" s="207"/>
      <c r="AJ201" s="207"/>
      <c r="AK201" s="207"/>
      <c r="AL201" s="207"/>
      <c r="AM201" s="207"/>
      <c r="AN201" s="207"/>
      <c r="AO201" s="207"/>
      <c r="AP201" s="207"/>
      <c r="AQ201" s="207"/>
      <c r="AR201" s="207"/>
      <c r="AS201" s="207"/>
      <c r="AT201" s="207"/>
      <c r="AU201" s="207"/>
      <c r="AV201" s="207"/>
      <c r="AW201" s="207"/>
      <c r="AX201" s="207"/>
      <c r="AY201" s="207"/>
      <c r="AZ201" s="207"/>
      <c r="BA201" s="207"/>
      <c r="BB201" s="207"/>
      <c r="BC201" s="207"/>
      <c r="BD201" s="207"/>
      <c r="BE201" s="207"/>
      <c r="BF201" s="207"/>
      <c r="BG201" s="207"/>
      <c r="BH201" s="207"/>
      <c r="BI201" s="207"/>
      <c r="BJ201" s="207"/>
      <c r="BK201" s="207"/>
      <c r="BL201" s="207"/>
      <c r="BM201" s="207"/>
      <c r="BN201" s="207"/>
      <c r="BO201" s="207"/>
      <c r="BP201" s="207"/>
      <c r="BQ201" s="207"/>
      <c r="BR201" s="207"/>
      <c r="BS201" s="207"/>
      <c r="BT201" s="207"/>
      <c r="BU201" s="207"/>
      <c r="BV201" s="207"/>
      <c r="BW201" s="207"/>
      <c r="BX201" s="207"/>
      <c r="BY201" s="207"/>
      <c r="BZ201" s="207"/>
      <c r="CA201" s="207"/>
      <c r="CB201" s="207"/>
      <c r="CC201" s="207"/>
      <c r="CD201" s="207"/>
      <c r="CE201" s="207"/>
      <c r="CF201" s="207"/>
      <c r="CG201" s="207"/>
      <c r="CH201" s="207"/>
      <c r="CI201" s="207"/>
      <c r="CJ201" s="207"/>
      <c r="CK201" s="207"/>
      <c r="CL201" s="207"/>
      <c r="CM201" s="207"/>
      <c r="CN201" s="207"/>
      <c r="CO201" s="207"/>
      <c r="CP201" s="207"/>
      <c r="CQ201" s="207"/>
      <c r="CR201" s="207"/>
      <c r="CS201" s="207"/>
      <c r="CT201" s="207"/>
      <c r="CU201" s="207"/>
      <c r="CV201" s="207"/>
      <c r="CW201" s="207"/>
      <c r="CX201" s="207"/>
      <c r="CY201" s="207"/>
      <c r="CZ201" s="207"/>
      <c r="DA201" s="207"/>
      <c r="DB201" s="207"/>
      <c r="DC201" s="207"/>
      <c r="DD201" s="207"/>
      <c r="DE201" s="207"/>
      <c r="DF201" s="207"/>
      <c r="DG201" s="207"/>
      <c r="DH201" s="207"/>
      <c r="DI201" s="207"/>
      <c r="DJ201" s="207"/>
      <c r="DK201" s="207"/>
      <c r="DL201" s="207"/>
      <c r="DM201" s="254">
        <v>5</v>
      </c>
      <c r="DN201" s="207"/>
      <c r="DO201" s="207"/>
      <c r="DP201" s="207"/>
      <c r="DQ201" s="207"/>
      <c r="DR201" s="207"/>
      <c r="DS201" s="207"/>
      <c r="DT201" s="207"/>
      <c r="DU201" s="207"/>
      <c r="DV201" s="207"/>
      <c r="DW201" s="207"/>
      <c r="DX201" s="207"/>
      <c r="DY201" s="207"/>
      <c r="DZ201" s="207"/>
      <c r="EA201" s="207"/>
      <c r="EB201" s="207"/>
      <c r="EC201" s="207"/>
      <c r="ED201" s="207"/>
      <c r="EE201" s="207"/>
      <c r="EF201" s="207"/>
      <c r="EG201" s="207"/>
      <c r="EH201" s="207"/>
      <c r="EI201" s="207"/>
      <c r="EJ201" s="207"/>
      <c r="EK201" s="207"/>
      <c r="EL201" s="207"/>
      <c r="EM201" s="207"/>
      <c r="EN201" s="207"/>
      <c r="EO201" s="207"/>
      <c r="EP201" s="207"/>
      <c r="EQ201" s="207"/>
      <c r="ER201" s="207"/>
      <c r="ES201" s="207"/>
      <c r="ET201" s="207"/>
      <c r="EU201" s="207"/>
      <c r="EV201" s="207"/>
      <c r="EW201" s="207"/>
      <c r="EX201" s="207"/>
      <c r="EY201" s="207"/>
      <c r="EZ201" s="207"/>
      <c r="FA201" s="207"/>
      <c r="FB201" s="207"/>
      <c r="FC201" s="207"/>
      <c r="FD201" s="207"/>
      <c r="FE201" s="207"/>
      <c r="FF201" s="207"/>
      <c r="FG201" s="207"/>
      <c r="FH201" s="207"/>
      <c r="FI201" s="207"/>
      <c r="FJ201" s="207"/>
      <c r="FK201" s="191"/>
      <c r="FL201" s="110" t="s">
        <v>268</v>
      </c>
      <c r="FM201" s="111" t="s">
        <v>269</v>
      </c>
      <c r="FN201" s="111"/>
      <c r="FO201" s="111" t="s">
        <v>406</v>
      </c>
      <c r="FP201" s="98">
        <f t="shared" ref="FP201" si="45">SUM(H201:FJ201)</f>
        <v>55</v>
      </c>
      <c r="FQ201" s="5" t="s">
        <v>461</v>
      </c>
    </row>
    <row r="202" spans="1:173" s="5" customFormat="1" ht="15" customHeight="1">
      <c r="A202" s="107" t="s">
        <v>272</v>
      </c>
      <c r="B202" s="107" t="s">
        <v>264</v>
      </c>
      <c r="C202" s="107" t="s">
        <v>398</v>
      </c>
      <c r="D202" s="107" t="s">
        <v>63</v>
      </c>
      <c r="E202" s="108" t="s">
        <v>411</v>
      </c>
      <c r="F202" s="107" t="s">
        <v>267</v>
      </c>
      <c r="G202" s="107" t="s">
        <v>984</v>
      </c>
      <c r="H202" s="207"/>
      <c r="I202" s="207"/>
      <c r="J202" s="207"/>
      <c r="K202" s="207"/>
      <c r="L202" s="12"/>
      <c r="M202" s="207"/>
      <c r="N202" s="207"/>
      <c r="O202" s="207"/>
      <c r="P202" s="207"/>
      <c r="Q202" s="207"/>
      <c r="R202" s="207"/>
      <c r="S202" s="207"/>
      <c r="T202" s="207"/>
      <c r="U202" s="207"/>
      <c r="V202" s="207"/>
      <c r="W202" s="207"/>
      <c r="X202" s="207"/>
      <c r="Y202" s="207"/>
      <c r="Z202" s="207"/>
      <c r="AA202" s="207"/>
      <c r="AB202" s="208">
        <f>300-300</f>
        <v>0</v>
      </c>
      <c r="AC202" s="207"/>
      <c r="AD202" s="207"/>
      <c r="AE202" s="207"/>
      <c r="AF202" s="207"/>
      <c r="AG202" s="207"/>
      <c r="AH202" s="207"/>
      <c r="AI202" s="207"/>
      <c r="AJ202" s="207"/>
      <c r="AK202" s="207"/>
      <c r="AL202" s="207"/>
      <c r="AM202" s="207"/>
      <c r="AN202" s="207"/>
      <c r="AO202" s="207"/>
      <c r="AP202" s="207"/>
      <c r="AQ202" s="207"/>
      <c r="AR202" s="207"/>
      <c r="AS202" s="207"/>
      <c r="AT202" s="207"/>
      <c r="AU202" s="207"/>
      <c r="AV202" s="207"/>
      <c r="AW202" s="207"/>
      <c r="AX202" s="207"/>
      <c r="AY202" s="207"/>
      <c r="AZ202" s="207"/>
      <c r="BA202" s="207"/>
      <c r="BB202" s="207"/>
      <c r="BC202" s="207"/>
      <c r="BD202" s="207"/>
      <c r="BE202" s="207"/>
      <c r="BF202" s="207"/>
      <c r="BG202" s="207"/>
      <c r="BH202" s="207"/>
      <c r="BI202" s="207"/>
      <c r="BJ202" s="207"/>
      <c r="BK202" s="207"/>
      <c r="BL202" s="207"/>
      <c r="BM202" s="207"/>
      <c r="BN202" s="207"/>
      <c r="BO202" s="207"/>
      <c r="BP202" s="207"/>
      <c r="BQ202" s="207"/>
      <c r="BR202" s="207"/>
      <c r="BS202" s="207"/>
      <c r="BT202" s="207"/>
      <c r="BU202" s="207"/>
      <c r="BV202" s="207"/>
      <c r="BW202" s="207"/>
      <c r="BX202" s="254">
        <v>40</v>
      </c>
      <c r="BY202" s="254">
        <v>10</v>
      </c>
      <c r="BZ202" s="207"/>
      <c r="CA202" s="207"/>
      <c r="CB202" s="207"/>
      <c r="CC202" s="207"/>
      <c r="CD202" s="207"/>
      <c r="CE202" s="254">
        <v>10</v>
      </c>
      <c r="CF202" s="207"/>
      <c r="CG202" s="207"/>
      <c r="CH202" s="207"/>
      <c r="CI202" s="254">
        <v>20</v>
      </c>
      <c r="CJ202" s="207"/>
      <c r="CK202" s="207"/>
      <c r="CL202" s="254">
        <v>100</v>
      </c>
      <c r="CM202" s="254">
        <v>20</v>
      </c>
      <c r="CN202" s="207"/>
      <c r="CO202" s="207"/>
      <c r="CP202" s="207"/>
      <c r="CQ202" s="207"/>
      <c r="CR202" s="207"/>
      <c r="CS202" s="207"/>
      <c r="CT202" s="254">
        <v>80</v>
      </c>
      <c r="CU202" s="207"/>
      <c r="CV202" s="207"/>
      <c r="CW202" s="207"/>
      <c r="CX202" s="207"/>
      <c r="CY202" s="207"/>
      <c r="CZ202" s="207"/>
      <c r="DA202" s="207"/>
      <c r="DB202" s="207"/>
      <c r="DC202" s="207"/>
      <c r="DD202" s="254">
        <v>10</v>
      </c>
      <c r="DE202" s="207"/>
      <c r="DF202" s="207"/>
      <c r="DG202" s="207"/>
      <c r="DH202" s="207"/>
      <c r="DI202" s="207"/>
      <c r="DJ202" s="207"/>
      <c r="DK202" s="254">
        <v>5</v>
      </c>
      <c r="DL202" s="207"/>
      <c r="DM202" s="12"/>
      <c r="DN202" s="207"/>
      <c r="DO202" s="207"/>
      <c r="DP202" s="207"/>
      <c r="DQ202" s="207"/>
      <c r="DR202" s="207"/>
      <c r="DS202" s="207"/>
      <c r="DT202" s="207"/>
      <c r="DU202" s="207"/>
      <c r="DV202" s="207"/>
      <c r="DW202" s="207"/>
      <c r="DX202" s="207"/>
      <c r="DY202" s="207"/>
      <c r="DZ202" s="207"/>
      <c r="EA202" s="207"/>
      <c r="EB202" s="207"/>
      <c r="EC202" s="207"/>
      <c r="ED202" s="207"/>
      <c r="EE202" s="207"/>
      <c r="EF202" s="207"/>
      <c r="EG202" s="207"/>
      <c r="EH202" s="207"/>
      <c r="EI202" s="207"/>
      <c r="EJ202" s="207"/>
      <c r="EK202" s="207"/>
      <c r="EL202" s="207"/>
      <c r="EM202" s="207"/>
      <c r="EN202" s="207"/>
      <c r="EO202" s="207"/>
      <c r="EP202" s="207"/>
      <c r="EQ202" s="207"/>
      <c r="ER202" s="207"/>
      <c r="ES202" s="207"/>
      <c r="ET202" s="207"/>
      <c r="EU202" s="254">
        <v>10</v>
      </c>
      <c r="EV202" s="207"/>
      <c r="EW202" s="207"/>
      <c r="EX202" s="207"/>
      <c r="EY202" s="207"/>
      <c r="EZ202" s="207"/>
      <c r="FA202" s="207"/>
      <c r="FB202" s="207"/>
      <c r="FC202" s="207"/>
      <c r="FD202" s="207"/>
      <c r="FE202" s="207"/>
      <c r="FF202" s="254">
        <v>10</v>
      </c>
      <c r="FG202" s="207"/>
      <c r="FH202" s="207"/>
      <c r="FI202" s="207"/>
      <c r="FJ202" s="207"/>
      <c r="FK202" s="191"/>
      <c r="FL202" s="110" t="s">
        <v>268</v>
      </c>
      <c r="FM202" s="111" t="s">
        <v>269</v>
      </c>
      <c r="FN202" s="111"/>
      <c r="FO202" s="111" t="s">
        <v>406</v>
      </c>
      <c r="FP202" s="98">
        <f t="shared" si="43"/>
        <v>315</v>
      </c>
      <c r="FQ202" s="5" t="s">
        <v>461</v>
      </c>
    </row>
    <row r="203" spans="1:173" s="5" customFormat="1" ht="15" customHeight="1">
      <c r="A203" s="107" t="s">
        <v>272</v>
      </c>
      <c r="B203" s="107" t="s">
        <v>264</v>
      </c>
      <c r="C203" s="107" t="s">
        <v>398</v>
      </c>
      <c r="D203" s="107" t="s">
        <v>63</v>
      </c>
      <c r="E203" s="108" t="s">
        <v>877</v>
      </c>
      <c r="F203" s="107" t="s">
        <v>267</v>
      </c>
      <c r="G203" s="107" t="s">
        <v>985</v>
      </c>
      <c r="H203" s="207"/>
      <c r="I203" s="207"/>
      <c r="J203" s="207"/>
      <c r="K203" s="207"/>
      <c r="L203" s="207"/>
      <c r="M203" s="207"/>
      <c r="N203" s="207"/>
      <c r="O203" s="207"/>
      <c r="P203" s="207"/>
      <c r="Q203" s="207"/>
      <c r="R203" s="207"/>
      <c r="S203" s="207"/>
      <c r="T203" s="207"/>
      <c r="U203" s="207"/>
      <c r="V203" s="207"/>
      <c r="W203" s="207"/>
      <c r="X203" s="207"/>
      <c r="Y203" s="207"/>
      <c r="Z203" s="207"/>
      <c r="AA203" s="207"/>
      <c r="AB203" s="207"/>
      <c r="AC203" s="207"/>
      <c r="AD203" s="207"/>
      <c r="AE203" s="207"/>
      <c r="AF203" s="207"/>
      <c r="AG203" s="207"/>
      <c r="AH203" s="207"/>
      <c r="AI203" s="207"/>
      <c r="AJ203" s="207"/>
      <c r="AK203" s="207"/>
      <c r="AL203" s="207"/>
      <c r="AM203" s="207"/>
      <c r="AN203" s="207"/>
      <c r="AO203" s="207"/>
      <c r="AP203" s="207"/>
      <c r="AQ203" s="207"/>
      <c r="AR203" s="207"/>
      <c r="AS203" s="207"/>
      <c r="AT203" s="207"/>
      <c r="AU203" s="207"/>
      <c r="AV203" s="207"/>
      <c r="AW203" s="207"/>
      <c r="AX203" s="207"/>
      <c r="AY203" s="207"/>
      <c r="AZ203" s="207"/>
      <c r="BA203" s="207"/>
      <c r="BB203" s="207"/>
      <c r="BC203" s="207"/>
      <c r="BD203" s="207"/>
      <c r="BE203" s="207"/>
      <c r="BF203" s="207"/>
      <c r="BG203" s="207"/>
      <c r="BH203" s="207"/>
      <c r="BI203" s="207"/>
      <c r="BJ203" s="207"/>
      <c r="BK203" s="207"/>
      <c r="BL203" s="207"/>
      <c r="BM203" s="207"/>
      <c r="BN203" s="207"/>
      <c r="BO203" s="207"/>
      <c r="BP203" s="207"/>
      <c r="BQ203" s="207"/>
      <c r="BR203" s="207"/>
      <c r="BS203" s="207"/>
      <c r="BT203" s="207"/>
      <c r="BU203" s="207"/>
      <c r="BV203" s="207"/>
      <c r="BW203" s="207"/>
      <c r="BX203" s="254">
        <v>10</v>
      </c>
      <c r="BY203" s="207"/>
      <c r="BZ203" s="207"/>
      <c r="CA203" s="207"/>
      <c r="CB203" s="207"/>
      <c r="CC203" s="207"/>
      <c r="CD203" s="207"/>
      <c r="CE203" s="207"/>
      <c r="CF203" s="207"/>
      <c r="CG203" s="207"/>
      <c r="CH203" s="207"/>
      <c r="CI203" s="254">
        <v>10</v>
      </c>
      <c r="CJ203" s="207"/>
      <c r="CK203" s="207"/>
      <c r="CL203" s="254">
        <v>20</v>
      </c>
      <c r="CM203" s="207"/>
      <c r="CN203" s="207"/>
      <c r="CO203" s="207"/>
      <c r="CP203" s="207"/>
      <c r="CQ203" s="207"/>
      <c r="CR203" s="207"/>
      <c r="CS203" s="207"/>
      <c r="CT203" s="254">
        <v>10</v>
      </c>
      <c r="CU203" s="207"/>
      <c r="CV203" s="207"/>
      <c r="CW203" s="207"/>
      <c r="CX203" s="207"/>
      <c r="CY203" s="207"/>
      <c r="CZ203" s="207"/>
      <c r="DA203" s="207"/>
      <c r="DB203" s="207"/>
      <c r="DC203" s="207"/>
      <c r="DD203" s="254">
        <v>10</v>
      </c>
      <c r="DE203" s="207"/>
      <c r="DF203" s="207"/>
      <c r="DG203" s="207"/>
      <c r="DH203" s="207"/>
      <c r="DI203" s="207"/>
      <c r="DJ203" s="207"/>
      <c r="DK203" s="207"/>
      <c r="DL203" s="207"/>
      <c r="DM203" s="207"/>
      <c r="DN203" s="207"/>
      <c r="DO203" s="207"/>
      <c r="DP203" s="207"/>
      <c r="DQ203" s="207"/>
      <c r="DR203" s="207"/>
      <c r="DS203" s="207"/>
      <c r="DT203" s="207"/>
      <c r="DU203" s="207"/>
      <c r="DV203" s="207"/>
      <c r="DW203" s="207"/>
      <c r="DX203" s="207"/>
      <c r="DY203" s="207"/>
      <c r="DZ203" s="207"/>
      <c r="EA203" s="207"/>
      <c r="EB203" s="207"/>
      <c r="EC203" s="207"/>
      <c r="ED203" s="207"/>
      <c r="EE203" s="207"/>
      <c r="EF203" s="207"/>
      <c r="EG203" s="207"/>
      <c r="EH203" s="207"/>
      <c r="EI203" s="207"/>
      <c r="EJ203" s="207"/>
      <c r="EK203" s="207"/>
      <c r="EL203" s="207"/>
      <c r="EM203" s="207"/>
      <c r="EN203" s="207"/>
      <c r="EO203" s="207"/>
      <c r="EP203" s="207"/>
      <c r="EQ203" s="207"/>
      <c r="ER203" s="207"/>
      <c r="ES203" s="207"/>
      <c r="ET203" s="207"/>
      <c r="EU203" s="254">
        <v>10</v>
      </c>
      <c r="EV203" s="207"/>
      <c r="EW203" s="207"/>
      <c r="EX203" s="207"/>
      <c r="EY203" s="207"/>
      <c r="EZ203" s="207"/>
      <c r="FA203" s="207"/>
      <c r="FB203" s="207"/>
      <c r="FC203" s="207"/>
      <c r="FD203" s="207"/>
      <c r="FE203" s="207"/>
      <c r="FF203" s="207"/>
      <c r="FG203" s="207"/>
      <c r="FH203" s="207"/>
      <c r="FI203" s="207"/>
      <c r="FJ203" s="207"/>
      <c r="FK203" s="191"/>
      <c r="FL203" s="110" t="s">
        <v>268</v>
      </c>
      <c r="FM203" s="111" t="s">
        <v>269</v>
      </c>
      <c r="FN203" s="111"/>
      <c r="FO203" s="111" t="s">
        <v>406</v>
      </c>
      <c r="FP203" s="98">
        <f t="shared" ref="FP203:FP204" si="46">SUM(H203:FJ203)</f>
        <v>70</v>
      </c>
      <c r="FQ203" s="5" t="s">
        <v>461</v>
      </c>
    </row>
    <row r="204" spans="1:173" s="5" customFormat="1" ht="15" customHeight="1">
      <c r="A204" s="107" t="s">
        <v>272</v>
      </c>
      <c r="B204" s="107" t="s">
        <v>264</v>
      </c>
      <c r="C204" s="107" t="s">
        <v>398</v>
      </c>
      <c r="D204" s="107" t="s">
        <v>63</v>
      </c>
      <c r="E204" s="108" t="s">
        <v>878</v>
      </c>
      <c r="F204" s="107" t="s">
        <v>267</v>
      </c>
      <c r="G204" s="107" t="s">
        <v>986</v>
      </c>
      <c r="H204" s="207"/>
      <c r="I204" s="207"/>
      <c r="J204" s="207"/>
      <c r="K204" s="207"/>
      <c r="L204" s="207"/>
      <c r="M204" s="207"/>
      <c r="N204" s="207"/>
      <c r="O204" s="207"/>
      <c r="P204" s="207"/>
      <c r="Q204" s="207"/>
      <c r="R204" s="207"/>
      <c r="S204" s="207"/>
      <c r="T204" s="207"/>
      <c r="U204" s="207"/>
      <c r="V204" s="207"/>
      <c r="W204" s="207"/>
      <c r="X204" s="207"/>
      <c r="Y204" s="207"/>
      <c r="Z204" s="207"/>
      <c r="AA204" s="207"/>
      <c r="AB204" s="207"/>
      <c r="AC204" s="207"/>
      <c r="AD204" s="207"/>
      <c r="AE204" s="207"/>
      <c r="AF204" s="207"/>
      <c r="AG204" s="207"/>
      <c r="AH204" s="207"/>
      <c r="AI204" s="207"/>
      <c r="AJ204" s="207"/>
      <c r="AK204" s="207"/>
      <c r="AL204" s="207"/>
      <c r="AM204" s="207"/>
      <c r="AN204" s="207"/>
      <c r="AO204" s="207"/>
      <c r="AP204" s="207"/>
      <c r="AQ204" s="207"/>
      <c r="AR204" s="207"/>
      <c r="AS204" s="207"/>
      <c r="AT204" s="207"/>
      <c r="AU204" s="207"/>
      <c r="AV204" s="207"/>
      <c r="AW204" s="207"/>
      <c r="AX204" s="207"/>
      <c r="AY204" s="207"/>
      <c r="AZ204" s="207"/>
      <c r="BA204" s="207"/>
      <c r="BB204" s="207"/>
      <c r="BC204" s="207"/>
      <c r="BD204" s="207"/>
      <c r="BE204" s="207"/>
      <c r="BF204" s="207"/>
      <c r="BG204" s="207"/>
      <c r="BH204" s="207"/>
      <c r="BI204" s="207"/>
      <c r="BJ204" s="207"/>
      <c r="BK204" s="207"/>
      <c r="BL204" s="207"/>
      <c r="BM204" s="207"/>
      <c r="BN204" s="207"/>
      <c r="BO204" s="207"/>
      <c r="BP204" s="207"/>
      <c r="BQ204" s="207"/>
      <c r="BR204" s="207"/>
      <c r="BS204" s="207"/>
      <c r="BT204" s="207"/>
      <c r="BU204" s="254">
        <v>5</v>
      </c>
      <c r="BV204" s="207"/>
      <c r="BW204" s="207"/>
      <c r="BX204" s="254">
        <v>5</v>
      </c>
      <c r="BY204" s="207"/>
      <c r="BZ204" s="207"/>
      <c r="CA204" s="207"/>
      <c r="CB204" s="207"/>
      <c r="CC204" s="207"/>
      <c r="CD204" s="207"/>
      <c r="CE204" s="207"/>
      <c r="CF204" s="207"/>
      <c r="CG204" s="207"/>
      <c r="CH204" s="207"/>
      <c r="CI204" s="207"/>
      <c r="CJ204" s="207"/>
      <c r="CK204" s="207"/>
      <c r="CL204" s="254">
        <v>10</v>
      </c>
      <c r="CM204" s="207"/>
      <c r="CN204" s="207"/>
      <c r="CO204" s="207"/>
      <c r="CP204" s="207"/>
      <c r="CQ204" s="207"/>
      <c r="CR204" s="207"/>
      <c r="CS204" s="207"/>
      <c r="CT204" s="254">
        <v>10</v>
      </c>
      <c r="CU204" s="207"/>
      <c r="CV204" s="207"/>
      <c r="CW204" s="207"/>
      <c r="CX204" s="207"/>
      <c r="CY204" s="207"/>
      <c r="CZ204" s="207"/>
      <c r="DA204" s="207"/>
      <c r="DB204" s="207"/>
      <c r="DC204" s="207"/>
      <c r="DD204" s="254">
        <v>5</v>
      </c>
      <c r="DE204" s="207"/>
      <c r="DF204" s="207"/>
      <c r="DG204" s="207"/>
      <c r="DH204" s="207"/>
      <c r="DI204" s="207"/>
      <c r="DJ204" s="207"/>
      <c r="DK204" s="207"/>
      <c r="DL204" s="207"/>
      <c r="DM204" s="207"/>
      <c r="DN204" s="207"/>
      <c r="DO204" s="207"/>
      <c r="DP204" s="207"/>
      <c r="DQ204" s="207"/>
      <c r="DR204" s="207"/>
      <c r="DS204" s="207"/>
      <c r="DT204" s="207"/>
      <c r="DU204" s="207"/>
      <c r="DV204" s="207"/>
      <c r="DW204" s="207"/>
      <c r="DX204" s="207"/>
      <c r="DY204" s="207"/>
      <c r="DZ204" s="207"/>
      <c r="EA204" s="207"/>
      <c r="EB204" s="207"/>
      <c r="EC204" s="207"/>
      <c r="ED204" s="207"/>
      <c r="EE204" s="207"/>
      <c r="EF204" s="207"/>
      <c r="EG204" s="207"/>
      <c r="EH204" s="207"/>
      <c r="EI204" s="207"/>
      <c r="EJ204" s="207"/>
      <c r="EK204" s="207"/>
      <c r="EL204" s="207"/>
      <c r="EM204" s="207"/>
      <c r="EN204" s="207"/>
      <c r="EO204" s="207"/>
      <c r="EP204" s="207"/>
      <c r="EQ204" s="207"/>
      <c r="ER204" s="207"/>
      <c r="ES204" s="207"/>
      <c r="ET204" s="207"/>
      <c r="EU204" s="207"/>
      <c r="EV204" s="207"/>
      <c r="EW204" s="207"/>
      <c r="EX204" s="207"/>
      <c r="EY204" s="207"/>
      <c r="EZ204" s="207"/>
      <c r="FA204" s="207"/>
      <c r="FB204" s="207"/>
      <c r="FC204" s="207"/>
      <c r="FD204" s="207"/>
      <c r="FE204" s="207"/>
      <c r="FF204" s="207"/>
      <c r="FG204" s="207"/>
      <c r="FH204" s="207"/>
      <c r="FI204" s="207"/>
      <c r="FJ204" s="207"/>
      <c r="FK204" s="191"/>
      <c r="FL204" s="110" t="s">
        <v>268</v>
      </c>
      <c r="FM204" s="111" t="s">
        <v>269</v>
      </c>
      <c r="FN204" s="111"/>
      <c r="FO204" s="111" t="s">
        <v>406</v>
      </c>
      <c r="FP204" s="98">
        <f t="shared" si="46"/>
        <v>35</v>
      </c>
      <c r="FQ204" s="5" t="s">
        <v>461</v>
      </c>
    </row>
    <row r="205" spans="1:173" s="5" customFormat="1" ht="15" customHeight="1">
      <c r="A205" s="107" t="s">
        <v>272</v>
      </c>
      <c r="B205" s="107" t="s">
        <v>264</v>
      </c>
      <c r="C205" s="107" t="s">
        <v>398</v>
      </c>
      <c r="D205" s="107" t="s">
        <v>64</v>
      </c>
      <c r="E205" s="108" t="s">
        <v>412</v>
      </c>
      <c r="F205" s="107" t="s">
        <v>267</v>
      </c>
      <c r="G205" s="107" t="s">
        <v>942</v>
      </c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  <c r="AV205" s="109"/>
      <c r="AW205" s="109"/>
      <c r="AX205" s="109"/>
      <c r="AY205" s="109"/>
      <c r="AZ205" s="109"/>
      <c r="BA205" s="109"/>
      <c r="BB205" s="109"/>
      <c r="BC205" s="109"/>
      <c r="BD205" s="109"/>
      <c r="BE205" s="109"/>
      <c r="BF205" s="208">
        <f>3000-3000</f>
        <v>0</v>
      </c>
      <c r="BG205" s="109"/>
      <c r="BH205" s="109"/>
      <c r="BI205" s="109"/>
      <c r="BJ205" s="109"/>
      <c r="BK205" s="109"/>
      <c r="BL205" s="109"/>
      <c r="BM205" s="109"/>
      <c r="BN205" s="109"/>
      <c r="BO205" s="109"/>
      <c r="BP205" s="109"/>
      <c r="BQ205" s="109"/>
      <c r="BR205" s="109"/>
      <c r="BS205" s="109"/>
      <c r="BT205" s="109"/>
      <c r="BU205" s="109"/>
      <c r="BV205" s="109"/>
      <c r="BW205" s="109"/>
      <c r="BX205" s="109"/>
      <c r="BY205" s="109"/>
      <c r="BZ205" s="109"/>
      <c r="CA205" s="109"/>
      <c r="CB205" s="109"/>
      <c r="CC205" s="109"/>
      <c r="CD205" s="109"/>
      <c r="CE205" s="109"/>
      <c r="CF205" s="109"/>
      <c r="CG205" s="109"/>
      <c r="CH205" s="109"/>
      <c r="CI205" s="109"/>
      <c r="CJ205" s="109"/>
      <c r="CK205" s="109"/>
      <c r="CL205" s="109"/>
      <c r="CM205" s="109"/>
      <c r="CN205" s="109"/>
      <c r="CO205" s="109"/>
      <c r="CP205" s="109"/>
      <c r="CQ205" s="109"/>
      <c r="CR205" s="109"/>
      <c r="CS205" s="109"/>
      <c r="CT205" s="109"/>
      <c r="CU205" s="109"/>
      <c r="CV205" s="109"/>
      <c r="CW205" s="109"/>
      <c r="CX205" s="109"/>
      <c r="CY205" s="109"/>
      <c r="CZ205" s="109"/>
      <c r="DA205" s="109"/>
      <c r="DB205" s="109"/>
      <c r="DC205" s="109"/>
      <c r="DD205" s="109"/>
      <c r="DE205" s="109"/>
      <c r="DF205" s="109"/>
      <c r="DG205" s="109"/>
      <c r="DH205" s="109"/>
      <c r="DI205" s="109"/>
      <c r="DJ205" s="109"/>
      <c r="DK205" s="109"/>
      <c r="DL205" s="109"/>
      <c r="DM205" s="109"/>
      <c r="DN205" s="109"/>
      <c r="DO205" s="109"/>
      <c r="DP205" s="109"/>
      <c r="DQ205" s="109"/>
      <c r="DR205" s="109"/>
      <c r="DS205" s="109"/>
      <c r="DT205" s="109"/>
      <c r="DU205" s="109"/>
      <c r="DV205" s="109"/>
      <c r="DW205" s="109"/>
      <c r="DX205" s="109"/>
      <c r="DY205" s="109"/>
      <c r="DZ205" s="109"/>
      <c r="EA205" s="109"/>
      <c r="EB205" s="109"/>
      <c r="EC205" s="109"/>
      <c r="ED205" s="109"/>
      <c r="EE205" s="109"/>
      <c r="EF205" s="109"/>
      <c r="EG205" s="109"/>
      <c r="EH205" s="109"/>
      <c r="EI205" s="109"/>
      <c r="EJ205" s="109"/>
      <c r="EK205" s="109"/>
      <c r="EL205" s="109"/>
      <c r="EM205" s="109"/>
      <c r="EN205" s="109"/>
      <c r="EO205" s="109"/>
      <c r="EP205" s="109"/>
      <c r="EQ205" s="109"/>
      <c r="ER205" s="109"/>
      <c r="ES205" s="109"/>
      <c r="ET205" s="109"/>
      <c r="EU205" s="109"/>
      <c r="EV205" s="109"/>
      <c r="EW205" s="109"/>
      <c r="EX205" s="109"/>
      <c r="EY205" s="109"/>
      <c r="EZ205" s="109"/>
      <c r="FA205" s="109"/>
      <c r="FB205" s="109"/>
      <c r="FC205" s="109"/>
      <c r="FD205" s="109"/>
      <c r="FE205" s="109"/>
      <c r="FF205" s="109"/>
      <c r="FG205" s="109"/>
      <c r="FH205" s="109"/>
      <c r="FI205" s="109"/>
      <c r="FJ205" s="109"/>
      <c r="FK205" s="191"/>
      <c r="FL205" s="110" t="s">
        <v>268</v>
      </c>
      <c r="FM205" s="111" t="s">
        <v>269</v>
      </c>
      <c r="FN205" s="111" t="s">
        <v>413</v>
      </c>
      <c r="FO205" s="111" t="s">
        <v>408</v>
      </c>
      <c r="FP205" s="98">
        <f t="shared" si="43"/>
        <v>0</v>
      </c>
      <c r="FQ205" s="5" t="s">
        <v>463</v>
      </c>
    </row>
    <row r="206" spans="1:173" s="5" customFormat="1" ht="15" customHeight="1">
      <c r="A206" s="107" t="s">
        <v>272</v>
      </c>
      <c r="B206" s="107" t="s">
        <v>264</v>
      </c>
      <c r="C206" s="107" t="s">
        <v>398</v>
      </c>
      <c r="D206" s="107" t="s">
        <v>63</v>
      </c>
      <c r="E206" s="108" t="s">
        <v>412</v>
      </c>
      <c r="F206" s="107" t="s">
        <v>267</v>
      </c>
      <c r="G206" s="107" t="s">
        <v>943</v>
      </c>
      <c r="H206" s="208">
        <v>115</v>
      </c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  <c r="AV206" s="109"/>
      <c r="AW206" s="109"/>
      <c r="AX206" s="109"/>
      <c r="AY206" s="109"/>
      <c r="AZ206" s="109"/>
      <c r="BA206" s="109"/>
      <c r="BB206" s="109"/>
      <c r="BC206" s="109"/>
      <c r="BD206" s="109"/>
      <c r="BE206" s="109"/>
      <c r="BF206" s="208">
        <v>750</v>
      </c>
      <c r="BG206" s="109"/>
      <c r="BH206" s="208">
        <f>1000-1000</f>
        <v>0</v>
      </c>
      <c r="BI206" s="109"/>
      <c r="BJ206" s="109"/>
      <c r="BK206" s="109"/>
      <c r="BL206" s="109"/>
      <c r="BM206" s="109"/>
      <c r="BN206" s="109"/>
      <c r="BO206" s="109"/>
      <c r="BP206" s="109"/>
      <c r="BQ206" s="109"/>
      <c r="BR206" s="109"/>
      <c r="BS206" s="109"/>
      <c r="BT206" s="109"/>
      <c r="BU206" s="208">
        <v>15</v>
      </c>
      <c r="BV206" s="208">
        <f>1000-1000</f>
        <v>0</v>
      </c>
      <c r="BW206" s="208">
        <v>20</v>
      </c>
      <c r="BX206" s="208">
        <v>180</v>
      </c>
      <c r="BY206" s="208">
        <v>20</v>
      </c>
      <c r="BZ206" s="109"/>
      <c r="CA206" s="208">
        <f>500-500</f>
        <v>0</v>
      </c>
      <c r="CB206" s="208">
        <f>1000-1000</f>
        <v>0</v>
      </c>
      <c r="CC206" s="208">
        <f>1000-1000</f>
        <v>0</v>
      </c>
      <c r="CD206" s="208">
        <v>5</v>
      </c>
      <c r="CE206" s="208">
        <v>20</v>
      </c>
      <c r="CF206" s="109"/>
      <c r="CG206" s="208">
        <f>1000-1000</f>
        <v>0</v>
      </c>
      <c r="CH206" s="109"/>
      <c r="CI206" s="208">
        <v>70</v>
      </c>
      <c r="CJ206" s="208">
        <f>500-500</f>
        <v>0</v>
      </c>
      <c r="CK206" s="208">
        <v>25</v>
      </c>
      <c r="CL206" s="208">
        <v>400</v>
      </c>
      <c r="CM206" s="208">
        <v>100</v>
      </c>
      <c r="CN206" s="208">
        <v>5</v>
      </c>
      <c r="CO206" s="208">
        <f>200-200</f>
        <v>0</v>
      </c>
      <c r="CP206" s="208">
        <v>5</v>
      </c>
      <c r="CQ206" s="208">
        <f>300-300</f>
        <v>0</v>
      </c>
      <c r="CR206" s="208">
        <f>300-300</f>
        <v>0</v>
      </c>
      <c r="CS206" s="208">
        <f>1000-1000</f>
        <v>0</v>
      </c>
      <c r="CT206" s="208">
        <v>230</v>
      </c>
      <c r="CU206" s="109"/>
      <c r="CV206" s="109">
        <v>5</v>
      </c>
      <c r="CW206" s="109"/>
      <c r="CX206" s="109"/>
      <c r="CY206" s="109"/>
      <c r="CZ206" s="208">
        <f>30-30</f>
        <v>0</v>
      </c>
      <c r="DA206" s="109"/>
      <c r="DB206" s="109"/>
      <c r="DC206" s="208">
        <v>30</v>
      </c>
      <c r="DD206" s="208">
        <v>55</v>
      </c>
      <c r="DE206" s="208">
        <f>300-300</f>
        <v>0</v>
      </c>
      <c r="DF206" s="208">
        <v>4</v>
      </c>
      <c r="DG206" s="208">
        <v>10</v>
      </c>
      <c r="DH206" s="208">
        <f>300-300</f>
        <v>0</v>
      </c>
      <c r="DI206" s="208">
        <f>300-300</f>
        <v>0</v>
      </c>
      <c r="DJ206" s="208">
        <f>300-300</f>
        <v>0</v>
      </c>
      <c r="DK206" s="208">
        <v>45</v>
      </c>
      <c r="DL206" s="109">
        <v>5</v>
      </c>
      <c r="DM206" s="109"/>
      <c r="DN206" s="109"/>
      <c r="DO206" s="109"/>
      <c r="DP206" s="208">
        <f>10-10</f>
        <v>0</v>
      </c>
      <c r="DQ206" s="109"/>
      <c r="DR206" s="208">
        <v>5</v>
      </c>
      <c r="DS206" s="109"/>
      <c r="DT206" s="208">
        <v>30</v>
      </c>
      <c r="DU206" s="109"/>
      <c r="DV206" s="109"/>
      <c r="DW206" s="109"/>
      <c r="DX206" s="109"/>
      <c r="DY206" s="109"/>
      <c r="DZ206" s="109"/>
      <c r="EA206" s="109"/>
      <c r="EB206" s="109"/>
      <c r="EC206" s="109"/>
      <c r="ED206" s="109"/>
      <c r="EE206" s="109"/>
      <c r="EF206" s="208">
        <f>500-500</f>
        <v>0</v>
      </c>
      <c r="EG206" s="208">
        <f>500-500</f>
        <v>0</v>
      </c>
      <c r="EH206" s="109"/>
      <c r="EI206" s="109"/>
      <c r="EJ206" s="109"/>
      <c r="EK206" s="109"/>
      <c r="EL206" s="109"/>
      <c r="EM206" s="109"/>
      <c r="EN206" s="109"/>
      <c r="EO206" s="208">
        <f>3000-3000</f>
        <v>0</v>
      </c>
      <c r="EP206" s="109"/>
      <c r="EQ206" s="109"/>
      <c r="ER206" s="109"/>
      <c r="ES206" s="109"/>
      <c r="ET206" s="208">
        <f>800-800</f>
        <v>0</v>
      </c>
      <c r="EU206" s="208">
        <v>80</v>
      </c>
      <c r="EV206" s="109"/>
      <c r="EW206" s="109"/>
      <c r="EX206" s="109"/>
      <c r="EY206" s="208">
        <f>200-200</f>
        <v>0</v>
      </c>
      <c r="EZ206" s="208">
        <f>50-50</f>
        <v>0</v>
      </c>
      <c r="FA206" s="109"/>
      <c r="FB206" s="208">
        <v>5</v>
      </c>
      <c r="FC206" s="208">
        <f>200-200</f>
        <v>0</v>
      </c>
      <c r="FD206" s="109"/>
      <c r="FE206" s="109"/>
      <c r="FF206" s="208">
        <v>15</v>
      </c>
      <c r="FG206" s="109"/>
      <c r="FH206" s="208">
        <f>3000-3000</f>
        <v>0</v>
      </c>
      <c r="FI206" s="109"/>
      <c r="FJ206" s="109"/>
      <c r="FK206" s="191"/>
      <c r="FL206" s="110" t="s">
        <v>268</v>
      </c>
      <c r="FM206" s="111" t="s">
        <v>269</v>
      </c>
      <c r="FN206" s="111" t="s">
        <v>413</v>
      </c>
      <c r="FO206" s="111" t="s">
        <v>408</v>
      </c>
      <c r="FP206" s="98">
        <f t="shared" si="43"/>
        <v>2249</v>
      </c>
      <c r="FQ206" s="5" t="s">
        <v>463</v>
      </c>
    </row>
    <row r="207" spans="1:173" s="5" customFormat="1" ht="15" customHeight="1">
      <c r="A207" s="107" t="s">
        <v>272</v>
      </c>
      <c r="B207" s="107" t="s">
        <v>264</v>
      </c>
      <c r="C207" s="107" t="s">
        <v>398</v>
      </c>
      <c r="D207" s="107" t="s">
        <v>65</v>
      </c>
      <c r="E207" s="108" t="s">
        <v>412</v>
      </c>
      <c r="F207" s="107" t="s">
        <v>267</v>
      </c>
      <c r="G207" s="107" t="s">
        <v>944</v>
      </c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  <c r="AV207" s="109"/>
      <c r="AW207" s="109"/>
      <c r="AX207" s="109"/>
      <c r="AY207" s="109"/>
      <c r="AZ207" s="109"/>
      <c r="BA207" s="109"/>
      <c r="BB207" s="109"/>
      <c r="BC207" s="109"/>
      <c r="BD207" s="109"/>
      <c r="BE207" s="109"/>
      <c r="BF207" s="109"/>
      <c r="BG207" s="109"/>
      <c r="BH207" s="109"/>
      <c r="BI207" s="109"/>
      <c r="BJ207" s="109"/>
      <c r="BK207" s="109"/>
      <c r="BL207" s="109"/>
      <c r="BM207" s="109"/>
      <c r="BN207" s="109"/>
      <c r="BO207" s="109"/>
      <c r="BP207" s="109"/>
      <c r="BQ207" s="109"/>
      <c r="BR207" s="109"/>
      <c r="BS207" s="109"/>
      <c r="BT207" s="109"/>
      <c r="BU207" s="109"/>
      <c r="BV207" s="109"/>
      <c r="BW207" s="109"/>
      <c r="BX207" s="109"/>
      <c r="BY207" s="109"/>
      <c r="BZ207" s="109"/>
      <c r="CA207" s="109"/>
      <c r="CB207" s="109"/>
      <c r="CC207" s="109"/>
      <c r="CD207" s="109"/>
      <c r="CE207" s="109"/>
      <c r="CF207" s="109"/>
      <c r="CG207" s="109"/>
      <c r="CH207" s="109"/>
      <c r="CI207" s="109"/>
      <c r="CJ207" s="109"/>
      <c r="CK207" s="109"/>
      <c r="CL207" s="109"/>
      <c r="CM207" s="109"/>
      <c r="CN207" s="109"/>
      <c r="CO207" s="109"/>
      <c r="CP207" s="109"/>
      <c r="CQ207" s="109"/>
      <c r="CR207" s="109"/>
      <c r="CS207" s="109"/>
      <c r="CT207" s="109"/>
      <c r="CU207" s="109"/>
      <c r="CV207" s="109"/>
      <c r="CW207" s="109"/>
      <c r="CX207" s="109"/>
      <c r="CY207" s="109"/>
      <c r="CZ207" s="109"/>
      <c r="DA207" s="109"/>
      <c r="DB207" s="109"/>
      <c r="DC207" s="109"/>
      <c r="DD207" s="109"/>
      <c r="DE207" s="109"/>
      <c r="DF207" s="109"/>
      <c r="DG207" s="109"/>
      <c r="DH207" s="109"/>
      <c r="DI207" s="109"/>
      <c r="DJ207" s="109"/>
      <c r="DK207" s="109"/>
      <c r="DL207" s="109"/>
      <c r="DM207" s="109"/>
      <c r="DN207" s="109"/>
      <c r="DO207" s="109"/>
      <c r="DP207" s="109"/>
      <c r="DQ207" s="109"/>
      <c r="DR207" s="109"/>
      <c r="DS207" s="109"/>
      <c r="DT207" s="109"/>
      <c r="DU207" s="109"/>
      <c r="DV207" s="109"/>
      <c r="DW207" s="109"/>
      <c r="DX207" s="109"/>
      <c r="DY207" s="109"/>
      <c r="DZ207" s="109"/>
      <c r="EA207" s="109"/>
      <c r="EB207" s="109"/>
      <c r="EC207" s="109"/>
      <c r="ED207" s="109"/>
      <c r="EE207" s="109"/>
      <c r="EF207" s="109"/>
      <c r="EG207" s="109"/>
      <c r="EH207" s="109"/>
      <c r="EI207" s="109"/>
      <c r="EJ207" s="109"/>
      <c r="EK207" s="109"/>
      <c r="EL207" s="109"/>
      <c r="EM207" s="109"/>
      <c r="EN207" s="109"/>
      <c r="EO207" s="109"/>
      <c r="EP207" s="109"/>
      <c r="EQ207" s="109"/>
      <c r="ER207" s="109"/>
      <c r="ES207" s="208">
        <f>800-800</f>
        <v>0</v>
      </c>
      <c r="ET207" s="109"/>
      <c r="EU207" s="109"/>
      <c r="EV207" s="109"/>
      <c r="EW207" s="109"/>
      <c r="EX207" s="109"/>
      <c r="EY207" s="109"/>
      <c r="EZ207" s="109"/>
      <c r="FA207" s="109"/>
      <c r="FB207" s="109"/>
      <c r="FC207" s="109"/>
      <c r="FD207" s="109"/>
      <c r="FE207" s="208">
        <f>50-50</f>
        <v>0</v>
      </c>
      <c r="FF207" s="109"/>
      <c r="FG207" s="109"/>
      <c r="FH207" s="109"/>
      <c r="FI207" s="109"/>
      <c r="FJ207" s="109"/>
      <c r="FK207" s="191"/>
      <c r="FL207" s="110" t="s">
        <v>268</v>
      </c>
      <c r="FM207" s="111" t="s">
        <v>269</v>
      </c>
      <c r="FN207" s="111" t="s">
        <v>413</v>
      </c>
      <c r="FO207" s="111" t="s">
        <v>408</v>
      </c>
      <c r="FP207" s="98">
        <f t="shared" si="43"/>
        <v>0</v>
      </c>
      <c r="FQ207" s="5" t="s">
        <v>463</v>
      </c>
    </row>
    <row r="208" spans="1:173" s="5" customFormat="1" ht="15" customHeight="1">
      <c r="A208" s="107" t="s">
        <v>272</v>
      </c>
      <c r="B208" s="107" t="s">
        <v>271</v>
      </c>
      <c r="C208" s="107" t="s">
        <v>398</v>
      </c>
      <c r="D208" s="107" t="s">
        <v>64</v>
      </c>
      <c r="E208" s="108" t="s">
        <v>412</v>
      </c>
      <c r="F208" s="107" t="s">
        <v>267</v>
      </c>
      <c r="G208" s="107" t="s">
        <v>944</v>
      </c>
      <c r="H208" s="109"/>
      <c r="I208" s="208">
        <f>300-300</f>
        <v>0</v>
      </c>
      <c r="J208" s="109"/>
      <c r="K208" s="208">
        <f>300-300</f>
        <v>0</v>
      </c>
      <c r="L208" s="109"/>
      <c r="M208" s="109"/>
      <c r="N208" s="225">
        <v>0</v>
      </c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  <c r="AC208" s="109"/>
      <c r="AD208" s="109"/>
      <c r="AE208" s="109"/>
      <c r="AF208" s="109"/>
      <c r="AG208" s="208">
        <f>1000-1000</f>
        <v>0</v>
      </c>
      <c r="AH208" s="208">
        <f>500-500</f>
        <v>0</v>
      </c>
      <c r="AI208" s="109"/>
      <c r="AJ208" s="109"/>
      <c r="AK208" s="109"/>
      <c r="AL208" s="109"/>
      <c r="AM208" s="109"/>
      <c r="AN208" s="109"/>
      <c r="AO208" s="109"/>
      <c r="AP208" s="109"/>
      <c r="AQ208" s="109"/>
      <c r="AR208" s="208">
        <f>1000-1000</f>
        <v>0</v>
      </c>
      <c r="AS208" s="109"/>
      <c r="AT208" s="109"/>
      <c r="AU208" s="109"/>
      <c r="AV208" s="109"/>
      <c r="AW208" s="109"/>
      <c r="AX208" s="109"/>
      <c r="AY208" s="109"/>
      <c r="AZ208" s="109"/>
      <c r="BA208" s="109"/>
      <c r="BB208" s="109"/>
      <c r="BC208" s="109"/>
      <c r="BD208" s="109"/>
      <c r="BE208" s="109"/>
      <c r="BF208" s="109"/>
      <c r="BG208" s="109"/>
      <c r="BH208" s="109"/>
      <c r="BI208" s="109"/>
      <c r="BJ208" s="109"/>
      <c r="BK208" s="109"/>
      <c r="BL208" s="109"/>
      <c r="BM208" s="109"/>
      <c r="BN208" s="109"/>
      <c r="BO208" s="109"/>
      <c r="BP208" s="109"/>
      <c r="BQ208" s="109"/>
      <c r="BR208" s="109"/>
      <c r="BS208" s="109"/>
      <c r="BT208" s="109"/>
      <c r="BU208" s="109"/>
      <c r="BV208" s="109"/>
      <c r="BW208" s="109"/>
      <c r="BX208" s="109"/>
      <c r="BY208" s="109"/>
      <c r="BZ208" s="109"/>
      <c r="CA208" s="109"/>
      <c r="CB208" s="109"/>
      <c r="CC208" s="109"/>
      <c r="CD208" s="109"/>
      <c r="CE208" s="109"/>
      <c r="CF208" s="109"/>
      <c r="CG208" s="109"/>
      <c r="CH208" s="109"/>
      <c r="CI208" s="109"/>
      <c r="CJ208" s="109"/>
      <c r="CK208" s="109"/>
      <c r="CL208" s="109"/>
      <c r="CM208" s="109"/>
      <c r="CN208" s="109"/>
      <c r="CO208" s="109"/>
      <c r="CP208" s="109"/>
      <c r="CQ208" s="109"/>
      <c r="CR208" s="109"/>
      <c r="CS208" s="109"/>
      <c r="CT208" s="109"/>
      <c r="CU208" s="109"/>
      <c r="CV208" s="109"/>
      <c r="CW208" s="109"/>
      <c r="CX208" s="109"/>
      <c r="CY208" s="109"/>
      <c r="CZ208" s="109"/>
      <c r="DA208" s="109"/>
      <c r="DB208" s="109"/>
      <c r="DC208" s="109"/>
      <c r="DD208" s="109"/>
      <c r="DE208" s="109"/>
      <c r="DF208" s="109"/>
      <c r="DG208" s="109"/>
      <c r="DH208" s="109"/>
      <c r="DI208" s="109"/>
      <c r="DJ208" s="109"/>
      <c r="DK208" s="109"/>
      <c r="DL208" s="109"/>
      <c r="DM208" s="109"/>
      <c r="DN208" s="109"/>
      <c r="DO208" s="109"/>
      <c r="DP208" s="109"/>
      <c r="DQ208" s="109"/>
      <c r="DR208" s="109"/>
      <c r="DS208" s="109"/>
      <c r="DT208" s="109"/>
      <c r="DU208" s="208">
        <f>800-800</f>
        <v>0</v>
      </c>
      <c r="DV208" s="109"/>
      <c r="DW208" s="225">
        <v>0</v>
      </c>
      <c r="DX208" s="109"/>
      <c r="DY208" s="109"/>
      <c r="DZ208" s="208">
        <f>300-300</f>
        <v>0</v>
      </c>
      <c r="EA208" s="208">
        <f>300-300</f>
        <v>0</v>
      </c>
      <c r="EB208" s="109"/>
      <c r="EC208" s="109"/>
      <c r="ED208" s="109"/>
      <c r="EE208" s="109"/>
      <c r="EF208" s="109"/>
      <c r="EG208" s="109"/>
      <c r="EH208" s="109"/>
      <c r="EI208" s="109"/>
      <c r="EJ208" s="109"/>
      <c r="EK208" s="109"/>
      <c r="EL208" s="109"/>
      <c r="EM208" s="109"/>
      <c r="EN208" s="109"/>
      <c r="EO208" s="109"/>
      <c r="EP208" s="109"/>
      <c r="EQ208" s="109"/>
      <c r="ER208" s="109"/>
      <c r="ES208" s="109"/>
      <c r="ET208" s="109"/>
      <c r="EU208" s="109"/>
      <c r="EV208" s="109"/>
      <c r="EW208" s="109"/>
      <c r="EX208" s="109"/>
      <c r="EY208" s="109"/>
      <c r="EZ208" s="109"/>
      <c r="FA208" s="109"/>
      <c r="FB208" s="109"/>
      <c r="FC208" s="109"/>
      <c r="FD208" s="109"/>
      <c r="FE208" s="109"/>
      <c r="FF208" s="109"/>
      <c r="FG208" s="109"/>
      <c r="FH208" s="109"/>
      <c r="FI208" s="109"/>
      <c r="FJ208" s="109"/>
      <c r="FK208" s="191"/>
      <c r="FL208" s="110" t="s">
        <v>268</v>
      </c>
      <c r="FM208" s="111" t="s">
        <v>269</v>
      </c>
      <c r="FN208" s="111" t="s">
        <v>413</v>
      </c>
      <c r="FO208" s="111" t="s">
        <v>408</v>
      </c>
      <c r="FP208" s="98">
        <f t="shared" si="43"/>
        <v>0</v>
      </c>
      <c r="FQ208" s="5" t="s">
        <v>463</v>
      </c>
    </row>
    <row r="209" spans="1:173" s="5" customFormat="1" ht="15" customHeight="1">
      <c r="A209" s="107" t="s">
        <v>272</v>
      </c>
      <c r="B209" s="107" t="s">
        <v>271</v>
      </c>
      <c r="C209" s="107" t="s">
        <v>398</v>
      </c>
      <c r="D209" s="107" t="s">
        <v>63</v>
      </c>
      <c r="E209" s="108" t="s">
        <v>412</v>
      </c>
      <c r="F209" s="107" t="s">
        <v>267</v>
      </c>
      <c r="G209" s="107" t="s">
        <v>945</v>
      </c>
      <c r="H209" s="109"/>
      <c r="I209" s="109"/>
      <c r="J209" s="109"/>
      <c r="K209" s="109"/>
      <c r="L209" s="208">
        <v>100</v>
      </c>
      <c r="M209" s="109"/>
      <c r="N209" s="225">
        <v>40</v>
      </c>
      <c r="O209" s="208">
        <f>500-500</f>
        <v>0</v>
      </c>
      <c r="P209" s="208">
        <f>500-500</f>
        <v>0</v>
      </c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208">
        <f>1000-1000</f>
        <v>0</v>
      </c>
      <c r="AC209" s="208">
        <f>1000-1000</f>
        <v>0</v>
      </c>
      <c r="AD209" s="109"/>
      <c r="AE209" s="208">
        <v>15</v>
      </c>
      <c r="AF209" s="109"/>
      <c r="AG209" s="109"/>
      <c r="AH209" s="109"/>
      <c r="AI209" s="109"/>
      <c r="AJ209" s="109"/>
      <c r="AK209" s="208">
        <f>500-500</f>
        <v>0</v>
      </c>
      <c r="AL209" s="109"/>
      <c r="AM209" s="208">
        <v>140</v>
      </c>
      <c r="AN209" s="109"/>
      <c r="AO209" s="109"/>
      <c r="AP209" s="109"/>
      <c r="AQ209" s="109"/>
      <c r="AR209" s="109"/>
      <c r="AS209" s="109"/>
      <c r="AT209" s="109"/>
      <c r="AU209" s="208">
        <v>350</v>
      </c>
      <c r="AV209" s="109"/>
      <c r="AW209" s="109"/>
      <c r="AX209" s="109"/>
      <c r="AY209" s="109"/>
      <c r="AZ209" s="109"/>
      <c r="BA209" s="109"/>
      <c r="BB209" s="109"/>
      <c r="BC209" s="109"/>
      <c r="BD209" s="109"/>
      <c r="BE209" s="109"/>
      <c r="BF209" s="109"/>
      <c r="BG209" s="109"/>
      <c r="BH209" s="109"/>
      <c r="BI209" s="109"/>
      <c r="BJ209" s="109"/>
      <c r="BK209" s="109"/>
      <c r="BL209" s="109"/>
      <c r="BM209" s="109"/>
      <c r="BN209" s="109"/>
      <c r="BO209" s="109"/>
      <c r="BP209" s="109"/>
      <c r="BQ209" s="109"/>
      <c r="BR209" s="109"/>
      <c r="BS209" s="109"/>
      <c r="BT209" s="109"/>
      <c r="BU209" s="109"/>
      <c r="BV209" s="109"/>
      <c r="BW209" s="109"/>
      <c r="BX209" s="109"/>
      <c r="BY209" s="109"/>
      <c r="BZ209" s="109"/>
      <c r="CA209" s="109"/>
      <c r="CB209" s="109"/>
      <c r="CC209" s="109"/>
      <c r="CD209" s="109"/>
      <c r="CE209" s="109"/>
      <c r="CF209" s="109"/>
      <c r="CG209" s="109"/>
      <c r="CH209" s="109"/>
      <c r="CI209" s="109"/>
      <c r="CJ209" s="109"/>
      <c r="CK209" s="109"/>
      <c r="CL209" s="109"/>
      <c r="CM209" s="109"/>
      <c r="CN209" s="109"/>
      <c r="CO209" s="109"/>
      <c r="CP209" s="109"/>
      <c r="CQ209" s="109"/>
      <c r="CR209" s="109"/>
      <c r="CS209" s="109"/>
      <c r="CT209" s="109"/>
      <c r="CU209" s="109"/>
      <c r="CV209" s="109"/>
      <c r="CW209" s="109"/>
      <c r="CX209" s="109"/>
      <c r="CY209" s="109"/>
      <c r="CZ209" s="109"/>
      <c r="DA209" s="109"/>
      <c r="DB209" s="109"/>
      <c r="DC209" s="109"/>
      <c r="DD209" s="109"/>
      <c r="DE209" s="109"/>
      <c r="DF209" s="109"/>
      <c r="DG209" s="109"/>
      <c r="DH209" s="109"/>
      <c r="DI209" s="109"/>
      <c r="DJ209" s="109"/>
      <c r="DK209" s="109"/>
      <c r="DL209" s="109"/>
      <c r="DM209" s="109"/>
      <c r="DN209" s="109"/>
      <c r="DO209" s="109"/>
      <c r="DP209" s="109"/>
      <c r="DQ209" s="109"/>
      <c r="DR209" s="109"/>
      <c r="DS209" s="109"/>
      <c r="DT209" s="109"/>
      <c r="DU209" s="109"/>
      <c r="DV209" s="109"/>
      <c r="DW209" s="225">
        <v>130</v>
      </c>
      <c r="DX209" s="109"/>
      <c r="DY209" s="109"/>
      <c r="DZ209" s="109"/>
      <c r="EA209" s="109"/>
      <c r="EB209" s="109"/>
      <c r="EC209" s="109"/>
      <c r="ED209" s="109"/>
      <c r="EE209" s="109"/>
      <c r="EF209" s="109"/>
      <c r="EG209" s="109"/>
      <c r="EH209" s="109"/>
      <c r="EI209" s="109"/>
      <c r="EJ209" s="109"/>
      <c r="EK209" s="109"/>
      <c r="EL209" s="109"/>
      <c r="EM209" s="109"/>
      <c r="EN209" s="109"/>
      <c r="EO209" s="109"/>
      <c r="EP209" s="109"/>
      <c r="EQ209" s="109"/>
      <c r="ER209" s="109"/>
      <c r="ES209" s="109"/>
      <c r="ET209" s="109"/>
      <c r="EU209" s="109"/>
      <c r="EV209" s="208">
        <v>5</v>
      </c>
      <c r="EW209" s="109"/>
      <c r="EX209" s="208">
        <f>200-200</f>
        <v>0</v>
      </c>
      <c r="EY209" s="109"/>
      <c r="EZ209" s="109"/>
      <c r="FA209" s="109"/>
      <c r="FB209" s="109"/>
      <c r="FC209" s="109"/>
      <c r="FD209" s="109"/>
      <c r="FE209" s="109"/>
      <c r="FF209" s="109"/>
      <c r="FG209" s="109"/>
      <c r="FH209" s="109"/>
      <c r="FI209" s="109"/>
      <c r="FJ209" s="109"/>
      <c r="FK209" s="191"/>
      <c r="FL209" s="110" t="s">
        <v>268</v>
      </c>
      <c r="FM209" s="111" t="s">
        <v>269</v>
      </c>
      <c r="FN209" s="111" t="s">
        <v>413</v>
      </c>
      <c r="FO209" s="111" t="s">
        <v>408</v>
      </c>
      <c r="FP209" s="98">
        <f t="shared" si="43"/>
        <v>780</v>
      </c>
      <c r="FQ209" s="5" t="s">
        <v>463</v>
      </c>
    </row>
    <row r="210" spans="1:173" s="5" customFormat="1" ht="15" customHeight="1">
      <c r="A210" s="107" t="s">
        <v>272</v>
      </c>
      <c r="B210" s="107" t="s">
        <v>271</v>
      </c>
      <c r="C210" s="107" t="s">
        <v>398</v>
      </c>
      <c r="D210" s="107" t="s">
        <v>65</v>
      </c>
      <c r="E210" s="108" t="s">
        <v>412</v>
      </c>
      <c r="F210" s="107" t="s">
        <v>267</v>
      </c>
      <c r="G210" s="107" t="s">
        <v>944</v>
      </c>
      <c r="H210" s="109"/>
      <c r="I210" s="109"/>
      <c r="J210" s="208">
        <f>300-300</f>
        <v>0</v>
      </c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  <c r="AV210" s="109"/>
      <c r="AW210" s="109"/>
      <c r="AX210" s="109"/>
      <c r="AY210" s="109"/>
      <c r="AZ210" s="109"/>
      <c r="BA210" s="109"/>
      <c r="BB210" s="109"/>
      <c r="BC210" s="109"/>
      <c r="BD210" s="109"/>
      <c r="BE210" s="109"/>
      <c r="BF210" s="109"/>
      <c r="BG210" s="109"/>
      <c r="BH210" s="109"/>
      <c r="BI210" s="109"/>
      <c r="BJ210" s="109"/>
      <c r="BK210" s="109"/>
      <c r="BL210" s="109"/>
      <c r="BM210" s="109"/>
      <c r="BN210" s="109"/>
      <c r="BO210" s="109"/>
      <c r="BP210" s="109"/>
      <c r="BQ210" s="109"/>
      <c r="BR210" s="109"/>
      <c r="BS210" s="109"/>
      <c r="BT210" s="109"/>
      <c r="BU210" s="109"/>
      <c r="BV210" s="109"/>
      <c r="BW210" s="109"/>
      <c r="BX210" s="109"/>
      <c r="BY210" s="109"/>
      <c r="BZ210" s="109"/>
      <c r="CA210" s="109"/>
      <c r="CB210" s="109"/>
      <c r="CC210" s="109"/>
      <c r="CD210" s="109"/>
      <c r="CE210" s="109"/>
      <c r="CF210" s="109"/>
      <c r="CG210" s="109"/>
      <c r="CH210" s="109"/>
      <c r="CI210" s="109"/>
      <c r="CJ210" s="109"/>
      <c r="CK210" s="109"/>
      <c r="CL210" s="109"/>
      <c r="CM210" s="109"/>
      <c r="CN210" s="109"/>
      <c r="CO210" s="109"/>
      <c r="CP210" s="109"/>
      <c r="CQ210" s="109"/>
      <c r="CR210" s="109"/>
      <c r="CS210" s="109"/>
      <c r="CT210" s="109"/>
      <c r="CU210" s="109"/>
      <c r="CV210" s="109"/>
      <c r="CW210" s="109"/>
      <c r="CX210" s="109"/>
      <c r="CY210" s="109"/>
      <c r="CZ210" s="109"/>
      <c r="DA210" s="109"/>
      <c r="DB210" s="109"/>
      <c r="DC210" s="109"/>
      <c r="DD210" s="109"/>
      <c r="DE210" s="109"/>
      <c r="DF210" s="109"/>
      <c r="DG210" s="109"/>
      <c r="DH210" s="109"/>
      <c r="DI210" s="109"/>
      <c r="DJ210" s="109"/>
      <c r="DK210" s="109"/>
      <c r="DL210" s="109"/>
      <c r="DM210" s="109"/>
      <c r="DN210" s="109"/>
      <c r="DO210" s="109"/>
      <c r="DP210" s="109"/>
      <c r="DQ210" s="109"/>
      <c r="DR210" s="109"/>
      <c r="DS210" s="109"/>
      <c r="DT210" s="109"/>
      <c r="DU210" s="109"/>
      <c r="DV210" s="109"/>
      <c r="DW210" s="109"/>
      <c r="DX210" s="109"/>
      <c r="DY210" s="109"/>
      <c r="DZ210" s="109"/>
      <c r="EA210" s="109"/>
      <c r="EB210" s="109"/>
      <c r="EC210" s="109"/>
      <c r="ED210" s="109"/>
      <c r="EE210" s="109"/>
      <c r="EF210" s="109"/>
      <c r="EG210" s="109"/>
      <c r="EH210" s="109"/>
      <c r="EI210" s="109"/>
      <c r="EJ210" s="109"/>
      <c r="EK210" s="109"/>
      <c r="EL210" s="109"/>
      <c r="EM210" s="109"/>
      <c r="EN210" s="109"/>
      <c r="EO210" s="109"/>
      <c r="EP210" s="109"/>
      <c r="EQ210" s="109"/>
      <c r="ER210" s="109"/>
      <c r="ES210" s="109"/>
      <c r="ET210" s="109"/>
      <c r="EU210" s="109"/>
      <c r="EV210" s="109"/>
      <c r="EW210" s="109"/>
      <c r="EX210" s="109"/>
      <c r="EY210" s="109"/>
      <c r="EZ210" s="109"/>
      <c r="FA210" s="109"/>
      <c r="FB210" s="109"/>
      <c r="FC210" s="109"/>
      <c r="FD210" s="109"/>
      <c r="FE210" s="109"/>
      <c r="FF210" s="109"/>
      <c r="FG210" s="109"/>
      <c r="FH210" s="109"/>
      <c r="FI210" s="109"/>
      <c r="FJ210" s="109"/>
      <c r="FK210" s="191"/>
      <c r="FL210" s="110" t="s">
        <v>268</v>
      </c>
      <c r="FM210" s="111" t="s">
        <v>269</v>
      </c>
      <c r="FN210" s="111" t="s">
        <v>413</v>
      </c>
      <c r="FO210" s="111" t="s">
        <v>408</v>
      </c>
      <c r="FP210" s="98">
        <f t="shared" si="43"/>
        <v>0</v>
      </c>
      <c r="FQ210" s="5" t="s">
        <v>463</v>
      </c>
    </row>
    <row r="211" spans="1:173" s="5" customFormat="1" ht="15" customHeight="1">
      <c r="A211" s="107" t="s">
        <v>264</v>
      </c>
      <c r="B211" s="107" t="s">
        <v>414</v>
      </c>
      <c r="C211" s="107" t="s">
        <v>398</v>
      </c>
      <c r="D211" s="107" t="s">
        <v>64</v>
      </c>
      <c r="E211" s="108" t="s">
        <v>415</v>
      </c>
      <c r="F211" s="107" t="s">
        <v>267</v>
      </c>
      <c r="G211" s="107" t="s">
        <v>912</v>
      </c>
      <c r="H211" s="109"/>
      <c r="I211" s="208">
        <f>50-50</f>
        <v>0</v>
      </c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  <c r="AC211" s="109"/>
      <c r="AD211" s="109"/>
      <c r="AE211" s="109"/>
      <c r="AF211" s="109"/>
      <c r="AG211" s="208">
        <f>200-200</f>
        <v>0</v>
      </c>
      <c r="AH211" s="208">
        <f>200-200</f>
        <v>0</v>
      </c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208">
        <f>200-200</f>
        <v>0</v>
      </c>
      <c r="AS211" s="109"/>
      <c r="AT211" s="109"/>
      <c r="AU211" s="109"/>
      <c r="AV211" s="109"/>
      <c r="AW211" s="109"/>
      <c r="AX211" s="109"/>
      <c r="AY211" s="109"/>
      <c r="AZ211" s="109"/>
      <c r="BA211" s="109"/>
      <c r="BB211" s="109"/>
      <c r="BC211" s="109"/>
      <c r="BD211" s="109"/>
      <c r="BE211" s="109"/>
      <c r="BF211" s="208">
        <f>200-200</f>
        <v>0</v>
      </c>
      <c r="BG211" s="109"/>
      <c r="BH211" s="109"/>
      <c r="BI211" s="109"/>
      <c r="BJ211" s="109"/>
      <c r="BK211" s="109"/>
      <c r="BL211" s="109"/>
      <c r="BM211" s="109"/>
      <c r="BN211" s="109"/>
      <c r="BO211" s="109"/>
      <c r="BP211" s="109"/>
      <c r="BQ211" s="109"/>
      <c r="BR211" s="109"/>
      <c r="BS211" s="109"/>
      <c r="BT211" s="109"/>
      <c r="BU211" s="109"/>
      <c r="BV211" s="109"/>
      <c r="BW211" s="109"/>
      <c r="BX211" s="109"/>
      <c r="BY211" s="109"/>
      <c r="BZ211" s="109"/>
      <c r="CA211" s="109"/>
      <c r="CB211" s="109"/>
      <c r="CC211" s="109"/>
      <c r="CD211" s="109"/>
      <c r="CE211" s="109"/>
      <c r="CF211" s="109"/>
      <c r="CG211" s="109"/>
      <c r="CH211" s="109"/>
      <c r="CI211" s="109"/>
      <c r="CJ211" s="109"/>
      <c r="CK211" s="109"/>
      <c r="CL211" s="109"/>
      <c r="CM211" s="109"/>
      <c r="CN211" s="109"/>
      <c r="CO211" s="109"/>
      <c r="CP211" s="109"/>
      <c r="CQ211" s="109"/>
      <c r="CR211" s="109"/>
      <c r="CS211" s="109"/>
      <c r="CT211" s="109"/>
      <c r="CU211" s="109"/>
      <c r="CV211" s="109"/>
      <c r="CW211" s="109"/>
      <c r="CX211" s="109"/>
      <c r="CY211" s="109"/>
      <c r="CZ211" s="109"/>
      <c r="DA211" s="109"/>
      <c r="DB211" s="109"/>
      <c r="DC211" s="109"/>
      <c r="DD211" s="109"/>
      <c r="DE211" s="109"/>
      <c r="DF211" s="109"/>
      <c r="DG211" s="109"/>
      <c r="DH211" s="109"/>
      <c r="DI211" s="109"/>
      <c r="DJ211" s="109"/>
      <c r="DK211" s="109"/>
      <c r="DL211" s="109"/>
      <c r="DM211" s="109"/>
      <c r="DN211" s="109"/>
      <c r="DO211" s="109"/>
      <c r="DP211" s="109"/>
      <c r="DQ211" s="109"/>
      <c r="DR211" s="109"/>
      <c r="DS211" s="109"/>
      <c r="DT211" s="109"/>
      <c r="DU211" s="208">
        <f>100-100</f>
        <v>0</v>
      </c>
      <c r="DV211" s="109"/>
      <c r="DW211" s="109"/>
      <c r="DX211" s="109"/>
      <c r="DY211" s="109"/>
      <c r="DZ211" s="109"/>
      <c r="EA211" s="109"/>
      <c r="EB211" s="109"/>
      <c r="EC211" s="109"/>
      <c r="ED211" s="109"/>
      <c r="EE211" s="109"/>
      <c r="EF211" s="109"/>
      <c r="EG211" s="109"/>
      <c r="EH211" s="109"/>
      <c r="EI211" s="109"/>
      <c r="EJ211" s="109"/>
      <c r="EK211" s="109"/>
      <c r="EL211" s="109"/>
      <c r="EM211" s="109"/>
      <c r="EN211" s="109"/>
      <c r="EO211" s="109"/>
      <c r="EP211" s="109"/>
      <c r="EQ211" s="109"/>
      <c r="ER211" s="109"/>
      <c r="ES211" s="109"/>
      <c r="ET211" s="109"/>
      <c r="EU211" s="109"/>
      <c r="EV211" s="109"/>
      <c r="EW211" s="109"/>
      <c r="EX211" s="109"/>
      <c r="EY211" s="109"/>
      <c r="EZ211" s="109"/>
      <c r="FA211" s="109"/>
      <c r="FB211" s="109"/>
      <c r="FC211" s="109"/>
      <c r="FD211" s="109"/>
      <c r="FE211" s="109"/>
      <c r="FF211" s="109"/>
      <c r="FG211" s="109"/>
      <c r="FH211" s="109"/>
      <c r="FI211" s="109"/>
      <c r="FJ211" s="109"/>
      <c r="FK211" s="191"/>
      <c r="FL211" s="110" t="s">
        <v>268</v>
      </c>
      <c r="FM211" s="111" t="s">
        <v>269</v>
      </c>
      <c r="FN211" s="111" t="s">
        <v>416</v>
      </c>
      <c r="FO211" s="111" t="s">
        <v>417</v>
      </c>
      <c r="FP211" s="98">
        <f t="shared" si="43"/>
        <v>0</v>
      </c>
      <c r="FQ211" s="5" t="s">
        <v>463</v>
      </c>
    </row>
    <row r="212" spans="1:173" s="5" customFormat="1" ht="15" customHeight="1">
      <c r="A212" s="107" t="s">
        <v>264</v>
      </c>
      <c r="B212" s="107" t="s">
        <v>414</v>
      </c>
      <c r="C212" s="107" t="s">
        <v>398</v>
      </c>
      <c r="D212" s="107" t="s">
        <v>63</v>
      </c>
      <c r="E212" s="108" t="s">
        <v>415</v>
      </c>
      <c r="F212" s="107" t="s">
        <v>267</v>
      </c>
      <c r="G212" s="107" t="s">
        <v>910</v>
      </c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208">
        <f>50-50</f>
        <v>0</v>
      </c>
      <c r="AC212" s="208">
        <f>50-50</f>
        <v>0</v>
      </c>
      <c r="AD212" s="109"/>
      <c r="AE212" s="225">
        <v>0</v>
      </c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208">
        <f>200-200+100</f>
        <v>100</v>
      </c>
      <c r="AV212" s="109"/>
      <c r="AW212" s="109"/>
      <c r="AX212" s="109"/>
      <c r="AY212" s="109"/>
      <c r="AZ212" s="109"/>
      <c r="BA212" s="109"/>
      <c r="BB212" s="109"/>
      <c r="BC212" s="109"/>
      <c r="BD212" s="109"/>
      <c r="BE212" s="109"/>
      <c r="BF212" s="208">
        <f>200-200+200</f>
        <v>200</v>
      </c>
      <c r="BG212" s="109"/>
      <c r="BH212" s="208">
        <f>200-200</f>
        <v>0</v>
      </c>
      <c r="BI212" s="109"/>
      <c r="BJ212" s="109"/>
      <c r="BK212" s="109"/>
      <c r="BL212" s="109"/>
      <c r="BM212" s="109"/>
      <c r="BN212" s="109"/>
      <c r="BO212" s="109"/>
      <c r="BP212" s="109"/>
      <c r="BQ212" s="109"/>
      <c r="BR212" s="109"/>
      <c r="BS212" s="109"/>
      <c r="BT212" s="109"/>
      <c r="BU212" s="208">
        <v>5</v>
      </c>
      <c r="BV212" s="208">
        <f>500-500</f>
        <v>0</v>
      </c>
      <c r="BW212" s="208">
        <v>5</v>
      </c>
      <c r="BX212" s="208">
        <v>35</v>
      </c>
      <c r="BY212" s="208">
        <v>5</v>
      </c>
      <c r="BZ212" s="109"/>
      <c r="CA212" s="208">
        <f>500-500</f>
        <v>0</v>
      </c>
      <c r="CB212" s="208">
        <f>500-500</f>
        <v>0</v>
      </c>
      <c r="CC212" s="208">
        <f>500-500</f>
        <v>0</v>
      </c>
      <c r="CD212" s="208">
        <f>500-500</f>
        <v>0</v>
      </c>
      <c r="CE212" s="208">
        <v>5</v>
      </c>
      <c r="CF212" s="109"/>
      <c r="CG212" s="208">
        <f>500-500</f>
        <v>0</v>
      </c>
      <c r="CH212" s="109"/>
      <c r="CI212" s="208">
        <v>25</v>
      </c>
      <c r="CJ212" s="109"/>
      <c r="CK212" s="208">
        <v>10</v>
      </c>
      <c r="CL212" s="208">
        <v>70</v>
      </c>
      <c r="CM212" s="208">
        <v>25</v>
      </c>
      <c r="CN212" s="225">
        <f>5-5</f>
        <v>0</v>
      </c>
      <c r="CO212" s="208">
        <v>4</v>
      </c>
      <c r="CP212" s="208">
        <v>5</v>
      </c>
      <c r="CQ212" s="208">
        <f>300-300</f>
        <v>0</v>
      </c>
      <c r="CR212" s="208">
        <f>300-300</f>
        <v>0</v>
      </c>
      <c r="CS212" s="208">
        <f>300-300</f>
        <v>0</v>
      </c>
      <c r="CT212" s="208">
        <v>10</v>
      </c>
      <c r="CU212" s="109"/>
      <c r="CV212" s="109"/>
      <c r="CW212" s="109"/>
      <c r="CX212" s="109"/>
      <c r="CY212" s="109"/>
      <c r="CZ212" s="109"/>
      <c r="DA212" s="109"/>
      <c r="DB212" s="109"/>
      <c r="DC212" s="109">
        <v>10</v>
      </c>
      <c r="DD212" s="208">
        <f>300-300</f>
        <v>0</v>
      </c>
      <c r="DE212" s="208">
        <f>300-300</f>
        <v>0</v>
      </c>
      <c r="DF212" s="208">
        <v>4</v>
      </c>
      <c r="DG212" s="208">
        <v>5</v>
      </c>
      <c r="DH212" s="208">
        <f>300-300</f>
        <v>0</v>
      </c>
      <c r="DI212" s="208">
        <f>300-300</f>
        <v>0</v>
      </c>
      <c r="DJ212" s="208">
        <f>300-300</f>
        <v>0</v>
      </c>
      <c r="DK212" s="208">
        <v>5</v>
      </c>
      <c r="DL212" s="109"/>
      <c r="DM212" s="109"/>
      <c r="DN212" s="109"/>
      <c r="DO212" s="109"/>
      <c r="DP212" s="109"/>
      <c r="DQ212" s="109"/>
      <c r="DR212" s="208">
        <f>500-500</f>
        <v>0</v>
      </c>
      <c r="DS212" s="109"/>
      <c r="DT212" s="208">
        <v>5</v>
      </c>
      <c r="DU212" s="109"/>
      <c r="DV212" s="109"/>
      <c r="DW212" s="109"/>
      <c r="DX212" s="109"/>
      <c r="DY212" s="109"/>
      <c r="DZ212" s="109"/>
      <c r="EA212" s="109"/>
      <c r="EB212" s="109"/>
      <c r="EC212" s="109"/>
      <c r="ED212" s="109"/>
      <c r="EE212" s="109"/>
      <c r="EF212" s="109"/>
      <c r="EG212" s="109"/>
      <c r="EH212" s="109"/>
      <c r="EI212" s="109"/>
      <c r="EJ212" s="109"/>
      <c r="EK212" s="109"/>
      <c r="EL212" s="109"/>
      <c r="EM212" s="109"/>
      <c r="EN212" s="109"/>
      <c r="EO212" s="208">
        <f>300-300</f>
        <v>0</v>
      </c>
      <c r="EP212" s="109"/>
      <c r="EQ212" s="109"/>
      <c r="ER212" s="208">
        <f>100-100</f>
        <v>0</v>
      </c>
      <c r="ES212" s="109"/>
      <c r="ET212" s="208">
        <f>100-100</f>
        <v>0</v>
      </c>
      <c r="EU212" s="208">
        <v>30</v>
      </c>
      <c r="EV212" s="208">
        <f>100-100</f>
        <v>0</v>
      </c>
      <c r="EW212" s="109"/>
      <c r="EX212" s="208">
        <f>100-100</f>
        <v>0</v>
      </c>
      <c r="EY212" s="109"/>
      <c r="EZ212" s="208">
        <f>100-100</f>
        <v>0</v>
      </c>
      <c r="FA212" s="109"/>
      <c r="FB212" s="208">
        <v>5</v>
      </c>
      <c r="FC212" s="208">
        <f>100-100</f>
        <v>0</v>
      </c>
      <c r="FD212" s="109"/>
      <c r="FE212" s="109"/>
      <c r="FF212" s="208">
        <f>100-100</f>
        <v>0</v>
      </c>
      <c r="FG212" s="109"/>
      <c r="FH212" s="208">
        <f>300-300</f>
        <v>0</v>
      </c>
      <c r="FI212" s="109"/>
      <c r="FJ212" s="109"/>
      <c r="FK212" s="191"/>
      <c r="FL212" s="110" t="s">
        <v>268</v>
      </c>
      <c r="FM212" s="111" t="s">
        <v>269</v>
      </c>
      <c r="FN212" s="111" t="s">
        <v>416</v>
      </c>
      <c r="FO212" s="111" t="s">
        <v>417</v>
      </c>
      <c r="FP212" s="98">
        <f t="shared" si="43"/>
        <v>568</v>
      </c>
      <c r="FQ212" s="5" t="s">
        <v>463</v>
      </c>
    </row>
    <row r="213" spans="1:173" s="5" customFormat="1" ht="15" customHeight="1">
      <c r="A213" s="107" t="s">
        <v>264</v>
      </c>
      <c r="B213" s="107" t="s">
        <v>414</v>
      </c>
      <c r="C213" s="107" t="s">
        <v>398</v>
      </c>
      <c r="D213" s="107" t="s">
        <v>65</v>
      </c>
      <c r="E213" s="108" t="s">
        <v>415</v>
      </c>
      <c r="F213" s="107" t="s">
        <v>267</v>
      </c>
      <c r="G213" s="107" t="s">
        <v>911</v>
      </c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  <c r="AV213" s="109"/>
      <c r="AW213" s="109"/>
      <c r="AX213" s="109"/>
      <c r="AY213" s="109"/>
      <c r="AZ213" s="109"/>
      <c r="BA213" s="109"/>
      <c r="BB213" s="109"/>
      <c r="BC213" s="109"/>
      <c r="BD213" s="109"/>
      <c r="BE213" s="109"/>
      <c r="BF213" s="109"/>
      <c r="BG213" s="109"/>
      <c r="BH213" s="109"/>
      <c r="BI213" s="109"/>
      <c r="BJ213" s="109"/>
      <c r="BK213" s="109"/>
      <c r="BL213" s="109"/>
      <c r="BM213" s="109"/>
      <c r="BN213" s="109"/>
      <c r="BO213" s="109"/>
      <c r="BP213" s="109"/>
      <c r="BQ213" s="109"/>
      <c r="BR213" s="109"/>
      <c r="BS213" s="109"/>
      <c r="BT213" s="109"/>
      <c r="BU213" s="109"/>
      <c r="BV213" s="109"/>
      <c r="BW213" s="109"/>
      <c r="BX213" s="109"/>
      <c r="BY213" s="109"/>
      <c r="BZ213" s="109"/>
      <c r="CA213" s="109"/>
      <c r="CB213" s="109"/>
      <c r="CC213" s="109"/>
      <c r="CD213" s="109"/>
      <c r="CE213" s="109"/>
      <c r="CF213" s="109"/>
      <c r="CG213" s="109"/>
      <c r="CH213" s="109"/>
      <c r="CI213" s="109"/>
      <c r="CJ213" s="109"/>
      <c r="CK213" s="109"/>
      <c r="CL213" s="109"/>
      <c r="CM213" s="109"/>
      <c r="CN213" s="109"/>
      <c r="CO213" s="109"/>
      <c r="CP213" s="109"/>
      <c r="CQ213" s="109"/>
      <c r="CR213" s="109"/>
      <c r="CS213" s="109"/>
      <c r="CT213" s="109"/>
      <c r="CU213" s="109"/>
      <c r="CV213" s="109"/>
      <c r="CW213" s="109"/>
      <c r="CX213" s="109"/>
      <c r="CY213" s="109"/>
      <c r="CZ213" s="109"/>
      <c r="DA213" s="109"/>
      <c r="DB213" s="109"/>
      <c r="DC213" s="109"/>
      <c r="DD213" s="109"/>
      <c r="DE213" s="109"/>
      <c r="DF213" s="109"/>
      <c r="DG213" s="109"/>
      <c r="DH213" s="109"/>
      <c r="DI213" s="109"/>
      <c r="DJ213" s="109"/>
      <c r="DK213" s="109"/>
      <c r="DL213" s="109"/>
      <c r="DM213" s="109"/>
      <c r="DN213" s="109"/>
      <c r="DO213" s="109"/>
      <c r="DP213" s="109"/>
      <c r="DQ213" s="109"/>
      <c r="DR213" s="109"/>
      <c r="DS213" s="109"/>
      <c r="DT213" s="109"/>
      <c r="DU213" s="109"/>
      <c r="DV213" s="109"/>
      <c r="DW213" s="109"/>
      <c r="DX213" s="109"/>
      <c r="DY213" s="109"/>
      <c r="DZ213" s="109"/>
      <c r="EA213" s="109"/>
      <c r="EB213" s="109"/>
      <c r="EC213" s="109"/>
      <c r="ED213" s="109"/>
      <c r="EE213" s="109"/>
      <c r="EF213" s="109"/>
      <c r="EG213" s="109"/>
      <c r="EH213" s="109"/>
      <c r="EI213" s="109"/>
      <c r="EJ213" s="109"/>
      <c r="EK213" s="109"/>
      <c r="EL213" s="109"/>
      <c r="EM213" s="109"/>
      <c r="EN213" s="109"/>
      <c r="EO213" s="109"/>
      <c r="EP213" s="109"/>
      <c r="EQ213" s="109"/>
      <c r="ER213" s="109"/>
      <c r="ES213" s="109"/>
      <c r="ET213" s="109"/>
      <c r="EU213" s="109"/>
      <c r="EV213" s="109"/>
      <c r="EW213" s="109"/>
      <c r="EX213" s="109"/>
      <c r="EY213" s="109"/>
      <c r="EZ213" s="109"/>
      <c r="FA213" s="208">
        <f>100-100</f>
        <v>0</v>
      </c>
      <c r="FB213" s="109"/>
      <c r="FC213" s="109"/>
      <c r="FD213" s="109"/>
      <c r="FE213" s="208">
        <f>100-100</f>
        <v>0</v>
      </c>
      <c r="FF213" s="109"/>
      <c r="FG213" s="109"/>
      <c r="FH213" s="109"/>
      <c r="FI213" s="109"/>
      <c r="FJ213" s="109"/>
      <c r="FK213" s="191"/>
      <c r="FL213" s="110" t="s">
        <v>268</v>
      </c>
      <c r="FM213" s="111" t="s">
        <v>269</v>
      </c>
      <c r="FN213" s="111" t="s">
        <v>416</v>
      </c>
      <c r="FO213" s="111" t="s">
        <v>417</v>
      </c>
      <c r="FP213" s="98">
        <f t="shared" si="43"/>
        <v>0</v>
      </c>
      <c r="FQ213" s="5" t="s">
        <v>463</v>
      </c>
    </row>
    <row r="214" spans="1:173" s="5" customFormat="1" ht="15" customHeight="1">
      <c r="A214" s="107" t="s">
        <v>264</v>
      </c>
      <c r="B214" s="107" t="s">
        <v>264</v>
      </c>
      <c r="C214" s="107" t="s">
        <v>398</v>
      </c>
      <c r="D214" s="107" t="s">
        <v>63</v>
      </c>
      <c r="E214" s="108" t="s">
        <v>418</v>
      </c>
      <c r="F214" s="107" t="s">
        <v>267</v>
      </c>
      <c r="G214" s="107" t="s">
        <v>988</v>
      </c>
      <c r="H214" s="207"/>
      <c r="I214" s="207"/>
      <c r="J214" s="207"/>
      <c r="K214" s="207"/>
      <c r="L214" s="207"/>
      <c r="M214" s="207"/>
      <c r="N214" s="207"/>
      <c r="O214" s="207"/>
      <c r="P214" s="207"/>
      <c r="Q214" s="207"/>
      <c r="R214" s="207"/>
      <c r="S214" s="207"/>
      <c r="T214" s="207"/>
      <c r="U214" s="207"/>
      <c r="V214" s="207"/>
      <c r="W214" s="207"/>
      <c r="X214" s="207"/>
      <c r="Y214" s="207"/>
      <c r="Z214" s="207"/>
      <c r="AA214" s="207"/>
      <c r="AB214" s="207"/>
      <c r="AC214" s="207"/>
      <c r="AD214" s="207"/>
      <c r="AE214" s="207"/>
      <c r="AF214" s="207"/>
      <c r="AG214" s="207"/>
      <c r="AH214" s="207"/>
      <c r="AI214" s="207"/>
      <c r="AJ214" s="207"/>
      <c r="AK214" s="207"/>
      <c r="AL214" s="207"/>
      <c r="AM214" s="207"/>
      <c r="AN214" s="207"/>
      <c r="AO214" s="207"/>
      <c r="AP214" s="207"/>
      <c r="AQ214" s="207"/>
      <c r="AR214" s="207"/>
      <c r="AS214" s="207"/>
      <c r="AT214" s="207"/>
      <c r="AU214" s="207"/>
      <c r="AV214" s="207"/>
      <c r="AW214" s="207"/>
      <c r="AX214" s="207"/>
      <c r="AY214" s="207"/>
      <c r="AZ214" s="207"/>
      <c r="BA214" s="207"/>
      <c r="BB214" s="207"/>
      <c r="BC214" s="207"/>
      <c r="BD214" s="207"/>
      <c r="BE214" s="207"/>
      <c r="BF214" s="207"/>
      <c r="BG214" s="207"/>
      <c r="BH214" s="207"/>
      <c r="BI214" s="207"/>
      <c r="BJ214" s="207"/>
      <c r="BK214" s="207"/>
      <c r="BL214" s="207"/>
      <c r="BM214" s="207"/>
      <c r="BN214" s="207"/>
      <c r="BO214" s="207"/>
      <c r="BP214" s="207"/>
      <c r="BQ214" s="207"/>
      <c r="BR214" s="207"/>
      <c r="BS214" s="207"/>
      <c r="BT214" s="207"/>
      <c r="BU214" s="207"/>
      <c r="BV214" s="207"/>
      <c r="BW214" s="207"/>
      <c r="BX214" s="207"/>
      <c r="BY214" s="207"/>
      <c r="BZ214" s="207"/>
      <c r="CA214" s="207"/>
      <c r="CB214" s="207"/>
      <c r="CC214" s="207"/>
      <c r="CD214" s="207"/>
      <c r="CE214" s="207"/>
      <c r="CF214" s="207"/>
      <c r="CG214" s="207"/>
      <c r="CH214" s="207"/>
      <c r="CI214" s="207"/>
      <c r="CJ214" s="207"/>
      <c r="CK214" s="207"/>
      <c r="CL214" s="207"/>
      <c r="CM214" s="207"/>
      <c r="CN214" s="207"/>
      <c r="CO214" s="207"/>
      <c r="CP214" s="207"/>
      <c r="CQ214" s="207"/>
      <c r="CR214" s="207"/>
      <c r="CS214" s="207"/>
      <c r="CT214" s="207"/>
      <c r="CU214" s="207"/>
      <c r="CV214" s="207"/>
      <c r="CW214" s="207"/>
      <c r="CX214" s="207"/>
      <c r="CY214" s="207"/>
      <c r="CZ214" s="207"/>
      <c r="DA214" s="207"/>
      <c r="DB214" s="207"/>
      <c r="DC214" s="207"/>
      <c r="DD214" s="207"/>
      <c r="DE214" s="207"/>
      <c r="DF214" s="207"/>
      <c r="DG214" s="207"/>
      <c r="DH214" s="207"/>
      <c r="DI214" s="207"/>
      <c r="DJ214" s="207"/>
      <c r="DK214" s="207"/>
      <c r="DL214" s="207"/>
      <c r="DM214" s="207"/>
      <c r="DN214" s="207"/>
      <c r="DO214" s="207"/>
      <c r="DP214" s="207"/>
      <c r="DQ214" s="207"/>
      <c r="DR214" s="207"/>
      <c r="DS214" s="207"/>
      <c r="DT214" s="207"/>
      <c r="DU214" s="207"/>
      <c r="DV214" s="207"/>
      <c r="DW214" s="207"/>
      <c r="DX214" s="207"/>
      <c r="DY214" s="207"/>
      <c r="DZ214" s="207"/>
      <c r="EA214" s="207"/>
      <c r="EB214" s="207"/>
      <c r="EC214" s="207"/>
      <c r="ED214" s="207"/>
      <c r="EE214" s="207"/>
      <c r="EF214" s="208">
        <f>20-20</f>
        <v>0</v>
      </c>
      <c r="EG214" s="207"/>
      <c r="EH214" s="207"/>
      <c r="EI214" s="207"/>
      <c r="EJ214" s="207"/>
      <c r="EK214" s="207"/>
      <c r="EL214" s="207"/>
      <c r="EM214" s="207"/>
      <c r="EN214" s="207"/>
      <c r="EO214" s="207"/>
      <c r="EP214" s="207"/>
      <c r="EQ214" s="207"/>
      <c r="ER214" s="207"/>
      <c r="ES214" s="207"/>
      <c r="ET214" s="207"/>
      <c r="EU214" s="207"/>
      <c r="EV214" s="207"/>
      <c r="EW214" s="207"/>
      <c r="EX214" s="207"/>
      <c r="EY214" s="207"/>
      <c r="EZ214" s="207"/>
      <c r="FA214" s="207"/>
      <c r="FB214" s="207"/>
      <c r="FC214" s="207"/>
      <c r="FD214" s="207"/>
      <c r="FE214" s="207"/>
      <c r="FF214" s="207"/>
      <c r="FG214" s="207"/>
      <c r="FH214" s="207"/>
      <c r="FI214" s="207"/>
      <c r="FJ214" s="207"/>
      <c r="FK214" s="191"/>
      <c r="FL214" s="110" t="s">
        <v>268</v>
      </c>
      <c r="FM214" s="111" t="s">
        <v>269</v>
      </c>
      <c r="FN214" s="111"/>
      <c r="FO214" s="111" t="s">
        <v>406</v>
      </c>
      <c r="FP214" s="98">
        <f t="shared" si="43"/>
        <v>0</v>
      </c>
      <c r="FQ214" s="5" t="s">
        <v>461</v>
      </c>
    </row>
    <row r="215" spans="1:173" s="5" customFormat="1" ht="15" customHeight="1">
      <c r="A215" s="107" t="s">
        <v>264</v>
      </c>
      <c r="B215" s="107" t="s">
        <v>264</v>
      </c>
      <c r="C215" s="107" t="s">
        <v>398</v>
      </c>
      <c r="D215" s="107" t="s">
        <v>63</v>
      </c>
      <c r="E215" s="108" t="s">
        <v>419</v>
      </c>
      <c r="F215" s="107" t="s">
        <v>267</v>
      </c>
      <c r="G215" s="107" t="s">
        <v>989</v>
      </c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07"/>
      <c r="S215" s="207"/>
      <c r="T215" s="207"/>
      <c r="U215" s="207"/>
      <c r="V215" s="207"/>
      <c r="W215" s="207"/>
      <c r="X215" s="207"/>
      <c r="Y215" s="207"/>
      <c r="Z215" s="207"/>
      <c r="AA215" s="207"/>
      <c r="AB215" s="207"/>
      <c r="AC215" s="207"/>
      <c r="AD215" s="207"/>
      <c r="AE215" s="208">
        <v>20</v>
      </c>
      <c r="AF215" s="207"/>
      <c r="AG215" s="207"/>
      <c r="AH215" s="207"/>
      <c r="AI215" s="207"/>
      <c r="AJ215" s="207"/>
      <c r="AK215" s="207"/>
      <c r="AL215" s="207"/>
      <c r="AM215" s="207"/>
      <c r="AN215" s="207"/>
      <c r="AO215" s="207"/>
      <c r="AP215" s="207"/>
      <c r="AQ215" s="207"/>
      <c r="AR215" s="207"/>
      <c r="AS215" s="207"/>
      <c r="AT215" s="207"/>
      <c r="AU215" s="254">
        <v>370</v>
      </c>
      <c r="AV215" s="207"/>
      <c r="AW215" s="207"/>
      <c r="AX215" s="207"/>
      <c r="AY215" s="207"/>
      <c r="AZ215" s="207"/>
      <c r="BA215" s="207"/>
      <c r="BB215" s="207"/>
      <c r="BC215" s="207"/>
      <c r="BD215" s="207"/>
      <c r="BE215" s="207"/>
      <c r="BF215" s="254">
        <v>720</v>
      </c>
      <c r="BG215" s="207"/>
      <c r="BH215" s="207"/>
      <c r="BI215" s="207"/>
      <c r="BJ215" s="207"/>
      <c r="BK215" s="207"/>
      <c r="BL215" s="207"/>
      <c r="BM215" s="207"/>
      <c r="BN215" s="207"/>
      <c r="BO215" s="207"/>
      <c r="BP215" s="207"/>
      <c r="BQ215" s="207"/>
      <c r="BR215" s="207"/>
      <c r="BS215" s="207"/>
      <c r="BT215" s="207"/>
      <c r="BU215" s="207"/>
      <c r="BV215" s="207"/>
      <c r="BW215" s="207"/>
      <c r="BX215" s="207"/>
      <c r="BY215" s="207"/>
      <c r="BZ215" s="207"/>
      <c r="CA215" s="207"/>
      <c r="CB215" s="207"/>
      <c r="CC215" s="207"/>
      <c r="CD215" s="207"/>
      <c r="CE215" s="207"/>
      <c r="CF215" s="207"/>
      <c r="CG215" s="207"/>
      <c r="CH215" s="207"/>
      <c r="CI215" s="207"/>
      <c r="CJ215" s="207"/>
      <c r="CK215" s="207"/>
      <c r="CL215" s="207"/>
      <c r="CM215" s="207"/>
      <c r="CN215" s="207"/>
      <c r="CO215" s="207"/>
      <c r="CP215" s="207"/>
      <c r="CQ215" s="207"/>
      <c r="CR215" s="207"/>
      <c r="CS215" s="207"/>
      <c r="CT215" s="207"/>
      <c r="CU215" s="207"/>
      <c r="CV215" s="207"/>
      <c r="CW215" s="207"/>
      <c r="CX215" s="207"/>
      <c r="CY215" s="207"/>
      <c r="CZ215" s="207"/>
      <c r="DA215" s="207"/>
      <c r="DB215" s="207"/>
      <c r="DC215" s="207"/>
      <c r="DD215" s="207"/>
      <c r="DE215" s="207"/>
      <c r="DF215" s="207"/>
      <c r="DG215" s="207"/>
      <c r="DH215" s="207"/>
      <c r="DI215" s="207"/>
      <c r="DJ215" s="207"/>
      <c r="DK215" s="207"/>
      <c r="DL215" s="207"/>
      <c r="DM215" s="207"/>
      <c r="DN215" s="207"/>
      <c r="DO215" s="207"/>
      <c r="DP215" s="207"/>
      <c r="DQ215" s="207"/>
      <c r="DR215" s="207"/>
      <c r="DS215" s="207"/>
      <c r="DT215" s="207"/>
      <c r="DU215" s="207"/>
      <c r="DV215" s="207"/>
      <c r="DW215" s="207"/>
      <c r="DX215" s="207"/>
      <c r="DY215" s="207"/>
      <c r="DZ215" s="207"/>
      <c r="EA215" s="207"/>
      <c r="EB215" s="207"/>
      <c r="EC215" s="207"/>
      <c r="ED215" s="207"/>
      <c r="EE215" s="207"/>
      <c r="EF215" s="207"/>
      <c r="EG215" s="207"/>
      <c r="EH215" s="207"/>
      <c r="EI215" s="207"/>
      <c r="EJ215" s="207"/>
      <c r="EK215" s="207"/>
      <c r="EL215" s="207"/>
      <c r="EM215" s="207"/>
      <c r="EN215" s="207"/>
      <c r="EO215" s="207"/>
      <c r="EP215" s="207"/>
      <c r="EQ215" s="207"/>
      <c r="ER215" s="207"/>
      <c r="ES215" s="207"/>
      <c r="ET215" s="207"/>
      <c r="EU215" s="207"/>
      <c r="EV215" s="207"/>
      <c r="EW215" s="207"/>
      <c r="EX215" s="207"/>
      <c r="EY215" s="207"/>
      <c r="EZ215" s="207"/>
      <c r="FA215" s="207"/>
      <c r="FB215" s="207"/>
      <c r="FC215" s="207"/>
      <c r="FD215" s="207"/>
      <c r="FE215" s="207"/>
      <c r="FF215" s="207"/>
      <c r="FG215" s="207"/>
      <c r="FH215" s="207"/>
      <c r="FI215" s="207"/>
      <c r="FJ215" s="207"/>
      <c r="FK215" s="191"/>
      <c r="FL215" s="110" t="s">
        <v>268</v>
      </c>
      <c r="FM215" s="111" t="s">
        <v>269</v>
      </c>
      <c r="FN215" s="111"/>
      <c r="FO215" s="111" t="s">
        <v>404</v>
      </c>
      <c r="FP215" s="98">
        <f t="shared" ref="FP215" si="47">SUM(H215:FJ215)</f>
        <v>1110</v>
      </c>
      <c r="FQ215" s="5" t="s">
        <v>461</v>
      </c>
    </row>
    <row r="216" spans="1:173" s="5" customFormat="1" ht="15" customHeight="1">
      <c r="A216" s="107" t="s">
        <v>264</v>
      </c>
      <c r="B216" s="107" t="s">
        <v>264</v>
      </c>
      <c r="C216" s="107" t="s">
        <v>398</v>
      </c>
      <c r="D216" s="107" t="s">
        <v>63</v>
      </c>
      <c r="E216" s="108" t="s">
        <v>419</v>
      </c>
      <c r="F216" s="107" t="s">
        <v>267</v>
      </c>
      <c r="G216" s="107" t="s">
        <v>990</v>
      </c>
      <c r="H216" s="207"/>
      <c r="I216" s="207"/>
      <c r="J216" s="207"/>
      <c r="K216" s="207"/>
      <c r="L216" s="207"/>
      <c r="M216" s="207"/>
      <c r="N216" s="207"/>
      <c r="O216" s="207"/>
      <c r="P216" s="207"/>
      <c r="Q216" s="207"/>
      <c r="R216" s="207"/>
      <c r="S216" s="207"/>
      <c r="T216" s="207"/>
      <c r="U216" s="207"/>
      <c r="V216" s="207"/>
      <c r="W216" s="207"/>
      <c r="X216" s="207"/>
      <c r="Y216" s="207"/>
      <c r="Z216" s="207"/>
      <c r="AA216" s="207"/>
      <c r="AB216" s="207"/>
      <c r="AC216" s="207"/>
      <c r="AD216" s="207"/>
      <c r="AE216" s="207"/>
      <c r="AF216" s="207"/>
      <c r="AG216" s="207"/>
      <c r="AH216" s="207"/>
      <c r="AI216" s="207"/>
      <c r="AJ216" s="207"/>
      <c r="AK216" s="207"/>
      <c r="AL216" s="207"/>
      <c r="AM216" s="207"/>
      <c r="AN216" s="207"/>
      <c r="AO216" s="207"/>
      <c r="AP216" s="207"/>
      <c r="AQ216" s="207"/>
      <c r="AR216" s="207"/>
      <c r="AS216" s="207"/>
      <c r="AT216" s="207"/>
      <c r="AU216" s="207"/>
      <c r="AV216" s="207"/>
      <c r="AW216" s="207"/>
      <c r="AX216" s="207"/>
      <c r="AY216" s="207"/>
      <c r="AZ216" s="207"/>
      <c r="BA216" s="207"/>
      <c r="BB216" s="207"/>
      <c r="BC216" s="207"/>
      <c r="BD216" s="207"/>
      <c r="BE216" s="207"/>
      <c r="BF216" s="207"/>
      <c r="BG216" s="207"/>
      <c r="BH216" s="207"/>
      <c r="BI216" s="207"/>
      <c r="BJ216" s="207"/>
      <c r="BK216" s="207"/>
      <c r="BL216" s="207"/>
      <c r="BM216" s="207"/>
      <c r="BN216" s="207"/>
      <c r="BO216" s="207"/>
      <c r="BP216" s="207"/>
      <c r="BQ216" s="207"/>
      <c r="BR216" s="207"/>
      <c r="BS216" s="207"/>
      <c r="BT216" s="207"/>
      <c r="BU216" s="254">
        <v>30</v>
      </c>
      <c r="BV216" s="207"/>
      <c r="BW216" s="254">
        <v>40</v>
      </c>
      <c r="BX216" s="254">
        <v>160</v>
      </c>
      <c r="BY216" s="254">
        <v>30</v>
      </c>
      <c r="BZ216" s="208">
        <f>700-700</f>
        <v>0</v>
      </c>
      <c r="CA216" s="208">
        <f>500-500</f>
        <v>0</v>
      </c>
      <c r="CB216" s="208">
        <f>300-300</f>
        <v>0</v>
      </c>
      <c r="CC216" s="208">
        <f>600-600</f>
        <v>0</v>
      </c>
      <c r="CD216" s="254">
        <v>5</v>
      </c>
      <c r="CE216" s="254">
        <v>30</v>
      </c>
      <c r="CF216" s="208">
        <f>1000-1000</f>
        <v>0</v>
      </c>
      <c r="CG216" s="208">
        <f>1000-1000</f>
        <v>0</v>
      </c>
      <c r="CH216" s="207"/>
      <c r="CI216" s="254">
        <v>90</v>
      </c>
      <c r="CJ216" s="208">
        <f>300-300</f>
        <v>0</v>
      </c>
      <c r="CK216" s="254">
        <v>30</v>
      </c>
      <c r="CL216" s="254">
        <v>400</v>
      </c>
      <c r="CM216" s="254">
        <v>100</v>
      </c>
      <c r="CN216" s="254">
        <v>5</v>
      </c>
      <c r="CO216" s="254">
        <v>4</v>
      </c>
      <c r="CP216" s="254">
        <v>5</v>
      </c>
      <c r="CQ216" s="225">
        <f>600-600+5</f>
        <v>5</v>
      </c>
      <c r="CR216" s="208">
        <f>500-500</f>
        <v>0</v>
      </c>
      <c r="CS216" s="208">
        <f>1000-1000</f>
        <v>0</v>
      </c>
      <c r="CT216" s="254">
        <v>280</v>
      </c>
      <c r="CU216" s="208">
        <f>300-300</f>
        <v>0</v>
      </c>
      <c r="CV216" s="207"/>
      <c r="CW216" s="254">
        <v>6</v>
      </c>
      <c r="CX216" s="207"/>
      <c r="CY216" s="207"/>
      <c r="CZ216" s="207"/>
      <c r="DA216" s="207"/>
      <c r="DB216" s="207"/>
      <c r="DC216" s="254">
        <v>30</v>
      </c>
      <c r="DD216" s="254">
        <v>60</v>
      </c>
      <c r="DE216" s="208">
        <f>400-400</f>
        <v>0</v>
      </c>
      <c r="DF216" s="254">
        <v>4</v>
      </c>
      <c r="DG216" s="254">
        <v>5</v>
      </c>
      <c r="DH216" s="208">
        <f>400-400</f>
        <v>0</v>
      </c>
      <c r="DI216" s="208">
        <f>200-200</f>
        <v>0</v>
      </c>
      <c r="DJ216" s="208">
        <f>400-400</f>
        <v>0</v>
      </c>
      <c r="DK216" s="254">
        <v>30</v>
      </c>
      <c r="DL216" s="207"/>
      <c r="DM216" s="207"/>
      <c r="DN216" s="207"/>
      <c r="DO216" s="207"/>
      <c r="DP216" s="207"/>
      <c r="DQ216" s="207"/>
      <c r="DR216" s="254">
        <v>10</v>
      </c>
      <c r="DS216" s="207"/>
      <c r="DT216" s="254">
        <v>20</v>
      </c>
      <c r="DU216" s="207"/>
      <c r="DV216" s="207"/>
      <c r="DW216" s="207"/>
      <c r="DX216" s="207"/>
      <c r="DY216" s="207"/>
      <c r="DZ216" s="207"/>
      <c r="EA216" s="207"/>
      <c r="EB216" s="207"/>
      <c r="EC216" s="207"/>
      <c r="ED216" s="207"/>
      <c r="EE216" s="207"/>
      <c r="EF216" s="207"/>
      <c r="EG216" s="207"/>
      <c r="EH216" s="207"/>
      <c r="EI216" s="207"/>
      <c r="EJ216" s="207"/>
      <c r="EK216" s="207"/>
      <c r="EL216" s="207"/>
      <c r="EM216" s="207"/>
      <c r="EN216" s="207"/>
      <c r="EO216" s="207"/>
      <c r="EP216" s="208">
        <f>300-300</f>
        <v>0</v>
      </c>
      <c r="EQ216" s="208">
        <f>500-500</f>
        <v>0</v>
      </c>
      <c r="ER216" s="208">
        <f>400-400</f>
        <v>0</v>
      </c>
      <c r="ES216" s="207"/>
      <c r="ET216" s="208">
        <f>400-400</f>
        <v>0</v>
      </c>
      <c r="EU216" s="254">
        <v>50</v>
      </c>
      <c r="EV216" s="225">
        <f>500-500+5</f>
        <v>5</v>
      </c>
      <c r="EW216" s="207"/>
      <c r="EX216" s="225">
        <f>5-5</f>
        <v>0</v>
      </c>
      <c r="EY216" s="208">
        <f>400-400</f>
        <v>0</v>
      </c>
      <c r="EZ216" s="208">
        <f>400-400</f>
        <v>0</v>
      </c>
      <c r="FA216" s="207"/>
      <c r="FB216" s="254">
        <v>10</v>
      </c>
      <c r="FC216" s="208">
        <f>500-500</f>
        <v>0</v>
      </c>
      <c r="FD216" s="208">
        <f>200-200</f>
        <v>0</v>
      </c>
      <c r="FE216" s="207"/>
      <c r="FF216" s="254">
        <v>10</v>
      </c>
      <c r="FG216" s="207"/>
      <c r="FH216" s="207"/>
      <c r="FI216" s="207"/>
      <c r="FJ216" s="207"/>
      <c r="FK216" s="191"/>
      <c r="FL216" s="110" t="s">
        <v>268</v>
      </c>
      <c r="FM216" s="111" t="s">
        <v>269</v>
      </c>
      <c r="FN216" s="111"/>
      <c r="FO216" s="111" t="s">
        <v>404</v>
      </c>
      <c r="FP216" s="98">
        <f t="shared" si="43"/>
        <v>1454</v>
      </c>
      <c r="FQ216" s="5" t="s">
        <v>461</v>
      </c>
    </row>
    <row r="217" spans="1:173" s="5" customFormat="1" ht="15" customHeight="1">
      <c r="A217" s="107" t="s">
        <v>264</v>
      </c>
      <c r="B217" s="107" t="s">
        <v>264</v>
      </c>
      <c r="C217" s="107" t="s">
        <v>398</v>
      </c>
      <c r="D217" s="107" t="s">
        <v>63</v>
      </c>
      <c r="E217" s="108" t="s">
        <v>874</v>
      </c>
      <c r="F217" s="107" t="s">
        <v>875</v>
      </c>
      <c r="G217" s="107" t="s">
        <v>991</v>
      </c>
      <c r="H217" s="207"/>
      <c r="I217" s="207"/>
      <c r="J217" s="207"/>
      <c r="K217" s="207"/>
      <c r="L217" s="207"/>
      <c r="M217" s="207"/>
      <c r="N217" s="207"/>
      <c r="O217" s="207"/>
      <c r="P217" s="207"/>
      <c r="Q217" s="207"/>
      <c r="R217" s="207"/>
      <c r="S217" s="207"/>
      <c r="T217" s="207"/>
      <c r="U217" s="207"/>
      <c r="V217" s="207"/>
      <c r="W217" s="207"/>
      <c r="X217" s="207"/>
      <c r="Y217" s="207"/>
      <c r="Z217" s="207"/>
      <c r="AA217" s="207"/>
      <c r="AB217" s="207"/>
      <c r="AC217" s="207"/>
      <c r="AD217" s="207"/>
      <c r="AE217" s="207"/>
      <c r="AF217" s="207"/>
      <c r="AG217" s="207"/>
      <c r="AH217" s="207"/>
      <c r="AI217" s="207"/>
      <c r="AJ217" s="207"/>
      <c r="AK217" s="207"/>
      <c r="AL217" s="207"/>
      <c r="AM217" s="207"/>
      <c r="AN217" s="207"/>
      <c r="AO217" s="207"/>
      <c r="AP217" s="207"/>
      <c r="AQ217" s="207"/>
      <c r="AR217" s="207"/>
      <c r="AS217" s="207"/>
      <c r="AT217" s="207"/>
      <c r="AU217" s="254">
        <v>80</v>
      </c>
      <c r="AV217" s="207"/>
      <c r="AW217" s="207"/>
      <c r="AX217" s="207"/>
      <c r="AY217" s="207"/>
      <c r="AZ217" s="207"/>
      <c r="BA217" s="207"/>
      <c r="BB217" s="207"/>
      <c r="BC217" s="207"/>
      <c r="BD217" s="207"/>
      <c r="BE217" s="207"/>
      <c r="BF217" s="254">
        <v>80</v>
      </c>
      <c r="BG217" s="207"/>
      <c r="BH217" s="207"/>
      <c r="BI217" s="207"/>
      <c r="BJ217" s="207"/>
      <c r="BK217" s="207"/>
      <c r="BL217" s="207"/>
      <c r="BM217" s="207"/>
      <c r="BN217" s="207"/>
      <c r="BO217" s="207"/>
      <c r="BP217" s="207"/>
      <c r="BQ217" s="207"/>
      <c r="BR217" s="207"/>
      <c r="BS217" s="207"/>
      <c r="BT217" s="207"/>
      <c r="BU217" s="207"/>
      <c r="BV217" s="207"/>
      <c r="BW217" s="207"/>
      <c r="BX217" s="254">
        <v>20</v>
      </c>
      <c r="BY217" s="207"/>
      <c r="BZ217" s="207"/>
      <c r="CA217" s="207"/>
      <c r="CB217" s="207"/>
      <c r="CC217" s="207"/>
      <c r="CD217" s="207"/>
      <c r="CE217" s="207"/>
      <c r="CF217" s="207"/>
      <c r="CG217" s="207"/>
      <c r="CH217" s="207"/>
      <c r="CI217" s="254">
        <v>20</v>
      </c>
      <c r="CJ217" s="207"/>
      <c r="CK217" s="254">
        <v>10</v>
      </c>
      <c r="CL217" s="254">
        <v>60</v>
      </c>
      <c r="CM217" s="254">
        <v>20</v>
      </c>
      <c r="CN217" s="207"/>
      <c r="CO217" s="207"/>
      <c r="CP217" s="207"/>
      <c r="CQ217" s="207"/>
      <c r="CR217" s="207"/>
      <c r="CS217" s="207"/>
      <c r="CT217" s="254">
        <v>20</v>
      </c>
      <c r="CU217" s="207"/>
      <c r="CV217" s="207"/>
      <c r="CW217" s="254">
        <v>4</v>
      </c>
      <c r="CX217" s="207"/>
      <c r="CY217" s="207"/>
      <c r="CZ217" s="207"/>
      <c r="DA217" s="207"/>
      <c r="DB217" s="207"/>
      <c r="DC217" s="254">
        <v>10</v>
      </c>
      <c r="DD217" s="254">
        <v>10</v>
      </c>
      <c r="DE217" s="207"/>
      <c r="DF217" s="254">
        <v>4</v>
      </c>
      <c r="DG217" s="254">
        <v>5</v>
      </c>
      <c r="DH217" s="207"/>
      <c r="DI217" s="207"/>
      <c r="DJ217" s="207"/>
      <c r="DK217" s="254">
        <v>10</v>
      </c>
      <c r="DL217" s="207"/>
      <c r="DM217" s="207"/>
      <c r="DN217" s="207"/>
      <c r="DO217" s="207"/>
      <c r="DP217" s="207"/>
      <c r="DQ217" s="207"/>
      <c r="DR217" s="207"/>
      <c r="DS217" s="207"/>
      <c r="DT217" s="254">
        <v>10</v>
      </c>
      <c r="DU217" s="207"/>
      <c r="DV217" s="207"/>
      <c r="DW217" s="207"/>
      <c r="DX217" s="207"/>
      <c r="DY217" s="207"/>
      <c r="DZ217" s="207"/>
      <c r="EA217" s="207"/>
      <c r="EB217" s="207"/>
      <c r="EC217" s="207"/>
      <c r="ED217" s="207"/>
      <c r="EE217" s="207"/>
      <c r="EF217" s="207"/>
      <c r="EG217" s="207"/>
      <c r="EH217" s="207"/>
      <c r="EI217" s="207"/>
      <c r="EJ217" s="207"/>
      <c r="EK217" s="207"/>
      <c r="EL217" s="207"/>
      <c r="EM217" s="207"/>
      <c r="EN217" s="207"/>
      <c r="EO217" s="207"/>
      <c r="EP217" s="207"/>
      <c r="EQ217" s="207"/>
      <c r="ER217" s="207"/>
      <c r="ES217" s="207"/>
      <c r="ET217" s="207"/>
      <c r="EU217" s="207"/>
      <c r="EV217" s="207"/>
      <c r="EW217" s="207"/>
      <c r="EX217" s="207"/>
      <c r="EY217" s="207"/>
      <c r="EZ217" s="207"/>
      <c r="FA217" s="207"/>
      <c r="FB217" s="207"/>
      <c r="FC217" s="207"/>
      <c r="FD217" s="207"/>
      <c r="FE217" s="207"/>
      <c r="FF217" s="207"/>
      <c r="FG217" s="207"/>
      <c r="FH217" s="207"/>
      <c r="FI217" s="207"/>
      <c r="FJ217" s="207"/>
      <c r="FK217" s="191"/>
      <c r="FL217" s="110" t="s">
        <v>268</v>
      </c>
      <c r="FM217" s="111" t="s">
        <v>269</v>
      </c>
      <c r="FN217" s="111"/>
      <c r="FO217" s="111" t="s">
        <v>404</v>
      </c>
      <c r="FP217" s="98">
        <f t="shared" ref="FP217:FP218" si="48">SUM(H217:FJ217)</f>
        <v>363</v>
      </c>
      <c r="FQ217" s="5" t="s">
        <v>461</v>
      </c>
    </row>
    <row r="218" spans="1:173" s="5" customFormat="1" ht="15" customHeight="1">
      <c r="A218" s="107" t="s">
        <v>264</v>
      </c>
      <c r="B218" s="107" t="s">
        <v>264</v>
      </c>
      <c r="C218" s="107" t="s">
        <v>398</v>
      </c>
      <c r="D218" s="107" t="s">
        <v>63</v>
      </c>
      <c r="E218" s="108" t="s">
        <v>876</v>
      </c>
      <c r="F218" s="107" t="s">
        <v>875</v>
      </c>
      <c r="G218" s="107" t="s">
        <v>992</v>
      </c>
      <c r="H218" s="207"/>
      <c r="I218" s="207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/>
      <c r="AU218" s="207"/>
      <c r="AV218" s="207"/>
      <c r="AW218" s="207"/>
      <c r="AX218" s="207"/>
      <c r="AY218" s="207"/>
      <c r="AZ218" s="207"/>
      <c r="BA218" s="207"/>
      <c r="BB218" s="207"/>
      <c r="BC218" s="207"/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54">
        <v>20</v>
      </c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54">
        <v>20</v>
      </c>
      <c r="CJ218" s="207"/>
      <c r="CK218" s="254">
        <v>10</v>
      </c>
      <c r="CL218" s="254">
        <v>40</v>
      </c>
      <c r="CM218" s="254">
        <v>20</v>
      </c>
      <c r="CN218" s="207"/>
      <c r="CO218" s="207"/>
      <c r="CP218" s="207"/>
      <c r="CQ218" s="207"/>
      <c r="CR218" s="207"/>
      <c r="CS218" s="207"/>
      <c r="CT218" s="254">
        <v>30</v>
      </c>
      <c r="CU218" s="207"/>
      <c r="CV218" s="207"/>
      <c r="CW218" s="207"/>
      <c r="CX218" s="207"/>
      <c r="CY218" s="207"/>
      <c r="CZ218" s="207"/>
      <c r="DA218" s="207"/>
      <c r="DB218" s="207"/>
      <c r="DC218" s="254">
        <v>10</v>
      </c>
      <c r="DD218" s="254">
        <v>10</v>
      </c>
      <c r="DE218" s="207"/>
      <c r="DF218" s="207"/>
      <c r="DG218" s="207"/>
      <c r="DH218" s="207"/>
      <c r="DI218" s="207"/>
      <c r="DJ218" s="207"/>
      <c r="DK218" s="254">
        <v>10</v>
      </c>
      <c r="DL218" s="207"/>
      <c r="DM218" s="207"/>
      <c r="DN218" s="207"/>
      <c r="DO218" s="207"/>
      <c r="DP218" s="207"/>
      <c r="DQ218" s="207"/>
      <c r="DR218" s="207"/>
      <c r="DS218" s="207"/>
      <c r="DT218" s="254">
        <v>10</v>
      </c>
      <c r="DU218" s="207"/>
      <c r="DV218" s="207"/>
      <c r="DW218" s="207"/>
      <c r="DX218" s="207"/>
      <c r="DY218" s="207"/>
      <c r="DZ218" s="207"/>
      <c r="EA218" s="207"/>
      <c r="EB218" s="207"/>
      <c r="EC218" s="207"/>
      <c r="ED218" s="207"/>
      <c r="EE218" s="207"/>
      <c r="EF218" s="207"/>
      <c r="EG218" s="207"/>
      <c r="EH218" s="207"/>
      <c r="EI218" s="207"/>
      <c r="EJ218" s="207"/>
      <c r="EK218" s="207"/>
      <c r="EL218" s="207"/>
      <c r="EM218" s="207"/>
      <c r="EN218" s="207"/>
      <c r="EO218" s="207"/>
      <c r="EP218" s="207"/>
      <c r="EQ218" s="207"/>
      <c r="ER218" s="207"/>
      <c r="ES218" s="207"/>
      <c r="ET218" s="207"/>
      <c r="EU218" s="254">
        <v>20</v>
      </c>
      <c r="EV218" s="207"/>
      <c r="EW218" s="207"/>
      <c r="EX218" s="207"/>
      <c r="EY218" s="207"/>
      <c r="EZ218" s="207"/>
      <c r="FA218" s="207"/>
      <c r="FB218" s="207"/>
      <c r="FC218" s="207"/>
      <c r="FD218" s="207"/>
      <c r="FE218" s="207"/>
      <c r="FF218" s="254">
        <v>10</v>
      </c>
      <c r="FG218" s="207"/>
      <c r="FH218" s="207"/>
      <c r="FI218" s="207"/>
      <c r="FJ218" s="207"/>
      <c r="FK218" s="191"/>
      <c r="FL218" s="110" t="s">
        <v>268</v>
      </c>
      <c r="FM218" s="111" t="s">
        <v>269</v>
      </c>
      <c r="FN218" s="111"/>
      <c r="FO218" s="111" t="s">
        <v>404</v>
      </c>
      <c r="FP218" s="98">
        <f t="shared" si="48"/>
        <v>210</v>
      </c>
      <c r="FQ218" s="5" t="s">
        <v>461</v>
      </c>
    </row>
    <row r="219" spans="1:173" s="5" customFormat="1" ht="15" customHeight="1">
      <c r="A219" s="107" t="s">
        <v>264</v>
      </c>
      <c r="B219" s="107" t="s">
        <v>271</v>
      </c>
      <c r="C219" s="107" t="s">
        <v>398</v>
      </c>
      <c r="D219" s="107" t="s">
        <v>64</v>
      </c>
      <c r="E219" s="108" t="s">
        <v>419</v>
      </c>
      <c r="F219" s="107" t="s">
        <v>267</v>
      </c>
      <c r="G219" s="107" t="s">
        <v>988</v>
      </c>
      <c r="H219" s="207"/>
      <c r="I219" s="207"/>
      <c r="J219" s="207"/>
      <c r="K219" s="207"/>
      <c r="L219" s="207"/>
      <c r="M219" s="207"/>
      <c r="N219" s="207"/>
      <c r="O219" s="207"/>
      <c r="P219" s="207"/>
      <c r="Q219" s="207"/>
      <c r="R219" s="207"/>
      <c r="S219" s="207"/>
      <c r="T219" s="207"/>
      <c r="U219" s="207"/>
      <c r="V219" s="207"/>
      <c r="W219" s="207"/>
      <c r="X219" s="207"/>
      <c r="Y219" s="207"/>
      <c r="Z219" s="207"/>
      <c r="AA219" s="207"/>
      <c r="AB219" s="207"/>
      <c r="AC219" s="207"/>
      <c r="AD219" s="207"/>
      <c r="AE219" s="207"/>
      <c r="AF219" s="207"/>
      <c r="AG219" s="208">
        <f>600-600</f>
        <v>0</v>
      </c>
      <c r="AH219" s="208">
        <f>400-400</f>
        <v>0</v>
      </c>
      <c r="AI219" s="207"/>
      <c r="AJ219" s="207"/>
      <c r="AK219" s="207"/>
      <c r="AL219" s="207"/>
      <c r="AM219" s="207"/>
      <c r="AN219" s="207"/>
      <c r="AO219" s="208">
        <f>100-100</f>
        <v>0</v>
      </c>
      <c r="AP219" s="207"/>
      <c r="AQ219" s="207"/>
      <c r="AR219" s="208">
        <f>500-500</f>
        <v>0</v>
      </c>
      <c r="AS219" s="207"/>
      <c r="AT219" s="207"/>
      <c r="AU219" s="207"/>
      <c r="AV219" s="207"/>
      <c r="AW219" s="207"/>
      <c r="AX219" s="207"/>
      <c r="AY219" s="207"/>
      <c r="AZ219" s="207"/>
      <c r="BA219" s="207"/>
      <c r="BB219" s="207"/>
      <c r="BC219" s="207"/>
      <c r="BD219" s="207"/>
      <c r="BE219" s="207"/>
      <c r="BF219" s="12"/>
      <c r="BG219" s="207"/>
      <c r="BH219" s="207"/>
      <c r="BI219" s="207"/>
      <c r="BJ219" s="207"/>
      <c r="BK219" s="207"/>
      <c r="BL219" s="207"/>
      <c r="BM219" s="207"/>
      <c r="BN219" s="207"/>
      <c r="BO219" s="207"/>
      <c r="BP219" s="207"/>
      <c r="BQ219" s="207"/>
      <c r="BR219" s="207"/>
      <c r="BS219" s="207"/>
      <c r="BT219" s="207"/>
      <c r="BU219" s="207"/>
      <c r="BV219" s="207"/>
      <c r="BW219" s="207"/>
      <c r="BX219" s="207"/>
      <c r="BY219" s="207"/>
      <c r="BZ219" s="207"/>
      <c r="CA219" s="207"/>
      <c r="CB219" s="207"/>
      <c r="CC219" s="207"/>
      <c r="CD219" s="207"/>
      <c r="CE219" s="207"/>
      <c r="CF219" s="207"/>
      <c r="CG219" s="207"/>
      <c r="CH219" s="207"/>
      <c r="CI219" s="207"/>
      <c r="CJ219" s="207"/>
      <c r="CK219" s="207"/>
      <c r="CL219" s="207"/>
      <c r="CM219" s="207"/>
      <c r="CN219" s="207"/>
      <c r="CO219" s="207"/>
      <c r="CP219" s="207"/>
      <c r="CQ219" s="207"/>
      <c r="CR219" s="207"/>
      <c r="CS219" s="207"/>
      <c r="CT219" s="207"/>
      <c r="CU219" s="207"/>
      <c r="CV219" s="207"/>
      <c r="CW219" s="207"/>
      <c r="CX219" s="207"/>
      <c r="CY219" s="207"/>
      <c r="CZ219" s="207"/>
      <c r="DA219" s="207"/>
      <c r="DB219" s="207"/>
      <c r="DC219" s="207"/>
      <c r="DD219" s="207"/>
      <c r="DE219" s="207"/>
      <c r="DF219" s="207"/>
      <c r="DG219" s="207"/>
      <c r="DH219" s="207"/>
      <c r="DI219" s="207"/>
      <c r="DJ219" s="207"/>
      <c r="DK219" s="207"/>
      <c r="DL219" s="207"/>
      <c r="DM219" s="207"/>
      <c r="DN219" s="207"/>
      <c r="DO219" s="207"/>
      <c r="DP219" s="207"/>
      <c r="DQ219" s="207"/>
      <c r="DR219" s="207"/>
      <c r="DS219" s="207"/>
      <c r="DT219" s="207"/>
      <c r="DU219" s="208">
        <f>1000-1000</f>
        <v>0</v>
      </c>
      <c r="DV219" s="207"/>
      <c r="DW219" s="12"/>
      <c r="DX219" s="207"/>
      <c r="DY219" s="207"/>
      <c r="DZ219" s="207"/>
      <c r="EA219" s="207"/>
      <c r="EB219" s="207"/>
      <c r="EC219" s="207"/>
      <c r="ED219" s="207"/>
      <c r="EE219" s="207"/>
      <c r="EF219" s="207"/>
      <c r="EG219" s="207"/>
      <c r="EH219" s="207"/>
      <c r="EI219" s="207"/>
      <c r="EJ219" s="207"/>
      <c r="EK219" s="207"/>
      <c r="EL219" s="207"/>
      <c r="EM219" s="207"/>
      <c r="EN219" s="207"/>
      <c r="EO219" s="207"/>
      <c r="EP219" s="207"/>
      <c r="EQ219" s="207"/>
      <c r="ER219" s="207"/>
      <c r="ES219" s="207"/>
      <c r="ET219" s="207"/>
      <c r="EU219" s="207"/>
      <c r="EV219" s="207"/>
      <c r="EW219" s="207"/>
      <c r="EX219" s="207"/>
      <c r="EY219" s="207"/>
      <c r="EZ219" s="207"/>
      <c r="FA219" s="207"/>
      <c r="FB219" s="207"/>
      <c r="FC219" s="207"/>
      <c r="FD219" s="207"/>
      <c r="FE219" s="207"/>
      <c r="FF219" s="207"/>
      <c r="FG219" s="207"/>
      <c r="FH219" s="207"/>
      <c r="FI219" s="207"/>
      <c r="FJ219" s="207"/>
      <c r="FK219" s="191"/>
      <c r="FL219" s="110" t="s">
        <v>268</v>
      </c>
      <c r="FM219" s="111" t="s">
        <v>269</v>
      </c>
      <c r="FN219" s="111"/>
      <c r="FO219" s="111" t="s">
        <v>404</v>
      </c>
      <c r="FP219" s="98">
        <f t="shared" ref="FP219:FP235" si="49">SUM(H219:FJ219)</f>
        <v>0</v>
      </c>
      <c r="FQ219" s="5" t="s">
        <v>461</v>
      </c>
    </row>
    <row r="220" spans="1:173" s="5" customFormat="1" ht="15" customHeight="1">
      <c r="A220" s="107" t="s">
        <v>264</v>
      </c>
      <c r="B220" s="107" t="s">
        <v>271</v>
      </c>
      <c r="C220" s="107" t="s">
        <v>398</v>
      </c>
      <c r="D220" s="107" t="s">
        <v>63</v>
      </c>
      <c r="E220" s="108" t="s">
        <v>419</v>
      </c>
      <c r="F220" s="107" t="s">
        <v>267</v>
      </c>
      <c r="G220" s="107" t="s">
        <v>993</v>
      </c>
      <c r="H220" s="254">
        <f>40+20</f>
        <v>60</v>
      </c>
      <c r="I220" s="207"/>
      <c r="J220" s="207"/>
      <c r="K220" s="207"/>
      <c r="L220" s="254">
        <v>180</v>
      </c>
      <c r="M220" s="207"/>
      <c r="N220" s="207"/>
      <c r="O220" s="208">
        <f>500-500</f>
        <v>0</v>
      </c>
      <c r="P220" s="208">
        <f>500-500</f>
        <v>0</v>
      </c>
      <c r="Q220" s="207"/>
      <c r="R220" s="207"/>
      <c r="S220" s="207"/>
      <c r="T220" s="207"/>
      <c r="U220" s="207"/>
      <c r="V220" s="207"/>
      <c r="W220" s="207"/>
      <c r="X220" s="207"/>
      <c r="Y220" s="207"/>
      <c r="Z220" s="207"/>
      <c r="AA220" s="208">
        <f>400-400</f>
        <v>0</v>
      </c>
      <c r="AB220" s="208">
        <f>500-500</f>
        <v>0</v>
      </c>
      <c r="AC220" s="208">
        <f>400-400</f>
        <v>0</v>
      </c>
      <c r="AD220" s="208">
        <f>200-200</f>
        <v>0</v>
      </c>
      <c r="AE220" s="12"/>
      <c r="AF220" s="207"/>
      <c r="AG220" s="207"/>
      <c r="AH220" s="207"/>
      <c r="AI220" s="207"/>
      <c r="AJ220" s="207"/>
      <c r="AK220" s="207"/>
      <c r="AL220" s="207"/>
      <c r="AM220" s="208">
        <f>500-500+200</f>
        <v>200</v>
      </c>
      <c r="AN220" s="207"/>
      <c r="AO220" s="207"/>
      <c r="AP220" s="207"/>
      <c r="AQ220" s="207"/>
      <c r="AR220" s="207"/>
      <c r="AS220" s="208">
        <f>100-100</f>
        <v>0</v>
      </c>
      <c r="AT220" s="207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207"/>
      <c r="BH220" s="207"/>
      <c r="BI220" s="207"/>
      <c r="BJ220" s="207"/>
      <c r="BK220" s="207"/>
      <c r="BL220" s="207"/>
      <c r="BM220" s="207"/>
      <c r="BN220" s="207"/>
      <c r="BO220" s="207"/>
      <c r="BP220" s="207"/>
      <c r="BQ220" s="207"/>
      <c r="BR220" s="207"/>
      <c r="BS220" s="207"/>
      <c r="BT220" s="207"/>
      <c r="BU220" s="207"/>
      <c r="BV220" s="207"/>
      <c r="BW220" s="207"/>
      <c r="BX220" s="207"/>
      <c r="BY220" s="207"/>
      <c r="BZ220" s="207"/>
      <c r="CA220" s="207"/>
      <c r="CB220" s="207"/>
      <c r="CC220" s="207"/>
      <c r="CD220" s="207"/>
      <c r="CE220" s="207"/>
      <c r="CF220" s="207"/>
      <c r="CG220" s="207"/>
      <c r="CH220" s="207"/>
      <c r="CI220" s="207"/>
      <c r="CJ220" s="207"/>
      <c r="CK220" s="207"/>
      <c r="CL220" s="207"/>
      <c r="CM220" s="207"/>
      <c r="CN220" s="207"/>
      <c r="CO220" s="207"/>
      <c r="CP220" s="207"/>
      <c r="CQ220" s="207"/>
      <c r="CR220" s="207"/>
      <c r="CS220" s="207"/>
      <c r="CT220" s="207"/>
      <c r="CU220" s="207"/>
      <c r="CV220" s="207"/>
      <c r="CW220" s="207"/>
      <c r="CX220" s="207"/>
      <c r="CY220" s="207"/>
      <c r="CZ220" s="207"/>
      <c r="DA220" s="207"/>
      <c r="DB220" s="207"/>
      <c r="DC220" s="207"/>
      <c r="DD220" s="207"/>
      <c r="DE220" s="207"/>
      <c r="DF220" s="207"/>
      <c r="DG220" s="207"/>
      <c r="DH220" s="207"/>
      <c r="DI220" s="207"/>
      <c r="DJ220" s="207"/>
      <c r="DK220" s="207"/>
      <c r="DL220" s="207"/>
      <c r="DM220" s="207"/>
      <c r="DN220" s="207"/>
      <c r="DO220" s="207"/>
      <c r="DP220" s="207"/>
      <c r="DQ220" s="207"/>
      <c r="DR220" s="207"/>
      <c r="DS220" s="207"/>
      <c r="DT220" s="207"/>
      <c r="DU220" s="207"/>
      <c r="DV220" s="207"/>
      <c r="DW220" s="254">
        <v>200</v>
      </c>
      <c r="DX220" s="207"/>
      <c r="DY220" s="207"/>
      <c r="DZ220" s="207"/>
      <c r="EA220" s="207"/>
      <c r="EB220" s="207"/>
      <c r="EC220" s="207"/>
      <c r="ED220" s="207"/>
      <c r="EE220" s="207"/>
      <c r="EF220" s="207"/>
      <c r="EG220" s="207"/>
      <c r="EH220" s="208">
        <f>400-400</f>
        <v>0</v>
      </c>
      <c r="EI220" s="207"/>
      <c r="EJ220" s="207"/>
      <c r="EK220" s="207"/>
      <c r="EL220" s="207"/>
      <c r="EM220" s="207"/>
      <c r="EN220" s="207"/>
      <c r="EO220" s="208">
        <f>400-400</f>
        <v>0</v>
      </c>
      <c r="EP220" s="207"/>
      <c r="EQ220" s="207"/>
      <c r="ER220" s="207"/>
      <c r="ES220" s="207"/>
      <c r="ET220" s="207"/>
      <c r="EU220" s="207"/>
      <c r="EV220" s="207"/>
      <c r="EW220" s="207"/>
      <c r="EX220" s="207"/>
      <c r="EY220" s="207"/>
      <c r="EZ220" s="207"/>
      <c r="FA220" s="207"/>
      <c r="FB220" s="207"/>
      <c r="FC220" s="207"/>
      <c r="FD220" s="207"/>
      <c r="FE220" s="207"/>
      <c r="FF220" s="207"/>
      <c r="FG220" s="207"/>
      <c r="FH220" s="207"/>
      <c r="FI220" s="207"/>
      <c r="FJ220" s="207"/>
      <c r="FK220" s="191"/>
      <c r="FL220" s="110" t="s">
        <v>268</v>
      </c>
      <c r="FM220" s="111" t="s">
        <v>269</v>
      </c>
      <c r="FN220" s="111"/>
      <c r="FO220" s="111" t="s">
        <v>404</v>
      </c>
      <c r="FP220" s="98">
        <f t="shared" si="49"/>
        <v>640</v>
      </c>
      <c r="FQ220" s="5" t="s">
        <v>461</v>
      </c>
    </row>
    <row r="221" spans="1:173" s="5" customFormat="1" ht="15" customHeight="1">
      <c r="A221" s="107" t="s">
        <v>289</v>
      </c>
      <c r="B221" s="107" t="s">
        <v>271</v>
      </c>
      <c r="C221" s="107" t="s">
        <v>398</v>
      </c>
      <c r="D221" s="107" t="s">
        <v>64</v>
      </c>
      <c r="E221" s="108" t="s">
        <v>420</v>
      </c>
      <c r="F221" s="107" t="s">
        <v>267</v>
      </c>
      <c r="G221" s="107" t="s">
        <v>953</v>
      </c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225">
        <f>3000-3000+10</f>
        <v>10</v>
      </c>
      <c r="AP221" s="109"/>
      <c r="AQ221" s="109"/>
      <c r="AR221" s="109"/>
      <c r="AS221" s="109"/>
      <c r="AT221" s="109"/>
      <c r="AU221" s="109"/>
      <c r="AV221" s="109"/>
      <c r="AW221" s="109"/>
      <c r="AX221" s="109"/>
      <c r="AY221" s="109"/>
      <c r="AZ221" s="109"/>
      <c r="BA221" s="109"/>
      <c r="BB221" s="109"/>
      <c r="BC221" s="109"/>
      <c r="BD221" s="109"/>
      <c r="BE221" s="109"/>
      <c r="BF221" s="109"/>
      <c r="BG221" s="109"/>
      <c r="BH221" s="109"/>
      <c r="BI221" s="109"/>
      <c r="BJ221" s="109"/>
      <c r="BK221" s="109"/>
      <c r="BL221" s="109"/>
      <c r="BM221" s="109"/>
      <c r="BN221" s="109"/>
      <c r="BO221" s="109"/>
      <c r="BP221" s="109"/>
      <c r="BQ221" s="109"/>
      <c r="BR221" s="109"/>
      <c r="BS221" s="109"/>
      <c r="BT221" s="109"/>
      <c r="BU221" s="109"/>
      <c r="BV221" s="109"/>
      <c r="BW221" s="109"/>
      <c r="BX221" s="109"/>
      <c r="BY221" s="109"/>
      <c r="BZ221" s="109"/>
      <c r="CA221" s="109"/>
      <c r="CB221" s="109"/>
      <c r="CC221" s="109"/>
      <c r="CD221" s="109"/>
      <c r="CE221" s="109"/>
      <c r="CF221" s="109"/>
      <c r="CG221" s="109"/>
      <c r="CH221" s="109"/>
      <c r="CI221" s="109"/>
      <c r="CJ221" s="109"/>
      <c r="CK221" s="109"/>
      <c r="CL221" s="109"/>
      <c r="CM221" s="109"/>
      <c r="CN221" s="109"/>
      <c r="CO221" s="109"/>
      <c r="CP221" s="109"/>
      <c r="CQ221" s="109"/>
      <c r="CR221" s="109"/>
      <c r="CS221" s="109"/>
      <c r="CT221" s="109"/>
      <c r="CU221" s="109"/>
      <c r="CV221" s="109"/>
      <c r="CW221" s="109"/>
      <c r="CX221" s="109"/>
      <c r="CY221" s="109"/>
      <c r="CZ221" s="109"/>
      <c r="DA221" s="109"/>
      <c r="DB221" s="109"/>
      <c r="DC221" s="109"/>
      <c r="DD221" s="109"/>
      <c r="DE221" s="109"/>
      <c r="DF221" s="109"/>
      <c r="DG221" s="109"/>
      <c r="DH221" s="109"/>
      <c r="DI221" s="109"/>
      <c r="DJ221" s="109"/>
      <c r="DK221" s="109"/>
      <c r="DL221" s="109"/>
      <c r="DM221" s="109"/>
      <c r="DN221" s="109"/>
      <c r="DO221" s="109"/>
      <c r="DP221" s="109"/>
      <c r="DQ221" s="109"/>
      <c r="DR221" s="109"/>
      <c r="DS221" s="109"/>
      <c r="DT221" s="109"/>
      <c r="DU221" s="109"/>
      <c r="DV221" s="109"/>
      <c r="DW221" s="109"/>
      <c r="DX221" s="109"/>
      <c r="DY221" s="109"/>
      <c r="DZ221" s="109"/>
      <c r="EA221" s="109"/>
      <c r="EB221" s="109"/>
      <c r="EC221" s="109"/>
      <c r="ED221" s="109"/>
      <c r="EE221" s="109"/>
      <c r="EF221" s="109"/>
      <c r="EG221" s="109"/>
      <c r="EH221" s="109"/>
      <c r="EI221" s="109"/>
      <c r="EJ221" s="109"/>
      <c r="EK221" s="109"/>
      <c r="EL221" s="109"/>
      <c r="EM221" s="109"/>
      <c r="EN221" s="109"/>
      <c r="EO221" s="109"/>
      <c r="EP221" s="109"/>
      <c r="EQ221" s="109"/>
      <c r="ER221" s="109"/>
      <c r="ES221" s="109"/>
      <c r="ET221" s="109"/>
      <c r="EU221" s="109"/>
      <c r="EV221" s="109"/>
      <c r="EW221" s="109"/>
      <c r="EX221" s="109"/>
      <c r="EY221" s="109"/>
      <c r="EZ221" s="109"/>
      <c r="FA221" s="109"/>
      <c r="FB221" s="109"/>
      <c r="FC221" s="109"/>
      <c r="FD221" s="109"/>
      <c r="FE221" s="109"/>
      <c r="FF221" s="109"/>
      <c r="FG221" s="109"/>
      <c r="FH221" s="109"/>
      <c r="FI221" s="109"/>
      <c r="FJ221" s="109"/>
      <c r="FK221" s="191"/>
      <c r="FL221" s="110" t="s">
        <v>268</v>
      </c>
      <c r="FM221" s="111" t="s">
        <v>269</v>
      </c>
      <c r="FN221" s="111"/>
      <c r="FO221" s="111" t="s">
        <v>421</v>
      </c>
      <c r="FP221" s="98">
        <f t="shared" si="49"/>
        <v>10</v>
      </c>
      <c r="FQ221" s="5" t="s">
        <v>464</v>
      </c>
    </row>
    <row r="222" spans="1:173" s="5" customFormat="1" ht="15" customHeight="1">
      <c r="A222" s="107" t="s">
        <v>289</v>
      </c>
      <c r="B222" s="107" t="s">
        <v>271</v>
      </c>
      <c r="C222" s="107" t="s">
        <v>398</v>
      </c>
      <c r="D222" s="107" t="s">
        <v>63</v>
      </c>
      <c r="E222" s="108" t="s">
        <v>420</v>
      </c>
      <c r="F222" s="107" t="s">
        <v>267</v>
      </c>
      <c r="G222" s="107" t="s">
        <v>954</v>
      </c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225">
        <f>3000-3000+280</f>
        <v>280</v>
      </c>
      <c r="AV222" s="109"/>
      <c r="AW222" s="109"/>
      <c r="AX222" s="109"/>
      <c r="AY222" s="109"/>
      <c r="AZ222" s="109"/>
      <c r="BA222" s="109"/>
      <c r="BB222" s="109"/>
      <c r="BC222" s="109"/>
      <c r="BD222" s="109"/>
      <c r="BE222" s="109"/>
      <c r="BF222" s="109"/>
      <c r="BG222" s="109"/>
      <c r="BH222" s="109"/>
      <c r="BI222" s="109"/>
      <c r="BJ222" s="109"/>
      <c r="BK222" s="109"/>
      <c r="BL222" s="109"/>
      <c r="BM222" s="109"/>
      <c r="BN222" s="109"/>
      <c r="BO222" s="109"/>
      <c r="BP222" s="109"/>
      <c r="BQ222" s="109"/>
      <c r="BR222" s="109"/>
      <c r="BS222" s="109"/>
      <c r="BT222" s="109"/>
      <c r="BU222" s="109"/>
      <c r="BV222" s="109"/>
      <c r="BW222" s="109"/>
      <c r="BX222" s="109"/>
      <c r="BY222" s="109"/>
      <c r="BZ222" s="109"/>
      <c r="CA222" s="109"/>
      <c r="CB222" s="109"/>
      <c r="CC222" s="109"/>
      <c r="CD222" s="109"/>
      <c r="CE222" s="109"/>
      <c r="CF222" s="109"/>
      <c r="CG222" s="109"/>
      <c r="CH222" s="109"/>
      <c r="CI222" s="109"/>
      <c r="CJ222" s="109"/>
      <c r="CK222" s="109"/>
      <c r="CL222" s="109"/>
      <c r="CM222" s="109"/>
      <c r="CN222" s="109"/>
      <c r="CO222" s="109"/>
      <c r="CP222" s="109"/>
      <c r="CQ222" s="109"/>
      <c r="CR222" s="109"/>
      <c r="CS222" s="109"/>
      <c r="CT222" s="109"/>
      <c r="CU222" s="109"/>
      <c r="CV222" s="109"/>
      <c r="CW222" s="109"/>
      <c r="CX222" s="109"/>
      <c r="CY222" s="109"/>
      <c r="CZ222" s="109"/>
      <c r="DA222" s="109"/>
      <c r="DB222" s="109"/>
      <c r="DC222" s="109"/>
      <c r="DD222" s="109"/>
      <c r="DE222" s="109"/>
      <c r="DF222" s="109"/>
      <c r="DG222" s="109"/>
      <c r="DH222" s="109"/>
      <c r="DI222" s="109"/>
      <c r="DJ222" s="109"/>
      <c r="DK222" s="109"/>
      <c r="DL222" s="109"/>
      <c r="DM222" s="109"/>
      <c r="DN222" s="109"/>
      <c r="DO222" s="109"/>
      <c r="DP222" s="109"/>
      <c r="DQ222" s="109"/>
      <c r="DR222" s="225">
        <v>10</v>
      </c>
      <c r="DS222" s="109"/>
      <c r="DT222" s="109"/>
      <c r="DU222" s="109"/>
      <c r="DV222" s="109"/>
      <c r="DW222" s="109"/>
      <c r="DX222" s="109"/>
      <c r="DY222" s="109"/>
      <c r="DZ222" s="109"/>
      <c r="EA222" s="109"/>
      <c r="EB222" s="109"/>
      <c r="EC222" s="109"/>
      <c r="ED222" s="109"/>
      <c r="EE222" s="109"/>
      <c r="EF222" s="109"/>
      <c r="EG222" s="109"/>
      <c r="EH222" s="109"/>
      <c r="EI222" s="109"/>
      <c r="EJ222" s="109"/>
      <c r="EK222" s="109"/>
      <c r="EL222" s="109"/>
      <c r="EM222" s="185">
        <f>1000-1000</f>
        <v>0</v>
      </c>
      <c r="EN222" s="109"/>
      <c r="EO222" s="185">
        <f>1000-1000</f>
        <v>0</v>
      </c>
      <c r="EP222" s="109"/>
      <c r="EQ222" s="109"/>
      <c r="ER222" s="109"/>
      <c r="ES222" s="109"/>
      <c r="ET222" s="109"/>
      <c r="EU222" s="109"/>
      <c r="EV222" s="109"/>
      <c r="EW222" s="109"/>
      <c r="EX222" s="109"/>
      <c r="EY222" s="109"/>
      <c r="EZ222" s="109"/>
      <c r="FA222" s="109"/>
      <c r="FB222" s="109"/>
      <c r="FC222" s="109"/>
      <c r="FD222" s="109"/>
      <c r="FE222" s="109"/>
      <c r="FF222" s="109"/>
      <c r="FG222" s="185">
        <f>3000-3000</f>
        <v>0</v>
      </c>
      <c r="FH222" s="185">
        <f>3000-3000</f>
        <v>0</v>
      </c>
      <c r="FI222" s="109"/>
      <c r="FJ222" s="109"/>
      <c r="FK222" s="191"/>
      <c r="FL222" s="110" t="s">
        <v>268</v>
      </c>
      <c r="FM222" s="111" t="s">
        <v>269</v>
      </c>
      <c r="FN222" s="111"/>
      <c r="FO222" s="111" t="s">
        <v>421</v>
      </c>
      <c r="FP222" s="98">
        <f t="shared" si="49"/>
        <v>290</v>
      </c>
      <c r="FQ222" s="5" t="s">
        <v>464</v>
      </c>
    </row>
    <row r="223" spans="1:173" s="5" customFormat="1" ht="15" customHeight="1">
      <c r="A223" s="107" t="s">
        <v>272</v>
      </c>
      <c r="B223" s="107" t="s">
        <v>264</v>
      </c>
      <c r="C223" s="107" t="s">
        <v>398</v>
      </c>
      <c r="D223" s="107" t="s">
        <v>63</v>
      </c>
      <c r="E223" s="108" t="s">
        <v>422</v>
      </c>
      <c r="F223" s="107" t="s">
        <v>267</v>
      </c>
      <c r="G223" s="107" t="s">
        <v>955</v>
      </c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  <c r="AV223" s="109"/>
      <c r="AW223" s="109"/>
      <c r="AX223" s="109"/>
      <c r="AY223" s="109"/>
      <c r="AZ223" s="109"/>
      <c r="BA223" s="109"/>
      <c r="BB223" s="109"/>
      <c r="BC223" s="109"/>
      <c r="BD223" s="109"/>
      <c r="BE223" s="109"/>
      <c r="BF223" s="109"/>
      <c r="BG223" s="109"/>
      <c r="BH223" s="109"/>
      <c r="BI223" s="109"/>
      <c r="BJ223" s="109"/>
      <c r="BK223" s="109"/>
      <c r="BL223" s="109"/>
      <c r="BM223" s="109"/>
      <c r="BN223" s="109"/>
      <c r="BO223" s="109"/>
      <c r="BP223" s="109"/>
      <c r="BQ223" s="109"/>
      <c r="BR223" s="109"/>
      <c r="BS223" s="109"/>
      <c r="BT223" s="109"/>
      <c r="BU223" s="208">
        <f>1000-1000</f>
        <v>0</v>
      </c>
      <c r="BV223" s="208">
        <f>1000-1000</f>
        <v>0</v>
      </c>
      <c r="BW223" s="208">
        <f>1000-1000</f>
        <v>0</v>
      </c>
      <c r="BX223" s="225">
        <v>110</v>
      </c>
      <c r="BY223" s="208">
        <f>1000-1000</f>
        <v>0</v>
      </c>
      <c r="BZ223" s="208">
        <f t="shared" ref="BZ223:CC223" si="50">500-500</f>
        <v>0</v>
      </c>
      <c r="CA223" s="208">
        <f t="shared" si="50"/>
        <v>0</v>
      </c>
      <c r="CB223" s="208">
        <f t="shared" si="50"/>
        <v>0</v>
      </c>
      <c r="CC223" s="208">
        <f t="shared" si="50"/>
        <v>0</v>
      </c>
      <c r="CD223" s="225">
        <v>5</v>
      </c>
      <c r="CE223" s="208">
        <v>0</v>
      </c>
      <c r="CF223" s="109"/>
      <c r="CG223" s="208">
        <f>500-500</f>
        <v>0</v>
      </c>
      <c r="CH223" s="109"/>
      <c r="CI223" s="225">
        <v>10</v>
      </c>
      <c r="CJ223" s="185">
        <f t="shared" ref="CJ223" si="51">500-500</f>
        <v>0</v>
      </c>
      <c r="CK223" s="225">
        <v>10</v>
      </c>
      <c r="CL223" s="225">
        <v>350</v>
      </c>
      <c r="CM223" s="225">
        <v>20</v>
      </c>
      <c r="CN223" s="208">
        <f>500-500</f>
        <v>0</v>
      </c>
      <c r="CO223" s="225">
        <v>4</v>
      </c>
      <c r="CP223" s="208">
        <f>5-5</f>
        <v>0</v>
      </c>
      <c r="CQ223" s="208">
        <f>500-500</f>
        <v>0</v>
      </c>
      <c r="CR223" s="208">
        <f>500-500</f>
        <v>0</v>
      </c>
      <c r="CS223" s="208">
        <f>500-500</f>
        <v>0</v>
      </c>
      <c r="CT223" s="225">
        <v>30</v>
      </c>
      <c r="CU223" s="185">
        <f>50-50</f>
        <v>0</v>
      </c>
      <c r="CV223" s="109"/>
      <c r="CW223" s="109"/>
      <c r="CX223" s="109"/>
      <c r="CY223" s="109"/>
      <c r="CZ223" s="109"/>
      <c r="DA223" s="225">
        <v>2</v>
      </c>
      <c r="DB223" s="109"/>
      <c r="DC223" s="225">
        <v>10</v>
      </c>
      <c r="DD223" s="225">
        <v>15</v>
      </c>
      <c r="DE223" s="185">
        <f>5-5</f>
        <v>0</v>
      </c>
      <c r="DF223" s="109"/>
      <c r="DG223" s="109"/>
      <c r="DH223" s="225">
        <v>10</v>
      </c>
      <c r="DI223" s="208">
        <f>200-200</f>
        <v>0</v>
      </c>
      <c r="DJ223" s="208">
        <f>200-200</f>
        <v>0</v>
      </c>
      <c r="DK223" s="225">
        <v>20</v>
      </c>
      <c r="DL223" s="109"/>
      <c r="DM223" s="109"/>
      <c r="DN223" s="109"/>
      <c r="DO223" s="109"/>
      <c r="DP223" s="109"/>
      <c r="DQ223" s="109"/>
      <c r="DR223" s="109"/>
      <c r="DS223" s="109"/>
      <c r="DT223" s="109"/>
      <c r="DU223" s="109"/>
      <c r="DV223" s="109"/>
      <c r="DW223" s="109"/>
      <c r="DX223" s="109"/>
      <c r="DY223" s="109"/>
      <c r="DZ223" s="109"/>
      <c r="EA223" s="109"/>
      <c r="EB223" s="109"/>
      <c r="EC223" s="109"/>
      <c r="ED223" s="109"/>
      <c r="EE223" s="109"/>
      <c r="EF223" s="109"/>
      <c r="EG223" s="109"/>
      <c r="EH223" s="109"/>
      <c r="EI223" s="109"/>
      <c r="EJ223" s="109"/>
      <c r="EK223" s="109"/>
      <c r="EL223" s="109"/>
      <c r="EM223" s="109"/>
      <c r="EN223" s="109"/>
      <c r="EO223" s="109"/>
      <c r="EP223" s="109"/>
      <c r="EQ223" s="109"/>
      <c r="ER223" s="185">
        <f>200-200</f>
        <v>0</v>
      </c>
      <c r="ES223" s="109"/>
      <c r="ET223" s="185">
        <f>200-200</f>
        <v>0</v>
      </c>
      <c r="EU223" s="225">
        <v>50</v>
      </c>
      <c r="EV223" s="208">
        <f>200-200</f>
        <v>0</v>
      </c>
      <c r="EW223" s="109"/>
      <c r="EX223" s="208">
        <f>200-200</f>
        <v>0</v>
      </c>
      <c r="EY223" s="208">
        <f>200-200</f>
        <v>0</v>
      </c>
      <c r="EZ223" s="208">
        <f>200-200</f>
        <v>0</v>
      </c>
      <c r="FA223" s="109"/>
      <c r="FB223" s="225">
        <v>5</v>
      </c>
      <c r="FC223" s="208">
        <f>200-200</f>
        <v>0</v>
      </c>
      <c r="FD223" s="109"/>
      <c r="FE223" s="109"/>
      <c r="FF223" s="225">
        <v>5</v>
      </c>
      <c r="FG223" s="109"/>
      <c r="FH223" s="109"/>
      <c r="FI223" s="109"/>
      <c r="FJ223" s="109"/>
      <c r="FK223" s="191"/>
      <c r="FL223" s="110" t="s">
        <v>268</v>
      </c>
      <c r="FM223" s="111" t="s">
        <v>269</v>
      </c>
      <c r="FN223" s="111"/>
      <c r="FO223" s="111" t="s">
        <v>421</v>
      </c>
      <c r="FP223" s="98">
        <f t="shared" si="49"/>
        <v>656</v>
      </c>
      <c r="FQ223" s="5" t="s">
        <v>464</v>
      </c>
    </row>
    <row r="224" spans="1:173" s="5" customFormat="1" ht="15" customHeight="1">
      <c r="A224" s="107" t="s">
        <v>272</v>
      </c>
      <c r="B224" s="107" t="s">
        <v>264</v>
      </c>
      <c r="C224" s="107" t="s">
        <v>398</v>
      </c>
      <c r="D224" s="107" t="s">
        <v>65</v>
      </c>
      <c r="E224" s="108" t="s">
        <v>422</v>
      </c>
      <c r="F224" s="107" t="s">
        <v>267</v>
      </c>
      <c r="G224" s="107" t="s">
        <v>956</v>
      </c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  <c r="AV224" s="109"/>
      <c r="AW224" s="109"/>
      <c r="AX224" s="109"/>
      <c r="AY224" s="109"/>
      <c r="AZ224" s="109"/>
      <c r="BA224" s="109"/>
      <c r="BB224" s="109"/>
      <c r="BC224" s="109"/>
      <c r="BD224" s="109"/>
      <c r="BE224" s="109"/>
      <c r="BF224" s="109"/>
      <c r="BG224" s="109"/>
      <c r="BH224" s="109"/>
      <c r="BI224" s="109"/>
      <c r="BJ224" s="109"/>
      <c r="BK224" s="109"/>
      <c r="BL224" s="109"/>
      <c r="BM224" s="109"/>
      <c r="BN224" s="109"/>
      <c r="BO224" s="109"/>
      <c r="BP224" s="109"/>
      <c r="BQ224" s="109"/>
      <c r="BR224" s="109"/>
      <c r="BS224" s="109"/>
      <c r="BT224" s="109"/>
      <c r="BU224" s="109"/>
      <c r="BV224" s="109"/>
      <c r="BW224" s="109"/>
      <c r="BX224" s="109"/>
      <c r="BY224" s="109"/>
      <c r="BZ224" s="109"/>
      <c r="CA224" s="109"/>
      <c r="CB224" s="109"/>
      <c r="CC224" s="109"/>
      <c r="CD224" s="109"/>
      <c r="CE224" s="109"/>
      <c r="CF224" s="109"/>
      <c r="CG224" s="109"/>
      <c r="CH224" s="109"/>
      <c r="CI224" s="109"/>
      <c r="CJ224" s="109"/>
      <c r="CK224" s="109"/>
      <c r="CL224" s="109"/>
      <c r="CM224" s="109"/>
      <c r="CO224" s="109"/>
      <c r="CP224" s="109"/>
      <c r="CQ224" s="109"/>
      <c r="CR224" s="109"/>
      <c r="CS224" s="109"/>
      <c r="CT224" s="109"/>
      <c r="CU224" s="109"/>
      <c r="CV224" s="109"/>
      <c r="CW224" s="109"/>
      <c r="CX224" s="109"/>
      <c r="CY224" s="109"/>
      <c r="CZ224" s="109"/>
      <c r="DA224" s="109"/>
      <c r="DB224" s="109"/>
      <c r="DC224" s="109"/>
      <c r="DD224" s="109"/>
      <c r="DE224" s="109"/>
      <c r="DF224" s="109"/>
      <c r="DG224" s="109"/>
      <c r="DH224" s="109"/>
      <c r="DI224" s="109"/>
      <c r="DJ224" s="109"/>
      <c r="DK224" s="109"/>
      <c r="DL224" s="109"/>
      <c r="DM224" s="109"/>
      <c r="DN224" s="109"/>
      <c r="DO224" s="109"/>
      <c r="DP224" s="109"/>
      <c r="DQ224" s="109"/>
      <c r="DR224" s="109"/>
      <c r="DS224" s="109"/>
      <c r="DT224" s="109"/>
      <c r="DU224" s="109"/>
      <c r="DV224" s="109"/>
      <c r="DW224" s="109"/>
      <c r="DX224" s="109"/>
      <c r="DY224" s="109"/>
      <c r="DZ224" s="109"/>
      <c r="EA224" s="109"/>
      <c r="EB224" s="109"/>
      <c r="EC224" s="109"/>
      <c r="ED224" s="109"/>
      <c r="EE224" s="109"/>
      <c r="EF224" s="109"/>
      <c r="EG224" s="109"/>
      <c r="EH224" s="109"/>
      <c r="EI224" s="109"/>
      <c r="EJ224" s="109"/>
      <c r="EK224" s="109"/>
      <c r="EL224" s="109"/>
      <c r="EM224" s="109"/>
      <c r="EN224" s="109"/>
      <c r="EO224" s="109"/>
      <c r="EP224" s="109"/>
      <c r="EQ224" s="109"/>
      <c r="ER224" s="109"/>
      <c r="ES224" s="185">
        <f>200-200</f>
        <v>0</v>
      </c>
      <c r="ET224" s="109"/>
      <c r="EU224" s="109"/>
      <c r="EV224" s="109"/>
      <c r="EW224" s="109"/>
      <c r="EX224" s="109"/>
      <c r="EY224" s="109"/>
      <c r="EZ224" s="109"/>
      <c r="FA224" s="109"/>
      <c r="FB224" s="109"/>
      <c r="FC224" s="109"/>
      <c r="FD224" s="109"/>
      <c r="FE224" s="109"/>
      <c r="FF224" s="109"/>
      <c r="FG224" s="109"/>
      <c r="FH224" s="109"/>
      <c r="FI224" s="109"/>
      <c r="FJ224" s="109"/>
      <c r="FK224" s="191"/>
      <c r="FL224" s="110" t="s">
        <v>268</v>
      </c>
      <c r="FM224" s="111" t="s">
        <v>269</v>
      </c>
      <c r="FN224" s="111"/>
      <c r="FO224" s="111" t="s">
        <v>421</v>
      </c>
      <c r="FP224" s="98">
        <f t="shared" si="49"/>
        <v>0</v>
      </c>
      <c r="FQ224" s="5" t="s">
        <v>464</v>
      </c>
    </row>
    <row r="225" spans="1:173" s="5" customFormat="1" ht="15" customHeight="1">
      <c r="A225" s="107" t="s">
        <v>272</v>
      </c>
      <c r="B225" s="107" t="s">
        <v>271</v>
      </c>
      <c r="C225" s="107" t="s">
        <v>398</v>
      </c>
      <c r="D225" s="107" t="s">
        <v>64</v>
      </c>
      <c r="E225" s="108" t="s">
        <v>422</v>
      </c>
      <c r="F225" s="107" t="s">
        <v>267</v>
      </c>
      <c r="G225" s="107" t="s">
        <v>957</v>
      </c>
      <c r="H225" s="109"/>
      <c r="I225" s="185">
        <f>500-500</f>
        <v>0</v>
      </c>
      <c r="J225" s="109"/>
      <c r="K225" s="185">
        <f>500-500</f>
        <v>0</v>
      </c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  <c r="AC225" s="109"/>
      <c r="AD225" s="109"/>
      <c r="AE225" s="109"/>
      <c r="AF225" s="109"/>
      <c r="AG225" s="185">
        <f>500-500</f>
        <v>0</v>
      </c>
      <c r="AH225" s="185">
        <f>500-500</f>
        <v>0</v>
      </c>
      <c r="AI225" s="109"/>
      <c r="AJ225" s="109"/>
      <c r="AK225" s="109"/>
      <c r="AL225" s="109"/>
      <c r="AM225" s="109"/>
      <c r="AN225" s="109"/>
      <c r="AO225" s="185">
        <f>3000-3000</f>
        <v>0</v>
      </c>
      <c r="AP225" s="109"/>
      <c r="AQ225" s="109"/>
      <c r="AR225" s="109"/>
      <c r="AS225" s="109"/>
      <c r="AT225" s="109"/>
      <c r="AU225" s="109"/>
      <c r="AV225" s="109"/>
      <c r="AW225" s="109"/>
      <c r="AX225" s="109"/>
      <c r="AY225" s="109"/>
      <c r="AZ225" s="109"/>
      <c r="BA225" s="109"/>
      <c r="BB225" s="109"/>
      <c r="BC225" s="109"/>
      <c r="BD225" s="109"/>
      <c r="BE225" s="109"/>
      <c r="BF225" s="234"/>
      <c r="BG225" s="109"/>
      <c r="BH225" s="109"/>
      <c r="BI225" s="109"/>
      <c r="BJ225" s="109"/>
      <c r="BK225" s="109"/>
      <c r="BL225" s="109"/>
      <c r="BM225" s="109"/>
      <c r="BN225" s="109"/>
      <c r="BO225" s="109"/>
      <c r="BP225" s="109"/>
      <c r="BQ225" s="109"/>
      <c r="BR225" s="109"/>
      <c r="BS225" s="109"/>
      <c r="BT225" s="109"/>
      <c r="BU225" s="109"/>
      <c r="BV225" s="109"/>
      <c r="BW225" s="109"/>
      <c r="BX225" s="109"/>
      <c r="BY225" s="109"/>
      <c r="BZ225" s="109"/>
      <c r="CA225" s="109"/>
      <c r="CB225" s="109"/>
      <c r="CC225" s="109"/>
      <c r="CD225" s="109"/>
      <c r="CE225" s="109"/>
      <c r="CF225" s="109"/>
      <c r="CG225" s="109"/>
      <c r="CH225" s="109"/>
      <c r="CI225" s="109"/>
      <c r="CJ225" s="109"/>
      <c r="CK225" s="109"/>
      <c r="CL225" s="109"/>
      <c r="CM225" s="109"/>
      <c r="CN225" s="109"/>
      <c r="CO225" s="109"/>
      <c r="CP225" s="109"/>
      <c r="CQ225" s="109"/>
      <c r="CR225" s="109"/>
      <c r="CS225" s="109"/>
      <c r="CT225" s="109"/>
      <c r="CU225" s="109"/>
      <c r="CV225" s="109"/>
      <c r="CW225" s="109"/>
      <c r="CX225" s="109"/>
      <c r="CY225" s="109"/>
      <c r="CZ225" s="109"/>
      <c r="DA225" s="109"/>
      <c r="DB225" s="109"/>
      <c r="DC225" s="109"/>
      <c r="DD225" s="109"/>
      <c r="DE225" s="109"/>
      <c r="DF225" s="109"/>
      <c r="DG225" s="109"/>
      <c r="DH225" s="109"/>
      <c r="DI225" s="109"/>
      <c r="DJ225" s="109"/>
      <c r="DK225" s="109"/>
      <c r="DL225" s="109"/>
      <c r="DM225" s="109"/>
      <c r="DN225" s="109"/>
      <c r="DO225" s="109"/>
      <c r="DP225" s="109"/>
      <c r="DQ225" s="109"/>
      <c r="DR225" s="109"/>
      <c r="DS225" s="109"/>
      <c r="DT225" s="109"/>
      <c r="DU225" s="185">
        <f>500-500</f>
        <v>0</v>
      </c>
      <c r="DV225" s="109"/>
      <c r="DW225" s="185">
        <f>500-500</f>
        <v>0</v>
      </c>
      <c r="DX225" s="109"/>
      <c r="DY225" s="185">
        <f>300-300</f>
        <v>0</v>
      </c>
      <c r="DZ225" s="185">
        <f>500-500</f>
        <v>0</v>
      </c>
      <c r="EA225" s="109"/>
      <c r="EB225" s="109"/>
      <c r="EC225" s="109"/>
      <c r="ED225" s="109"/>
      <c r="EE225" s="109"/>
      <c r="EF225" s="109"/>
      <c r="EG225" s="109"/>
      <c r="EH225" s="109"/>
      <c r="EI225" s="109"/>
      <c r="EJ225" s="109"/>
      <c r="EK225" s="109"/>
      <c r="EL225" s="109"/>
      <c r="EM225" s="109"/>
      <c r="EN225" s="109"/>
      <c r="EO225" s="109"/>
      <c r="EP225" s="109"/>
      <c r="EQ225" s="109"/>
      <c r="ER225" s="109"/>
      <c r="ES225" s="109"/>
      <c r="ET225" s="109"/>
      <c r="EU225" s="109"/>
      <c r="EV225" s="109"/>
      <c r="EW225" s="109"/>
      <c r="EX225" s="109"/>
      <c r="EY225" s="109"/>
      <c r="EZ225" s="109"/>
      <c r="FA225" s="109"/>
      <c r="FB225" s="109"/>
      <c r="FC225" s="109"/>
      <c r="FD225" s="109"/>
      <c r="FE225" s="109"/>
      <c r="FF225" s="109"/>
      <c r="FG225" s="109"/>
      <c r="FH225" s="109"/>
      <c r="FI225" s="109"/>
      <c r="FJ225" s="109"/>
      <c r="FK225" s="191"/>
      <c r="FL225" s="110" t="s">
        <v>268</v>
      </c>
      <c r="FM225" s="111" t="s">
        <v>269</v>
      </c>
      <c r="FN225" s="111"/>
      <c r="FO225" s="111" t="s">
        <v>421</v>
      </c>
      <c r="FP225" s="98">
        <f t="shared" si="49"/>
        <v>0</v>
      </c>
      <c r="FQ225" s="5" t="s">
        <v>464</v>
      </c>
    </row>
    <row r="226" spans="1:173" s="5" customFormat="1" ht="15" customHeight="1">
      <c r="A226" s="107" t="s">
        <v>272</v>
      </c>
      <c r="B226" s="107" t="s">
        <v>271</v>
      </c>
      <c r="C226" s="107" t="s">
        <v>398</v>
      </c>
      <c r="D226" s="107" t="s">
        <v>63</v>
      </c>
      <c r="E226" s="108" t="s">
        <v>422</v>
      </c>
      <c r="F226" s="107" t="s">
        <v>267</v>
      </c>
      <c r="G226" s="107" t="s">
        <v>956</v>
      </c>
      <c r="H226" s="109"/>
      <c r="I226" s="109"/>
      <c r="J226" s="109"/>
      <c r="K226" s="109"/>
      <c r="L226" s="185">
        <f>500-500</f>
        <v>0</v>
      </c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85">
        <f>500-500</f>
        <v>0</v>
      </c>
      <c r="Z226" s="109"/>
      <c r="AA226" s="109"/>
      <c r="AB226" s="185">
        <f>500-500</f>
        <v>0</v>
      </c>
      <c r="AC226" s="109"/>
      <c r="AD226" s="109"/>
      <c r="AE226" s="185">
        <f>500-500</f>
        <v>0</v>
      </c>
      <c r="AF226" s="185">
        <f>500-500</f>
        <v>0</v>
      </c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85">
        <f>3000-3000</f>
        <v>0</v>
      </c>
      <c r="AV226" s="109"/>
      <c r="AW226" s="109"/>
      <c r="AX226" s="109"/>
      <c r="AY226" s="109"/>
      <c r="AZ226" s="109"/>
      <c r="BA226" s="109"/>
      <c r="BB226" s="109"/>
      <c r="BC226" s="109"/>
      <c r="BD226" s="109"/>
      <c r="BE226" s="109"/>
      <c r="BF226" s="225">
        <f>3000-3000+250</f>
        <v>250</v>
      </c>
      <c r="BG226" s="109"/>
      <c r="BH226" s="185">
        <f>3000-3000</f>
        <v>0</v>
      </c>
      <c r="BI226" s="109"/>
      <c r="BJ226" s="109"/>
      <c r="BK226" s="109"/>
      <c r="BL226" s="109"/>
      <c r="BM226" s="109"/>
      <c r="BN226" s="109"/>
      <c r="BO226" s="109"/>
      <c r="BP226" s="109"/>
      <c r="BQ226" s="109"/>
      <c r="BR226" s="109"/>
      <c r="BS226" s="109"/>
      <c r="BT226" s="109"/>
      <c r="BU226" s="109"/>
      <c r="BV226" s="109"/>
      <c r="BW226" s="109"/>
      <c r="BX226" s="109"/>
      <c r="BY226" s="109"/>
      <c r="BZ226" s="109"/>
      <c r="CA226" s="109"/>
      <c r="CB226" s="109"/>
      <c r="CC226" s="109"/>
      <c r="CD226" s="109"/>
      <c r="CE226" s="109"/>
      <c r="CF226" s="109"/>
      <c r="CG226" s="109"/>
      <c r="CH226" s="109"/>
      <c r="CI226" s="109"/>
      <c r="CJ226" s="109"/>
      <c r="CK226" s="109"/>
      <c r="CL226" s="109"/>
      <c r="CM226" s="109"/>
      <c r="CN226" s="109"/>
      <c r="CO226" s="109"/>
      <c r="CP226" s="109"/>
      <c r="CQ226" s="109"/>
      <c r="CR226" s="109"/>
      <c r="CS226" s="109"/>
      <c r="CT226" s="109"/>
      <c r="CU226" s="109"/>
      <c r="CV226" s="109"/>
      <c r="CW226" s="109"/>
      <c r="CX226" s="109"/>
      <c r="CY226" s="109"/>
      <c r="CZ226" s="109"/>
      <c r="DA226" s="109"/>
      <c r="DB226" s="109"/>
      <c r="DC226" s="109"/>
      <c r="DD226" s="109"/>
      <c r="DE226" s="109"/>
      <c r="DF226" s="109"/>
      <c r="DG226" s="109"/>
      <c r="DH226" s="109"/>
      <c r="DI226" s="109"/>
      <c r="DJ226" s="109"/>
      <c r="DK226" s="109"/>
      <c r="DL226" s="109"/>
      <c r="DM226" s="109"/>
      <c r="DN226" s="109"/>
      <c r="DO226" s="109"/>
      <c r="DP226" s="109"/>
      <c r="DQ226" s="109"/>
      <c r="DR226" s="109"/>
      <c r="DS226" s="109"/>
      <c r="DT226" s="109"/>
      <c r="DU226" s="109"/>
      <c r="DV226" s="109"/>
      <c r="DW226" s="109"/>
      <c r="DX226" s="109"/>
      <c r="DY226" s="109"/>
      <c r="DZ226" s="109"/>
      <c r="EA226" s="109"/>
      <c r="EB226" s="109"/>
      <c r="EC226" s="109"/>
      <c r="ED226" s="109"/>
      <c r="EE226" s="109"/>
      <c r="EF226" s="109"/>
      <c r="EG226" s="109"/>
      <c r="EH226" s="109"/>
      <c r="EI226" s="109"/>
      <c r="EJ226" s="109"/>
      <c r="EK226" s="109"/>
      <c r="EL226" s="109"/>
      <c r="EM226" s="109"/>
      <c r="EN226" s="109"/>
      <c r="EO226" s="109"/>
      <c r="EP226" s="109"/>
      <c r="EQ226" s="109"/>
      <c r="ER226" s="109"/>
      <c r="ES226" s="109"/>
      <c r="ET226" s="109"/>
      <c r="EU226" s="109"/>
      <c r="EV226" s="109"/>
      <c r="EW226" s="109"/>
      <c r="EX226" s="109"/>
      <c r="EY226" s="109"/>
      <c r="EZ226" s="109"/>
      <c r="FA226" s="109"/>
      <c r="FB226" s="109"/>
      <c r="FC226" s="109"/>
      <c r="FD226" s="109"/>
      <c r="FE226" s="109"/>
      <c r="FF226" s="109"/>
      <c r="FG226" s="109"/>
      <c r="FH226" s="109"/>
      <c r="FI226" s="109"/>
      <c r="FJ226" s="109"/>
      <c r="FK226" s="191"/>
      <c r="FL226" s="110" t="s">
        <v>268</v>
      </c>
      <c r="FM226" s="111" t="s">
        <v>269</v>
      </c>
      <c r="FN226" s="111"/>
      <c r="FO226" s="111" t="s">
        <v>421</v>
      </c>
      <c r="FP226" s="98">
        <f t="shared" si="49"/>
        <v>250</v>
      </c>
      <c r="FQ226" s="5" t="s">
        <v>464</v>
      </c>
    </row>
    <row r="227" spans="1:173" s="5" customFormat="1" ht="15" customHeight="1">
      <c r="A227" s="107" t="s">
        <v>264</v>
      </c>
      <c r="B227" s="107" t="s">
        <v>264</v>
      </c>
      <c r="C227" s="107" t="s">
        <v>398</v>
      </c>
      <c r="D227" s="107" t="s">
        <v>63</v>
      </c>
      <c r="E227" s="108" t="s">
        <v>423</v>
      </c>
      <c r="F227" s="107" t="s">
        <v>267</v>
      </c>
      <c r="G227" s="107" t="s">
        <v>958</v>
      </c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  <c r="AC227" s="109"/>
      <c r="AD227" s="109"/>
      <c r="AE227" s="109"/>
      <c r="AF227" s="109"/>
      <c r="AG227" s="109"/>
      <c r="AH227" s="109"/>
      <c r="AI227" s="109"/>
      <c r="AJ227" s="109"/>
      <c r="AK227" s="109"/>
      <c r="AL227" s="109"/>
      <c r="AM227" s="109"/>
      <c r="AN227" s="109"/>
      <c r="AO227" s="109"/>
      <c r="AP227" s="109"/>
      <c r="AQ227" s="109"/>
      <c r="AR227" s="109"/>
      <c r="AS227" s="109"/>
      <c r="AT227" s="109"/>
      <c r="AU227" s="109"/>
      <c r="AV227" s="109"/>
      <c r="AW227" s="109"/>
      <c r="AX227" s="109"/>
      <c r="AY227" s="109"/>
      <c r="AZ227" s="109"/>
      <c r="BA227" s="109"/>
      <c r="BB227" s="109"/>
      <c r="BC227" s="109"/>
      <c r="BD227" s="109"/>
      <c r="BE227" s="109"/>
      <c r="BF227" s="109"/>
      <c r="BG227" s="109"/>
      <c r="BH227" s="109"/>
      <c r="BI227" s="109"/>
      <c r="BJ227" s="109"/>
      <c r="BK227" s="109"/>
      <c r="BL227" s="109"/>
      <c r="BM227" s="109"/>
      <c r="BN227" s="109"/>
      <c r="BO227" s="109"/>
      <c r="BP227" s="109"/>
      <c r="BQ227" s="109"/>
      <c r="BR227" s="109"/>
      <c r="BS227" s="109"/>
      <c r="BT227" s="109"/>
      <c r="BU227" s="225">
        <v>10</v>
      </c>
      <c r="BV227" s="208">
        <f>200-200</f>
        <v>0</v>
      </c>
      <c r="BW227" s="225">
        <v>15</v>
      </c>
      <c r="BX227" s="225">
        <v>150</v>
      </c>
      <c r="BY227" s="225">
        <v>15</v>
      </c>
      <c r="BZ227" s="208">
        <f t="shared" ref="BZ227:CD227" si="52">500-500</f>
        <v>0</v>
      </c>
      <c r="CA227" s="208">
        <f t="shared" si="52"/>
        <v>0</v>
      </c>
      <c r="CB227" s="208">
        <f t="shared" si="52"/>
        <v>0</v>
      </c>
      <c r="CC227" s="208">
        <f t="shared" si="52"/>
        <v>0</v>
      </c>
      <c r="CD227" s="208">
        <f t="shared" si="52"/>
        <v>0</v>
      </c>
      <c r="CE227" s="225">
        <v>10</v>
      </c>
      <c r="CF227" s="109"/>
      <c r="CG227" s="208">
        <f>500-500</f>
        <v>0</v>
      </c>
      <c r="CH227" s="109"/>
      <c r="CI227" s="225">
        <v>40</v>
      </c>
      <c r="CJ227" s="185">
        <f t="shared" ref="CJ227" si="53">500-500</f>
        <v>0</v>
      </c>
      <c r="CK227" s="225">
        <v>10</v>
      </c>
      <c r="CL227" s="225">
        <v>150</v>
      </c>
      <c r="CM227" s="225">
        <v>30</v>
      </c>
      <c r="CN227" s="225">
        <v>5</v>
      </c>
      <c r="CO227" s="208">
        <f>10-10</f>
        <v>0</v>
      </c>
      <c r="CP227" s="225">
        <v>5</v>
      </c>
      <c r="CQ227" s="208">
        <f>500-500</f>
        <v>0</v>
      </c>
      <c r="CR227" s="208">
        <f>500-500</f>
        <v>0</v>
      </c>
      <c r="CS227" s="208">
        <f>500-500</f>
        <v>0</v>
      </c>
      <c r="CT227" s="225">
        <v>35</v>
      </c>
      <c r="CU227" s="185">
        <f>50-50</f>
        <v>0</v>
      </c>
      <c r="CV227" s="109"/>
      <c r="CW227" s="109"/>
      <c r="CX227" s="109"/>
      <c r="CY227" s="109"/>
      <c r="CZ227" s="109"/>
      <c r="DA227" s="225">
        <v>5</v>
      </c>
      <c r="DB227" s="109"/>
      <c r="DC227" s="225">
        <v>20</v>
      </c>
      <c r="DD227" s="225">
        <v>15</v>
      </c>
      <c r="DE227" s="185">
        <f>20-20</f>
        <v>0</v>
      </c>
      <c r="DF227" s="109"/>
      <c r="DG227" s="109"/>
      <c r="DH227" s="225">
        <v>10</v>
      </c>
      <c r="DI227" s="208">
        <f>20-20</f>
        <v>0</v>
      </c>
      <c r="DJ227" s="208">
        <f>20-20</f>
        <v>0</v>
      </c>
      <c r="DK227" s="225">
        <v>20</v>
      </c>
      <c r="DL227" s="109"/>
      <c r="DM227" s="109"/>
      <c r="DN227" s="109"/>
      <c r="DO227" s="109"/>
      <c r="DP227" s="109"/>
      <c r="DQ227" s="109"/>
      <c r="DR227" s="109"/>
      <c r="DS227" s="109"/>
      <c r="DT227" s="225">
        <v>25</v>
      </c>
      <c r="DU227" s="109"/>
      <c r="DV227" s="109"/>
      <c r="DW227" s="109"/>
      <c r="DX227" s="109"/>
      <c r="DY227" s="109"/>
      <c r="DZ227" s="109"/>
      <c r="EA227" s="109"/>
      <c r="EB227" s="109"/>
      <c r="EC227" s="109"/>
      <c r="ED227" s="109"/>
      <c r="EE227" s="109"/>
      <c r="EF227" s="109"/>
      <c r="EG227" s="109"/>
      <c r="EH227" s="109"/>
      <c r="EI227" s="109"/>
      <c r="EJ227" s="109"/>
      <c r="EK227" s="109"/>
      <c r="EL227" s="109"/>
      <c r="EM227" s="109"/>
      <c r="EN227" s="109"/>
      <c r="EO227" s="109"/>
      <c r="EP227" s="185">
        <f>200-200</f>
        <v>0</v>
      </c>
      <c r="EQ227" s="185">
        <f>200-200</f>
        <v>0</v>
      </c>
      <c r="ER227" s="185">
        <f>200-200</f>
        <v>0</v>
      </c>
      <c r="ES227" s="109"/>
      <c r="ET227" s="185">
        <f>200-200</f>
        <v>0</v>
      </c>
      <c r="EU227" s="225">
        <v>50</v>
      </c>
      <c r="EV227" s="225">
        <v>5</v>
      </c>
      <c r="EW227" s="109"/>
      <c r="EX227" s="208">
        <f>200-200</f>
        <v>0</v>
      </c>
      <c r="EY227" s="208">
        <f>200-200</f>
        <v>0</v>
      </c>
      <c r="EZ227" s="208">
        <f>200-200</f>
        <v>0</v>
      </c>
      <c r="FA227" s="109"/>
      <c r="FB227" s="225">
        <v>5</v>
      </c>
      <c r="FC227" s="208">
        <f>200-200</f>
        <v>0</v>
      </c>
      <c r="FD227" s="109"/>
      <c r="FE227" s="109"/>
      <c r="FF227" s="225">
        <v>10</v>
      </c>
      <c r="FG227" s="109"/>
      <c r="FH227" s="109"/>
      <c r="FI227" s="109"/>
      <c r="FJ227" s="109"/>
      <c r="FK227" s="191"/>
      <c r="FL227" s="110" t="s">
        <v>268</v>
      </c>
      <c r="FM227" s="111" t="s">
        <v>269</v>
      </c>
      <c r="FN227" s="111"/>
      <c r="FO227" s="111" t="s">
        <v>421</v>
      </c>
      <c r="FP227" s="98">
        <f t="shared" si="49"/>
        <v>640</v>
      </c>
      <c r="FQ227" s="5" t="s">
        <v>464</v>
      </c>
    </row>
    <row r="228" spans="1:173" s="5" customFormat="1" ht="15" customHeight="1">
      <c r="A228" s="107" t="s">
        <v>264</v>
      </c>
      <c r="B228" s="107" t="s">
        <v>264</v>
      </c>
      <c r="C228" s="107" t="s">
        <v>398</v>
      </c>
      <c r="D228" s="107" t="s">
        <v>65</v>
      </c>
      <c r="E228" s="108" t="s">
        <v>423</v>
      </c>
      <c r="F228" s="107" t="s">
        <v>267</v>
      </c>
      <c r="G228" s="107" t="s">
        <v>956</v>
      </c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  <c r="AV228" s="109"/>
      <c r="AW228" s="109"/>
      <c r="AX228" s="109"/>
      <c r="AY228" s="109"/>
      <c r="AZ228" s="109"/>
      <c r="BA228" s="109"/>
      <c r="BB228" s="109"/>
      <c r="BC228" s="109"/>
      <c r="BD228" s="109"/>
      <c r="BE228" s="109"/>
      <c r="BF228" s="109"/>
      <c r="BG228" s="109"/>
      <c r="BH228" s="109"/>
      <c r="BI228" s="109"/>
      <c r="BJ228" s="109"/>
      <c r="BK228" s="109"/>
      <c r="BL228" s="109"/>
      <c r="BM228" s="109"/>
      <c r="BN228" s="109"/>
      <c r="BO228" s="109"/>
      <c r="BP228" s="109"/>
      <c r="BQ228" s="109"/>
      <c r="BR228" s="109"/>
      <c r="BS228" s="109"/>
      <c r="BT228" s="109"/>
      <c r="BU228" s="109"/>
      <c r="BV228" s="109"/>
      <c r="BW228" s="109"/>
      <c r="BX228" s="109"/>
      <c r="BY228" s="109"/>
      <c r="BZ228" s="109"/>
      <c r="CA228" s="109"/>
      <c r="CB228" s="109"/>
      <c r="CC228" s="109"/>
      <c r="CD228" s="109"/>
      <c r="CE228" s="109"/>
      <c r="CF228" s="109"/>
      <c r="CG228" s="109"/>
      <c r="CH228" s="109"/>
      <c r="CI228" s="109"/>
      <c r="CJ228" s="109"/>
      <c r="CK228" s="109"/>
      <c r="CL228" s="109"/>
      <c r="CM228" s="109"/>
      <c r="CN228" s="109"/>
      <c r="CO228" s="109"/>
      <c r="CP228" s="109"/>
      <c r="CQ228" s="109"/>
      <c r="CR228" s="109"/>
      <c r="CS228" s="109"/>
      <c r="CT228" s="109"/>
      <c r="CU228" s="109"/>
      <c r="CV228" s="109"/>
      <c r="CW228" s="109"/>
      <c r="CX228" s="109"/>
      <c r="CY228" s="109"/>
      <c r="CZ228" s="109"/>
      <c r="DA228" s="109"/>
      <c r="DB228" s="109"/>
      <c r="DC228" s="109"/>
      <c r="DD228" s="109"/>
      <c r="DE228" s="109"/>
      <c r="DF228" s="109"/>
      <c r="DG228" s="109"/>
      <c r="DH228" s="109"/>
      <c r="DI228" s="109"/>
      <c r="DJ228" s="109"/>
      <c r="DK228" s="109"/>
      <c r="DL228" s="109"/>
      <c r="DM228" s="109"/>
      <c r="DN228" s="109"/>
      <c r="DO228" s="109"/>
      <c r="DP228" s="109"/>
      <c r="DQ228" s="109"/>
      <c r="DR228" s="109"/>
      <c r="DS228" s="109"/>
      <c r="DT228" s="109"/>
      <c r="DU228" s="109"/>
      <c r="DV228" s="109"/>
      <c r="DW228" s="109"/>
      <c r="DX228" s="109"/>
      <c r="DY228" s="109"/>
      <c r="DZ228" s="109"/>
      <c r="EA228" s="109"/>
      <c r="EB228" s="109"/>
      <c r="EC228" s="109"/>
      <c r="ED228" s="109"/>
      <c r="EE228" s="109"/>
      <c r="EF228" s="109"/>
      <c r="EG228" s="109"/>
      <c r="EH228" s="109"/>
      <c r="EI228" s="109"/>
      <c r="EJ228" s="109"/>
      <c r="EK228" s="109"/>
      <c r="EL228" s="109"/>
      <c r="EM228" s="109"/>
      <c r="EN228" s="109"/>
      <c r="EO228" s="109"/>
      <c r="EP228" s="109"/>
      <c r="EQ228" s="109"/>
      <c r="ER228" s="109"/>
      <c r="ES228" s="185">
        <f>200-200</f>
        <v>0</v>
      </c>
      <c r="ET228" s="109"/>
      <c r="EU228" s="109"/>
      <c r="EV228" s="109"/>
      <c r="EW228" s="109"/>
      <c r="EX228" s="109"/>
      <c r="EY228" s="109"/>
      <c r="EZ228" s="109"/>
      <c r="FA228" s="109"/>
      <c r="FB228" s="109"/>
      <c r="FC228" s="109"/>
      <c r="FD228" s="109"/>
      <c r="FE228" s="109"/>
      <c r="FF228" s="109"/>
      <c r="FG228" s="109"/>
      <c r="FH228" s="109"/>
      <c r="FI228" s="109"/>
      <c r="FJ228" s="109"/>
      <c r="FK228" s="191"/>
      <c r="FL228" s="110" t="s">
        <v>268</v>
      </c>
      <c r="FM228" s="111" t="s">
        <v>269</v>
      </c>
      <c r="FN228" s="111"/>
      <c r="FO228" s="111" t="s">
        <v>421</v>
      </c>
      <c r="FP228" s="98">
        <f t="shared" si="49"/>
        <v>0</v>
      </c>
      <c r="FQ228" s="5" t="s">
        <v>464</v>
      </c>
    </row>
    <row r="229" spans="1:173" s="5" customFormat="1" ht="15" customHeight="1">
      <c r="A229" s="107" t="s">
        <v>264</v>
      </c>
      <c r="B229" s="107" t="s">
        <v>271</v>
      </c>
      <c r="C229" s="107" t="s">
        <v>398</v>
      </c>
      <c r="D229" s="107" t="s">
        <v>64</v>
      </c>
      <c r="E229" s="108" t="s">
        <v>423</v>
      </c>
      <c r="F229" s="107" t="s">
        <v>267</v>
      </c>
      <c r="G229" s="107" t="s">
        <v>959</v>
      </c>
      <c r="H229" s="109"/>
      <c r="I229" s="185">
        <f>500-500</f>
        <v>0</v>
      </c>
      <c r="J229" s="109"/>
      <c r="K229" s="185">
        <f>500-500</f>
        <v>0</v>
      </c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  <c r="AC229" s="109"/>
      <c r="AD229" s="109"/>
      <c r="AE229" s="109"/>
      <c r="AF229" s="109"/>
      <c r="AG229" s="185">
        <f>500-500</f>
        <v>0</v>
      </c>
      <c r="AH229" s="185">
        <f>500-500</f>
        <v>0</v>
      </c>
      <c r="AI229" s="109"/>
      <c r="AJ229" s="109"/>
      <c r="AK229" s="109"/>
      <c r="AL229" s="109"/>
      <c r="AM229" s="109"/>
      <c r="AN229" s="109"/>
      <c r="AO229" s="185">
        <f>3000-3000</f>
        <v>0</v>
      </c>
      <c r="AP229" s="109"/>
      <c r="AQ229" s="109"/>
      <c r="AR229" s="109"/>
      <c r="AS229" s="109"/>
      <c r="AT229" s="109"/>
      <c r="AU229" s="109"/>
      <c r="AV229" s="109"/>
      <c r="AW229" s="109"/>
      <c r="AX229" s="109"/>
      <c r="AY229" s="109"/>
      <c r="AZ229" s="109"/>
      <c r="BA229" s="109"/>
      <c r="BB229" s="109"/>
      <c r="BC229" s="109"/>
      <c r="BD229" s="109"/>
      <c r="BE229" s="109"/>
      <c r="BF229" s="234"/>
      <c r="BG229" s="109"/>
      <c r="BH229" s="109"/>
      <c r="BI229" s="109"/>
      <c r="BJ229" s="109"/>
      <c r="BK229" s="109"/>
      <c r="BL229" s="109"/>
      <c r="BM229" s="109"/>
      <c r="BN229" s="109"/>
      <c r="BO229" s="109"/>
      <c r="BP229" s="109"/>
      <c r="BQ229" s="109"/>
      <c r="BR229" s="109"/>
      <c r="BS229" s="109"/>
      <c r="BT229" s="109"/>
      <c r="BU229" s="109"/>
      <c r="BV229" s="109"/>
      <c r="BW229" s="109"/>
      <c r="BX229" s="109"/>
      <c r="BY229" s="109"/>
      <c r="BZ229" s="109"/>
      <c r="CA229" s="109"/>
      <c r="CB229" s="109"/>
      <c r="CC229" s="109"/>
      <c r="CD229" s="109"/>
      <c r="CE229" s="109"/>
      <c r="CF229" s="109"/>
      <c r="CG229" s="109"/>
      <c r="CH229" s="109"/>
      <c r="CI229" s="109"/>
      <c r="CJ229" s="109"/>
      <c r="CK229" s="109"/>
      <c r="CL229" s="109"/>
      <c r="CM229" s="109"/>
      <c r="CN229" s="109"/>
      <c r="CO229" s="109"/>
      <c r="CP229" s="109"/>
      <c r="CQ229" s="109"/>
      <c r="CR229" s="109"/>
      <c r="CS229" s="109"/>
      <c r="CT229" s="109"/>
      <c r="CU229" s="109"/>
      <c r="CV229" s="109"/>
      <c r="CW229" s="109"/>
      <c r="CX229" s="109"/>
      <c r="CY229" s="109"/>
      <c r="CZ229" s="109"/>
      <c r="DA229" s="109"/>
      <c r="DB229" s="109"/>
      <c r="DC229" s="109"/>
      <c r="DD229" s="109"/>
      <c r="DE229" s="109"/>
      <c r="DF229" s="109"/>
      <c r="DG229" s="109"/>
      <c r="DH229" s="109"/>
      <c r="DI229" s="109"/>
      <c r="DJ229" s="109"/>
      <c r="DK229" s="109"/>
      <c r="DL229" s="109"/>
      <c r="DM229" s="109"/>
      <c r="DN229" s="109"/>
      <c r="DO229" s="109"/>
      <c r="DP229" s="109"/>
      <c r="DQ229" s="109"/>
      <c r="DR229" s="109"/>
      <c r="DS229" s="109"/>
      <c r="DT229" s="109"/>
      <c r="DU229" s="185">
        <f>600-600</f>
        <v>0</v>
      </c>
      <c r="DV229" s="109"/>
      <c r="DW229" s="185">
        <f>500-500</f>
        <v>0</v>
      </c>
      <c r="DX229" s="109"/>
      <c r="DY229" s="185">
        <f>600-600</f>
        <v>0</v>
      </c>
      <c r="DZ229" s="185">
        <f>50-50</f>
        <v>0</v>
      </c>
      <c r="EA229" s="109"/>
      <c r="EB229" s="109"/>
      <c r="EC229" s="109"/>
      <c r="ED229" s="109"/>
      <c r="EE229" s="109"/>
      <c r="EF229" s="109"/>
      <c r="EG229" s="109"/>
      <c r="EH229" s="109"/>
      <c r="EI229" s="109"/>
      <c r="EJ229" s="109"/>
      <c r="EK229" s="109"/>
      <c r="EL229" s="109"/>
      <c r="EM229" s="109"/>
      <c r="EN229" s="109"/>
      <c r="EO229" s="109"/>
      <c r="EP229" s="109"/>
      <c r="EQ229" s="109"/>
      <c r="ER229" s="109"/>
      <c r="ES229" s="109"/>
      <c r="ET229" s="109"/>
      <c r="EU229" s="109"/>
      <c r="EV229" s="109"/>
      <c r="EW229" s="109"/>
      <c r="EX229" s="109"/>
      <c r="EY229" s="109"/>
      <c r="EZ229" s="109"/>
      <c r="FA229" s="109"/>
      <c r="FB229" s="109"/>
      <c r="FC229" s="109"/>
      <c r="FD229" s="109"/>
      <c r="FE229" s="109"/>
      <c r="FF229" s="109"/>
      <c r="FG229" s="109"/>
      <c r="FH229" s="109"/>
      <c r="FI229" s="109"/>
      <c r="FJ229" s="109"/>
      <c r="FK229" s="191"/>
      <c r="FL229" s="110" t="s">
        <v>268</v>
      </c>
      <c r="FM229" s="111" t="s">
        <v>269</v>
      </c>
      <c r="FN229" s="111"/>
      <c r="FO229" s="111" t="s">
        <v>421</v>
      </c>
      <c r="FP229" s="98">
        <f t="shared" si="49"/>
        <v>0</v>
      </c>
      <c r="FQ229" s="5" t="s">
        <v>464</v>
      </c>
    </row>
    <row r="230" spans="1:173" s="5" customFormat="1" ht="15" customHeight="1">
      <c r="A230" s="107" t="s">
        <v>264</v>
      </c>
      <c r="B230" s="107" t="s">
        <v>271</v>
      </c>
      <c r="C230" s="107" t="s">
        <v>398</v>
      </c>
      <c r="D230" s="107" t="s">
        <v>63</v>
      </c>
      <c r="E230" s="108" t="s">
        <v>423</v>
      </c>
      <c r="F230" s="107" t="s">
        <v>267</v>
      </c>
      <c r="G230" s="107" t="s">
        <v>959</v>
      </c>
      <c r="H230" s="109"/>
      <c r="I230" s="109"/>
      <c r="J230" s="109"/>
      <c r="K230" s="109"/>
      <c r="L230" s="225">
        <f>500-500+130</f>
        <v>130</v>
      </c>
      <c r="M230" s="109"/>
      <c r="N230" s="109"/>
      <c r="O230" s="109"/>
      <c r="P230" s="109"/>
      <c r="Q230" s="109"/>
      <c r="R230" s="109"/>
      <c r="S230" s="109"/>
      <c r="T230" s="109"/>
      <c r="U230" s="109"/>
      <c r="V230" s="109"/>
      <c r="W230" s="109"/>
      <c r="X230" s="109"/>
      <c r="Y230" s="185">
        <f>500-500</f>
        <v>0</v>
      </c>
      <c r="Z230" s="109"/>
      <c r="AA230" s="109"/>
      <c r="AB230" s="185">
        <f>500-500</f>
        <v>0</v>
      </c>
      <c r="AC230" s="109"/>
      <c r="AD230" s="109"/>
      <c r="AE230" s="225">
        <f>500-500+10</f>
        <v>10</v>
      </c>
      <c r="AF230" s="185">
        <f>500-500</f>
        <v>0</v>
      </c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  <c r="AS230" s="109"/>
      <c r="AT230" s="109"/>
      <c r="AU230" s="185">
        <f>3000-3000</f>
        <v>0</v>
      </c>
      <c r="AV230" s="109"/>
      <c r="AW230" s="109"/>
      <c r="AX230" s="109"/>
      <c r="AY230" s="109"/>
      <c r="AZ230" s="109"/>
      <c r="BA230" s="109"/>
      <c r="BB230" s="109"/>
      <c r="BC230" s="109"/>
      <c r="BD230" s="109"/>
      <c r="BE230" s="109"/>
      <c r="BF230" s="225">
        <f>3000-3000+400</f>
        <v>400</v>
      </c>
      <c r="BG230" s="109"/>
      <c r="BH230" s="185">
        <f>3000-3000</f>
        <v>0</v>
      </c>
      <c r="BI230" s="109"/>
      <c r="BJ230" s="109"/>
      <c r="BK230" s="109"/>
      <c r="BL230" s="109"/>
      <c r="BM230" s="109"/>
      <c r="BN230" s="109"/>
      <c r="BO230" s="109"/>
      <c r="BP230" s="109"/>
      <c r="BQ230" s="109"/>
      <c r="BR230" s="109"/>
      <c r="BS230" s="109"/>
      <c r="BT230" s="109"/>
      <c r="BU230" s="109"/>
      <c r="BV230" s="109"/>
      <c r="BW230" s="109"/>
      <c r="BX230" s="109"/>
      <c r="BY230" s="109"/>
      <c r="BZ230" s="109"/>
      <c r="CA230" s="109"/>
      <c r="CB230" s="109"/>
      <c r="CC230" s="109"/>
      <c r="CD230" s="109"/>
      <c r="CE230" s="109"/>
      <c r="CF230" s="109"/>
      <c r="CG230" s="109"/>
      <c r="CH230" s="109"/>
      <c r="CI230" s="109"/>
      <c r="CJ230" s="109"/>
      <c r="CK230" s="109"/>
      <c r="CL230" s="109"/>
      <c r="CM230" s="109"/>
      <c r="CN230" s="109"/>
      <c r="CO230" s="109"/>
      <c r="CP230" s="109"/>
      <c r="CQ230" s="109"/>
      <c r="CR230" s="109"/>
      <c r="CS230" s="109"/>
      <c r="CT230" s="109"/>
      <c r="CU230" s="109"/>
      <c r="CV230" s="109"/>
      <c r="CW230" s="109"/>
      <c r="CX230" s="109"/>
      <c r="CY230" s="109"/>
      <c r="CZ230" s="109"/>
      <c r="DA230" s="109"/>
      <c r="DB230" s="109"/>
      <c r="DC230" s="109"/>
      <c r="DD230" s="109"/>
      <c r="DE230" s="109"/>
      <c r="DF230" s="109"/>
      <c r="DG230" s="109"/>
      <c r="DH230" s="109"/>
      <c r="DI230" s="109"/>
      <c r="DJ230" s="109"/>
      <c r="DK230" s="109"/>
      <c r="DL230" s="109"/>
      <c r="DM230" s="109"/>
      <c r="DN230" s="109"/>
      <c r="DO230" s="109"/>
      <c r="DP230" s="109"/>
      <c r="DQ230" s="109"/>
      <c r="DR230" s="109"/>
      <c r="DS230" s="109"/>
      <c r="DT230" s="109"/>
      <c r="DU230" s="109"/>
      <c r="DV230" s="109"/>
      <c r="DW230" s="225">
        <v>100</v>
      </c>
      <c r="DX230" s="109"/>
      <c r="DY230" s="109"/>
      <c r="DZ230" s="109"/>
      <c r="EA230" s="109"/>
      <c r="EB230" s="109"/>
      <c r="EC230" s="109"/>
      <c r="ED230" s="109"/>
      <c r="EE230" s="109"/>
      <c r="EF230" s="109"/>
      <c r="EG230" s="109"/>
      <c r="EH230" s="109"/>
      <c r="EI230" s="109"/>
      <c r="EJ230" s="109"/>
      <c r="EK230" s="109"/>
      <c r="EL230" s="109"/>
      <c r="EM230" s="109"/>
      <c r="EN230" s="109"/>
      <c r="EO230" s="109"/>
      <c r="EP230" s="109"/>
      <c r="EQ230" s="109"/>
      <c r="ER230" s="109"/>
      <c r="ES230" s="109"/>
      <c r="ET230" s="109"/>
      <c r="EU230" s="109"/>
      <c r="EV230" s="109"/>
      <c r="EW230" s="109"/>
      <c r="EX230" s="109"/>
      <c r="EY230" s="109"/>
      <c r="EZ230" s="109"/>
      <c r="FA230" s="109"/>
      <c r="FB230" s="109"/>
      <c r="FC230" s="109"/>
      <c r="FD230" s="109"/>
      <c r="FE230" s="109"/>
      <c r="FF230" s="109"/>
      <c r="FG230" s="109"/>
      <c r="FH230" s="109"/>
      <c r="FI230" s="109"/>
      <c r="FJ230" s="109"/>
      <c r="FK230" s="191"/>
      <c r="FL230" s="110" t="s">
        <v>268</v>
      </c>
      <c r="FM230" s="111" t="s">
        <v>269</v>
      </c>
      <c r="FN230" s="111"/>
      <c r="FO230" s="111" t="s">
        <v>421</v>
      </c>
      <c r="FP230" s="98">
        <f t="shared" si="49"/>
        <v>640</v>
      </c>
      <c r="FQ230" s="5" t="s">
        <v>464</v>
      </c>
    </row>
    <row r="231" spans="1:173" s="5" customFormat="1" ht="15" customHeight="1">
      <c r="A231" s="107"/>
      <c r="B231" s="107"/>
      <c r="C231" s="107"/>
      <c r="D231" s="107"/>
      <c r="E231" s="108"/>
      <c r="F231" s="107"/>
      <c r="G231" s="107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  <c r="AS231" s="109"/>
      <c r="AT231" s="109"/>
      <c r="AU231" s="109"/>
      <c r="AV231" s="109"/>
      <c r="AW231" s="109"/>
      <c r="AX231" s="109"/>
      <c r="AY231" s="109"/>
      <c r="AZ231" s="109"/>
      <c r="BA231" s="109"/>
      <c r="BB231" s="109"/>
      <c r="BC231" s="109"/>
      <c r="BD231" s="109"/>
      <c r="BE231" s="109"/>
      <c r="BF231" s="109"/>
      <c r="BG231" s="109"/>
      <c r="BH231" s="109"/>
      <c r="BI231" s="109"/>
      <c r="BJ231" s="109"/>
      <c r="BK231" s="109"/>
      <c r="BL231" s="109"/>
      <c r="BM231" s="109"/>
      <c r="BN231" s="109"/>
      <c r="BO231" s="109"/>
      <c r="BP231" s="109"/>
      <c r="BQ231" s="109"/>
      <c r="BR231" s="109"/>
      <c r="BS231" s="109"/>
      <c r="BT231" s="109"/>
      <c r="BU231" s="109"/>
      <c r="BV231" s="109"/>
      <c r="BW231" s="109"/>
      <c r="BX231" s="109"/>
      <c r="BY231" s="109"/>
      <c r="BZ231" s="109"/>
      <c r="CA231" s="109"/>
      <c r="CB231" s="109"/>
      <c r="CC231" s="109"/>
      <c r="CD231" s="109"/>
      <c r="CE231" s="109"/>
      <c r="CF231" s="109"/>
      <c r="CG231" s="109"/>
      <c r="CH231" s="109"/>
      <c r="CI231" s="109"/>
      <c r="CJ231" s="109"/>
      <c r="CK231" s="109"/>
      <c r="CL231" s="109"/>
      <c r="CM231" s="109"/>
      <c r="CN231" s="109"/>
      <c r="CO231" s="109"/>
      <c r="CP231" s="109"/>
      <c r="CQ231" s="109"/>
      <c r="CR231" s="109"/>
      <c r="CS231" s="109"/>
      <c r="CT231" s="109"/>
      <c r="CU231" s="109"/>
      <c r="CV231" s="109"/>
      <c r="CW231" s="109"/>
      <c r="CX231" s="109"/>
      <c r="CY231" s="109"/>
      <c r="CZ231" s="109"/>
      <c r="DA231" s="109"/>
      <c r="DB231" s="109"/>
      <c r="DC231" s="109"/>
      <c r="DD231" s="109"/>
      <c r="DE231" s="109"/>
      <c r="DF231" s="109"/>
      <c r="DG231" s="109"/>
      <c r="DH231" s="109"/>
      <c r="DI231" s="109"/>
      <c r="DJ231" s="109"/>
      <c r="DK231" s="109"/>
      <c r="DL231" s="109"/>
      <c r="DM231" s="109"/>
      <c r="DN231" s="109"/>
      <c r="DO231" s="109"/>
      <c r="DP231" s="109"/>
      <c r="DQ231" s="109"/>
      <c r="DR231" s="109"/>
      <c r="DS231" s="109"/>
      <c r="DT231" s="109"/>
      <c r="DU231" s="109"/>
      <c r="DV231" s="109"/>
      <c r="DW231" s="109"/>
      <c r="DX231" s="109"/>
      <c r="DY231" s="109"/>
      <c r="DZ231" s="109"/>
      <c r="EA231" s="109"/>
      <c r="EB231" s="109"/>
      <c r="EC231" s="109"/>
      <c r="ED231" s="109"/>
      <c r="EE231" s="109"/>
      <c r="EF231" s="109"/>
      <c r="EG231" s="109"/>
      <c r="EH231" s="109"/>
      <c r="EI231" s="109"/>
      <c r="EJ231" s="109"/>
      <c r="EK231" s="109"/>
      <c r="EL231" s="109"/>
      <c r="EM231" s="109"/>
      <c r="EN231" s="109"/>
      <c r="EO231" s="109"/>
      <c r="EP231" s="109"/>
      <c r="EQ231" s="109"/>
      <c r="ER231" s="109"/>
      <c r="ES231" s="109"/>
      <c r="ET231" s="109"/>
      <c r="EU231" s="109"/>
      <c r="EV231" s="109"/>
      <c r="EW231" s="109"/>
      <c r="EX231" s="109"/>
      <c r="EY231" s="109"/>
      <c r="EZ231" s="109"/>
      <c r="FA231" s="109"/>
      <c r="FB231" s="109"/>
      <c r="FC231" s="109"/>
      <c r="FD231" s="109"/>
      <c r="FE231" s="109"/>
      <c r="FF231" s="109"/>
      <c r="FG231" s="109"/>
      <c r="FH231" s="109"/>
      <c r="FI231" s="109"/>
      <c r="FJ231" s="109"/>
      <c r="FK231" s="191"/>
      <c r="FL231" s="110"/>
      <c r="FM231" s="111"/>
      <c r="FN231" s="111"/>
      <c r="FO231" s="111"/>
      <c r="FP231" s="98">
        <f t="shared" si="49"/>
        <v>0</v>
      </c>
    </row>
    <row r="232" spans="1:173" s="5" customFormat="1" ht="15" customHeight="1">
      <c r="A232" s="107"/>
      <c r="B232" s="107"/>
      <c r="C232" s="107"/>
      <c r="D232" s="180" t="s">
        <v>8</v>
      </c>
      <c r="E232" s="108"/>
      <c r="F232" s="107" t="s">
        <v>267</v>
      </c>
      <c r="G232" s="107"/>
      <c r="H232" s="109"/>
      <c r="I232" s="109"/>
      <c r="J232" s="109"/>
      <c r="K232" s="109"/>
      <c r="L232" s="109"/>
      <c r="M232" s="109"/>
      <c r="N232" s="109"/>
      <c r="O232" s="109"/>
      <c r="P232" s="109"/>
      <c r="Q232" s="109"/>
      <c r="R232" s="109"/>
      <c r="S232" s="109"/>
      <c r="T232" s="185">
        <f>11-11</f>
        <v>0</v>
      </c>
      <c r="U232" s="109"/>
      <c r="V232" s="109"/>
      <c r="W232" s="109"/>
      <c r="X232" s="109"/>
      <c r="Y232" s="109"/>
      <c r="Z232" s="109"/>
      <c r="AA232" s="109"/>
      <c r="AB232" s="109"/>
      <c r="AC232" s="109"/>
      <c r="AD232" s="185">
        <f>80-80</f>
        <v>0</v>
      </c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85">
        <f>60-60</f>
        <v>0</v>
      </c>
      <c r="AP232" s="109"/>
      <c r="AQ232" s="109"/>
      <c r="AR232" s="109"/>
      <c r="AS232" s="109"/>
      <c r="AT232" s="109"/>
      <c r="AU232" s="109"/>
      <c r="AV232" s="109"/>
      <c r="AW232" s="109"/>
      <c r="AX232" s="185">
        <f>27-27</f>
        <v>0</v>
      </c>
      <c r="AY232" s="109"/>
      <c r="AZ232" s="109"/>
      <c r="BA232" s="109"/>
      <c r="BB232" s="185">
        <f>10-10</f>
        <v>0</v>
      </c>
      <c r="BC232" s="109"/>
      <c r="BD232" s="109"/>
      <c r="BE232" s="109"/>
      <c r="BF232" s="109"/>
      <c r="BG232" s="109"/>
      <c r="BH232" s="109"/>
      <c r="BI232" s="109"/>
      <c r="BJ232" s="109"/>
      <c r="BK232" s="109"/>
      <c r="BL232" s="109"/>
      <c r="BM232" s="109"/>
      <c r="BN232" s="109"/>
      <c r="BO232" s="109"/>
      <c r="BP232" s="109"/>
      <c r="BQ232" s="109"/>
      <c r="BR232" s="109"/>
      <c r="BS232" s="109"/>
      <c r="BT232" s="109"/>
      <c r="BU232" s="109"/>
      <c r="BV232" s="109"/>
      <c r="BW232" s="109"/>
      <c r="BX232" s="109"/>
      <c r="BY232" s="109"/>
      <c r="BZ232" s="109"/>
      <c r="CA232" s="109"/>
      <c r="CB232" s="109"/>
      <c r="CC232" s="109"/>
      <c r="CD232" s="109"/>
      <c r="CE232" s="109"/>
      <c r="CF232" s="109"/>
      <c r="CG232" s="109"/>
      <c r="CH232" s="109"/>
      <c r="CI232" s="109"/>
      <c r="CJ232" s="109"/>
      <c r="CK232" s="109"/>
      <c r="CL232" s="109"/>
      <c r="CM232" s="109"/>
      <c r="CN232" s="109"/>
      <c r="CO232" s="109"/>
      <c r="CP232" s="109"/>
      <c r="CQ232" s="109"/>
      <c r="CR232" s="109"/>
      <c r="CS232" s="109"/>
      <c r="CT232" s="109"/>
      <c r="CU232" s="109"/>
      <c r="CV232" s="109"/>
      <c r="CW232" s="109"/>
      <c r="CX232" s="109"/>
      <c r="CY232" s="109"/>
      <c r="CZ232" s="109"/>
      <c r="DA232" s="109"/>
      <c r="DB232" s="109"/>
      <c r="DC232" s="109"/>
      <c r="DD232" s="109"/>
      <c r="DE232" s="109"/>
      <c r="DF232" s="109"/>
      <c r="DG232" s="109"/>
      <c r="DH232" s="109"/>
      <c r="DI232" s="109"/>
      <c r="DJ232" s="109"/>
      <c r="DK232" s="109"/>
      <c r="DL232" s="109"/>
      <c r="DM232" s="109"/>
      <c r="DN232" s="109"/>
      <c r="DO232" s="109"/>
      <c r="DP232" s="109"/>
      <c r="DQ232" s="109"/>
      <c r="DR232" s="109"/>
      <c r="DS232" s="109"/>
      <c r="DT232" s="109"/>
      <c r="DU232" s="109"/>
      <c r="DV232" s="109"/>
      <c r="DW232" s="109"/>
      <c r="DX232" s="109"/>
      <c r="DY232" s="109"/>
      <c r="DZ232" s="109"/>
      <c r="EA232" s="109"/>
      <c r="EB232" s="109"/>
      <c r="EC232" s="109"/>
      <c r="ED232" s="109"/>
      <c r="EE232" s="109"/>
      <c r="EF232" s="109"/>
      <c r="EG232" s="109"/>
      <c r="EH232" s="109"/>
      <c r="EI232" s="109"/>
      <c r="EJ232" s="109"/>
      <c r="EK232" s="109"/>
      <c r="EL232" s="109"/>
      <c r="EM232" s="109"/>
      <c r="EN232" s="109"/>
      <c r="EO232" s="109"/>
      <c r="EP232" s="109"/>
      <c r="EQ232" s="109"/>
      <c r="ER232" s="109"/>
      <c r="ES232" s="109"/>
      <c r="ET232" s="109"/>
      <c r="EU232" s="109"/>
      <c r="EV232" s="109"/>
      <c r="EW232" s="109"/>
      <c r="EX232" s="109"/>
      <c r="EY232" s="109"/>
      <c r="EZ232" s="109"/>
      <c r="FA232" s="109"/>
      <c r="FB232" s="109"/>
      <c r="FC232" s="109"/>
      <c r="FD232" s="109"/>
      <c r="FE232" s="109"/>
      <c r="FF232" s="109"/>
      <c r="FG232" s="109"/>
      <c r="FH232" s="109"/>
      <c r="FI232" s="109"/>
      <c r="FJ232" s="109"/>
      <c r="FK232" s="191"/>
      <c r="FL232" s="110"/>
      <c r="FM232" s="111"/>
      <c r="FN232" s="111"/>
      <c r="FO232" s="111"/>
      <c r="FP232" s="98">
        <f t="shared" si="49"/>
        <v>0</v>
      </c>
    </row>
    <row r="233" spans="1:173" s="5" customFormat="1" ht="15" customHeight="1">
      <c r="A233" s="107"/>
      <c r="B233" s="107"/>
      <c r="C233" s="107"/>
      <c r="D233" s="180" t="s">
        <v>10</v>
      </c>
      <c r="E233" s="108"/>
      <c r="F233" s="107" t="s">
        <v>267</v>
      </c>
      <c r="G233" s="107"/>
      <c r="H233" s="185">
        <f>335-335</f>
        <v>0</v>
      </c>
      <c r="I233" s="109"/>
      <c r="J233" s="109"/>
      <c r="K233" s="109"/>
      <c r="L233" s="185">
        <f>2070-2070</f>
        <v>0</v>
      </c>
      <c r="M233" s="109"/>
      <c r="N233" s="185">
        <f>240-240</f>
        <v>0</v>
      </c>
      <c r="O233" s="109"/>
      <c r="P233" s="109"/>
      <c r="Q233" s="109"/>
      <c r="R233" s="109"/>
      <c r="S233" s="109"/>
      <c r="T233" s="109"/>
      <c r="U233" s="109"/>
      <c r="V233" s="109"/>
      <c r="W233" s="109"/>
      <c r="X233" s="109"/>
      <c r="Y233" s="109"/>
      <c r="Z233" s="109"/>
      <c r="AA233" s="109"/>
      <c r="AB233" s="109"/>
      <c r="AC233" s="109"/>
      <c r="AD233" s="109"/>
      <c r="AE233" s="185">
        <f>320-320</f>
        <v>0</v>
      </c>
      <c r="AF233" s="109"/>
      <c r="AG233" s="109"/>
      <c r="AH233" s="109"/>
      <c r="AI233" s="109"/>
      <c r="AJ233" s="109"/>
      <c r="AK233" s="109"/>
      <c r="AL233" s="109"/>
      <c r="AM233" s="185">
        <f>1200-1200</f>
        <v>0</v>
      </c>
      <c r="AN233" s="109"/>
      <c r="AO233" s="109"/>
      <c r="AP233" s="109"/>
      <c r="AQ233" s="109"/>
      <c r="AR233" s="109"/>
      <c r="AS233" s="109"/>
      <c r="AT233" s="109"/>
      <c r="AU233" s="185">
        <f>2520-2520</f>
        <v>0</v>
      </c>
      <c r="AV233" s="109"/>
      <c r="AW233" s="109"/>
      <c r="AX233" s="109"/>
      <c r="AY233" s="109"/>
      <c r="AZ233" s="109"/>
      <c r="BA233" s="109"/>
      <c r="BB233" s="109"/>
      <c r="BC233" s="109"/>
      <c r="BD233" s="109"/>
      <c r="BE233" s="109"/>
      <c r="BF233" s="185">
        <f>4930-4930</f>
        <v>0</v>
      </c>
      <c r="BG233" s="109"/>
      <c r="BH233" s="109"/>
      <c r="BI233" s="109"/>
      <c r="BJ233" s="109"/>
      <c r="BK233" s="109"/>
      <c r="BL233" s="109"/>
      <c r="BM233" s="109"/>
      <c r="BN233" s="109"/>
      <c r="BO233" s="109"/>
      <c r="BP233" s="109"/>
      <c r="BQ233" s="109"/>
      <c r="BR233" s="109"/>
      <c r="BS233" s="109"/>
      <c r="BT233" s="109"/>
      <c r="BU233" s="185">
        <f>340-340</f>
        <v>0</v>
      </c>
      <c r="BV233" s="185">
        <f>50-50</f>
        <v>0</v>
      </c>
      <c r="BW233" s="185">
        <f>370-370</f>
        <v>0</v>
      </c>
      <c r="BX233" s="185">
        <f>1320-1320</f>
        <v>0</v>
      </c>
      <c r="BY233" s="185">
        <f>370-370</f>
        <v>0</v>
      </c>
      <c r="BZ233" s="109"/>
      <c r="CA233" s="109"/>
      <c r="CB233" s="109"/>
      <c r="CC233" s="185">
        <f>15-15</f>
        <v>0</v>
      </c>
      <c r="CD233" s="185">
        <f>40-40</f>
        <v>0</v>
      </c>
      <c r="CE233" s="185">
        <f>390-390</f>
        <v>0</v>
      </c>
      <c r="CF233" s="109"/>
      <c r="CG233" s="185">
        <f>20-20</f>
        <v>0</v>
      </c>
      <c r="CH233" s="109"/>
      <c r="CI233" s="185">
        <f>1280-1280</f>
        <v>0</v>
      </c>
      <c r="CJ233" s="109"/>
      <c r="CK233" s="185">
        <f>390-390</f>
        <v>0</v>
      </c>
      <c r="CL233" s="185">
        <f>5070-5070</f>
        <v>0</v>
      </c>
      <c r="CM233" s="185">
        <f>1290-1290</f>
        <v>0</v>
      </c>
      <c r="CN233" s="204">
        <f>15-15</f>
        <v>0</v>
      </c>
      <c r="CO233" s="185">
        <f>60-60</f>
        <v>0</v>
      </c>
      <c r="CP233" s="185">
        <f>85-85</f>
        <v>0</v>
      </c>
      <c r="CQ233" s="185">
        <f>20-20</f>
        <v>0</v>
      </c>
      <c r="CR233" s="185">
        <f>7-7</f>
        <v>0</v>
      </c>
      <c r="CS233" s="109"/>
      <c r="CT233" s="185">
        <f>1180-1180</f>
        <v>0</v>
      </c>
      <c r="CU233" s="109"/>
      <c r="CV233" s="185">
        <f>80-80</f>
        <v>0</v>
      </c>
      <c r="CW233" s="109"/>
      <c r="CX233" s="109"/>
      <c r="CY233" s="109"/>
      <c r="CZ233" s="109"/>
      <c r="DA233" s="109"/>
      <c r="DB233" s="109"/>
      <c r="DC233" s="185">
        <f>400-400</f>
        <v>0</v>
      </c>
      <c r="DD233" s="185">
        <f>750-750</f>
        <v>0</v>
      </c>
      <c r="DE233" s="185">
        <f>20-20</f>
        <v>0</v>
      </c>
      <c r="DF233" s="185">
        <f>60-60</f>
        <v>0</v>
      </c>
      <c r="DG233" s="185">
        <f>60-60</f>
        <v>0</v>
      </c>
      <c r="DH233" s="185">
        <f>40-40</f>
        <v>0</v>
      </c>
      <c r="DI233" s="109"/>
      <c r="DJ233" s="185">
        <f>2-2</f>
        <v>0</v>
      </c>
      <c r="DK233" s="185">
        <f>560-560</f>
        <v>0</v>
      </c>
      <c r="DL233" s="185">
        <f>33-33</f>
        <v>0</v>
      </c>
      <c r="DM233" s="109"/>
      <c r="DN233" s="109"/>
      <c r="DO233" s="109"/>
      <c r="DP233" s="109"/>
      <c r="DQ233" s="109"/>
      <c r="DR233" s="185">
        <f>45-45</f>
        <v>0</v>
      </c>
      <c r="DS233" s="109"/>
      <c r="DT233" s="185">
        <f>380-380</f>
        <v>0</v>
      </c>
      <c r="DU233" s="109"/>
      <c r="DV233" s="109"/>
      <c r="DW233" s="185">
        <f>3600-3600</f>
        <v>0</v>
      </c>
      <c r="DX233" s="109"/>
      <c r="DY233" s="109"/>
      <c r="DZ233" s="185">
        <v>0</v>
      </c>
      <c r="EA233" s="109"/>
      <c r="EB233" s="109"/>
      <c r="EC233" s="109"/>
      <c r="ED233" s="109"/>
      <c r="EE233" s="109"/>
      <c r="EF233" s="109"/>
      <c r="EG233" s="109"/>
      <c r="EH233" s="109"/>
      <c r="EI233" s="109"/>
      <c r="EJ233" s="109"/>
      <c r="EK233" s="109"/>
      <c r="EL233" s="109"/>
      <c r="EM233" s="109"/>
      <c r="EN233" s="109"/>
      <c r="EO233" s="109"/>
      <c r="EP233" s="109"/>
      <c r="EQ233" s="109"/>
      <c r="ER233" s="109"/>
      <c r="ES233" s="109"/>
      <c r="ET233" s="185">
        <f>100-100</f>
        <v>0</v>
      </c>
      <c r="EU233" s="185">
        <f>1740-1740</f>
        <v>0</v>
      </c>
      <c r="EV233" s="185">
        <f>100-100</f>
        <v>0</v>
      </c>
      <c r="EW233" s="109"/>
      <c r="EX233" s="185">
        <f>10-10</f>
        <v>0</v>
      </c>
      <c r="EY233" s="109"/>
      <c r="EZ233" s="185">
        <f>5-5</f>
        <v>0</v>
      </c>
      <c r="FA233" s="109"/>
      <c r="FB233" s="185">
        <f>150-150</f>
        <v>0</v>
      </c>
      <c r="FC233" s="109"/>
      <c r="FD233" s="109"/>
      <c r="FE233" s="109"/>
      <c r="FF233" s="185">
        <f>330-330</f>
        <v>0</v>
      </c>
      <c r="FG233" s="109"/>
      <c r="FH233" s="109"/>
      <c r="FI233" s="109"/>
      <c r="FJ233" s="109"/>
      <c r="FK233" s="191"/>
      <c r="FL233" s="110"/>
      <c r="FM233" s="111"/>
      <c r="FN233" s="111"/>
      <c r="FO233" s="111"/>
      <c r="FP233" s="98">
        <f t="shared" si="49"/>
        <v>0</v>
      </c>
    </row>
    <row r="234" spans="1:173" s="5" customFormat="1" ht="15" customHeight="1">
      <c r="A234" s="107"/>
      <c r="B234" s="107"/>
      <c r="C234" s="107"/>
      <c r="D234" s="180" t="s">
        <v>9</v>
      </c>
      <c r="E234" s="108"/>
      <c r="F234" s="107" t="s">
        <v>267</v>
      </c>
      <c r="G234" s="107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  <c r="AQ234" s="109"/>
      <c r="AR234" s="109"/>
      <c r="AS234" s="109"/>
      <c r="AT234" s="109"/>
      <c r="AU234" s="185">
        <f>2750-2750</f>
        <v>0</v>
      </c>
      <c r="AV234" s="109"/>
      <c r="AW234" s="109"/>
      <c r="AX234" s="109"/>
      <c r="AY234" s="109"/>
      <c r="AZ234" s="109"/>
      <c r="BA234" s="109"/>
      <c r="BB234" s="109"/>
      <c r="BC234" s="109"/>
      <c r="BD234" s="109"/>
      <c r="BE234" s="109"/>
      <c r="BF234" s="109"/>
      <c r="BG234" s="109"/>
      <c r="BH234" s="109"/>
      <c r="BI234" s="109"/>
      <c r="BJ234" s="109"/>
      <c r="BK234" s="109"/>
      <c r="BL234" s="109"/>
      <c r="BM234" s="109"/>
      <c r="BN234" s="109"/>
      <c r="BO234" s="109"/>
      <c r="BP234" s="109"/>
      <c r="BQ234" s="109"/>
      <c r="BR234" s="109"/>
      <c r="BS234" s="109"/>
      <c r="BT234" s="109"/>
      <c r="BU234" s="109"/>
      <c r="BV234" s="109"/>
      <c r="BW234" s="109"/>
      <c r="BX234" s="185">
        <f>1200-1200</f>
        <v>0</v>
      </c>
      <c r="BY234" s="109"/>
      <c r="BZ234" s="109"/>
      <c r="CA234" s="109"/>
      <c r="CB234" s="109"/>
      <c r="CC234" s="109"/>
      <c r="CD234" s="109"/>
      <c r="CE234" s="109"/>
      <c r="CF234" s="109"/>
      <c r="CG234" s="109"/>
      <c r="CH234" s="109"/>
      <c r="CI234" s="109"/>
      <c r="CJ234" s="109"/>
      <c r="CK234" s="109"/>
      <c r="CL234" s="109"/>
      <c r="CM234" s="109"/>
      <c r="CN234" s="185">
        <f>400-400</f>
        <v>0</v>
      </c>
      <c r="CO234" s="109"/>
      <c r="CP234" s="109"/>
      <c r="CQ234" s="109"/>
      <c r="CR234" s="109"/>
      <c r="CS234" s="109"/>
      <c r="CT234" s="185">
        <f>950-950</f>
        <v>0</v>
      </c>
      <c r="CU234" s="109"/>
      <c r="CV234" s="109"/>
      <c r="CW234" s="109"/>
      <c r="CX234" s="109"/>
      <c r="CY234" s="109"/>
      <c r="CZ234" s="109"/>
      <c r="DA234" s="109"/>
      <c r="DB234" s="109"/>
      <c r="DC234" s="109"/>
      <c r="DD234" s="109"/>
      <c r="DE234" s="109"/>
      <c r="DF234" s="109"/>
      <c r="DG234" s="109"/>
      <c r="DH234" s="109"/>
      <c r="DI234" s="109"/>
      <c r="DJ234" s="109"/>
      <c r="DK234" s="109"/>
      <c r="DL234" s="109"/>
      <c r="DM234" s="109"/>
      <c r="DN234" s="109"/>
      <c r="DO234" s="109"/>
      <c r="DP234" s="109"/>
      <c r="DQ234" s="109"/>
      <c r="DR234" s="109"/>
      <c r="DS234" s="109"/>
      <c r="DT234" s="109"/>
      <c r="DU234" s="109"/>
      <c r="DV234" s="109"/>
      <c r="DW234" s="109"/>
      <c r="DX234" s="109"/>
      <c r="DY234" s="109"/>
      <c r="DZ234" s="109"/>
      <c r="EA234" s="109"/>
      <c r="EB234" s="109"/>
      <c r="EC234" s="109"/>
      <c r="ED234" s="109"/>
      <c r="EE234" s="109"/>
      <c r="EF234" s="109"/>
      <c r="EG234" s="109"/>
      <c r="EH234" s="109"/>
      <c r="EI234" s="109"/>
      <c r="EJ234" s="109"/>
      <c r="EK234" s="109"/>
      <c r="EL234" s="109"/>
      <c r="EM234" s="109"/>
      <c r="EN234" s="109"/>
      <c r="EO234" s="109"/>
      <c r="EP234" s="109"/>
      <c r="EQ234" s="109"/>
      <c r="ER234" s="109"/>
      <c r="ES234" s="109"/>
      <c r="ET234" s="109"/>
      <c r="EU234" s="109"/>
      <c r="EV234" s="109"/>
      <c r="EW234" s="109"/>
      <c r="EX234" s="109"/>
      <c r="EY234" s="109"/>
      <c r="EZ234" s="109"/>
      <c r="FA234" s="109"/>
      <c r="FB234" s="109"/>
      <c r="FC234" s="109"/>
      <c r="FD234" s="109"/>
      <c r="FE234" s="109"/>
      <c r="FF234" s="109"/>
      <c r="FG234" s="109"/>
      <c r="FH234" s="109"/>
      <c r="FI234" s="109"/>
      <c r="FJ234" s="109"/>
      <c r="FK234" s="191"/>
      <c r="FL234" s="110"/>
      <c r="FM234" s="111"/>
      <c r="FN234" s="111"/>
      <c r="FO234" s="111"/>
      <c r="FP234" s="98">
        <f t="shared" si="49"/>
        <v>0</v>
      </c>
    </row>
    <row r="235" spans="1:173" s="5" customFormat="1" ht="15" customHeight="1">
      <c r="A235" s="107"/>
      <c r="B235" s="107"/>
      <c r="C235" s="107"/>
      <c r="D235" s="107"/>
      <c r="E235" s="108"/>
      <c r="F235" s="107"/>
      <c r="G235" s="107"/>
      <c r="H235" s="109"/>
      <c r="I235" s="109"/>
      <c r="J235" s="109"/>
      <c r="K235" s="109"/>
      <c r="L235" s="109"/>
      <c r="M235" s="109"/>
      <c r="N235" s="109"/>
      <c r="O235" s="109"/>
      <c r="P235" s="109"/>
      <c r="Q235" s="109"/>
      <c r="R235" s="109"/>
      <c r="S235" s="109"/>
      <c r="T235" s="109"/>
      <c r="U235" s="109"/>
      <c r="V235" s="109"/>
      <c r="W235" s="109"/>
      <c r="X235" s="109"/>
      <c r="Y235" s="109"/>
      <c r="Z235" s="109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  <c r="AQ235" s="109"/>
      <c r="AR235" s="109"/>
      <c r="AS235" s="109"/>
      <c r="AT235" s="109"/>
      <c r="AU235" s="109"/>
      <c r="AV235" s="109"/>
      <c r="AW235" s="109"/>
      <c r="AX235" s="109"/>
      <c r="AY235" s="109"/>
      <c r="AZ235" s="109"/>
      <c r="BA235" s="109"/>
      <c r="BB235" s="109"/>
      <c r="BC235" s="109"/>
      <c r="BD235" s="109"/>
      <c r="BE235" s="109"/>
      <c r="BF235" s="109"/>
      <c r="BG235" s="109"/>
      <c r="BH235" s="109"/>
      <c r="BI235" s="109"/>
      <c r="BJ235" s="109"/>
      <c r="BK235" s="109"/>
      <c r="BL235" s="109"/>
      <c r="BM235" s="109"/>
      <c r="BN235" s="109"/>
      <c r="BO235" s="109"/>
      <c r="BP235" s="109"/>
      <c r="BQ235" s="109"/>
      <c r="BR235" s="109"/>
      <c r="BS235" s="109"/>
      <c r="BT235" s="109"/>
      <c r="BU235" s="109"/>
      <c r="BV235" s="109"/>
      <c r="BW235" s="109"/>
      <c r="BX235" s="109"/>
      <c r="BY235" s="109"/>
      <c r="BZ235" s="109"/>
      <c r="CA235" s="109"/>
      <c r="CB235" s="109"/>
      <c r="CC235" s="109"/>
      <c r="CD235" s="109"/>
      <c r="CE235" s="109"/>
      <c r="CF235" s="109"/>
      <c r="CG235" s="109"/>
      <c r="CH235" s="109"/>
      <c r="CI235" s="109"/>
      <c r="CJ235" s="109"/>
      <c r="CK235" s="109"/>
      <c r="CL235" s="109"/>
      <c r="CM235" s="109"/>
      <c r="CN235" s="109"/>
      <c r="CO235" s="109"/>
      <c r="CP235" s="109"/>
      <c r="CQ235" s="109"/>
      <c r="CR235" s="109"/>
      <c r="CS235" s="109"/>
      <c r="CT235" s="109"/>
      <c r="CU235" s="109"/>
      <c r="CV235" s="109"/>
      <c r="CW235" s="109"/>
      <c r="CX235" s="109"/>
      <c r="CY235" s="109"/>
      <c r="CZ235" s="109"/>
      <c r="DA235" s="109"/>
      <c r="DB235" s="109"/>
      <c r="DC235" s="109"/>
      <c r="DD235" s="109"/>
      <c r="DE235" s="109"/>
      <c r="DF235" s="109"/>
      <c r="DG235" s="109"/>
      <c r="DH235" s="109"/>
      <c r="DI235" s="109"/>
      <c r="DJ235" s="109"/>
      <c r="DK235" s="109"/>
      <c r="DL235" s="109"/>
      <c r="DM235" s="109"/>
      <c r="DN235" s="109"/>
      <c r="DO235" s="109"/>
      <c r="DP235" s="109"/>
      <c r="DQ235" s="109"/>
      <c r="DR235" s="109"/>
      <c r="DS235" s="109"/>
      <c r="DT235" s="109"/>
      <c r="DU235" s="109"/>
      <c r="DV235" s="109"/>
      <c r="DW235" s="109"/>
      <c r="DX235" s="109"/>
      <c r="DY235" s="109"/>
      <c r="DZ235" s="109"/>
      <c r="EA235" s="109"/>
      <c r="EB235" s="109"/>
      <c r="EC235" s="109"/>
      <c r="ED235" s="109"/>
      <c r="EE235" s="109"/>
      <c r="EF235" s="109"/>
      <c r="EG235" s="109"/>
      <c r="EH235" s="109"/>
      <c r="EI235" s="109"/>
      <c r="EJ235" s="109"/>
      <c r="EK235" s="109"/>
      <c r="EL235" s="109"/>
      <c r="EM235" s="109"/>
      <c r="EN235" s="109"/>
      <c r="EO235" s="109"/>
      <c r="EP235" s="109"/>
      <c r="EQ235" s="109"/>
      <c r="ER235" s="109"/>
      <c r="ES235" s="109"/>
      <c r="ET235" s="109"/>
      <c r="EU235" s="109"/>
      <c r="EV235" s="109"/>
      <c r="EW235" s="109"/>
      <c r="EX235" s="109"/>
      <c r="EY235" s="109"/>
      <c r="EZ235" s="109"/>
      <c r="FA235" s="109"/>
      <c r="FB235" s="109"/>
      <c r="FC235" s="109"/>
      <c r="FD235" s="109"/>
      <c r="FE235" s="109"/>
      <c r="FF235" s="109"/>
      <c r="FG235" s="109"/>
      <c r="FH235" s="109"/>
      <c r="FI235" s="109"/>
      <c r="FJ235" s="109"/>
      <c r="FK235" s="191"/>
      <c r="FL235" s="110"/>
      <c r="FM235" s="111"/>
      <c r="FN235" s="111"/>
      <c r="FO235" s="111"/>
      <c r="FP235" s="98">
        <f t="shared" si="49"/>
        <v>0</v>
      </c>
    </row>
    <row r="236" spans="1:173" ht="17.7" customHeight="1">
      <c r="A236" s="79"/>
      <c r="B236" s="15"/>
      <c r="C236" s="15"/>
      <c r="D236" s="34"/>
      <c r="E236" s="16" t="s">
        <v>5</v>
      </c>
      <c r="F236" s="16"/>
      <c r="G236" s="32"/>
      <c r="H236" s="24">
        <f t="shared" ref="H236:CG236" si="54">SUM(H180:H235)</f>
        <v>235</v>
      </c>
      <c r="I236" s="24">
        <f t="shared" si="54"/>
        <v>0</v>
      </c>
      <c r="J236" s="24">
        <f t="shared" si="54"/>
        <v>0</v>
      </c>
      <c r="K236" s="24">
        <f t="shared" si="54"/>
        <v>0</v>
      </c>
      <c r="L236" s="24">
        <f t="shared" si="54"/>
        <v>560</v>
      </c>
      <c r="M236" s="24">
        <f t="shared" si="54"/>
        <v>0</v>
      </c>
      <c r="N236" s="24">
        <f t="shared" si="54"/>
        <v>80</v>
      </c>
      <c r="O236" s="24">
        <f t="shared" si="54"/>
        <v>0</v>
      </c>
      <c r="P236" s="24">
        <f t="shared" si="54"/>
        <v>0</v>
      </c>
      <c r="Q236" s="24">
        <f t="shared" si="54"/>
        <v>0</v>
      </c>
      <c r="R236" s="24">
        <f t="shared" si="54"/>
        <v>0</v>
      </c>
      <c r="S236" s="24">
        <f t="shared" si="54"/>
        <v>0</v>
      </c>
      <c r="T236" s="24">
        <f t="shared" si="54"/>
        <v>0</v>
      </c>
      <c r="U236" s="24">
        <f t="shared" si="54"/>
        <v>0</v>
      </c>
      <c r="V236" s="24">
        <f t="shared" si="54"/>
        <v>0</v>
      </c>
      <c r="W236" s="24">
        <f t="shared" si="54"/>
        <v>0</v>
      </c>
      <c r="X236" s="24">
        <f t="shared" ref="X236:AH236" si="55">SUM(X180:X235)</f>
        <v>0</v>
      </c>
      <c r="Y236" s="24">
        <f t="shared" si="55"/>
        <v>0</v>
      </c>
      <c r="Z236" s="24">
        <f t="shared" si="55"/>
        <v>0</v>
      </c>
      <c r="AA236" s="24">
        <f t="shared" si="55"/>
        <v>0</v>
      </c>
      <c r="AB236" s="24">
        <f t="shared" si="55"/>
        <v>0</v>
      </c>
      <c r="AC236" s="24">
        <f t="shared" si="55"/>
        <v>0</v>
      </c>
      <c r="AD236" s="24">
        <f t="shared" si="55"/>
        <v>0</v>
      </c>
      <c r="AE236" s="24">
        <f t="shared" si="55"/>
        <v>60</v>
      </c>
      <c r="AF236" s="24">
        <f t="shared" si="55"/>
        <v>0</v>
      </c>
      <c r="AG236" s="24">
        <f t="shared" si="55"/>
        <v>0</v>
      </c>
      <c r="AH236" s="24">
        <f t="shared" si="55"/>
        <v>0</v>
      </c>
      <c r="AI236" s="24">
        <f t="shared" si="54"/>
        <v>0</v>
      </c>
      <c r="AJ236" s="24">
        <f t="shared" si="54"/>
        <v>0</v>
      </c>
      <c r="AK236" s="24">
        <f t="shared" si="54"/>
        <v>0</v>
      </c>
      <c r="AL236" s="24">
        <f t="shared" si="54"/>
        <v>0</v>
      </c>
      <c r="AM236" s="24">
        <f t="shared" si="54"/>
        <v>530</v>
      </c>
      <c r="AN236" s="24">
        <f t="shared" si="54"/>
        <v>0</v>
      </c>
      <c r="AO236" s="24">
        <f t="shared" si="54"/>
        <v>20</v>
      </c>
      <c r="AP236" s="24">
        <f t="shared" si="54"/>
        <v>0</v>
      </c>
      <c r="AQ236" s="24">
        <f t="shared" si="54"/>
        <v>0</v>
      </c>
      <c r="AR236" s="24">
        <f t="shared" si="54"/>
        <v>0</v>
      </c>
      <c r="AS236" s="24">
        <f t="shared" si="54"/>
        <v>0</v>
      </c>
      <c r="AT236" s="24">
        <f t="shared" ref="AT236:BE236" si="56">SUM(AT180:AT235)</f>
        <v>0</v>
      </c>
      <c r="AU236" s="24">
        <f t="shared" ref="AU236:BA236" si="57">SUM(AU180:AU235)</f>
        <v>1650</v>
      </c>
      <c r="AV236" s="24">
        <f t="shared" si="57"/>
        <v>0</v>
      </c>
      <c r="AW236" s="24">
        <f t="shared" si="57"/>
        <v>0</v>
      </c>
      <c r="AX236" s="24">
        <f t="shared" si="57"/>
        <v>0</v>
      </c>
      <c r="AY236" s="24">
        <f t="shared" si="57"/>
        <v>0</v>
      </c>
      <c r="AZ236" s="24">
        <f t="shared" si="57"/>
        <v>0</v>
      </c>
      <c r="BA236" s="24">
        <f t="shared" si="57"/>
        <v>0</v>
      </c>
      <c r="BB236" s="24">
        <f t="shared" si="56"/>
        <v>0</v>
      </c>
      <c r="BC236" s="24">
        <f t="shared" si="56"/>
        <v>0</v>
      </c>
      <c r="BD236" s="24">
        <f t="shared" si="56"/>
        <v>0</v>
      </c>
      <c r="BE236" s="24">
        <f t="shared" si="56"/>
        <v>0</v>
      </c>
      <c r="BF236" s="24">
        <f t="shared" si="54"/>
        <v>3150</v>
      </c>
      <c r="BG236" s="24">
        <f t="shared" si="54"/>
        <v>0</v>
      </c>
      <c r="BH236" s="24">
        <f t="shared" si="54"/>
        <v>0</v>
      </c>
      <c r="BI236" s="24">
        <f t="shared" si="54"/>
        <v>0</v>
      </c>
      <c r="BJ236" s="24">
        <f t="shared" si="54"/>
        <v>0</v>
      </c>
      <c r="BK236" s="24">
        <f t="shared" si="54"/>
        <v>0</v>
      </c>
      <c r="BL236" s="24">
        <f t="shared" si="54"/>
        <v>0</v>
      </c>
      <c r="BM236" s="24">
        <f t="shared" si="54"/>
        <v>0</v>
      </c>
      <c r="BN236" s="24">
        <f t="shared" ref="BN236" si="58">SUM(BN180:BN235)</f>
        <v>0</v>
      </c>
      <c r="BO236" s="24">
        <f t="shared" si="54"/>
        <v>0</v>
      </c>
      <c r="BP236" s="24">
        <f t="shared" si="54"/>
        <v>0</v>
      </c>
      <c r="BQ236" s="24">
        <f t="shared" si="54"/>
        <v>0</v>
      </c>
      <c r="BR236" s="24">
        <f t="shared" si="54"/>
        <v>0</v>
      </c>
      <c r="BS236" s="24">
        <f t="shared" si="54"/>
        <v>0</v>
      </c>
      <c r="BT236" s="24">
        <f t="shared" si="54"/>
        <v>0</v>
      </c>
      <c r="BU236" s="24">
        <f t="shared" si="54"/>
        <v>95</v>
      </c>
      <c r="BV236" s="24">
        <f t="shared" si="54"/>
        <v>0</v>
      </c>
      <c r="BW236" s="24">
        <f t="shared" si="54"/>
        <v>110</v>
      </c>
      <c r="BX236" s="24">
        <f t="shared" si="54"/>
        <v>985</v>
      </c>
      <c r="BY236" s="24">
        <f t="shared" si="54"/>
        <v>110</v>
      </c>
      <c r="BZ236" s="24">
        <f t="shared" si="54"/>
        <v>0</v>
      </c>
      <c r="CA236" s="24">
        <f t="shared" si="54"/>
        <v>0</v>
      </c>
      <c r="CB236" s="24">
        <f t="shared" si="54"/>
        <v>0</v>
      </c>
      <c r="CC236" s="24">
        <f t="shared" si="54"/>
        <v>0</v>
      </c>
      <c r="CD236" s="24">
        <f t="shared" si="54"/>
        <v>20</v>
      </c>
      <c r="CE236" s="24">
        <f t="shared" si="54"/>
        <v>105</v>
      </c>
      <c r="CF236" s="24">
        <f t="shared" si="54"/>
        <v>0</v>
      </c>
      <c r="CG236" s="24">
        <f t="shared" si="54"/>
        <v>0</v>
      </c>
      <c r="CH236" s="24">
        <f t="shared" ref="CH236" si="59">SUM(CH180:CH235)</f>
        <v>0</v>
      </c>
      <c r="CI236" s="24">
        <f t="shared" ref="CI236:FI236" si="60">SUM(CI180:CI235)</f>
        <v>435</v>
      </c>
      <c r="CJ236" s="24">
        <f t="shared" si="60"/>
        <v>0</v>
      </c>
      <c r="CK236" s="24">
        <f t="shared" si="60"/>
        <v>145</v>
      </c>
      <c r="CL236" s="24">
        <f t="shared" si="60"/>
        <v>2040</v>
      </c>
      <c r="CM236" s="24">
        <f t="shared" si="60"/>
        <v>470</v>
      </c>
      <c r="CN236" s="24">
        <f t="shared" si="60"/>
        <v>15</v>
      </c>
      <c r="CO236" s="24">
        <f t="shared" si="60"/>
        <v>20</v>
      </c>
      <c r="CP236" s="24">
        <f t="shared" si="60"/>
        <v>25</v>
      </c>
      <c r="CQ236" s="24">
        <f t="shared" si="60"/>
        <v>10</v>
      </c>
      <c r="CR236" s="24">
        <f t="shared" si="60"/>
        <v>0</v>
      </c>
      <c r="CS236" s="24">
        <f t="shared" si="60"/>
        <v>0</v>
      </c>
      <c r="CT236" s="24">
        <f t="shared" si="60"/>
        <v>1000</v>
      </c>
      <c r="CU236" s="24">
        <f t="shared" si="60"/>
        <v>0</v>
      </c>
      <c r="CV236" s="24">
        <f t="shared" si="60"/>
        <v>5</v>
      </c>
      <c r="CW236" s="24">
        <f t="shared" si="60"/>
        <v>10</v>
      </c>
      <c r="CX236" s="24">
        <f t="shared" si="60"/>
        <v>0</v>
      </c>
      <c r="CY236" s="24">
        <f t="shared" si="60"/>
        <v>7</v>
      </c>
      <c r="CZ236" s="24">
        <f t="shared" si="60"/>
        <v>5</v>
      </c>
      <c r="DA236" s="24">
        <f t="shared" si="60"/>
        <v>7</v>
      </c>
      <c r="DB236" s="24">
        <f t="shared" si="60"/>
        <v>0</v>
      </c>
      <c r="DC236" s="24">
        <f t="shared" si="60"/>
        <v>170</v>
      </c>
      <c r="DD236" s="24">
        <f t="shared" si="60"/>
        <v>265</v>
      </c>
      <c r="DE236" s="24">
        <f t="shared" si="60"/>
        <v>0</v>
      </c>
      <c r="DF236" s="24">
        <f t="shared" ref="DF236:DL236" si="61">SUM(DF180:DF235)</f>
        <v>24</v>
      </c>
      <c r="DG236" s="24">
        <f t="shared" si="61"/>
        <v>30</v>
      </c>
      <c r="DH236" s="24">
        <f t="shared" si="61"/>
        <v>20</v>
      </c>
      <c r="DI236" s="24">
        <f t="shared" si="61"/>
        <v>0</v>
      </c>
      <c r="DJ236" s="24">
        <f t="shared" si="61"/>
        <v>0</v>
      </c>
      <c r="DK236" s="24">
        <f t="shared" si="61"/>
        <v>225</v>
      </c>
      <c r="DL236" s="24">
        <f t="shared" si="61"/>
        <v>5</v>
      </c>
      <c r="DM236" s="24">
        <f t="shared" si="60"/>
        <v>5</v>
      </c>
      <c r="DN236" s="24">
        <f t="shared" si="60"/>
        <v>0</v>
      </c>
      <c r="DO236" s="24">
        <f t="shared" si="60"/>
        <v>5</v>
      </c>
      <c r="DP236" s="24">
        <f t="shared" si="60"/>
        <v>0</v>
      </c>
      <c r="DQ236" s="24">
        <f t="shared" si="60"/>
        <v>0</v>
      </c>
      <c r="DR236" s="24">
        <f t="shared" si="60"/>
        <v>30</v>
      </c>
      <c r="DS236" s="24">
        <f t="shared" si="60"/>
        <v>0</v>
      </c>
      <c r="DT236" s="24">
        <f t="shared" ref="DT236:EL236" si="62">SUM(DT180:DT235)</f>
        <v>150</v>
      </c>
      <c r="DU236" s="24">
        <f t="shared" si="62"/>
        <v>0</v>
      </c>
      <c r="DV236" s="24">
        <f t="shared" si="62"/>
        <v>0</v>
      </c>
      <c r="DW236" s="24">
        <f t="shared" si="62"/>
        <v>650</v>
      </c>
      <c r="DX236" s="24">
        <f t="shared" si="62"/>
        <v>0</v>
      </c>
      <c r="DY236" s="24">
        <f t="shared" si="62"/>
        <v>0</v>
      </c>
      <c r="DZ236" s="24">
        <f t="shared" si="62"/>
        <v>0</v>
      </c>
      <c r="EA236" s="24">
        <f t="shared" si="62"/>
        <v>0</v>
      </c>
      <c r="EB236" s="24">
        <f t="shared" si="62"/>
        <v>0</v>
      </c>
      <c r="EC236" s="24">
        <f t="shared" ref="EC236:EI236" si="63">SUM(EC180:EC235)</f>
        <v>0</v>
      </c>
      <c r="ED236" s="24">
        <f t="shared" si="63"/>
        <v>0</v>
      </c>
      <c r="EE236" s="24">
        <f t="shared" si="63"/>
        <v>0</v>
      </c>
      <c r="EF236" s="24">
        <f t="shared" si="63"/>
        <v>0</v>
      </c>
      <c r="EG236" s="24">
        <f t="shared" si="63"/>
        <v>0</v>
      </c>
      <c r="EH236" s="24">
        <f t="shared" si="63"/>
        <v>0</v>
      </c>
      <c r="EI236" s="24">
        <f t="shared" si="63"/>
        <v>0</v>
      </c>
      <c r="EJ236" s="24">
        <f t="shared" si="62"/>
        <v>0</v>
      </c>
      <c r="EK236" s="24">
        <f t="shared" si="62"/>
        <v>0</v>
      </c>
      <c r="EL236" s="24">
        <f t="shared" si="62"/>
        <v>0</v>
      </c>
      <c r="EM236" s="24">
        <f t="shared" si="60"/>
        <v>0</v>
      </c>
      <c r="EN236" s="24">
        <f t="shared" ref="EN236:EY236" si="64">SUM(EN180:EN235)</f>
        <v>0</v>
      </c>
      <c r="EO236" s="24">
        <f t="shared" si="64"/>
        <v>0</v>
      </c>
      <c r="EP236" s="24">
        <f t="shared" si="64"/>
        <v>0</v>
      </c>
      <c r="EQ236" s="24">
        <f t="shared" ref="EQ236:ET236" si="65">SUM(EQ180:EQ235)</f>
        <v>0</v>
      </c>
      <c r="ER236" s="24">
        <f t="shared" si="65"/>
        <v>0</v>
      </c>
      <c r="ES236" s="24">
        <f t="shared" si="65"/>
        <v>0</v>
      </c>
      <c r="ET236" s="24">
        <f t="shared" si="65"/>
        <v>0</v>
      </c>
      <c r="EU236" s="24">
        <f t="shared" si="64"/>
        <v>405</v>
      </c>
      <c r="EV236" s="24">
        <f t="shared" si="64"/>
        <v>20</v>
      </c>
      <c r="EW236" s="24">
        <f t="shared" si="64"/>
        <v>0</v>
      </c>
      <c r="EX236" s="24">
        <f t="shared" si="64"/>
        <v>0</v>
      </c>
      <c r="EY236" s="24">
        <f t="shared" si="64"/>
        <v>0</v>
      </c>
      <c r="EZ236" s="24">
        <f t="shared" si="60"/>
        <v>0</v>
      </c>
      <c r="FA236" s="24">
        <f t="shared" si="60"/>
        <v>0</v>
      </c>
      <c r="FB236" s="24">
        <f t="shared" ref="FB236" si="66">SUM(FB180:FB235)</f>
        <v>40</v>
      </c>
      <c r="FC236" s="24">
        <f t="shared" si="60"/>
        <v>0</v>
      </c>
      <c r="FD236" s="24">
        <f t="shared" si="60"/>
        <v>0</v>
      </c>
      <c r="FE236" s="24">
        <f t="shared" si="60"/>
        <v>0</v>
      </c>
      <c r="FF236" s="24">
        <f t="shared" si="60"/>
        <v>80</v>
      </c>
      <c r="FG236" s="24">
        <f t="shared" si="60"/>
        <v>0</v>
      </c>
      <c r="FH236" s="24">
        <f t="shared" ref="FH236" si="67">SUM(FH180:FH235)</f>
        <v>0</v>
      </c>
      <c r="FI236" s="24">
        <f t="shared" si="60"/>
        <v>0</v>
      </c>
      <c r="FJ236" s="24">
        <f t="shared" ref="FJ236" si="68">SUM(FJ180:FJ235)</f>
        <v>0</v>
      </c>
      <c r="FK236" s="194"/>
      <c r="FL236" s="40">
        <f>SUM(H236:FJ236)</f>
        <v>14028</v>
      </c>
      <c r="FM236" s="31"/>
      <c r="FN236" s="32"/>
      <c r="FO236" s="32"/>
      <c r="FP236" s="24">
        <f>SUM(FP181:FP235)</f>
        <v>14028</v>
      </c>
      <c r="FQ236" s="5"/>
    </row>
    <row r="237" spans="1:173" s="37" customFormat="1" ht="15.6">
      <c r="A237" s="55"/>
      <c r="B237" s="56"/>
      <c r="C237" s="56"/>
      <c r="D237" s="56"/>
      <c r="E237" s="57"/>
      <c r="F237" s="57"/>
      <c r="G237" s="58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  <c r="AA237" s="59"/>
      <c r="AB237" s="59"/>
      <c r="AC237" s="59"/>
      <c r="AD237" s="59"/>
      <c r="AE237" s="59"/>
      <c r="AF237" s="59"/>
      <c r="AG237" s="59"/>
      <c r="AH237" s="59"/>
      <c r="AI237" s="59"/>
      <c r="AJ237" s="59"/>
      <c r="AK237" s="59"/>
      <c r="AL237" s="59"/>
      <c r="AM237" s="59"/>
      <c r="AN237" s="59"/>
      <c r="AO237" s="59"/>
      <c r="AP237" s="59"/>
      <c r="AQ237" s="59"/>
      <c r="AR237" s="59"/>
      <c r="AS237" s="59"/>
      <c r="AT237" s="59"/>
      <c r="AU237" s="59"/>
      <c r="AV237" s="59"/>
      <c r="AW237" s="59"/>
      <c r="AX237" s="59"/>
      <c r="AY237" s="59"/>
      <c r="AZ237" s="59"/>
      <c r="BA237" s="59"/>
      <c r="BB237" s="59"/>
      <c r="BC237" s="59"/>
      <c r="BD237" s="59"/>
      <c r="BE237" s="59"/>
      <c r="BF237" s="59"/>
      <c r="BG237" s="59"/>
      <c r="BH237" s="59"/>
      <c r="BI237" s="59"/>
      <c r="BJ237" s="59"/>
      <c r="BK237" s="59"/>
      <c r="BL237" s="59"/>
      <c r="BM237" s="59"/>
      <c r="BN237" s="59"/>
      <c r="BO237" s="59"/>
      <c r="BP237" s="59"/>
      <c r="BQ237" s="59"/>
      <c r="BR237" s="59"/>
      <c r="BS237" s="59"/>
      <c r="BT237" s="59"/>
      <c r="BU237" s="59"/>
      <c r="BV237" s="59"/>
      <c r="BW237" s="59"/>
      <c r="BX237" s="59"/>
      <c r="BY237" s="59"/>
      <c r="BZ237" s="59"/>
      <c r="CA237" s="59"/>
      <c r="CB237" s="59"/>
      <c r="CC237" s="59"/>
      <c r="CD237" s="59"/>
      <c r="CE237" s="59"/>
      <c r="CF237" s="59"/>
      <c r="CG237" s="59"/>
      <c r="CH237" s="59"/>
      <c r="CI237" s="59"/>
      <c r="CJ237" s="59"/>
      <c r="CK237" s="59"/>
      <c r="CL237" s="59"/>
      <c r="CM237" s="59"/>
      <c r="CN237" s="59"/>
      <c r="CO237" s="59"/>
      <c r="CP237" s="59"/>
      <c r="CQ237" s="59"/>
      <c r="CR237" s="59"/>
      <c r="CS237" s="59"/>
      <c r="CT237" s="59"/>
      <c r="CU237" s="59"/>
      <c r="CV237" s="59"/>
      <c r="CW237" s="59"/>
      <c r="CX237" s="59"/>
      <c r="CY237" s="59"/>
      <c r="CZ237" s="59"/>
      <c r="DA237" s="59"/>
      <c r="DB237" s="59"/>
      <c r="DC237" s="59"/>
      <c r="DD237" s="59"/>
      <c r="DE237" s="59"/>
      <c r="DF237" s="59"/>
      <c r="DG237" s="59"/>
      <c r="DH237" s="59"/>
      <c r="DI237" s="59"/>
      <c r="DJ237" s="59"/>
      <c r="DK237" s="59"/>
      <c r="DL237" s="59"/>
      <c r="DM237" s="59"/>
      <c r="DN237" s="59"/>
      <c r="DO237" s="59"/>
      <c r="DP237" s="59"/>
      <c r="DQ237" s="59"/>
      <c r="DR237" s="59"/>
      <c r="DS237" s="59"/>
      <c r="DT237" s="59"/>
      <c r="DU237" s="59"/>
      <c r="DV237" s="59"/>
      <c r="DW237" s="59"/>
      <c r="DX237" s="59"/>
      <c r="DY237" s="59"/>
      <c r="DZ237" s="59"/>
      <c r="EA237" s="59"/>
      <c r="EB237" s="59"/>
      <c r="EC237" s="59"/>
      <c r="ED237" s="59"/>
      <c r="EE237" s="59"/>
      <c r="EF237" s="59"/>
      <c r="EG237" s="59"/>
      <c r="EH237" s="59"/>
      <c r="EI237" s="59"/>
      <c r="EJ237" s="59"/>
      <c r="EK237" s="59"/>
      <c r="EL237" s="59"/>
      <c r="EM237" s="59"/>
      <c r="EN237" s="59"/>
      <c r="EO237" s="59"/>
      <c r="EP237" s="59"/>
      <c r="EQ237" s="59"/>
      <c r="ER237" s="59"/>
      <c r="ES237" s="59"/>
      <c r="ET237" s="59"/>
      <c r="EU237" s="59"/>
      <c r="EV237" s="59"/>
      <c r="EW237" s="59"/>
      <c r="EX237" s="59"/>
      <c r="EY237" s="59"/>
      <c r="EZ237" s="59"/>
      <c r="FA237" s="59"/>
      <c r="FB237" s="59"/>
      <c r="FC237" s="59"/>
      <c r="FD237" s="59"/>
      <c r="FE237" s="59"/>
      <c r="FF237" s="59"/>
      <c r="FG237" s="59"/>
      <c r="FH237" s="59"/>
      <c r="FI237" s="59"/>
      <c r="FJ237" s="59"/>
      <c r="FK237" s="192"/>
      <c r="FL237" s="61"/>
      <c r="FM237" s="58"/>
      <c r="FN237" s="55"/>
      <c r="FO237" s="60"/>
      <c r="FP237" s="60"/>
      <c r="FQ237" s="5"/>
    </row>
    <row r="238" spans="1:173" s="123" customFormat="1" ht="32.4">
      <c r="A238" s="118" t="s">
        <v>12</v>
      </c>
      <c r="B238" s="119" t="s">
        <v>47</v>
      </c>
      <c r="C238" s="119" t="s">
        <v>41</v>
      </c>
      <c r="D238" s="119" t="s">
        <v>14</v>
      </c>
      <c r="E238" s="120" t="s">
        <v>29</v>
      </c>
      <c r="F238" s="120"/>
      <c r="G238" s="120"/>
      <c r="H238" s="124" t="str">
        <f t="shared" ref="H238:FJ238" si="69">+H$6</f>
        <v>ANVLINK-00</v>
      </c>
      <c r="I238" s="124" t="str">
        <f t="shared" si="69"/>
        <v>N1030D2L-00</v>
      </c>
      <c r="J238" s="124" t="str">
        <f t="shared" si="69"/>
        <v>N1030L2L-00</v>
      </c>
      <c r="K238" s="124" t="str">
        <f t="shared" si="69"/>
        <v>N1030O2I-00</v>
      </c>
      <c r="L238" s="124" t="str">
        <f t="shared" si="69"/>
        <v>N103D42L-00</v>
      </c>
      <c r="M238" s="124" t="str">
        <f t="shared" si="69"/>
        <v>N105T4L-00</v>
      </c>
      <c r="N238" s="124" t="str">
        <f t="shared" si="69"/>
        <v>N105TD4D-00</v>
      </c>
      <c r="O238" s="124" t="str">
        <f t="shared" si="69"/>
        <v>N105TO4D-00</v>
      </c>
      <c r="P238" s="124" t="str">
        <f t="shared" si="69"/>
        <v>N105TO4L-00</v>
      </c>
      <c r="Q238" s="124" t="str">
        <f t="shared" si="69"/>
        <v>N1650D4L-00</v>
      </c>
      <c r="R238" s="124" t="str">
        <f t="shared" si="69"/>
        <v>N1650GO4-00</v>
      </c>
      <c r="S238" s="124" t="str">
        <f t="shared" si="69"/>
        <v>N1650IO4-00</v>
      </c>
      <c r="T238" s="124" t="str">
        <f t="shared" si="69"/>
        <v>N1650IX4-00</v>
      </c>
      <c r="U238" s="124" t="str">
        <f t="shared" si="69"/>
        <v>N1650O4-00</v>
      </c>
      <c r="V238" s="124" t="str">
        <f t="shared" si="69"/>
        <v>N1650O4L-00</v>
      </c>
      <c r="W238" s="124" t="str">
        <f t="shared" si="69"/>
        <v>N1650W24-00</v>
      </c>
      <c r="X238" s="124" t="str">
        <f t="shared" si="69"/>
        <v>N1650WO4-00</v>
      </c>
      <c r="Y238" s="124" t="str">
        <f t="shared" si="69"/>
        <v>N1656D4-00</v>
      </c>
      <c r="Z238" s="124" t="str">
        <f t="shared" si="69"/>
        <v>N1656D4L-00</v>
      </c>
      <c r="AA238" s="124" t="str">
        <f t="shared" si="69"/>
        <v>N1656EO4-00</v>
      </c>
      <c r="AB238" s="124" t="str">
        <f t="shared" si="69"/>
        <v>N1656O4-00</v>
      </c>
      <c r="AC238" s="124" t="str">
        <f t="shared" si="69"/>
        <v>N1656O4L-00</v>
      </c>
      <c r="AD238" s="124" t="str">
        <f t="shared" si="69"/>
        <v>N1656W24-00</v>
      </c>
      <c r="AE238" s="124" t="str">
        <f t="shared" si="69"/>
        <v>N1656WO4-00</v>
      </c>
      <c r="AF238" s="124" t="str">
        <f t="shared" si="69"/>
        <v>N165SD4-00</v>
      </c>
      <c r="AG238" s="124" t="str">
        <f t="shared" si="69"/>
        <v>N165SO4-00</v>
      </c>
      <c r="AH238" s="124" t="str">
        <f t="shared" si="69"/>
        <v>N165SWO4-00</v>
      </c>
      <c r="AI238" s="124" t="str">
        <f t="shared" si="69"/>
        <v>N1660D6-00</v>
      </c>
      <c r="AJ238" s="124" t="str">
        <f t="shared" si="69"/>
        <v>N1660G6-00</v>
      </c>
      <c r="AK238" s="124" t="str">
        <f t="shared" si="69"/>
        <v>N1660GO6-00</v>
      </c>
      <c r="AL238" s="124" t="str">
        <f t="shared" si="69"/>
        <v>N1660IO6-00</v>
      </c>
      <c r="AM238" s="124" t="str">
        <f t="shared" si="69"/>
        <v>N1660O6-00</v>
      </c>
      <c r="AN238" s="124" t="str">
        <f t="shared" si="69"/>
        <v>N166SA-00</v>
      </c>
      <c r="AO238" s="124" t="str">
        <f t="shared" si="69"/>
        <v>N166SD6-00</v>
      </c>
      <c r="AP238" s="124" t="str">
        <f t="shared" si="69"/>
        <v>N166SDV6-EC</v>
      </c>
      <c r="AQ238" s="124" t="str">
        <f t="shared" si="69"/>
        <v>N166SG6-00</v>
      </c>
      <c r="AR238" s="124" t="str">
        <f t="shared" si="69"/>
        <v>N166SGO6-00</v>
      </c>
      <c r="AS238" s="124" t="str">
        <f t="shared" si="69"/>
        <v>N166SIO6-00</v>
      </c>
      <c r="AT238" s="124" t="str">
        <f t="shared" si="69"/>
        <v>N166SIX6-00</v>
      </c>
      <c r="AU238" s="124" t="str">
        <f t="shared" si="69"/>
        <v>N166SO6-00</v>
      </c>
      <c r="AV238" s="124" t="str">
        <f t="shared" si="69"/>
        <v>N166TGO6-00</v>
      </c>
      <c r="AW238" s="124" t="str">
        <f t="shared" si="69"/>
        <v>N166TIO6-00</v>
      </c>
      <c r="AX238" s="124" t="str">
        <f t="shared" si="69"/>
        <v>N166TIX6-00</v>
      </c>
      <c r="AY238" s="124" t="str">
        <f t="shared" si="69"/>
        <v>N166TO6-00</v>
      </c>
      <c r="AZ238" s="124" t="str">
        <f t="shared" si="69"/>
        <v>N166TW26-00</v>
      </c>
      <c r="BA238" s="124" t="str">
        <f t="shared" si="69"/>
        <v>N2060AX-00</v>
      </c>
      <c r="BB238" s="124" t="str">
        <f t="shared" si="69"/>
        <v>N2060D6-00</v>
      </c>
      <c r="BC238" s="124" t="str">
        <f t="shared" si="69"/>
        <v>N2060GP-00</v>
      </c>
      <c r="BD238" s="124" t="str">
        <f t="shared" si="69"/>
        <v>N2060IO6-00</v>
      </c>
      <c r="BE238" s="124" t="str">
        <f t="shared" si="69"/>
        <v>N2060IX6-00</v>
      </c>
      <c r="BF238" s="124" t="str">
        <f t="shared" si="69"/>
        <v>N2060O6-00</v>
      </c>
      <c r="BG238" s="124" t="str">
        <f t="shared" si="69"/>
        <v>N2060W26-00</v>
      </c>
      <c r="BH238" s="124" t="str">
        <f t="shared" si="69"/>
        <v>N2060WO6-00</v>
      </c>
      <c r="BI238" s="124" t="str">
        <f t="shared" si="69"/>
        <v>N206SGW8-00</v>
      </c>
      <c r="BJ238" s="124" t="str">
        <f t="shared" si="69"/>
        <v>N206SW2-00</v>
      </c>
      <c r="BK238" s="124" t="str">
        <f t="shared" si="69"/>
        <v>N207SA-00</v>
      </c>
      <c r="BL238" s="124" t="str">
        <f t="shared" si="69"/>
        <v>N207SGOD-00</v>
      </c>
      <c r="BM238" s="124" t="str">
        <f t="shared" si="69"/>
        <v>N207SGWD-00</v>
      </c>
      <c r="BN238" s="124" t="str">
        <f t="shared" si="69"/>
        <v>N207SW-00</v>
      </c>
      <c r="BO238" s="124" t="str">
        <f t="shared" si="69"/>
        <v>N207SW-00</v>
      </c>
      <c r="BP238" s="124" t="str">
        <f t="shared" si="69"/>
        <v>N207SWO-00</v>
      </c>
      <c r="BQ238" s="124" t="str">
        <f t="shared" si="69"/>
        <v>N2080TO-00</v>
      </c>
      <c r="BR238" s="124" t="str">
        <f t="shared" si="69"/>
        <v>N208SG-00</v>
      </c>
      <c r="BS238" s="124" t="str">
        <f t="shared" si="69"/>
        <v>N208SGO-00</v>
      </c>
      <c r="BT238" s="124" t="str">
        <f t="shared" si="69"/>
        <v>N208SW-00</v>
      </c>
      <c r="BU238" s="124" t="str">
        <f t="shared" si="69"/>
        <v>N3060AE-00</v>
      </c>
      <c r="BV238" s="124" t="str">
        <f t="shared" si="69"/>
        <v>N3060E-00</v>
      </c>
      <c r="BW238" s="124" t="str">
        <f t="shared" si="69"/>
        <v>N3060EO-00</v>
      </c>
      <c r="BX238" s="124" t="str">
        <f t="shared" si="69"/>
        <v>N3060GO-00</v>
      </c>
      <c r="BY238" s="124" t="str">
        <f t="shared" si="69"/>
        <v>N3060VO-00</v>
      </c>
      <c r="BZ238" s="124" t="str">
        <f t="shared" si="69"/>
        <v>N306TAE-00</v>
      </c>
      <c r="CA238" s="124" t="str">
        <f t="shared" si="69"/>
        <v>N306TAM-00</v>
      </c>
      <c r="CB238" s="124" t="str">
        <f t="shared" si="69"/>
        <v>N306TE-00</v>
      </c>
      <c r="CC238" s="124" t="str">
        <f t="shared" si="69"/>
        <v>N306TEO-00</v>
      </c>
      <c r="CD238" s="124" t="str">
        <f t="shared" si="69"/>
        <v>N306TGO-00</v>
      </c>
      <c r="CE238" s="124" t="str">
        <f t="shared" si="69"/>
        <v>N306TGOP-00</v>
      </c>
      <c r="CF238" s="124" t="str">
        <f t="shared" si="69"/>
        <v>N306TGP-00</v>
      </c>
      <c r="CG238" s="124" t="str">
        <f t="shared" si="69"/>
        <v>N306TVO-00</v>
      </c>
      <c r="CH238" s="124" t="str">
        <f t="shared" si="69"/>
        <v>N3070AM-00</v>
      </c>
      <c r="CI238" s="124" t="str">
        <f t="shared" si="69"/>
        <v>N3070AM-00</v>
      </c>
      <c r="CJ238" s="124" t="str">
        <f t="shared" si="69"/>
        <v>N3070E-00</v>
      </c>
      <c r="CK238" s="124" t="str">
        <f t="shared" si="69"/>
        <v>N3070EO-00</v>
      </c>
      <c r="CL238" s="124" t="str">
        <f t="shared" si="69"/>
        <v>N3070GO-00</v>
      </c>
      <c r="CM238" s="124" t="str">
        <f t="shared" si="69"/>
        <v>N3070VO-00</v>
      </c>
      <c r="CN238" s="124" t="str">
        <f t="shared" si="69"/>
        <v>N3080AM-00</v>
      </c>
      <c r="CO238" s="124" t="str">
        <f t="shared" si="69"/>
        <v>N3080AW-00</v>
      </c>
      <c r="CP238" s="124" t="str">
        <f t="shared" si="69"/>
        <v>N3080AWB-00</v>
      </c>
      <c r="CQ238" s="124" t="str">
        <f t="shared" si="69"/>
        <v>N3080AX-00</v>
      </c>
      <c r="CR238" s="124" t="str">
        <f t="shared" si="69"/>
        <v>N3080E-00</v>
      </c>
      <c r="CS238" s="124" t="str">
        <f t="shared" si="69"/>
        <v>N3080EO-00</v>
      </c>
      <c r="CT238" s="124" t="str">
        <f t="shared" si="69"/>
        <v>N3080GO-00</v>
      </c>
      <c r="CU238" s="124" t="str">
        <f t="shared" si="69"/>
        <v>N3080GWB-00</v>
      </c>
      <c r="CV238" s="124" t="str">
        <f t="shared" si="69"/>
        <v>N3080IE-00</v>
      </c>
      <c r="CW238" s="124" t="str">
        <f t="shared" si="69"/>
        <v>N3080IE-AU</v>
      </c>
      <c r="CX238" s="124" t="str">
        <f t="shared" si="69"/>
        <v>N3080IE-CN</v>
      </c>
      <c r="CY238" s="124" t="str">
        <f t="shared" si="69"/>
        <v>N3080IE-JP</v>
      </c>
      <c r="CZ238" s="124" t="str">
        <f t="shared" si="69"/>
        <v>N3080IE-KR</v>
      </c>
      <c r="DA238" s="124" t="str">
        <f t="shared" si="69"/>
        <v>N3080IE-TW</v>
      </c>
      <c r="DB238" s="124" t="str">
        <f t="shared" si="69"/>
        <v>N3080IE-US</v>
      </c>
      <c r="DC238" s="124" t="str">
        <f t="shared" si="69"/>
        <v>N3080T-00</v>
      </c>
      <c r="DD238" s="124" t="str">
        <f t="shared" si="69"/>
        <v>N3080VO-00</v>
      </c>
      <c r="DE238" s="124" t="str">
        <f t="shared" si="69"/>
        <v>N3090AM-00</v>
      </c>
      <c r="DF238" s="124" t="str">
        <f t="shared" si="69"/>
        <v>N3090AW-00</v>
      </c>
      <c r="DG238" s="124" t="str">
        <f t="shared" si="69"/>
        <v>N3090AWB-00</v>
      </c>
      <c r="DH238" s="124" t="str">
        <f t="shared" si="69"/>
        <v>N3090AX-00</v>
      </c>
      <c r="DI238" s="124" t="str">
        <f t="shared" si="69"/>
        <v>N3090E-00</v>
      </c>
      <c r="DJ238" s="124" t="str">
        <f t="shared" si="69"/>
        <v>N3090EO-00</v>
      </c>
      <c r="DK238" s="124" t="str">
        <f t="shared" si="69"/>
        <v>N3090GO-00</v>
      </c>
      <c r="DL238" s="124" t="str">
        <f t="shared" si="69"/>
        <v>N3090IE-00</v>
      </c>
      <c r="DM238" s="124" t="str">
        <f t="shared" si="69"/>
        <v>N3090IE-AU</v>
      </c>
      <c r="DN238" s="124" t="str">
        <f t="shared" si="69"/>
        <v>N3090IE-CN</v>
      </c>
      <c r="DO238" s="124" t="str">
        <f t="shared" si="69"/>
        <v>N3090IE-JP</v>
      </c>
      <c r="DP238" s="124" t="str">
        <f t="shared" si="69"/>
        <v>N3090IE-KR</v>
      </c>
      <c r="DQ238" s="124" t="str">
        <f t="shared" si="69"/>
        <v>N3090IE-US</v>
      </c>
      <c r="DR238" s="124" t="str">
        <f t="shared" si="69"/>
        <v>N3090T-00</v>
      </c>
      <c r="DS238" s="124" t="str">
        <f t="shared" si="69"/>
        <v>N3090T-EC</v>
      </c>
      <c r="DT238" s="124" t="str">
        <f t="shared" si="69"/>
        <v>N3090VO-00</v>
      </c>
      <c r="DU238" s="124" t="str">
        <f t="shared" si="69"/>
        <v>N71052IL-00</v>
      </c>
      <c r="DV238" s="124" t="str">
        <f t="shared" si="69"/>
        <v>N7105S2L-00</v>
      </c>
      <c r="DW238" s="124" t="str">
        <f t="shared" si="69"/>
        <v>N710D32L-00</v>
      </c>
      <c r="DX238" s="124" t="str">
        <f t="shared" si="69"/>
        <v>N710D52L-00</v>
      </c>
      <c r="DY238" s="124" t="str">
        <f t="shared" si="69"/>
        <v>N710D5GL-00</v>
      </c>
      <c r="DZ238" s="124" t="str">
        <f t="shared" si="69"/>
        <v>N730D52I-00</v>
      </c>
      <c r="EA238" s="124" t="str">
        <f t="shared" si="69"/>
        <v>N730D52L-00</v>
      </c>
      <c r="EB238" s="124" t="str">
        <f t="shared" si="69"/>
        <v>R55XTD6-00</v>
      </c>
      <c r="EC238" s="124" t="str">
        <f t="shared" si="69"/>
        <v>R55XTD64-00</v>
      </c>
      <c r="ED238" s="124" t="str">
        <f t="shared" si="69"/>
        <v>R55XTGO-00</v>
      </c>
      <c r="EE238" s="124" t="str">
        <f t="shared" si="69"/>
        <v>R55XTGO4-00</v>
      </c>
      <c r="EF238" s="124" t="str">
        <f t="shared" si="69"/>
        <v>R55XTOC-00</v>
      </c>
      <c r="EG238" s="124" t="str">
        <f t="shared" si="69"/>
        <v>R55XTOC4-00</v>
      </c>
      <c r="EH238" s="124" t="str">
        <f t="shared" si="69"/>
        <v>R56XTGO-00</v>
      </c>
      <c r="EI238" s="124" t="str">
        <f t="shared" si="69"/>
        <v>R56XTWF-00</v>
      </c>
      <c r="EJ238" s="124" t="str">
        <f t="shared" si="69"/>
        <v>R56XTWO-00</v>
      </c>
      <c r="EK238" s="124" t="str">
        <f t="shared" si="69"/>
        <v>R57G-00</v>
      </c>
      <c r="EL238" s="124" t="str">
        <f t="shared" si="69"/>
        <v>R57GO-00</v>
      </c>
      <c r="EM238" s="124" t="str">
        <f t="shared" si="69"/>
        <v>R57XTA-00</v>
      </c>
      <c r="EN238" s="124" t="str">
        <f t="shared" si="69"/>
        <v>R57XTG-00</v>
      </c>
      <c r="EO238" s="124" t="str">
        <f t="shared" si="69"/>
        <v>R57XTGO-00</v>
      </c>
      <c r="EP238" s="124" t="str">
        <f t="shared" si="69"/>
        <v>R67E-00</v>
      </c>
      <c r="EQ238" s="124" t="str">
        <f t="shared" si="69"/>
        <v>R67GO-00</v>
      </c>
      <c r="ER238" s="124" t="str">
        <f t="shared" si="69"/>
        <v>R67XTAE-00</v>
      </c>
      <c r="ES238" s="124" t="str">
        <f t="shared" si="69"/>
        <v>R67XTB-00</v>
      </c>
      <c r="ET238" s="124" t="str">
        <f t="shared" si="69"/>
        <v>R67XTE-00</v>
      </c>
      <c r="EU238" s="124" t="str">
        <f t="shared" si="69"/>
        <v>R67XTGO-00</v>
      </c>
      <c r="EV238" s="124" t="str">
        <f t="shared" si="69"/>
        <v>R68AM-00</v>
      </c>
      <c r="EW238" s="124" t="str">
        <f t="shared" si="69"/>
        <v>R68B-00</v>
      </c>
      <c r="EX238" s="124" t="str">
        <f t="shared" si="69"/>
        <v>R68GO-00</v>
      </c>
      <c r="EY238" s="124" t="str">
        <f t="shared" si="69"/>
        <v>R68XTAM-00</v>
      </c>
      <c r="EZ238" s="124" t="str">
        <f t="shared" si="69"/>
        <v>R68XTAMC-00</v>
      </c>
      <c r="FA238" s="124" t="str">
        <f t="shared" si="69"/>
        <v>R68XTB-00</v>
      </c>
      <c r="FB238" s="124" t="str">
        <f t="shared" si="69"/>
        <v>R68XTGO-00</v>
      </c>
      <c r="FC238" s="124" t="str">
        <f t="shared" si="69"/>
        <v>R69XTAM-00</v>
      </c>
      <c r="FD238" s="124" t="str">
        <f t="shared" si="69"/>
        <v>R69XTAWB-00</v>
      </c>
      <c r="FE238" s="124" t="str">
        <f t="shared" si="69"/>
        <v>R69XTB-00</v>
      </c>
      <c r="FF238" s="124" t="str">
        <f t="shared" si="69"/>
        <v>R69XTGO-00</v>
      </c>
      <c r="FG238" s="124" t="str">
        <f t="shared" si="69"/>
        <v>RX570G8-00</v>
      </c>
      <c r="FH238" s="124" t="str">
        <f t="shared" si="69"/>
        <v>RX580G8-00</v>
      </c>
      <c r="FI238" s="124" t="str">
        <f t="shared" si="69"/>
        <v>RX582048-00</v>
      </c>
      <c r="FJ238" s="124" t="str">
        <f t="shared" si="69"/>
        <v>RX590GME-00</v>
      </c>
      <c r="FK238" s="193" t="s">
        <v>15</v>
      </c>
      <c r="FL238" s="121" t="s">
        <v>2</v>
      </c>
      <c r="FM238" s="121" t="s">
        <v>3</v>
      </c>
      <c r="FN238" s="121" t="s">
        <v>18</v>
      </c>
      <c r="FO238" s="121" t="s">
        <v>46</v>
      </c>
      <c r="FP238" s="122"/>
      <c r="FQ238" s="5"/>
    </row>
    <row r="239" spans="1:173" s="5" customFormat="1" ht="15.75" customHeight="1">
      <c r="A239" s="107" t="s">
        <v>264</v>
      </c>
      <c r="B239" s="107" t="s">
        <v>264</v>
      </c>
      <c r="C239" s="107" t="s">
        <v>424</v>
      </c>
      <c r="D239" s="107" t="s">
        <v>63</v>
      </c>
      <c r="E239" s="108" t="s">
        <v>425</v>
      </c>
      <c r="F239" s="107" t="s">
        <v>267</v>
      </c>
      <c r="G239" s="107" t="s">
        <v>917</v>
      </c>
      <c r="H239" s="225">
        <f>100-100+100</f>
        <v>100</v>
      </c>
      <c r="I239" s="109"/>
      <c r="J239" s="109"/>
      <c r="K239" s="109"/>
      <c r="L239" s="109"/>
      <c r="M239" s="109"/>
      <c r="N239" s="109"/>
      <c r="O239" s="109"/>
      <c r="P239" s="109"/>
      <c r="Q239" s="109"/>
      <c r="R239" s="109"/>
      <c r="S239" s="109"/>
      <c r="T239" s="109"/>
      <c r="U239" s="109"/>
      <c r="V239" s="109"/>
      <c r="W239" s="109"/>
      <c r="X239" s="109"/>
      <c r="Y239" s="109"/>
      <c r="Z239" s="109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  <c r="AS239" s="109"/>
      <c r="AT239" s="109"/>
      <c r="AU239" s="109"/>
      <c r="AV239" s="109"/>
      <c r="AW239" s="109"/>
      <c r="AX239" s="109"/>
      <c r="AY239" s="109"/>
      <c r="AZ239" s="109"/>
      <c r="BA239" s="109"/>
      <c r="BB239" s="109"/>
      <c r="BC239" s="109"/>
      <c r="BD239" s="109"/>
      <c r="BE239" s="109"/>
      <c r="BF239" s="109"/>
      <c r="BG239" s="109"/>
      <c r="BH239" s="109"/>
      <c r="BI239" s="109"/>
      <c r="BJ239" s="109"/>
      <c r="BK239" s="109"/>
      <c r="BL239" s="109"/>
      <c r="BM239" s="109"/>
      <c r="BN239" s="109"/>
      <c r="BO239" s="109"/>
      <c r="BP239" s="109"/>
      <c r="BQ239" s="109"/>
      <c r="BR239" s="109"/>
      <c r="BS239" s="109"/>
      <c r="BT239" s="109"/>
      <c r="BU239" s="213">
        <f>3000-3000+200</f>
        <v>200</v>
      </c>
      <c r="BV239" s="213">
        <f>5000-5000+50</f>
        <v>50</v>
      </c>
      <c r="BW239" s="213">
        <f>5000-5000+210</f>
        <v>210</v>
      </c>
      <c r="BX239" s="208">
        <f>5000-5000</f>
        <v>0</v>
      </c>
      <c r="BY239" s="213">
        <f>5000-5000+210</f>
        <v>210</v>
      </c>
      <c r="BZ239" s="208">
        <f>3000-3000</f>
        <v>0</v>
      </c>
      <c r="CA239" s="208">
        <f>3000-3000</f>
        <v>0</v>
      </c>
      <c r="CB239" s="208">
        <f>2000-2000</f>
        <v>0</v>
      </c>
      <c r="CC239" s="208">
        <f>5000-5000</f>
        <v>0</v>
      </c>
      <c r="CD239" s="208">
        <f>5000-5000</f>
        <v>0</v>
      </c>
      <c r="CE239" s="208">
        <f>10000-10000</f>
        <v>0</v>
      </c>
      <c r="CF239" s="109"/>
      <c r="CG239" s="208">
        <f>5000-5000</f>
        <v>0</v>
      </c>
      <c r="CH239" s="109"/>
      <c r="CI239" s="213">
        <f>2000-2000+735</f>
        <v>735</v>
      </c>
      <c r="CJ239" s="208">
        <f>5000-5000</f>
        <v>0</v>
      </c>
      <c r="CK239" s="213">
        <f>5000-5000+210</f>
        <v>210</v>
      </c>
      <c r="CL239" s="213">
        <f>5000-5000+2660</f>
        <v>2660</v>
      </c>
      <c r="CM239" s="213">
        <f>5000-5000+710</f>
        <v>710</v>
      </c>
      <c r="CN239" s="208">
        <f>4000-4000</f>
        <v>0</v>
      </c>
      <c r="CQ239" s="208">
        <f>1000-1000</f>
        <v>0</v>
      </c>
      <c r="CR239" s="208">
        <f>2000-2000</f>
        <v>0</v>
      </c>
      <c r="CS239" s="208">
        <f>3000-3000</f>
        <v>0</v>
      </c>
      <c r="CT239" s="208">
        <f>5000-5000</f>
        <v>0</v>
      </c>
      <c r="CU239" s="109"/>
      <c r="CV239" s="109"/>
      <c r="CW239" s="109"/>
      <c r="CX239" s="109"/>
      <c r="CY239" s="109"/>
      <c r="CZ239" s="109"/>
      <c r="DA239" s="109"/>
      <c r="DB239" s="208">
        <f>50-50</f>
        <v>0</v>
      </c>
      <c r="DC239" s="208">
        <f>2000-2000</f>
        <v>0</v>
      </c>
      <c r="DD239" s="208">
        <f>4000-4000</f>
        <v>0</v>
      </c>
      <c r="DE239" s="208">
        <f>1000-1000</f>
        <v>0</v>
      </c>
      <c r="DF239" s="208">
        <f>200-200</f>
        <v>0</v>
      </c>
      <c r="DG239" s="213">
        <f>200-200+15</f>
        <v>15</v>
      </c>
      <c r="DH239" s="208">
        <f>500-500</f>
        <v>0</v>
      </c>
      <c r="DI239" s="208">
        <f>500-500</f>
        <v>0</v>
      </c>
      <c r="DJ239" s="213">
        <f>500-500+2</f>
        <v>2</v>
      </c>
      <c r="DK239" s="213">
        <f>500-500+300</f>
        <v>300</v>
      </c>
      <c r="DL239" s="109"/>
      <c r="DM239" s="109"/>
      <c r="DN239" s="109"/>
      <c r="DO239" s="109"/>
      <c r="DP239" s="109"/>
      <c r="DQ239" s="213">
        <f>30-30+16</f>
        <v>16</v>
      </c>
      <c r="DR239" s="213">
        <f>1000-1000+15</f>
        <v>15</v>
      </c>
      <c r="DS239" s="109"/>
      <c r="DT239" s="213">
        <f>500-500+195</f>
        <v>195</v>
      </c>
      <c r="DU239" s="109"/>
      <c r="DV239" s="109"/>
      <c r="DW239" s="109"/>
      <c r="DX239" s="109"/>
      <c r="DY239" s="109"/>
      <c r="DZ239" s="109"/>
      <c r="EA239" s="109"/>
      <c r="EB239" s="109"/>
      <c r="EC239" s="109"/>
      <c r="ED239" s="109"/>
      <c r="EE239" s="109"/>
      <c r="EF239" s="109"/>
      <c r="EG239" s="109"/>
      <c r="EH239" s="109"/>
      <c r="EI239" s="109"/>
      <c r="EJ239" s="109"/>
      <c r="EK239" s="109"/>
      <c r="EL239" s="109"/>
      <c r="EM239" s="109"/>
      <c r="EN239" s="109"/>
      <c r="EO239" s="109"/>
      <c r="EP239" s="109"/>
      <c r="EQ239" s="109"/>
      <c r="ER239" s="208">
        <f>2000-2000</f>
        <v>0</v>
      </c>
      <c r="ES239" s="109"/>
      <c r="ET239" s="213">
        <f>4000-4000+100</f>
        <v>100</v>
      </c>
      <c r="EU239" s="213">
        <f>4000-4000+1170</f>
        <v>1170</v>
      </c>
      <c r="EV239" s="213">
        <f>1000-1000+40</f>
        <v>40</v>
      </c>
      <c r="EW239" s="109"/>
      <c r="EX239" s="213">
        <f>1000-1000+10</f>
        <v>10</v>
      </c>
      <c r="EY239" s="208">
        <f>1000-1000</f>
        <v>0</v>
      </c>
      <c r="EZ239" s="213">
        <f>1000-1000+5</f>
        <v>5</v>
      </c>
      <c r="FA239" s="109"/>
      <c r="FB239" s="213">
        <f>2000-2000+75</f>
        <v>75</v>
      </c>
      <c r="FC239" s="208">
        <f>1000-1000</f>
        <v>0</v>
      </c>
      <c r="FD239" s="208">
        <f>200-200</f>
        <v>0</v>
      </c>
      <c r="FE239" s="109"/>
      <c r="FF239" s="213">
        <f>1000-1000+200</f>
        <v>200</v>
      </c>
      <c r="FG239" s="109"/>
      <c r="FH239" s="109"/>
      <c r="FI239" s="109"/>
      <c r="FJ239" s="109"/>
      <c r="FK239" s="191" t="s">
        <v>950</v>
      </c>
      <c r="FL239" s="110" t="s">
        <v>268</v>
      </c>
      <c r="FM239" s="111" t="s">
        <v>269</v>
      </c>
      <c r="FN239" s="111"/>
      <c r="FO239" s="111" t="s">
        <v>426</v>
      </c>
      <c r="FP239" s="98">
        <f t="shared" ref="FP239:FP244" si="70">SUM(H239:FJ239)</f>
        <v>7228</v>
      </c>
      <c r="FQ239" s="5" t="s">
        <v>465</v>
      </c>
    </row>
    <row r="240" spans="1:173" s="5" customFormat="1" ht="15.75" customHeight="1">
      <c r="A240" s="107" t="s">
        <v>264</v>
      </c>
      <c r="B240" s="107" t="s">
        <v>264</v>
      </c>
      <c r="C240" s="107" t="s">
        <v>424</v>
      </c>
      <c r="D240" s="107" t="s">
        <v>63</v>
      </c>
      <c r="E240" s="108" t="s">
        <v>425</v>
      </c>
      <c r="F240" s="107" t="s">
        <v>267</v>
      </c>
      <c r="G240" s="107" t="s">
        <v>918</v>
      </c>
      <c r="H240" s="225"/>
      <c r="I240" s="109"/>
      <c r="J240" s="109"/>
      <c r="K240" s="109"/>
      <c r="L240" s="109"/>
      <c r="M240" s="109"/>
      <c r="N240" s="109"/>
      <c r="O240" s="109"/>
      <c r="P240" s="109"/>
      <c r="Q240" s="109"/>
      <c r="R240" s="109"/>
      <c r="S240" s="109"/>
      <c r="T240" s="109"/>
      <c r="U240" s="109"/>
      <c r="V240" s="109"/>
      <c r="W240" s="109"/>
      <c r="X240" s="109"/>
      <c r="Y240" s="109"/>
      <c r="Z240" s="109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  <c r="AS240" s="109"/>
      <c r="AT240" s="109"/>
      <c r="AU240" s="109"/>
      <c r="AV240" s="109"/>
      <c r="AW240" s="109"/>
      <c r="AX240" s="109"/>
      <c r="AY240" s="109"/>
      <c r="AZ240" s="109"/>
      <c r="BA240" s="109"/>
      <c r="BB240" s="109"/>
      <c r="BC240" s="109"/>
      <c r="BD240" s="109"/>
      <c r="BE240" s="109"/>
      <c r="BF240" s="109"/>
      <c r="BG240" s="109"/>
      <c r="BH240" s="109"/>
      <c r="BI240" s="109"/>
      <c r="BJ240" s="109"/>
      <c r="BK240" s="109"/>
      <c r="BL240" s="109"/>
      <c r="BM240" s="109"/>
      <c r="BN240" s="109"/>
      <c r="BO240" s="109"/>
      <c r="BP240" s="109"/>
      <c r="BQ240" s="109"/>
      <c r="BR240" s="109"/>
      <c r="BS240" s="109"/>
      <c r="BT240" s="109"/>
      <c r="BU240" s="208"/>
      <c r="BV240" s="208"/>
      <c r="BW240" s="208"/>
      <c r="BX240" s="208"/>
      <c r="BY240" s="208"/>
      <c r="BZ240" s="208"/>
      <c r="CA240" s="208"/>
      <c r="CB240" s="208"/>
      <c r="CC240" s="213">
        <f>15</f>
        <v>15</v>
      </c>
      <c r="CD240" s="208"/>
      <c r="CE240" s="213">
        <f>230</f>
        <v>230</v>
      </c>
      <c r="CF240" s="109"/>
      <c r="CG240" s="213">
        <f>20</f>
        <v>20</v>
      </c>
      <c r="CH240" s="109"/>
      <c r="CI240" s="208"/>
      <c r="CJ240" s="208"/>
      <c r="CK240" s="208"/>
      <c r="CL240" s="208"/>
      <c r="CM240" s="208"/>
      <c r="CN240" s="208"/>
      <c r="CO240" s="231">
        <f>200-200+24</f>
        <v>24</v>
      </c>
      <c r="CP240" s="231">
        <f>200-200+30</f>
        <v>30</v>
      </c>
      <c r="CQ240" s="213">
        <f>10</f>
        <v>10</v>
      </c>
      <c r="CR240" s="213">
        <f>7</f>
        <v>7</v>
      </c>
      <c r="CS240" s="208"/>
      <c r="CU240" s="109"/>
      <c r="CW240" s="109"/>
      <c r="CX240" s="109"/>
      <c r="CY240" s="109"/>
      <c r="CZ240" s="109"/>
      <c r="DA240" s="109"/>
      <c r="DB240" s="213">
        <f>40</f>
        <v>40</v>
      </c>
      <c r="DC240" s="213">
        <v>200</v>
      </c>
      <c r="DD240" s="213">
        <v>420</v>
      </c>
      <c r="DE240" s="225">
        <v>20</v>
      </c>
      <c r="DF240" s="225">
        <v>24</v>
      </c>
      <c r="DG240" s="208"/>
      <c r="DH240" s="208"/>
      <c r="DI240" s="208"/>
      <c r="DJ240" s="208"/>
      <c r="DK240" s="208"/>
      <c r="DL240" s="109"/>
      <c r="DM240" s="109"/>
      <c r="DN240" s="109"/>
      <c r="DO240" s="109"/>
      <c r="DP240" s="109"/>
      <c r="DQ240" s="208"/>
      <c r="DR240" s="208"/>
      <c r="DS240" s="109"/>
      <c r="DT240" s="208"/>
      <c r="DU240" s="109"/>
      <c r="DV240" s="109"/>
      <c r="DW240" s="109"/>
      <c r="DX240" s="109"/>
      <c r="DY240" s="109"/>
      <c r="DZ240" s="109"/>
      <c r="EA240" s="109"/>
      <c r="EB240" s="109"/>
      <c r="EC240" s="109"/>
      <c r="ED240" s="109"/>
      <c r="EE240" s="109"/>
      <c r="EF240" s="109"/>
      <c r="EG240" s="109"/>
      <c r="EH240" s="109"/>
      <c r="EI240" s="109"/>
      <c r="EJ240" s="109"/>
      <c r="EK240" s="109"/>
      <c r="EL240" s="109"/>
      <c r="EM240" s="109"/>
      <c r="EN240" s="109"/>
      <c r="EO240" s="109"/>
      <c r="EP240" s="109"/>
      <c r="EQ240" s="109"/>
      <c r="ER240" s="208"/>
      <c r="ES240" s="109"/>
      <c r="ET240" s="208"/>
      <c r="EU240" s="208"/>
      <c r="EV240" s="208"/>
      <c r="EW240" s="109"/>
      <c r="EX240" s="208"/>
      <c r="EY240" s="208"/>
      <c r="EZ240" s="208"/>
      <c r="FA240" s="109"/>
      <c r="FB240" s="208"/>
      <c r="FC240" s="208"/>
      <c r="FD240" s="208"/>
      <c r="FE240" s="109"/>
      <c r="FF240" s="208"/>
      <c r="FG240" s="109"/>
      <c r="FH240" s="109"/>
      <c r="FI240" s="109"/>
      <c r="FJ240" s="109"/>
      <c r="FK240" s="191" t="s">
        <v>919</v>
      </c>
      <c r="FL240" s="110" t="s">
        <v>268</v>
      </c>
      <c r="FM240" s="111" t="s">
        <v>269</v>
      </c>
      <c r="FN240" s="111"/>
      <c r="FO240" s="111" t="s">
        <v>426</v>
      </c>
      <c r="FP240" s="98">
        <f>SUM(H240:FJ240)</f>
        <v>1040</v>
      </c>
      <c r="FQ240" s="5" t="s">
        <v>465</v>
      </c>
    </row>
    <row r="241" spans="1:173" s="5" customFormat="1" ht="15" customHeight="1">
      <c r="A241" s="107" t="s">
        <v>264</v>
      </c>
      <c r="B241" s="107" t="s">
        <v>264</v>
      </c>
      <c r="C241" s="107" t="s">
        <v>424</v>
      </c>
      <c r="D241" s="107" t="s">
        <v>65</v>
      </c>
      <c r="E241" s="108" t="s">
        <v>425</v>
      </c>
      <c r="F241" s="107" t="s">
        <v>267</v>
      </c>
      <c r="G241" s="107" t="s">
        <v>920</v>
      </c>
      <c r="H241" s="109"/>
      <c r="I241" s="109"/>
      <c r="J241" s="109"/>
      <c r="K241" s="109"/>
      <c r="L241" s="109"/>
      <c r="M241" s="109"/>
      <c r="N241" s="109"/>
      <c r="O241" s="109"/>
      <c r="P241" s="109"/>
      <c r="Q241" s="109"/>
      <c r="R241" s="109"/>
      <c r="S241" s="109"/>
      <c r="T241" s="109"/>
      <c r="U241" s="109"/>
      <c r="V241" s="109"/>
      <c r="W241" s="109"/>
      <c r="X241" s="109"/>
      <c r="Y241" s="109"/>
      <c r="Z241" s="109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  <c r="AQ241" s="109"/>
      <c r="AR241" s="109"/>
      <c r="AS241" s="109"/>
      <c r="AT241" s="109"/>
      <c r="AU241" s="109"/>
      <c r="AV241" s="109"/>
      <c r="AW241" s="109"/>
      <c r="AX241" s="109"/>
      <c r="AY241" s="109"/>
      <c r="AZ241" s="109"/>
      <c r="BA241" s="109"/>
      <c r="BB241" s="109"/>
      <c r="BC241" s="109"/>
      <c r="BD241" s="109"/>
      <c r="BE241" s="109"/>
      <c r="BF241" s="109"/>
      <c r="BG241" s="109"/>
      <c r="BH241" s="109"/>
      <c r="BI241" s="109"/>
      <c r="BJ241" s="109"/>
      <c r="BK241" s="109"/>
      <c r="BL241" s="109"/>
      <c r="BM241" s="109"/>
      <c r="BN241" s="109"/>
      <c r="BO241" s="109"/>
      <c r="BP241" s="109"/>
      <c r="BQ241" s="109"/>
      <c r="BR241" s="109"/>
      <c r="BS241" s="109"/>
      <c r="BT241" s="109"/>
      <c r="BU241" s="109"/>
      <c r="BV241" s="109"/>
      <c r="BW241" s="109"/>
      <c r="BX241" s="213">
        <f>1200</f>
        <v>1200</v>
      </c>
      <c r="BY241" s="109"/>
      <c r="BZ241" s="109"/>
      <c r="CA241" s="109"/>
      <c r="CB241" s="109"/>
      <c r="CD241" s="109"/>
      <c r="CF241" s="109"/>
      <c r="CH241" s="109"/>
      <c r="CI241" s="109"/>
      <c r="CJ241" s="109"/>
      <c r="CK241" s="109"/>
      <c r="CL241" s="109"/>
      <c r="CM241" s="109"/>
      <c r="CN241" s="231">
        <f>400</f>
        <v>400</v>
      </c>
      <c r="CO241" s="109"/>
      <c r="CP241" s="109"/>
      <c r="CQ241" s="109"/>
      <c r="CR241" s="109"/>
      <c r="CS241" s="109"/>
      <c r="CT241" s="213">
        <f>950</f>
        <v>950</v>
      </c>
      <c r="CU241" s="109"/>
      <c r="CV241" s="109"/>
      <c r="CW241" s="109"/>
      <c r="CX241" s="109"/>
      <c r="CY241" s="109"/>
      <c r="CZ241" s="109"/>
      <c r="DA241" s="109"/>
      <c r="DB241" s="109"/>
      <c r="DC241" s="109"/>
      <c r="DE241" s="109"/>
      <c r="DF241" s="109"/>
      <c r="DG241" s="109"/>
      <c r="DH241" s="109"/>
      <c r="DI241" s="109"/>
      <c r="DJ241" s="109"/>
      <c r="DK241" s="109"/>
      <c r="DL241" s="109"/>
      <c r="DM241" s="109"/>
      <c r="DN241" s="109"/>
      <c r="DO241" s="109"/>
      <c r="DP241" s="109"/>
      <c r="DQ241" s="109"/>
      <c r="DR241" s="109"/>
      <c r="DS241" s="109"/>
      <c r="DT241" s="109"/>
      <c r="DU241" s="109"/>
      <c r="DV241" s="109"/>
      <c r="DW241" s="109"/>
      <c r="DX241" s="109"/>
      <c r="DY241" s="109"/>
      <c r="DZ241" s="109"/>
      <c r="EA241" s="109"/>
      <c r="EB241" s="109"/>
      <c r="EC241" s="109"/>
      <c r="ED241" s="109"/>
      <c r="EE241" s="109"/>
      <c r="EF241" s="109"/>
      <c r="EG241" s="109"/>
      <c r="EH241" s="109"/>
      <c r="EI241" s="109"/>
      <c r="EJ241" s="109"/>
      <c r="EK241" s="109"/>
      <c r="EL241" s="109"/>
      <c r="EM241" s="109"/>
      <c r="EN241" s="109"/>
      <c r="EO241" s="109"/>
      <c r="EP241" s="109"/>
      <c r="EQ241" s="109"/>
      <c r="ER241" s="109"/>
      <c r="ES241" s="208">
        <f>1000-1000</f>
        <v>0</v>
      </c>
      <c r="ET241" s="109"/>
      <c r="EU241" s="109"/>
      <c r="EV241" s="109"/>
      <c r="EW241" s="109"/>
      <c r="EX241" s="109"/>
      <c r="EY241" s="109"/>
      <c r="EZ241" s="109"/>
      <c r="FA241" s="109"/>
      <c r="FB241" s="109"/>
      <c r="FC241" s="109"/>
      <c r="FD241" s="109"/>
      <c r="FE241" s="109"/>
      <c r="FF241" s="109"/>
      <c r="FG241" s="109"/>
      <c r="FH241" s="109"/>
      <c r="FI241" s="109"/>
      <c r="FJ241" s="109"/>
      <c r="FK241" s="191" t="s">
        <v>919</v>
      </c>
      <c r="FL241" s="110" t="s">
        <v>268</v>
      </c>
      <c r="FM241" s="111" t="s">
        <v>269</v>
      </c>
      <c r="FN241" s="111"/>
      <c r="FO241" s="111" t="s">
        <v>426</v>
      </c>
      <c r="FP241" s="98">
        <f t="shared" si="70"/>
        <v>2550</v>
      </c>
      <c r="FQ241" s="5" t="s">
        <v>465</v>
      </c>
    </row>
    <row r="242" spans="1:173" s="5" customFormat="1" ht="15" customHeight="1">
      <c r="A242" s="107" t="s">
        <v>264</v>
      </c>
      <c r="B242" s="107" t="s">
        <v>271</v>
      </c>
      <c r="C242" s="107" t="s">
        <v>424</v>
      </c>
      <c r="D242" s="107" t="s">
        <v>64</v>
      </c>
      <c r="E242" s="108" t="s">
        <v>425</v>
      </c>
      <c r="F242" s="107" t="s">
        <v>267</v>
      </c>
      <c r="G242" s="107" t="s">
        <v>860</v>
      </c>
      <c r="H242" s="109"/>
      <c r="I242" s="208">
        <f>7000-7000</f>
        <v>0</v>
      </c>
      <c r="J242" s="109"/>
      <c r="K242" s="208">
        <f>7000-7000</f>
        <v>0</v>
      </c>
      <c r="L242" s="109"/>
      <c r="M242" s="109"/>
      <c r="N242" s="208">
        <f>7000-7000</f>
        <v>0</v>
      </c>
      <c r="O242" s="109"/>
      <c r="P242" s="109"/>
      <c r="Q242" s="109"/>
      <c r="R242" s="109"/>
      <c r="S242" s="109"/>
      <c r="T242" s="109"/>
      <c r="U242" s="109"/>
      <c r="V242" s="109"/>
      <c r="W242" s="109"/>
      <c r="X242" s="109"/>
      <c r="Y242" s="109"/>
      <c r="Z242" s="109"/>
      <c r="AA242" s="109"/>
      <c r="AB242" s="109"/>
      <c r="AC242" s="109"/>
      <c r="AD242" s="109"/>
      <c r="AE242" s="109"/>
      <c r="AF242" s="109"/>
      <c r="AG242" s="208">
        <f>6000-6000</f>
        <v>0</v>
      </c>
      <c r="AH242" s="208">
        <f>5000-5000</f>
        <v>0</v>
      </c>
      <c r="AI242" s="109"/>
      <c r="AJ242" s="109"/>
      <c r="AK242" s="109"/>
      <c r="AL242" s="109"/>
      <c r="AM242" s="109"/>
      <c r="AN242" s="109"/>
      <c r="AO242" s="109"/>
      <c r="AP242" s="109"/>
      <c r="AQ242" s="109"/>
      <c r="AR242" s="109"/>
      <c r="AS242" s="109"/>
      <c r="AT242" s="109"/>
      <c r="AU242" s="109"/>
      <c r="AV242" s="109"/>
      <c r="AW242" s="109"/>
      <c r="AX242" s="109"/>
      <c r="AY242" s="109"/>
      <c r="AZ242" s="109"/>
      <c r="BA242" s="109"/>
      <c r="BB242" s="109"/>
      <c r="BC242" s="109"/>
      <c r="BD242" s="109"/>
      <c r="BE242" s="109"/>
      <c r="BF242" s="109"/>
      <c r="BG242" s="109"/>
      <c r="BH242" s="109"/>
      <c r="BI242" s="109"/>
      <c r="BJ242" s="109"/>
      <c r="BK242" s="109"/>
      <c r="BL242" s="109"/>
      <c r="BM242" s="109"/>
      <c r="BN242" s="109"/>
      <c r="BO242" s="109"/>
      <c r="BP242" s="109"/>
      <c r="BQ242" s="109"/>
      <c r="BR242" s="109"/>
      <c r="BS242" s="109"/>
      <c r="BT242" s="109"/>
      <c r="BU242" s="109"/>
      <c r="BV242" s="109"/>
      <c r="BW242" s="109"/>
      <c r="BX242" s="109"/>
      <c r="BY242" s="109"/>
      <c r="BZ242" s="109"/>
      <c r="CA242" s="109"/>
      <c r="CB242" s="109"/>
      <c r="CC242" s="109"/>
      <c r="CD242" s="109"/>
      <c r="CE242" s="109"/>
      <c r="CF242" s="109"/>
      <c r="CG242" s="109"/>
      <c r="CH242" s="109"/>
      <c r="CI242" s="109"/>
      <c r="CJ242" s="109"/>
      <c r="CK242" s="109"/>
      <c r="CL242" s="109"/>
      <c r="CM242" s="109"/>
      <c r="CN242" s="109"/>
      <c r="CO242" s="109"/>
      <c r="CP242" s="109"/>
      <c r="CQ242" s="109"/>
      <c r="CR242" s="109"/>
      <c r="CS242" s="109"/>
      <c r="CT242" s="109"/>
      <c r="CU242" s="109"/>
      <c r="CV242" s="109"/>
      <c r="CW242" s="109"/>
      <c r="CX242" s="109"/>
      <c r="CY242" s="109"/>
      <c r="CZ242" s="109"/>
      <c r="DA242" s="109"/>
      <c r="DB242" s="109"/>
      <c r="DC242" s="109"/>
      <c r="DD242" s="109"/>
      <c r="DE242" s="109"/>
      <c r="DF242" s="109"/>
      <c r="DG242" s="109"/>
      <c r="DH242" s="109"/>
      <c r="DI242" s="109"/>
      <c r="DJ242" s="109"/>
      <c r="DK242" s="109"/>
      <c r="DL242" s="109"/>
      <c r="DM242" s="109"/>
      <c r="DN242" s="109"/>
      <c r="DO242" s="109"/>
      <c r="DP242" s="109"/>
      <c r="DQ242" s="109"/>
      <c r="DR242" s="109"/>
      <c r="DS242" s="109"/>
      <c r="DT242" s="109"/>
      <c r="DU242" s="208">
        <f>5000-5000</f>
        <v>0</v>
      </c>
      <c r="DV242" s="109"/>
      <c r="DW242" s="208">
        <f>2000-2000</f>
        <v>0</v>
      </c>
      <c r="DX242" s="109"/>
      <c r="DY242" s="109"/>
      <c r="DZ242" s="208">
        <f>2000-2000</f>
        <v>0</v>
      </c>
      <c r="EA242" s="109"/>
      <c r="EB242" s="109"/>
      <c r="EC242" s="109"/>
      <c r="ED242" s="109"/>
      <c r="EE242" s="109"/>
      <c r="EF242" s="109"/>
      <c r="EG242" s="109"/>
      <c r="EH242" s="109"/>
      <c r="EI242" s="109"/>
      <c r="EJ242" s="109"/>
      <c r="EK242" s="109"/>
      <c r="EL242" s="109"/>
      <c r="EM242" s="109"/>
      <c r="EN242" s="109"/>
      <c r="EO242" s="109"/>
      <c r="EP242" s="109"/>
      <c r="EQ242" s="109"/>
      <c r="ER242" s="109"/>
      <c r="ES242" s="109"/>
      <c r="ET242" s="109"/>
      <c r="EU242" s="109"/>
      <c r="EV242" s="109"/>
      <c r="EW242" s="109"/>
      <c r="EX242" s="109"/>
      <c r="EY242" s="109"/>
      <c r="EZ242" s="109"/>
      <c r="FA242" s="109"/>
      <c r="FB242" s="109"/>
      <c r="FC242" s="109"/>
      <c r="FD242" s="109"/>
      <c r="FE242" s="109"/>
      <c r="FF242" s="109"/>
      <c r="FG242" s="109"/>
      <c r="FH242" s="109"/>
      <c r="FI242" s="109"/>
      <c r="FJ242" s="109"/>
      <c r="FK242" s="191"/>
      <c r="FL242" s="110" t="s">
        <v>268</v>
      </c>
      <c r="FM242" s="111" t="s">
        <v>269</v>
      </c>
      <c r="FN242" s="111"/>
      <c r="FO242" s="111" t="s">
        <v>426</v>
      </c>
      <c r="FP242" s="98">
        <f t="shared" si="70"/>
        <v>0</v>
      </c>
      <c r="FQ242" s="5" t="s">
        <v>465</v>
      </c>
    </row>
    <row r="243" spans="1:173" s="5" customFormat="1" ht="15" customHeight="1">
      <c r="A243" s="107" t="s">
        <v>264</v>
      </c>
      <c r="B243" s="107" t="s">
        <v>271</v>
      </c>
      <c r="C243" s="107" t="s">
        <v>424</v>
      </c>
      <c r="D243" s="107" t="s">
        <v>63</v>
      </c>
      <c r="E243" s="108" t="s">
        <v>425</v>
      </c>
      <c r="F243" s="107" t="s">
        <v>267</v>
      </c>
      <c r="G243" s="107" t="s">
        <v>921</v>
      </c>
      <c r="H243" s="109"/>
      <c r="I243" s="109"/>
      <c r="J243" s="109"/>
      <c r="K243" s="109"/>
      <c r="L243" s="225">
        <f>4000-4000+1030</f>
        <v>1030</v>
      </c>
      <c r="M243" s="109"/>
      <c r="N243" s="225">
        <f>120</f>
        <v>120</v>
      </c>
      <c r="O243" s="208">
        <f>7000-7000</f>
        <v>0</v>
      </c>
      <c r="P243" s="208">
        <f>7000-7000</f>
        <v>0</v>
      </c>
      <c r="Q243" s="109"/>
      <c r="R243" s="109"/>
      <c r="S243" s="109"/>
      <c r="T243" s="109"/>
      <c r="U243" s="208">
        <f>5000-5000</f>
        <v>0</v>
      </c>
      <c r="V243" s="109"/>
      <c r="W243" s="109"/>
      <c r="X243" s="109"/>
      <c r="Y243" s="109"/>
      <c r="Z243" s="208">
        <f>4000-4000</f>
        <v>0</v>
      </c>
      <c r="AA243" s="109"/>
      <c r="AB243" s="208">
        <f>8000-8000</f>
        <v>0</v>
      </c>
      <c r="AC243" s="208">
        <f>4000-4000</f>
        <v>0</v>
      </c>
      <c r="AD243" s="109"/>
      <c r="AE243" s="225">
        <f>8000-8000+160</f>
        <v>160</v>
      </c>
      <c r="AF243" s="109"/>
      <c r="AG243" s="109"/>
      <c r="AH243" s="109"/>
      <c r="AI243" s="109"/>
      <c r="AJ243" s="109"/>
      <c r="AK243" s="109"/>
      <c r="AL243" s="109"/>
      <c r="AM243" s="109"/>
      <c r="AN243" s="109"/>
      <c r="AO243" s="109"/>
      <c r="AP243" s="109"/>
      <c r="AQ243" s="109"/>
      <c r="AR243" s="109"/>
      <c r="AS243" s="109"/>
      <c r="AT243" s="109"/>
      <c r="AU243" s="208">
        <f>5000-5000</f>
        <v>0</v>
      </c>
      <c r="AV243" s="109"/>
      <c r="AW243" s="109"/>
      <c r="AX243" s="109"/>
      <c r="AY243" s="109"/>
      <c r="AZ243" s="109"/>
      <c r="BA243" s="109"/>
      <c r="BB243" s="109"/>
      <c r="BC243" s="109"/>
      <c r="BD243" s="109"/>
      <c r="BE243" s="109"/>
      <c r="BF243" s="109"/>
      <c r="BG243" s="109"/>
      <c r="BH243" s="109"/>
      <c r="BI243" s="109"/>
      <c r="BJ243" s="109"/>
      <c r="BK243" s="109"/>
      <c r="BL243" s="109"/>
      <c r="BM243" s="109"/>
      <c r="BN243" s="109"/>
      <c r="BO243" s="109"/>
      <c r="BP243" s="109"/>
      <c r="BQ243" s="109"/>
      <c r="BR243" s="109"/>
      <c r="BS243" s="109"/>
      <c r="BT243" s="109"/>
      <c r="BU243" s="109"/>
      <c r="BV243" s="109"/>
      <c r="BW243" s="109"/>
      <c r="BX243" s="109"/>
      <c r="BY243" s="109"/>
      <c r="BZ243" s="109"/>
      <c r="CA243" s="109"/>
      <c r="CB243" s="109"/>
      <c r="CC243" s="109"/>
      <c r="CD243" s="109"/>
      <c r="CE243" s="109"/>
      <c r="CF243" s="109"/>
      <c r="CG243" s="109"/>
      <c r="CH243" s="109"/>
      <c r="CI243" s="109"/>
      <c r="CJ243" s="109"/>
      <c r="CK243" s="109"/>
      <c r="CL243" s="109"/>
      <c r="CM243" s="109"/>
      <c r="CN243" s="109"/>
      <c r="CO243" s="109"/>
      <c r="CP243" s="109"/>
      <c r="CQ243" s="109"/>
      <c r="CR243" s="109"/>
      <c r="CS243" s="109"/>
      <c r="CT243" s="109"/>
      <c r="CU243" s="109"/>
      <c r="CV243" s="109"/>
      <c r="CW243" s="109"/>
      <c r="CX243" s="109"/>
      <c r="CY243" s="109"/>
      <c r="CZ243" s="109"/>
      <c r="DA243" s="109"/>
      <c r="DB243" s="109"/>
      <c r="DC243" s="109"/>
      <c r="DD243" s="109"/>
      <c r="DE243" s="109"/>
      <c r="DF243" s="109"/>
      <c r="DG243" s="109"/>
      <c r="DH243" s="109"/>
      <c r="DI243" s="109"/>
      <c r="DJ243" s="109"/>
      <c r="DK243" s="109"/>
      <c r="DL243" s="109"/>
      <c r="DM243" s="109"/>
      <c r="DN243" s="109"/>
      <c r="DO243" s="109"/>
      <c r="DP243" s="109"/>
      <c r="DQ243" s="109"/>
      <c r="DR243" s="109"/>
      <c r="DS243" s="109"/>
      <c r="DT243" s="109"/>
      <c r="DU243" s="109"/>
      <c r="DV243" s="109"/>
      <c r="DW243" s="225">
        <f>1600</f>
        <v>1600</v>
      </c>
      <c r="DX243" s="208">
        <f>8000-8000</f>
        <v>0</v>
      </c>
      <c r="DY243" s="109"/>
      <c r="DZ243" s="109"/>
      <c r="EA243" s="109"/>
      <c r="EB243" s="109"/>
      <c r="EC243" s="109"/>
      <c r="ED243" s="109"/>
      <c r="EE243" s="109"/>
      <c r="EF243" s="208">
        <f>1000-1000</f>
        <v>0</v>
      </c>
      <c r="EG243" s="208">
        <f>1000-1000</f>
        <v>0</v>
      </c>
      <c r="EH243" s="208">
        <f>3000-3000</f>
        <v>0</v>
      </c>
      <c r="EI243" s="109"/>
      <c r="EJ243" s="208">
        <f>2000-2000</f>
        <v>0</v>
      </c>
      <c r="EK243" s="109"/>
      <c r="EL243" s="109"/>
      <c r="EM243" s="109"/>
      <c r="EN243" s="109"/>
      <c r="EO243" s="208">
        <f>3000-3000</f>
        <v>0</v>
      </c>
      <c r="EP243" s="109"/>
      <c r="EQ243" s="109"/>
      <c r="ER243" s="109"/>
      <c r="ES243" s="109"/>
      <c r="ET243" s="109"/>
      <c r="EU243" s="109"/>
      <c r="EV243" s="109"/>
      <c r="EW243" s="109"/>
      <c r="EX243" s="109"/>
      <c r="EY243" s="109"/>
      <c r="EZ243" s="109"/>
      <c r="FA243" s="109"/>
      <c r="FB243" s="109"/>
      <c r="FC243" s="109"/>
      <c r="FD243" s="109"/>
      <c r="FE243" s="109"/>
      <c r="FF243" s="109"/>
      <c r="FG243" s="208">
        <f>5000-5000</f>
        <v>0</v>
      </c>
      <c r="FH243" s="208">
        <f>5000-5000</f>
        <v>0</v>
      </c>
      <c r="FI243" s="109"/>
      <c r="FJ243" s="109"/>
      <c r="FK243" s="191"/>
      <c r="FL243" s="110" t="s">
        <v>268</v>
      </c>
      <c r="FM243" s="111" t="s">
        <v>269</v>
      </c>
      <c r="FN243" s="111"/>
      <c r="FO243" s="111" t="s">
        <v>426</v>
      </c>
      <c r="FP243" s="98">
        <f t="shared" si="70"/>
        <v>2910</v>
      </c>
      <c r="FQ243" s="5" t="s">
        <v>465</v>
      </c>
    </row>
    <row r="244" spans="1:173" s="5" customFormat="1" ht="15" customHeight="1">
      <c r="A244" s="107" t="s">
        <v>264</v>
      </c>
      <c r="B244" s="107" t="s">
        <v>271</v>
      </c>
      <c r="C244" s="107" t="s">
        <v>424</v>
      </c>
      <c r="D244" s="107" t="s">
        <v>65</v>
      </c>
      <c r="E244" s="108" t="s">
        <v>425</v>
      </c>
      <c r="F244" s="107" t="s">
        <v>267</v>
      </c>
      <c r="G244" s="107" t="s">
        <v>922</v>
      </c>
      <c r="H244" s="109"/>
      <c r="I244" s="109"/>
      <c r="J244" s="109"/>
      <c r="K244" s="109"/>
      <c r="L244" s="109"/>
      <c r="M244" s="109"/>
      <c r="N244" s="109"/>
      <c r="O244" s="109"/>
      <c r="P244" s="109"/>
      <c r="Q244" s="109"/>
      <c r="R244" s="109"/>
      <c r="S244" s="109"/>
      <c r="T244" s="109"/>
      <c r="U244" s="109"/>
      <c r="V244" s="109"/>
      <c r="W244" s="109"/>
      <c r="X244" s="109"/>
      <c r="Y244" s="109"/>
      <c r="Z244" s="109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  <c r="AQ244" s="109"/>
      <c r="AR244" s="109"/>
      <c r="AS244" s="109"/>
      <c r="AT244" s="109"/>
      <c r="AU244" s="225">
        <f>2750</f>
        <v>2750</v>
      </c>
      <c r="AV244" s="109"/>
      <c r="AW244" s="109"/>
      <c r="AX244" s="109"/>
      <c r="AY244" s="109"/>
      <c r="AZ244" s="109"/>
      <c r="BA244" s="109"/>
      <c r="BB244" s="109"/>
      <c r="BC244" s="109"/>
      <c r="BD244" s="109"/>
      <c r="BE244" s="109"/>
      <c r="BF244" s="109"/>
      <c r="BG244" s="109"/>
      <c r="BH244" s="109"/>
      <c r="BI244" s="109"/>
      <c r="BJ244" s="109"/>
      <c r="BK244" s="109"/>
      <c r="BL244" s="109"/>
      <c r="BM244" s="109"/>
      <c r="BN244" s="109"/>
      <c r="BO244" s="109"/>
      <c r="BP244" s="109"/>
      <c r="BQ244" s="109"/>
      <c r="BR244" s="109"/>
      <c r="BS244" s="109"/>
      <c r="BT244" s="109"/>
      <c r="BU244" s="109"/>
      <c r="BV244" s="109"/>
      <c r="BW244" s="109"/>
      <c r="BX244" s="109"/>
      <c r="BY244" s="109"/>
      <c r="BZ244" s="109"/>
      <c r="CA244" s="109"/>
      <c r="CB244" s="109"/>
      <c r="CC244" s="109"/>
      <c r="CD244" s="109"/>
      <c r="CE244" s="109"/>
      <c r="CF244" s="109"/>
      <c r="CG244" s="109"/>
      <c r="CH244" s="109"/>
      <c r="CI244" s="109"/>
      <c r="CJ244" s="109"/>
      <c r="CK244" s="109"/>
      <c r="CL244" s="109"/>
      <c r="CM244" s="109"/>
      <c r="CN244" s="109"/>
      <c r="CO244" s="109"/>
      <c r="CP244" s="109"/>
      <c r="CQ244" s="109"/>
      <c r="CR244" s="109"/>
      <c r="CS244" s="109"/>
      <c r="CT244" s="109"/>
      <c r="CU244" s="109"/>
      <c r="CV244" s="109"/>
      <c r="CW244" s="109"/>
      <c r="CX244" s="109"/>
      <c r="CY244" s="109"/>
      <c r="CZ244" s="109"/>
      <c r="DA244" s="109"/>
      <c r="DB244" s="109"/>
      <c r="DC244" s="109"/>
      <c r="DD244" s="109"/>
      <c r="DE244" s="109"/>
      <c r="DF244" s="109"/>
      <c r="DG244" s="109"/>
      <c r="DH244" s="109"/>
      <c r="DI244" s="109"/>
      <c r="DJ244" s="109"/>
      <c r="DK244" s="109"/>
      <c r="DL244" s="109"/>
      <c r="DM244" s="109"/>
      <c r="DN244" s="109"/>
      <c r="DO244" s="109"/>
      <c r="DP244" s="109"/>
      <c r="DQ244" s="109"/>
      <c r="DR244" s="109"/>
      <c r="DS244" s="109"/>
      <c r="DT244" s="109"/>
      <c r="DU244" s="109"/>
      <c r="DV244" s="109"/>
      <c r="DW244" s="109"/>
      <c r="DX244" s="109"/>
      <c r="DY244" s="109"/>
      <c r="DZ244" s="109"/>
      <c r="EA244" s="109"/>
      <c r="EB244" s="109"/>
      <c r="EC244" s="109"/>
      <c r="ED244" s="109"/>
      <c r="EE244" s="109"/>
      <c r="EF244" s="109"/>
      <c r="EG244" s="109"/>
      <c r="EH244" s="109"/>
      <c r="EI244" s="109"/>
      <c r="EJ244" s="109"/>
      <c r="EK244" s="109"/>
      <c r="EL244" s="109"/>
      <c r="EM244" s="109"/>
      <c r="EN244" s="109"/>
      <c r="EO244" s="109"/>
      <c r="EP244" s="109"/>
      <c r="EQ244" s="109"/>
      <c r="ER244" s="109"/>
      <c r="ES244" s="109"/>
      <c r="ET244" s="109"/>
      <c r="EU244" s="109"/>
      <c r="EV244" s="109"/>
      <c r="EW244" s="109"/>
      <c r="EX244" s="109"/>
      <c r="EY244" s="109"/>
      <c r="EZ244" s="109"/>
      <c r="FA244" s="109"/>
      <c r="FB244" s="109"/>
      <c r="FC244" s="109"/>
      <c r="FD244" s="109"/>
      <c r="FE244" s="109"/>
      <c r="FF244" s="109"/>
      <c r="FG244" s="109"/>
      <c r="FH244" s="109"/>
      <c r="FI244" s="109"/>
      <c r="FJ244" s="109"/>
      <c r="FK244" s="191"/>
      <c r="FL244" s="110" t="s">
        <v>268</v>
      </c>
      <c r="FM244" s="111" t="s">
        <v>269</v>
      </c>
      <c r="FN244" s="111"/>
      <c r="FO244" s="111" t="s">
        <v>426</v>
      </c>
      <c r="FP244" s="98">
        <f t="shared" si="70"/>
        <v>2750</v>
      </c>
      <c r="FQ244" s="5" t="s">
        <v>465</v>
      </c>
    </row>
    <row r="245" spans="1:173" s="5" customFormat="1" ht="15" customHeight="1">
      <c r="A245" s="107"/>
      <c r="B245" s="107"/>
      <c r="C245" s="107"/>
      <c r="D245" s="107"/>
      <c r="E245" s="108"/>
      <c r="F245" s="107"/>
      <c r="G245" s="107"/>
      <c r="H245" s="109"/>
      <c r="I245" s="109"/>
      <c r="J245" s="109"/>
      <c r="K245" s="109"/>
      <c r="L245" s="109"/>
      <c r="M245" s="109"/>
      <c r="N245" s="109"/>
      <c r="O245" s="109"/>
      <c r="P245" s="109"/>
      <c r="Q245" s="109"/>
      <c r="R245" s="109"/>
      <c r="S245" s="109"/>
      <c r="T245" s="109"/>
      <c r="U245" s="109"/>
      <c r="V245" s="109"/>
      <c r="W245" s="109"/>
      <c r="X245" s="109"/>
      <c r="Y245" s="109"/>
      <c r="Z245" s="109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  <c r="AN245" s="109"/>
      <c r="AO245" s="109"/>
      <c r="AP245" s="109"/>
      <c r="AQ245" s="109"/>
      <c r="AR245" s="109"/>
      <c r="AS245" s="109"/>
      <c r="AT245" s="109"/>
      <c r="AU245" s="109"/>
      <c r="AV245" s="109"/>
      <c r="AW245" s="109"/>
      <c r="AX245" s="109"/>
      <c r="AY245" s="109"/>
      <c r="AZ245" s="109"/>
      <c r="BA245" s="109"/>
      <c r="BB245" s="109"/>
      <c r="BC245" s="109"/>
      <c r="BD245" s="109"/>
      <c r="BE245" s="109"/>
      <c r="BF245" s="109"/>
      <c r="BG245" s="109"/>
      <c r="BH245" s="109"/>
      <c r="BI245" s="109"/>
      <c r="BJ245" s="109"/>
      <c r="BK245" s="109"/>
      <c r="BL245" s="109"/>
      <c r="BM245" s="109"/>
      <c r="BN245" s="109"/>
      <c r="BO245" s="109"/>
      <c r="BP245" s="109"/>
      <c r="BQ245" s="109"/>
      <c r="BR245" s="109"/>
      <c r="BS245" s="109"/>
      <c r="BT245" s="109"/>
      <c r="BU245" s="109"/>
      <c r="BV245" s="109"/>
      <c r="BW245" s="109"/>
      <c r="BX245" s="109"/>
      <c r="BY245" s="109"/>
      <c r="BZ245" s="109"/>
      <c r="CA245" s="109"/>
      <c r="CB245" s="109"/>
      <c r="CC245" s="109"/>
      <c r="CD245" s="109"/>
      <c r="CE245" s="109"/>
      <c r="CF245" s="109"/>
      <c r="CG245" s="109"/>
      <c r="CH245" s="109"/>
      <c r="CI245" s="109"/>
      <c r="CJ245" s="109"/>
      <c r="CK245" s="109"/>
      <c r="CL245" s="109"/>
      <c r="CM245" s="109"/>
      <c r="CN245" s="109"/>
      <c r="CO245" s="109"/>
      <c r="CP245" s="109"/>
      <c r="CQ245" s="109"/>
      <c r="CR245" s="109"/>
      <c r="CS245" s="109"/>
      <c r="CT245" s="109"/>
      <c r="CU245" s="109"/>
      <c r="CV245" s="109"/>
      <c r="CW245" s="109"/>
      <c r="CX245" s="109"/>
      <c r="CY245" s="109"/>
      <c r="CZ245" s="109"/>
      <c r="DA245" s="109"/>
      <c r="DB245" s="109"/>
      <c r="DC245" s="109"/>
      <c r="DD245" s="109"/>
      <c r="DE245" s="109"/>
      <c r="DF245" s="109"/>
      <c r="DG245" s="109"/>
      <c r="DH245" s="109"/>
      <c r="DI245" s="109"/>
      <c r="DJ245" s="109"/>
      <c r="DK245" s="109"/>
      <c r="DL245" s="109"/>
      <c r="DM245" s="109"/>
      <c r="DN245" s="109"/>
      <c r="DO245" s="109"/>
      <c r="DP245" s="109"/>
      <c r="DQ245" s="109"/>
      <c r="DR245" s="109"/>
      <c r="DS245" s="109"/>
      <c r="DT245" s="109"/>
      <c r="DU245" s="109"/>
      <c r="DV245" s="109"/>
      <c r="DW245" s="109"/>
      <c r="DX245" s="109"/>
      <c r="DY245" s="109"/>
      <c r="DZ245" s="109"/>
      <c r="EA245" s="109"/>
      <c r="EB245" s="109"/>
      <c r="EC245" s="109"/>
      <c r="ED245" s="109"/>
      <c r="EE245" s="109"/>
      <c r="EF245" s="109"/>
      <c r="EG245" s="109"/>
      <c r="EH245" s="109"/>
      <c r="EI245" s="109"/>
      <c r="EJ245" s="109"/>
      <c r="EK245" s="109"/>
      <c r="EL245" s="109"/>
      <c r="EM245" s="109"/>
      <c r="EN245" s="109"/>
      <c r="EO245" s="109"/>
      <c r="EP245" s="109"/>
      <c r="EQ245" s="109"/>
      <c r="ER245" s="109"/>
      <c r="ES245" s="109"/>
      <c r="ET245" s="109"/>
      <c r="EU245" s="109"/>
      <c r="EV245" s="109"/>
      <c r="EW245" s="109"/>
      <c r="EX245" s="109"/>
      <c r="EY245" s="109"/>
      <c r="EZ245" s="109"/>
      <c r="FA245" s="109"/>
      <c r="FB245" s="109"/>
      <c r="FC245" s="109"/>
      <c r="FD245" s="109"/>
      <c r="FE245" s="109"/>
      <c r="FF245" s="109"/>
      <c r="FG245" s="109"/>
      <c r="FH245" s="109"/>
      <c r="FI245" s="109"/>
      <c r="FJ245" s="109"/>
      <c r="FK245" s="191"/>
      <c r="FL245" s="110"/>
      <c r="FM245" s="111"/>
      <c r="FN245" s="111"/>
      <c r="FO245" s="111"/>
      <c r="FP245" s="98">
        <f t="shared" ref="FP245:FP246" si="71">SUM(H245:FJ245)</f>
        <v>0</v>
      </c>
    </row>
    <row r="246" spans="1:173" s="5" customFormat="1" ht="15" customHeight="1">
      <c r="A246" s="107"/>
      <c r="B246" s="107"/>
      <c r="C246" s="107"/>
      <c r="D246" s="107"/>
      <c r="E246" s="108"/>
      <c r="F246" s="107"/>
      <c r="G246" s="107"/>
      <c r="H246" s="109"/>
      <c r="I246" s="109"/>
      <c r="J246" s="109"/>
      <c r="K246" s="109"/>
      <c r="L246" s="109"/>
      <c r="M246" s="109"/>
      <c r="N246" s="109"/>
      <c r="O246" s="109"/>
      <c r="P246" s="109"/>
      <c r="Q246" s="109"/>
      <c r="R246" s="109"/>
      <c r="S246" s="109"/>
      <c r="T246" s="109"/>
      <c r="U246" s="109"/>
      <c r="V246" s="109"/>
      <c r="W246" s="109"/>
      <c r="X246" s="109"/>
      <c r="Y246" s="109"/>
      <c r="Z246" s="109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  <c r="AQ246" s="109"/>
      <c r="AR246" s="109"/>
      <c r="AS246" s="109"/>
      <c r="AT246" s="109"/>
      <c r="AU246" s="109"/>
      <c r="AV246" s="109"/>
      <c r="AW246" s="109"/>
      <c r="AX246" s="109"/>
      <c r="AY246" s="109"/>
      <c r="AZ246" s="109"/>
      <c r="BA246" s="109"/>
      <c r="BB246" s="109"/>
      <c r="BC246" s="109"/>
      <c r="BD246" s="109"/>
      <c r="BE246" s="109"/>
      <c r="BF246" s="109"/>
      <c r="BG246" s="109"/>
      <c r="BH246" s="109"/>
      <c r="BI246" s="109"/>
      <c r="BJ246" s="109"/>
      <c r="BK246" s="109"/>
      <c r="BL246" s="109"/>
      <c r="BM246" s="109"/>
      <c r="BN246" s="109"/>
      <c r="BO246" s="109"/>
      <c r="BP246" s="109"/>
      <c r="BQ246" s="109"/>
      <c r="BR246" s="109"/>
      <c r="BS246" s="109"/>
      <c r="BT246" s="109"/>
      <c r="BU246" s="109"/>
      <c r="BV246" s="109"/>
      <c r="BW246" s="109"/>
      <c r="BX246" s="109"/>
      <c r="BY246" s="109"/>
      <c r="BZ246" s="109"/>
      <c r="CA246" s="109"/>
      <c r="CB246" s="109"/>
      <c r="CC246" s="109"/>
      <c r="CD246" s="109"/>
      <c r="CE246" s="109"/>
      <c r="CF246" s="109"/>
      <c r="CG246" s="109"/>
      <c r="CH246" s="109"/>
      <c r="CI246" s="109"/>
      <c r="CJ246" s="109"/>
      <c r="CK246" s="109"/>
      <c r="CL246" s="109"/>
      <c r="CM246" s="109"/>
      <c r="CN246" s="109"/>
      <c r="CO246" s="109"/>
      <c r="CP246" s="109"/>
      <c r="CQ246" s="109"/>
      <c r="CR246" s="109"/>
      <c r="CS246" s="109"/>
      <c r="CT246" s="109"/>
      <c r="CU246" s="109"/>
      <c r="CV246" s="109"/>
      <c r="CW246" s="109"/>
      <c r="CX246" s="109"/>
      <c r="CY246" s="109"/>
      <c r="CZ246" s="109"/>
      <c r="DA246" s="109"/>
      <c r="DB246" s="109"/>
      <c r="DC246" s="109"/>
      <c r="DD246" s="109"/>
      <c r="DE246" s="109"/>
      <c r="DF246" s="109"/>
      <c r="DG246" s="109"/>
      <c r="DH246" s="109"/>
      <c r="DI246" s="109"/>
      <c r="DJ246" s="109"/>
      <c r="DK246" s="109"/>
      <c r="DL246" s="109"/>
      <c r="DM246" s="109"/>
      <c r="DN246" s="109"/>
      <c r="DO246" s="109"/>
      <c r="DP246" s="109"/>
      <c r="DQ246" s="109"/>
      <c r="DR246" s="109"/>
      <c r="DS246" s="109"/>
      <c r="DT246" s="109"/>
      <c r="DU246" s="109"/>
      <c r="DV246" s="109"/>
      <c r="DW246" s="109"/>
      <c r="DX246" s="109"/>
      <c r="DY246" s="109"/>
      <c r="DZ246" s="109"/>
      <c r="EA246" s="109"/>
      <c r="EB246" s="109"/>
      <c r="EC246" s="109"/>
      <c r="ED246" s="109"/>
      <c r="EE246" s="109"/>
      <c r="EF246" s="109"/>
      <c r="EG246" s="109"/>
      <c r="EH246" s="109"/>
      <c r="EI246" s="109"/>
      <c r="EJ246" s="109"/>
      <c r="EK246" s="109"/>
      <c r="EL246" s="109"/>
      <c r="EM246" s="109"/>
      <c r="EN246" s="109"/>
      <c r="EO246" s="109"/>
      <c r="EP246" s="109"/>
      <c r="EQ246" s="109"/>
      <c r="ER246" s="109"/>
      <c r="ES246" s="109"/>
      <c r="ET246" s="109"/>
      <c r="EU246" s="109"/>
      <c r="EV246" s="109"/>
      <c r="EW246" s="109"/>
      <c r="EX246" s="109"/>
      <c r="EY246" s="109"/>
      <c r="EZ246" s="109"/>
      <c r="FA246" s="109"/>
      <c r="FB246" s="109"/>
      <c r="FC246" s="109"/>
      <c r="FD246" s="109"/>
      <c r="FE246" s="109"/>
      <c r="FF246" s="109"/>
      <c r="FG246" s="109"/>
      <c r="FH246" s="109"/>
      <c r="FI246" s="109"/>
      <c r="FJ246" s="109"/>
      <c r="FK246" s="191"/>
      <c r="FL246" s="110"/>
      <c r="FM246" s="111"/>
      <c r="FN246" s="111"/>
      <c r="FO246" s="111"/>
      <c r="FP246" s="98">
        <f t="shared" si="71"/>
        <v>0</v>
      </c>
    </row>
    <row r="247" spans="1:173" ht="17.7" customHeight="1">
      <c r="A247" s="79"/>
      <c r="B247" s="15"/>
      <c r="C247" s="15"/>
      <c r="D247" s="34"/>
      <c r="E247" s="16" t="s">
        <v>5</v>
      </c>
      <c r="F247" s="16"/>
      <c r="G247" s="32"/>
      <c r="H247" s="24">
        <f t="shared" ref="H247:AM247" si="72">SUM(H238:H246)</f>
        <v>100</v>
      </c>
      <c r="I247" s="24">
        <f t="shared" si="72"/>
        <v>0</v>
      </c>
      <c r="J247" s="24">
        <f t="shared" si="72"/>
        <v>0</v>
      </c>
      <c r="K247" s="24">
        <f t="shared" si="72"/>
        <v>0</v>
      </c>
      <c r="L247" s="24">
        <f t="shared" si="72"/>
        <v>1030</v>
      </c>
      <c r="M247" s="24">
        <f t="shared" si="72"/>
        <v>0</v>
      </c>
      <c r="N247" s="24">
        <f t="shared" si="72"/>
        <v>120</v>
      </c>
      <c r="O247" s="24">
        <f t="shared" si="72"/>
        <v>0</v>
      </c>
      <c r="P247" s="24">
        <f t="shared" si="72"/>
        <v>0</v>
      </c>
      <c r="Q247" s="24">
        <f t="shared" si="72"/>
        <v>0</v>
      </c>
      <c r="R247" s="24">
        <f t="shared" si="72"/>
        <v>0</v>
      </c>
      <c r="S247" s="24">
        <f t="shared" si="72"/>
        <v>0</v>
      </c>
      <c r="T247" s="24">
        <f t="shared" si="72"/>
        <v>0</v>
      </c>
      <c r="U247" s="24">
        <f t="shared" si="72"/>
        <v>0</v>
      </c>
      <c r="V247" s="24">
        <f t="shared" si="72"/>
        <v>0</v>
      </c>
      <c r="W247" s="24">
        <f t="shared" si="72"/>
        <v>0</v>
      </c>
      <c r="X247" s="24">
        <f t="shared" si="72"/>
        <v>0</v>
      </c>
      <c r="Y247" s="24">
        <f t="shared" si="72"/>
        <v>0</v>
      </c>
      <c r="Z247" s="24">
        <f t="shared" si="72"/>
        <v>0</v>
      </c>
      <c r="AA247" s="24">
        <f t="shared" si="72"/>
        <v>0</v>
      </c>
      <c r="AB247" s="24">
        <f t="shared" si="72"/>
        <v>0</v>
      </c>
      <c r="AC247" s="24">
        <f t="shared" si="72"/>
        <v>0</v>
      </c>
      <c r="AD247" s="24">
        <f t="shared" si="72"/>
        <v>0</v>
      </c>
      <c r="AE247" s="24">
        <f t="shared" si="72"/>
        <v>160</v>
      </c>
      <c r="AF247" s="24">
        <f t="shared" si="72"/>
        <v>0</v>
      </c>
      <c r="AG247" s="24">
        <f t="shared" si="72"/>
        <v>0</v>
      </c>
      <c r="AH247" s="24">
        <f t="shared" si="72"/>
        <v>0</v>
      </c>
      <c r="AI247" s="24">
        <f t="shared" si="72"/>
        <v>0</v>
      </c>
      <c r="AJ247" s="24">
        <f t="shared" si="72"/>
        <v>0</v>
      </c>
      <c r="AK247" s="24">
        <f t="shared" si="72"/>
        <v>0</v>
      </c>
      <c r="AL247" s="24">
        <f t="shared" si="72"/>
        <v>0</v>
      </c>
      <c r="AM247" s="24">
        <f t="shared" si="72"/>
        <v>0</v>
      </c>
      <c r="AN247" s="24">
        <f t="shared" ref="AN247:BT247" si="73">SUM(AN238:AN246)</f>
        <v>0</v>
      </c>
      <c r="AO247" s="24">
        <f t="shared" si="73"/>
        <v>0</v>
      </c>
      <c r="AP247" s="24">
        <f t="shared" si="73"/>
        <v>0</v>
      </c>
      <c r="AQ247" s="24">
        <f t="shared" si="73"/>
        <v>0</v>
      </c>
      <c r="AR247" s="24">
        <f t="shared" si="73"/>
        <v>0</v>
      </c>
      <c r="AS247" s="24">
        <f t="shared" si="73"/>
        <v>0</v>
      </c>
      <c r="AT247" s="24">
        <f t="shared" si="73"/>
        <v>0</v>
      </c>
      <c r="AU247" s="24">
        <f t="shared" si="73"/>
        <v>2750</v>
      </c>
      <c r="AV247" s="24">
        <f t="shared" si="73"/>
        <v>0</v>
      </c>
      <c r="AW247" s="24">
        <f t="shared" si="73"/>
        <v>0</v>
      </c>
      <c r="AX247" s="24">
        <f t="shared" si="73"/>
        <v>0</v>
      </c>
      <c r="AY247" s="24">
        <f t="shared" si="73"/>
        <v>0</v>
      </c>
      <c r="AZ247" s="24">
        <f t="shared" si="73"/>
        <v>0</v>
      </c>
      <c r="BA247" s="24">
        <f t="shared" si="73"/>
        <v>0</v>
      </c>
      <c r="BB247" s="24">
        <f t="shared" si="73"/>
        <v>0</v>
      </c>
      <c r="BC247" s="24">
        <f t="shared" si="73"/>
        <v>0</v>
      </c>
      <c r="BD247" s="24">
        <f t="shared" si="73"/>
        <v>0</v>
      </c>
      <c r="BE247" s="24">
        <f t="shared" si="73"/>
        <v>0</v>
      </c>
      <c r="BF247" s="24">
        <f t="shared" si="73"/>
        <v>0</v>
      </c>
      <c r="BG247" s="24">
        <f t="shared" si="73"/>
        <v>0</v>
      </c>
      <c r="BH247" s="24">
        <f t="shared" si="73"/>
        <v>0</v>
      </c>
      <c r="BI247" s="24">
        <f t="shared" si="73"/>
        <v>0</v>
      </c>
      <c r="BJ247" s="24">
        <f t="shared" si="73"/>
        <v>0</v>
      </c>
      <c r="BK247" s="24">
        <f t="shared" si="73"/>
        <v>0</v>
      </c>
      <c r="BL247" s="24">
        <f t="shared" si="73"/>
        <v>0</v>
      </c>
      <c r="BM247" s="24">
        <f t="shared" si="73"/>
        <v>0</v>
      </c>
      <c r="BN247" s="24">
        <f t="shared" ref="BN247" si="74">SUM(BN238:BN246)</f>
        <v>0</v>
      </c>
      <c r="BO247" s="24">
        <f t="shared" si="73"/>
        <v>0</v>
      </c>
      <c r="BP247" s="24">
        <f t="shared" si="73"/>
        <v>0</v>
      </c>
      <c r="BQ247" s="24">
        <f t="shared" si="73"/>
        <v>0</v>
      </c>
      <c r="BR247" s="24">
        <f t="shared" si="73"/>
        <v>0</v>
      </c>
      <c r="BS247" s="24">
        <f t="shared" si="73"/>
        <v>0</v>
      </c>
      <c r="BT247" s="24">
        <f t="shared" si="73"/>
        <v>0</v>
      </c>
      <c r="BU247" s="24">
        <f t="shared" ref="BU247:DA247" si="75">SUM(BU238:BU246)</f>
        <v>200</v>
      </c>
      <c r="BV247" s="24">
        <f t="shared" si="75"/>
        <v>50</v>
      </c>
      <c r="BW247" s="24">
        <f t="shared" si="75"/>
        <v>210</v>
      </c>
      <c r="BX247" s="24">
        <f t="shared" si="75"/>
        <v>1200</v>
      </c>
      <c r="BY247" s="24">
        <f t="shared" si="75"/>
        <v>210</v>
      </c>
      <c r="BZ247" s="24">
        <f t="shared" si="75"/>
        <v>0</v>
      </c>
      <c r="CA247" s="24">
        <f t="shared" si="75"/>
        <v>0</v>
      </c>
      <c r="CB247" s="24">
        <f t="shared" si="75"/>
        <v>0</v>
      </c>
      <c r="CC247" s="24">
        <f t="shared" si="75"/>
        <v>15</v>
      </c>
      <c r="CD247" s="24">
        <f t="shared" si="75"/>
        <v>0</v>
      </c>
      <c r="CE247" s="24">
        <f t="shared" si="75"/>
        <v>230</v>
      </c>
      <c r="CF247" s="24">
        <f t="shared" si="75"/>
        <v>0</v>
      </c>
      <c r="CG247" s="24">
        <f t="shared" si="75"/>
        <v>20</v>
      </c>
      <c r="CH247" s="24">
        <f t="shared" ref="CH247" si="76">SUM(CH238:CH246)</f>
        <v>0</v>
      </c>
      <c r="CI247" s="24">
        <f t="shared" si="75"/>
        <v>735</v>
      </c>
      <c r="CJ247" s="24">
        <f t="shared" si="75"/>
        <v>0</v>
      </c>
      <c r="CK247" s="24">
        <f t="shared" si="75"/>
        <v>210</v>
      </c>
      <c r="CL247" s="24">
        <f t="shared" si="75"/>
        <v>2660</v>
      </c>
      <c r="CM247" s="24">
        <f t="shared" si="75"/>
        <v>710</v>
      </c>
      <c r="CN247" s="24">
        <f t="shared" si="75"/>
        <v>400</v>
      </c>
      <c r="CO247" s="24">
        <f t="shared" si="75"/>
        <v>24</v>
      </c>
      <c r="CP247" s="24">
        <f t="shared" si="75"/>
        <v>30</v>
      </c>
      <c r="CQ247" s="24">
        <f t="shared" si="75"/>
        <v>10</v>
      </c>
      <c r="CR247" s="24">
        <f t="shared" si="75"/>
        <v>7</v>
      </c>
      <c r="CS247" s="24">
        <f t="shared" si="75"/>
        <v>0</v>
      </c>
      <c r="CT247" s="24">
        <f t="shared" si="75"/>
        <v>950</v>
      </c>
      <c r="CU247" s="24">
        <f t="shared" si="75"/>
        <v>0</v>
      </c>
      <c r="CV247" s="24">
        <f t="shared" si="75"/>
        <v>0</v>
      </c>
      <c r="CW247" s="24">
        <f t="shared" si="75"/>
        <v>0</v>
      </c>
      <c r="CX247" s="24">
        <f t="shared" si="75"/>
        <v>0</v>
      </c>
      <c r="CY247" s="24">
        <f t="shared" si="75"/>
        <v>0</v>
      </c>
      <c r="CZ247" s="24">
        <f t="shared" si="75"/>
        <v>0</v>
      </c>
      <c r="DA247" s="24">
        <f t="shared" si="75"/>
        <v>0</v>
      </c>
      <c r="DB247" s="24">
        <f t="shared" ref="DB247:EG247" si="77">SUM(DB238:DB246)</f>
        <v>40</v>
      </c>
      <c r="DC247" s="24">
        <f t="shared" si="77"/>
        <v>200</v>
      </c>
      <c r="DD247" s="24">
        <f t="shared" si="77"/>
        <v>420</v>
      </c>
      <c r="DE247" s="24">
        <f t="shared" si="77"/>
        <v>20</v>
      </c>
      <c r="DF247" s="24">
        <f t="shared" si="77"/>
        <v>24</v>
      </c>
      <c r="DG247" s="24">
        <f t="shared" si="77"/>
        <v>15</v>
      </c>
      <c r="DH247" s="24">
        <f t="shared" si="77"/>
        <v>0</v>
      </c>
      <c r="DI247" s="24">
        <f t="shared" si="77"/>
        <v>0</v>
      </c>
      <c r="DJ247" s="24">
        <f t="shared" si="77"/>
        <v>2</v>
      </c>
      <c r="DK247" s="24">
        <f t="shared" si="77"/>
        <v>300</v>
      </c>
      <c r="DL247" s="24">
        <f t="shared" si="77"/>
        <v>0</v>
      </c>
      <c r="DM247" s="24">
        <f t="shared" si="77"/>
        <v>0</v>
      </c>
      <c r="DN247" s="24">
        <f t="shared" si="77"/>
        <v>0</v>
      </c>
      <c r="DO247" s="24">
        <f t="shared" si="77"/>
        <v>0</v>
      </c>
      <c r="DP247" s="24">
        <f t="shared" si="77"/>
        <v>0</v>
      </c>
      <c r="DQ247" s="24">
        <f t="shared" si="77"/>
        <v>16</v>
      </c>
      <c r="DR247" s="24">
        <f t="shared" si="77"/>
        <v>15</v>
      </c>
      <c r="DS247" s="24">
        <f t="shared" si="77"/>
        <v>0</v>
      </c>
      <c r="DT247" s="24">
        <f t="shared" si="77"/>
        <v>195</v>
      </c>
      <c r="DU247" s="24">
        <f t="shared" si="77"/>
        <v>0</v>
      </c>
      <c r="DV247" s="24">
        <f t="shared" si="77"/>
        <v>0</v>
      </c>
      <c r="DW247" s="24">
        <f t="shared" si="77"/>
        <v>1600</v>
      </c>
      <c r="DX247" s="24">
        <f t="shared" si="77"/>
        <v>0</v>
      </c>
      <c r="DY247" s="24">
        <f t="shared" si="77"/>
        <v>0</v>
      </c>
      <c r="DZ247" s="24">
        <f t="shared" si="77"/>
        <v>0</v>
      </c>
      <c r="EA247" s="24">
        <f t="shared" si="77"/>
        <v>0</v>
      </c>
      <c r="EB247" s="24">
        <f t="shared" si="77"/>
        <v>0</v>
      </c>
      <c r="EC247" s="24">
        <f t="shared" si="77"/>
        <v>0</v>
      </c>
      <c r="ED247" s="24">
        <f t="shared" si="77"/>
        <v>0</v>
      </c>
      <c r="EE247" s="24">
        <f t="shared" si="77"/>
        <v>0</v>
      </c>
      <c r="EF247" s="24">
        <f t="shared" si="77"/>
        <v>0</v>
      </c>
      <c r="EG247" s="24">
        <f t="shared" si="77"/>
        <v>0</v>
      </c>
      <c r="EH247" s="24">
        <f t="shared" ref="EH247:FJ247" si="78">SUM(EH238:EH246)</f>
        <v>0</v>
      </c>
      <c r="EI247" s="24">
        <f t="shared" si="78"/>
        <v>0</v>
      </c>
      <c r="EJ247" s="24">
        <f t="shared" si="78"/>
        <v>0</v>
      </c>
      <c r="EK247" s="24">
        <f t="shared" si="78"/>
        <v>0</v>
      </c>
      <c r="EL247" s="24">
        <f t="shared" si="78"/>
        <v>0</v>
      </c>
      <c r="EM247" s="24">
        <f t="shared" si="78"/>
        <v>0</v>
      </c>
      <c r="EN247" s="24">
        <f t="shared" si="78"/>
        <v>0</v>
      </c>
      <c r="EO247" s="24">
        <f t="shared" si="78"/>
        <v>0</v>
      </c>
      <c r="EP247" s="24">
        <f t="shared" si="78"/>
        <v>0</v>
      </c>
      <c r="EQ247" s="24">
        <f t="shared" si="78"/>
        <v>0</v>
      </c>
      <c r="ER247" s="24">
        <f t="shared" si="78"/>
        <v>0</v>
      </c>
      <c r="ES247" s="24">
        <f t="shared" si="78"/>
        <v>0</v>
      </c>
      <c r="ET247" s="24">
        <f t="shared" si="78"/>
        <v>100</v>
      </c>
      <c r="EU247" s="24">
        <f t="shared" si="78"/>
        <v>1170</v>
      </c>
      <c r="EV247" s="24">
        <f t="shared" si="78"/>
        <v>40</v>
      </c>
      <c r="EW247" s="24">
        <f t="shared" si="78"/>
        <v>0</v>
      </c>
      <c r="EX247" s="24">
        <f t="shared" si="78"/>
        <v>10</v>
      </c>
      <c r="EY247" s="24">
        <f t="shared" si="78"/>
        <v>0</v>
      </c>
      <c r="EZ247" s="24">
        <f t="shared" si="78"/>
        <v>5</v>
      </c>
      <c r="FA247" s="24">
        <f t="shared" si="78"/>
        <v>0</v>
      </c>
      <c r="FB247" s="24">
        <f t="shared" si="78"/>
        <v>75</v>
      </c>
      <c r="FC247" s="24">
        <f t="shared" si="78"/>
        <v>0</v>
      </c>
      <c r="FD247" s="24">
        <f t="shared" si="78"/>
        <v>0</v>
      </c>
      <c r="FE247" s="24">
        <f t="shared" si="78"/>
        <v>0</v>
      </c>
      <c r="FF247" s="24">
        <f t="shared" si="78"/>
        <v>200</v>
      </c>
      <c r="FG247" s="24">
        <f t="shared" si="78"/>
        <v>0</v>
      </c>
      <c r="FH247" s="24">
        <f t="shared" si="78"/>
        <v>0</v>
      </c>
      <c r="FI247" s="24">
        <f t="shared" si="78"/>
        <v>0</v>
      </c>
      <c r="FJ247" s="24">
        <f t="shared" si="78"/>
        <v>0</v>
      </c>
      <c r="FK247" s="194"/>
      <c r="FL247" s="40">
        <f>SUM(H247:FJ247)</f>
        <v>16478</v>
      </c>
      <c r="FM247" s="31"/>
      <c r="FN247" s="32"/>
      <c r="FO247" s="32"/>
      <c r="FP247" s="24">
        <f>SUM(FP239:FP246)</f>
        <v>16478</v>
      </c>
      <c r="FQ247" s="5"/>
    </row>
    <row r="248" spans="1:173" s="37" customFormat="1" ht="15.6">
      <c r="A248" s="55"/>
      <c r="B248" s="56"/>
      <c r="C248" s="56"/>
      <c r="D248" s="56"/>
      <c r="E248" s="57"/>
      <c r="F248" s="57"/>
      <c r="G248" s="58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  <c r="AA248" s="59"/>
      <c r="AB248" s="59"/>
      <c r="AC248" s="59"/>
      <c r="AD248" s="59"/>
      <c r="AE248" s="59"/>
      <c r="AF248" s="59"/>
      <c r="AG248" s="59"/>
      <c r="AH248" s="59"/>
      <c r="AI248" s="59"/>
      <c r="AJ248" s="59"/>
      <c r="AK248" s="59"/>
      <c r="AL248" s="59"/>
      <c r="AM248" s="59"/>
      <c r="AN248" s="59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9"/>
      <c r="BZ248" s="59"/>
      <c r="CA248" s="59"/>
      <c r="CB248" s="59"/>
      <c r="CC248" s="59"/>
      <c r="CD248" s="59"/>
      <c r="CE248" s="59"/>
      <c r="CF248" s="59"/>
      <c r="CG248" s="59"/>
      <c r="CH248" s="59"/>
      <c r="CI248" s="59"/>
      <c r="CJ248" s="59"/>
      <c r="CK248" s="59"/>
      <c r="CL248" s="59"/>
      <c r="CM248" s="59"/>
      <c r="CN248" s="59"/>
      <c r="CO248" s="59"/>
      <c r="CP248" s="59"/>
      <c r="CQ248" s="59"/>
      <c r="CR248" s="59"/>
      <c r="CS248" s="59"/>
      <c r="CT248" s="59"/>
      <c r="CU248" s="59"/>
      <c r="CV248" s="59"/>
      <c r="CW248" s="59"/>
      <c r="CX248" s="59"/>
      <c r="CY248" s="59"/>
      <c r="CZ248" s="59"/>
      <c r="DA248" s="59"/>
      <c r="DB248" s="59"/>
      <c r="DC248" s="59"/>
      <c r="DD248" s="59"/>
      <c r="DE248" s="59"/>
      <c r="DF248" s="59"/>
      <c r="DG248" s="59"/>
      <c r="DH248" s="59"/>
      <c r="DI248" s="59"/>
      <c r="DJ248" s="59"/>
      <c r="DK248" s="59"/>
      <c r="DL248" s="59"/>
      <c r="DM248" s="59"/>
      <c r="DN248" s="59"/>
      <c r="DO248" s="59"/>
      <c r="DP248" s="59"/>
      <c r="DQ248" s="59"/>
      <c r="DR248" s="59"/>
      <c r="DS248" s="59"/>
      <c r="DT248" s="59"/>
      <c r="DU248" s="59"/>
      <c r="DV248" s="59"/>
      <c r="DW248" s="59"/>
      <c r="DX248" s="59"/>
      <c r="DY248" s="59"/>
      <c r="DZ248" s="59"/>
      <c r="EA248" s="59"/>
      <c r="EB248" s="59"/>
      <c r="EC248" s="59"/>
      <c r="ED248" s="59"/>
      <c r="EE248" s="59"/>
      <c r="EF248" s="59"/>
      <c r="EG248" s="59"/>
      <c r="EH248" s="59"/>
      <c r="EI248" s="59"/>
      <c r="EJ248" s="59"/>
      <c r="EK248" s="59"/>
      <c r="EL248" s="59"/>
      <c r="EM248" s="59"/>
      <c r="EN248" s="59"/>
      <c r="EO248" s="59"/>
      <c r="EP248" s="59"/>
      <c r="EQ248" s="59"/>
      <c r="ER248" s="59"/>
      <c r="ES248" s="59"/>
      <c r="ET248" s="59"/>
      <c r="EU248" s="59"/>
      <c r="EV248" s="59"/>
      <c r="EW248" s="59"/>
      <c r="EX248" s="59"/>
      <c r="EY248" s="59"/>
      <c r="EZ248" s="59"/>
      <c r="FA248" s="59"/>
      <c r="FB248" s="59"/>
      <c r="FC248" s="59"/>
      <c r="FD248" s="59"/>
      <c r="FE248" s="59"/>
      <c r="FF248" s="59"/>
      <c r="FG248" s="59"/>
      <c r="FH248" s="59"/>
      <c r="FI248" s="59"/>
      <c r="FJ248" s="59"/>
      <c r="FK248" s="192"/>
      <c r="FL248" s="61"/>
      <c r="FM248" s="58"/>
      <c r="FN248" s="55"/>
      <c r="FO248" s="60"/>
      <c r="FP248" s="60"/>
      <c r="FQ248" s="5"/>
    </row>
    <row r="249" spans="1:173" s="3" customFormat="1" ht="32.25" hidden="1" customHeight="1">
      <c r="A249" s="102" t="s">
        <v>12</v>
      </c>
      <c r="B249" s="48" t="s">
        <v>13</v>
      </c>
      <c r="C249" s="48" t="s">
        <v>41</v>
      </c>
      <c r="D249" s="48" t="s">
        <v>14</v>
      </c>
      <c r="E249" s="47" t="s">
        <v>30</v>
      </c>
      <c r="F249" s="47"/>
      <c r="G249" s="47"/>
      <c r="H249" s="38" t="str">
        <f t="shared" ref="H249:FJ249" si="79">+H$6</f>
        <v>ANVLINK-00</v>
      </c>
      <c r="I249" s="38" t="str">
        <f t="shared" si="79"/>
        <v>N1030D2L-00</v>
      </c>
      <c r="J249" s="38" t="str">
        <f t="shared" si="79"/>
        <v>N1030L2L-00</v>
      </c>
      <c r="K249" s="38" t="str">
        <f t="shared" si="79"/>
        <v>N1030O2I-00</v>
      </c>
      <c r="L249" s="38" t="str">
        <f t="shared" si="79"/>
        <v>N103D42L-00</v>
      </c>
      <c r="M249" s="38" t="str">
        <f t="shared" si="79"/>
        <v>N105T4L-00</v>
      </c>
      <c r="N249" s="38" t="str">
        <f t="shared" si="79"/>
        <v>N105TD4D-00</v>
      </c>
      <c r="O249" s="38" t="str">
        <f t="shared" si="79"/>
        <v>N105TO4D-00</v>
      </c>
      <c r="P249" s="38" t="str">
        <f t="shared" si="79"/>
        <v>N105TO4L-00</v>
      </c>
      <c r="Q249" s="38" t="str">
        <f t="shared" si="79"/>
        <v>N1650D4L-00</v>
      </c>
      <c r="R249" s="38" t="str">
        <f t="shared" si="79"/>
        <v>N1650GO4-00</v>
      </c>
      <c r="S249" s="38" t="str">
        <f t="shared" si="79"/>
        <v>N1650IO4-00</v>
      </c>
      <c r="T249" s="38" t="str">
        <f t="shared" si="79"/>
        <v>N1650IX4-00</v>
      </c>
      <c r="U249" s="38" t="str">
        <f t="shared" si="79"/>
        <v>N1650O4-00</v>
      </c>
      <c r="V249" s="38" t="str">
        <f t="shared" si="79"/>
        <v>N1650O4L-00</v>
      </c>
      <c r="W249" s="38" t="str">
        <f t="shared" si="79"/>
        <v>N1650W24-00</v>
      </c>
      <c r="X249" s="38" t="str">
        <f t="shared" si="79"/>
        <v>N1650WO4-00</v>
      </c>
      <c r="Y249" s="38" t="str">
        <f t="shared" si="79"/>
        <v>N1656D4-00</v>
      </c>
      <c r="Z249" s="38" t="str">
        <f t="shared" si="79"/>
        <v>N1656D4L-00</v>
      </c>
      <c r="AA249" s="38" t="str">
        <f t="shared" si="79"/>
        <v>N1656EO4-00</v>
      </c>
      <c r="AB249" s="38" t="str">
        <f t="shared" si="79"/>
        <v>N1656O4-00</v>
      </c>
      <c r="AC249" s="38" t="str">
        <f t="shared" si="79"/>
        <v>N1656O4L-00</v>
      </c>
      <c r="AD249" s="38" t="str">
        <f t="shared" si="79"/>
        <v>N1656W24-00</v>
      </c>
      <c r="AE249" s="38" t="str">
        <f t="shared" si="79"/>
        <v>N1656WO4-00</v>
      </c>
      <c r="AF249" s="38" t="str">
        <f t="shared" si="79"/>
        <v>N165SD4-00</v>
      </c>
      <c r="AG249" s="38" t="str">
        <f t="shared" si="79"/>
        <v>N165SO4-00</v>
      </c>
      <c r="AH249" s="38" t="str">
        <f t="shared" si="79"/>
        <v>N165SWO4-00</v>
      </c>
      <c r="AI249" s="38" t="str">
        <f t="shared" si="79"/>
        <v>N1660D6-00</v>
      </c>
      <c r="AJ249" s="38" t="str">
        <f t="shared" si="79"/>
        <v>N1660G6-00</v>
      </c>
      <c r="AK249" s="38" t="str">
        <f t="shared" si="79"/>
        <v>N1660GO6-00</v>
      </c>
      <c r="AL249" s="38" t="str">
        <f t="shared" si="79"/>
        <v>N1660IO6-00</v>
      </c>
      <c r="AM249" s="38" t="str">
        <f t="shared" si="79"/>
        <v>N1660O6-00</v>
      </c>
      <c r="AN249" s="38" t="str">
        <f t="shared" si="79"/>
        <v>N166SA-00</v>
      </c>
      <c r="AO249" s="38" t="str">
        <f t="shared" si="79"/>
        <v>N166SD6-00</v>
      </c>
      <c r="AP249" s="38" t="str">
        <f t="shared" si="79"/>
        <v>N166SDV6-EC</v>
      </c>
      <c r="AQ249" s="38" t="str">
        <f t="shared" si="79"/>
        <v>N166SG6-00</v>
      </c>
      <c r="AR249" s="38" t="str">
        <f t="shared" si="79"/>
        <v>N166SGO6-00</v>
      </c>
      <c r="AS249" s="38" t="str">
        <f t="shared" si="79"/>
        <v>N166SIO6-00</v>
      </c>
      <c r="AT249" s="38" t="str">
        <f t="shared" si="79"/>
        <v>N166SIX6-00</v>
      </c>
      <c r="AU249" s="38" t="str">
        <f t="shared" si="79"/>
        <v>N166SO6-00</v>
      </c>
      <c r="AV249" s="38" t="str">
        <f t="shared" si="79"/>
        <v>N166TGO6-00</v>
      </c>
      <c r="AW249" s="38" t="str">
        <f t="shared" si="79"/>
        <v>N166TIO6-00</v>
      </c>
      <c r="AX249" s="38" t="str">
        <f t="shared" si="79"/>
        <v>N166TIX6-00</v>
      </c>
      <c r="AY249" s="38" t="str">
        <f t="shared" si="79"/>
        <v>N166TO6-00</v>
      </c>
      <c r="AZ249" s="38" t="str">
        <f t="shared" si="79"/>
        <v>N166TW26-00</v>
      </c>
      <c r="BA249" s="38" t="str">
        <f t="shared" si="79"/>
        <v>N2060AX-00</v>
      </c>
      <c r="BB249" s="38" t="str">
        <f t="shared" si="79"/>
        <v>N2060D6-00</v>
      </c>
      <c r="BC249" s="38" t="str">
        <f t="shared" si="79"/>
        <v>N2060GP-00</v>
      </c>
      <c r="BD249" s="38" t="str">
        <f t="shared" si="79"/>
        <v>N2060IO6-00</v>
      </c>
      <c r="BE249" s="38" t="str">
        <f t="shared" si="79"/>
        <v>N2060IX6-00</v>
      </c>
      <c r="BF249" s="38" t="str">
        <f t="shared" si="79"/>
        <v>N2060O6-00</v>
      </c>
      <c r="BG249" s="38" t="str">
        <f t="shared" si="79"/>
        <v>N2060W26-00</v>
      </c>
      <c r="BH249" s="38" t="str">
        <f t="shared" si="79"/>
        <v>N2060WO6-00</v>
      </c>
      <c r="BI249" s="38" t="str">
        <f t="shared" si="79"/>
        <v>N206SGW8-00</v>
      </c>
      <c r="BJ249" s="38" t="str">
        <f t="shared" si="79"/>
        <v>N206SW2-00</v>
      </c>
      <c r="BK249" s="38" t="str">
        <f t="shared" si="79"/>
        <v>N207SA-00</v>
      </c>
      <c r="BL249" s="38" t="str">
        <f t="shared" si="79"/>
        <v>N207SGOD-00</v>
      </c>
      <c r="BM249" s="38" t="str">
        <f t="shared" si="79"/>
        <v>N207SGWD-00</v>
      </c>
      <c r="BN249" s="38" t="str">
        <f t="shared" si="79"/>
        <v>N207SW-00</v>
      </c>
      <c r="BO249" s="38" t="str">
        <f t="shared" si="79"/>
        <v>N207SW-00</v>
      </c>
      <c r="BP249" s="38" t="str">
        <f t="shared" si="79"/>
        <v>N207SWO-00</v>
      </c>
      <c r="BQ249" s="38" t="str">
        <f t="shared" si="79"/>
        <v>N2080TO-00</v>
      </c>
      <c r="BR249" s="38" t="str">
        <f t="shared" si="79"/>
        <v>N208SG-00</v>
      </c>
      <c r="BS249" s="38" t="str">
        <f t="shared" si="79"/>
        <v>N208SGO-00</v>
      </c>
      <c r="BT249" s="38" t="str">
        <f t="shared" si="79"/>
        <v>N208SW-00</v>
      </c>
      <c r="BU249" s="38" t="str">
        <f t="shared" si="79"/>
        <v>N3060AE-00</v>
      </c>
      <c r="BV249" s="38" t="str">
        <f t="shared" si="79"/>
        <v>N3060E-00</v>
      </c>
      <c r="BW249" s="38" t="str">
        <f t="shared" si="79"/>
        <v>N3060EO-00</v>
      </c>
      <c r="BX249" s="38" t="str">
        <f t="shared" si="79"/>
        <v>N3060GO-00</v>
      </c>
      <c r="BY249" s="38" t="str">
        <f t="shared" si="79"/>
        <v>N3060VO-00</v>
      </c>
      <c r="BZ249" s="38" t="str">
        <f t="shared" si="79"/>
        <v>N306TAE-00</v>
      </c>
      <c r="CA249" s="38" t="str">
        <f t="shared" si="79"/>
        <v>N306TAM-00</v>
      </c>
      <c r="CB249" s="38" t="str">
        <f t="shared" si="79"/>
        <v>N306TE-00</v>
      </c>
      <c r="CC249" s="38" t="str">
        <f t="shared" si="79"/>
        <v>N306TEO-00</v>
      </c>
      <c r="CD249" s="38" t="str">
        <f t="shared" si="79"/>
        <v>N306TGO-00</v>
      </c>
      <c r="CE249" s="38" t="str">
        <f t="shared" si="79"/>
        <v>N306TGOP-00</v>
      </c>
      <c r="CF249" s="38" t="str">
        <f t="shared" si="79"/>
        <v>N306TGP-00</v>
      </c>
      <c r="CG249" s="38" t="str">
        <f t="shared" si="79"/>
        <v>N306TVO-00</v>
      </c>
      <c r="CH249" s="38" t="str">
        <f t="shared" si="79"/>
        <v>N3070AM-00</v>
      </c>
      <c r="CI249" s="38" t="str">
        <f t="shared" si="79"/>
        <v>N3070AM-00</v>
      </c>
      <c r="CJ249" s="38" t="str">
        <f t="shared" si="79"/>
        <v>N3070E-00</v>
      </c>
      <c r="CK249" s="38" t="str">
        <f t="shared" si="79"/>
        <v>N3070EO-00</v>
      </c>
      <c r="CL249" s="38" t="str">
        <f t="shared" si="79"/>
        <v>N3070GO-00</v>
      </c>
      <c r="CM249" s="38" t="str">
        <f t="shared" si="79"/>
        <v>N3070VO-00</v>
      </c>
      <c r="CN249" s="38" t="str">
        <f t="shared" si="79"/>
        <v>N3080AM-00</v>
      </c>
      <c r="CO249" s="38" t="str">
        <f t="shared" si="79"/>
        <v>N3080AW-00</v>
      </c>
      <c r="CP249" s="38" t="str">
        <f t="shared" si="79"/>
        <v>N3080AWB-00</v>
      </c>
      <c r="CQ249" s="38" t="str">
        <f t="shared" si="79"/>
        <v>N3080AX-00</v>
      </c>
      <c r="CR249" s="38" t="str">
        <f t="shared" si="79"/>
        <v>N3080E-00</v>
      </c>
      <c r="CS249" s="38" t="str">
        <f t="shared" si="79"/>
        <v>N3080EO-00</v>
      </c>
      <c r="CT249" s="38" t="str">
        <f t="shared" si="79"/>
        <v>N3080GO-00</v>
      </c>
      <c r="CU249" s="38" t="str">
        <f t="shared" si="79"/>
        <v>N3080GWB-00</v>
      </c>
      <c r="CV249" s="38" t="str">
        <f t="shared" si="79"/>
        <v>N3080IE-00</v>
      </c>
      <c r="CW249" s="38" t="str">
        <f t="shared" si="79"/>
        <v>N3080IE-AU</v>
      </c>
      <c r="CX249" s="38" t="str">
        <f t="shared" si="79"/>
        <v>N3080IE-CN</v>
      </c>
      <c r="CY249" s="38" t="str">
        <f t="shared" si="79"/>
        <v>N3080IE-JP</v>
      </c>
      <c r="CZ249" s="38" t="str">
        <f t="shared" si="79"/>
        <v>N3080IE-KR</v>
      </c>
      <c r="DA249" s="38" t="str">
        <f t="shared" si="79"/>
        <v>N3080IE-TW</v>
      </c>
      <c r="DB249" s="38" t="str">
        <f t="shared" si="79"/>
        <v>N3080IE-US</v>
      </c>
      <c r="DC249" s="38" t="str">
        <f t="shared" si="79"/>
        <v>N3080T-00</v>
      </c>
      <c r="DD249" s="38" t="str">
        <f t="shared" si="79"/>
        <v>N3080VO-00</v>
      </c>
      <c r="DE249" s="38" t="str">
        <f t="shared" si="79"/>
        <v>N3090AM-00</v>
      </c>
      <c r="DF249" s="38" t="str">
        <f t="shared" si="79"/>
        <v>N3090AW-00</v>
      </c>
      <c r="DG249" s="38" t="str">
        <f t="shared" si="79"/>
        <v>N3090AWB-00</v>
      </c>
      <c r="DH249" s="38" t="str">
        <f t="shared" si="79"/>
        <v>N3090AX-00</v>
      </c>
      <c r="DI249" s="38" t="str">
        <f t="shared" si="79"/>
        <v>N3090E-00</v>
      </c>
      <c r="DJ249" s="38" t="str">
        <f t="shared" si="79"/>
        <v>N3090EO-00</v>
      </c>
      <c r="DK249" s="38" t="str">
        <f t="shared" si="79"/>
        <v>N3090GO-00</v>
      </c>
      <c r="DL249" s="38" t="str">
        <f t="shared" si="79"/>
        <v>N3090IE-00</v>
      </c>
      <c r="DM249" s="38" t="str">
        <f t="shared" si="79"/>
        <v>N3090IE-AU</v>
      </c>
      <c r="DN249" s="38" t="str">
        <f t="shared" si="79"/>
        <v>N3090IE-CN</v>
      </c>
      <c r="DO249" s="38" t="str">
        <f t="shared" si="79"/>
        <v>N3090IE-JP</v>
      </c>
      <c r="DP249" s="38" t="str">
        <f t="shared" si="79"/>
        <v>N3090IE-KR</v>
      </c>
      <c r="DQ249" s="38" t="str">
        <f t="shared" si="79"/>
        <v>N3090IE-US</v>
      </c>
      <c r="DR249" s="38" t="str">
        <f t="shared" si="79"/>
        <v>N3090T-00</v>
      </c>
      <c r="DS249" s="38" t="str">
        <f t="shared" si="79"/>
        <v>N3090T-EC</v>
      </c>
      <c r="DT249" s="38" t="str">
        <f t="shared" si="79"/>
        <v>N3090VO-00</v>
      </c>
      <c r="DU249" s="38" t="str">
        <f t="shared" si="79"/>
        <v>N71052IL-00</v>
      </c>
      <c r="DV249" s="38" t="str">
        <f t="shared" si="79"/>
        <v>N7105S2L-00</v>
      </c>
      <c r="DW249" s="38" t="str">
        <f t="shared" si="79"/>
        <v>N710D32L-00</v>
      </c>
      <c r="DX249" s="38" t="str">
        <f t="shared" si="79"/>
        <v>N710D52L-00</v>
      </c>
      <c r="DY249" s="38" t="str">
        <f t="shared" si="79"/>
        <v>N710D5GL-00</v>
      </c>
      <c r="DZ249" s="38" t="str">
        <f t="shared" si="79"/>
        <v>N730D52I-00</v>
      </c>
      <c r="EA249" s="38" t="str">
        <f t="shared" si="79"/>
        <v>N730D52L-00</v>
      </c>
      <c r="EB249" s="38" t="str">
        <f t="shared" si="79"/>
        <v>R55XTD6-00</v>
      </c>
      <c r="EC249" s="38" t="str">
        <f t="shared" si="79"/>
        <v>R55XTD64-00</v>
      </c>
      <c r="ED249" s="38" t="str">
        <f t="shared" si="79"/>
        <v>R55XTGO-00</v>
      </c>
      <c r="EE249" s="38" t="str">
        <f t="shared" si="79"/>
        <v>R55XTGO4-00</v>
      </c>
      <c r="EF249" s="38" t="str">
        <f t="shared" si="79"/>
        <v>R55XTOC-00</v>
      </c>
      <c r="EG249" s="38" t="str">
        <f t="shared" si="79"/>
        <v>R55XTOC4-00</v>
      </c>
      <c r="EH249" s="38" t="str">
        <f t="shared" si="79"/>
        <v>R56XTGO-00</v>
      </c>
      <c r="EI249" s="38" t="str">
        <f t="shared" si="79"/>
        <v>R56XTWF-00</v>
      </c>
      <c r="EJ249" s="38" t="str">
        <f t="shared" si="79"/>
        <v>R56XTWO-00</v>
      </c>
      <c r="EK249" s="38" t="str">
        <f t="shared" si="79"/>
        <v>R57G-00</v>
      </c>
      <c r="EL249" s="38" t="str">
        <f t="shared" si="79"/>
        <v>R57GO-00</v>
      </c>
      <c r="EM249" s="38" t="str">
        <f t="shared" si="79"/>
        <v>R57XTA-00</v>
      </c>
      <c r="EN249" s="38" t="str">
        <f t="shared" si="79"/>
        <v>R57XTG-00</v>
      </c>
      <c r="EO249" s="38" t="str">
        <f t="shared" si="79"/>
        <v>R57XTGO-00</v>
      </c>
      <c r="EP249" s="38" t="str">
        <f t="shared" si="79"/>
        <v>R67E-00</v>
      </c>
      <c r="EQ249" s="38" t="str">
        <f t="shared" si="79"/>
        <v>R67GO-00</v>
      </c>
      <c r="ER249" s="38" t="str">
        <f t="shared" si="79"/>
        <v>R67XTAE-00</v>
      </c>
      <c r="ES249" s="38" t="str">
        <f t="shared" si="79"/>
        <v>R67XTB-00</v>
      </c>
      <c r="ET249" s="38" t="str">
        <f t="shared" si="79"/>
        <v>R67XTE-00</v>
      </c>
      <c r="EU249" s="38" t="str">
        <f t="shared" si="79"/>
        <v>R67XTGO-00</v>
      </c>
      <c r="EV249" s="38" t="str">
        <f t="shared" si="79"/>
        <v>R68AM-00</v>
      </c>
      <c r="EW249" s="38" t="str">
        <f t="shared" si="79"/>
        <v>R68B-00</v>
      </c>
      <c r="EX249" s="38" t="str">
        <f t="shared" si="79"/>
        <v>R68GO-00</v>
      </c>
      <c r="EY249" s="38" t="str">
        <f t="shared" si="79"/>
        <v>R68XTAM-00</v>
      </c>
      <c r="EZ249" s="38" t="str">
        <f t="shared" si="79"/>
        <v>R68XTAMC-00</v>
      </c>
      <c r="FA249" s="38" t="str">
        <f t="shared" si="79"/>
        <v>R68XTB-00</v>
      </c>
      <c r="FB249" s="38" t="str">
        <f t="shared" si="79"/>
        <v>R68XTGO-00</v>
      </c>
      <c r="FC249" s="38" t="str">
        <f t="shared" si="79"/>
        <v>R69XTAM-00</v>
      </c>
      <c r="FD249" s="38" t="str">
        <f t="shared" si="79"/>
        <v>R69XTAWB-00</v>
      </c>
      <c r="FE249" s="38" t="str">
        <f t="shared" si="79"/>
        <v>R69XTB-00</v>
      </c>
      <c r="FF249" s="38" t="str">
        <f t="shared" si="79"/>
        <v>R69XTGO-00</v>
      </c>
      <c r="FG249" s="38" t="str">
        <f t="shared" si="79"/>
        <v>RX570G8-00</v>
      </c>
      <c r="FH249" s="38" t="str">
        <f t="shared" si="79"/>
        <v>RX580G8-00</v>
      </c>
      <c r="FI249" s="38" t="str">
        <f t="shared" si="79"/>
        <v>RX582048-00</v>
      </c>
      <c r="FJ249" s="38" t="str">
        <f t="shared" si="79"/>
        <v>RX590GME-00</v>
      </c>
      <c r="FK249" s="113" t="s">
        <v>15</v>
      </c>
      <c r="FL249" s="2" t="s">
        <v>2</v>
      </c>
      <c r="FM249" s="2" t="s">
        <v>3</v>
      </c>
      <c r="FN249" s="2" t="s">
        <v>18</v>
      </c>
      <c r="FO249" s="2" t="s">
        <v>19</v>
      </c>
      <c r="FP249" s="48"/>
      <c r="FQ249" s="5"/>
    </row>
    <row r="250" spans="1:173" s="5" customFormat="1" ht="15" hidden="1" customHeight="1">
      <c r="A250" s="107"/>
      <c r="B250" s="107"/>
      <c r="C250" s="107"/>
      <c r="D250" s="107"/>
      <c r="E250" s="108"/>
      <c r="F250" s="107"/>
      <c r="G250" s="107"/>
      <c r="H250" s="109"/>
      <c r="I250" s="109"/>
      <c r="J250" s="109"/>
      <c r="K250" s="109"/>
      <c r="L250" s="109"/>
      <c r="M250" s="109"/>
      <c r="N250" s="109"/>
      <c r="O250" s="109"/>
      <c r="P250" s="109"/>
      <c r="Q250" s="109"/>
      <c r="R250" s="109"/>
      <c r="S250" s="109"/>
      <c r="T250" s="109"/>
      <c r="U250" s="109"/>
      <c r="V250" s="109"/>
      <c r="W250" s="109"/>
      <c r="X250" s="109"/>
      <c r="Y250" s="109"/>
      <c r="Z250" s="109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09"/>
      <c r="AS250" s="109"/>
      <c r="AT250" s="109"/>
      <c r="AU250" s="109"/>
      <c r="AV250" s="109"/>
      <c r="AW250" s="109"/>
      <c r="AX250" s="109"/>
      <c r="AY250" s="109"/>
      <c r="AZ250" s="109"/>
      <c r="BA250" s="109"/>
      <c r="BB250" s="109"/>
      <c r="BC250" s="109"/>
      <c r="BD250" s="109"/>
      <c r="BE250" s="109"/>
      <c r="BF250" s="109"/>
      <c r="BG250" s="109"/>
      <c r="BH250" s="109"/>
      <c r="BI250" s="109"/>
      <c r="BJ250" s="109"/>
      <c r="BK250" s="109"/>
      <c r="BL250" s="109"/>
      <c r="BM250" s="109"/>
      <c r="BN250" s="109"/>
      <c r="BO250" s="109"/>
      <c r="BP250" s="109"/>
      <c r="BQ250" s="109"/>
      <c r="BR250" s="109"/>
      <c r="BS250" s="109"/>
      <c r="BT250" s="109"/>
      <c r="BU250" s="109"/>
      <c r="BV250" s="109"/>
      <c r="BW250" s="109"/>
      <c r="BX250" s="109"/>
      <c r="BY250" s="109"/>
      <c r="BZ250" s="109"/>
      <c r="CA250" s="109"/>
      <c r="CB250" s="109"/>
      <c r="CC250" s="109"/>
      <c r="CD250" s="109"/>
      <c r="CE250" s="109"/>
      <c r="CF250" s="109"/>
      <c r="CG250" s="109"/>
      <c r="CH250" s="109"/>
      <c r="CI250" s="109"/>
      <c r="CJ250" s="109"/>
      <c r="CK250" s="109"/>
      <c r="CL250" s="109"/>
      <c r="CM250" s="109"/>
      <c r="CN250" s="109"/>
      <c r="CO250" s="109"/>
      <c r="CP250" s="109"/>
      <c r="CQ250" s="109"/>
      <c r="CR250" s="109"/>
      <c r="CS250" s="109"/>
      <c r="CT250" s="109"/>
      <c r="CU250" s="109"/>
      <c r="CV250" s="109"/>
      <c r="CW250" s="109"/>
      <c r="CX250" s="109"/>
      <c r="CY250" s="109"/>
      <c r="CZ250" s="109"/>
      <c r="DA250" s="109"/>
      <c r="DB250" s="109"/>
      <c r="DC250" s="109"/>
      <c r="DD250" s="109"/>
      <c r="DE250" s="109"/>
      <c r="DF250" s="109"/>
      <c r="DG250" s="109"/>
      <c r="DH250" s="109"/>
      <c r="DI250" s="109"/>
      <c r="DJ250" s="109"/>
      <c r="DK250" s="109"/>
      <c r="DL250" s="109"/>
      <c r="DM250" s="109"/>
      <c r="DN250" s="109"/>
      <c r="DO250" s="109"/>
      <c r="DP250" s="109"/>
      <c r="DQ250" s="109"/>
      <c r="DR250" s="109"/>
      <c r="DS250" s="109"/>
      <c r="DT250" s="109"/>
      <c r="DU250" s="109"/>
      <c r="DV250" s="109"/>
      <c r="DW250" s="109"/>
      <c r="DX250" s="109"/>
      <c r="DY250" s="109"/>
      <c r="DZ250" s="109"/>
      <c r="EA250" s="109"/>
      <c r="EB250" s="109"/>
      <c r="EC250" s="109"/>
      <c r="ED250" s="109"/>
      <c r="EE250" s="109"/>
      <c r="EF250" s="109"/>
      <c r="EG250" s="109"/>
      <c r="EH250" s="109"/>
      <c r="EI250" s="109"/>
      <c r="EJ250" s="109"/>
      <c r="EK250" s="109"/>
      <c r="EL250" s="109"/>
      <c r="EM250" s="109"/>
      <c r="EN250" s="109"/>
      <c r="EO250" s="109"/>
      <c r="EP250" s="109"/>
      <c r="EQ250" s="109"/>
      <c r="ER250" s="109"/>
      <c r="ES250" s="109"/>
      <c r="ET250" s="109"/>
      <c r="EU250" s="109"/>
      <c r="EV250" s="109"/>
      <c r="EW250" s="109"/>
      <c r="EX250" s="109"/>
      <c r="EY250" s="109"/>
      <c r="EZ250" s="109"/>
      <c r="FA250" s="109"/>
      <c r="FB250" s="109"/>
      <c r="FC250" s="109"/>
      <c r="FD250" s="109"/>
      <c r="FE250" s="109"/>
      <c r="FF250" s="109"/>
      <c r="FG250" s="109"/>
      <c r="FH250" s="109"/>
      <c r="FI250" s="109"/>
      <c r="FJ250" s="109"/>
      <c r="FK250" s="112"/>
      <c r="FL250" s="110"/>
      <c r="FM250" s="111"/>
      <c r="FN250" s="111"/>
      <c r="FO250" s="111"/>
      <c r="FP250" s="98">
        <f>SUM(H250:FJ250)</f>
        <v>0</v>
      </c>
    </row>
    <row r="251" spans="1:173" s="5" customFormat="1" ht="15" hidden="1" customHeight="1">
      <c r="A251" s="107"/>
      <c r="B251" s="107"/>
      <c r="C251" s="107"/>
      <c r="D251" s="107"/>
      <c r="E251" s="108"/>
      <c r="F251" s="107"/>
      <c r="G251" s="107"/>
      <c r="H251" s="109"/>
      <c r="I251" s="109"/>
      <c r="J251" s="109"/>
      <c r="K251" s="109"/>
      <c r="L251" s="109"/>
      <c r="M251" s="109"/>
      <c r="N251" s="109"/>
      <c r="O251" s="109"/>
      <c r="P251" s="109"/>
      <c r="Q251" s="109"/>
      <c r="R251" s="109"/>
      <c r="S251" s="109"/>
      <c r="T251" s="109"/>
      <c r="U251" s="109"/>
      <c r="V251" s="109"/>
      <c r="W251" s="109"/>
      <c r="X251" s="109"/>
      <c r="Y251" s="109"/>
      <c r="Z251" s="109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  <c r="AT251" s="109"/>
      <c r="AU251" s="109"/>
      <c r="AV251" s="109"/>
      <c r="AW251" s="109"/>
      <c r="AX251" s="109"/>
      <c r="AY251" s="109"/>
      <c r="AZ251" s="109"/>
      <c r="BA251" s="109"/>
      <c r="BB251" s="109"/>
      <c r="BC251" s="109"/>
      <c r="BD251" s="109"/>
      <c r="BE251" s="109"/>
      <c r="BF251" s="109"/>
      <c r="BG251" s="109"/>
      <c r="BH251" s="109"/>
      <c r="BI251" s="109"/>
      <c r="BJ251" s="109"/>
      <c r="BK251" s="109"/>
      <c r="BL251" s="109"/>
      <c r="BM251" s="109"/>
      <c r="BN251" s="109"/>
      <c r="BO251" s="109"/>
      <c r="BP251" s="109"/>
      <c r="BQ251" s="109"/>
      <c r="BR251" s="109"/>
      <c r="BS251" s="109"/>
      <c r="BT251" s="109"/>
      <c r="BU251" s="109"/>
      <c r="BV251" s="109"/>
      <c r="BW251" s="109"/>
      <c r="BX251" s="109"/>
      <c r="BY251" s="109"/>
      <c r="BZ251" s="109"/>
      <c r="CA251" s="109"/>
      <c r="CB251" s="109"/>
      <c r="CC251" s="109"/>
      <c r="CD251" s="109"/>
      <c r="CE251" s="109"/>
      <c r="CF251" s="109"/>
      <c r="CG251" s="109"/>
      <c r="CH251" s="109"/>
      <c r="CI251" s="109"/>
      <c r="CJ251" s="109"/>
      <c r="CK251" s="109"/>
      <c r="CL251" s="109"/>
      <c r="CM251" s="109"/>
      <c r="CN251" s="109"/>
      <c r="CO251" s="109"/>
      <c r="CP251" s="109"/>
      <c r="CQ251" s="109"/>
      <c r="CR251" s="109"/>
      <c r="CS251" s="109"/>
      <c r="CT251" s="109"/>
      <c r="CU251" s="109"/>
      <c r="CV251" s="109"/>
      <c r="CW251" s="109"/>
      <c r="CX251" s="109"/>
      <c r="CY251" s="109"/>
      <c r="CZ251" s="109"/>
      <c r="DA251" s="109"/>
      <c r="DB251" s="109"/>
      <c r="DC251" s="109"/>
      <c r="DD251" s="109"/>
      <c r="DE251" s="109"/>
      <c r="DF251" s="109"/>
      <c r="DG251" s="109"/>
      <c r="DH251" s="109"/>
      <c r="DI251" s="109"/>
      <c r="DJ251" s="109"/>
      <c r="DK251" s="109"/>
      <c r="DL251" s="109"/>
      <c r="DM251" s="109"/>
      <c r="DN251" s="109"/>
      <c r="DO251" s="109"/>
      <c r="DP251" s="109"/>
      <c r="DQ251" s="109"/>
      <c r="DR251" s="109"/>
      <c r="DS251" s="109"/>
      <c r="DT251" s="109"/>
      <c r="DU251" s="109"/>
      <c r="DV251" s="109"/>
      <c r="DW251" s="109"/>
      <c r="DX251" s="109"/>
      <c r="DY251" s="109"/>
      <c r="DZ251" s="109"/>
      <c r="EA251" s="109"/>
      <c r="EB251" s="109"/>
      <c r="EC251" s="109"/>
      <c r="ED251" s="109"/>
      <c r="EE251" s="109"/>
      <c r="EF251" s="109"/>
      <c r="EG251" s="109"/>
      <c r="EH251" s="109"/>
      <c r="EI251" s="109"/>
      <c r="EJ251" s="109"/>
      <c r="EK251" s="109"/>
      <c r="EL251" s="109"/>
      <c r="EM251" s="109"/>
      <c r="EN251" s="109"/>
      <c r="EO251" s="109"/>
      <c r="EP251" s="109"/>
      <c r="EQ251" s="109"/>
      <c r="ER251" s="109"/>
      <c r="ES251" s="109"/>
      <c r="ET251" s="109"/>
      <c r="EU251" s="109"/>
      <c r="EV251" s="109"/>
      <c r="EW251" s="109"/>
      <c r="EX251" s="109"/>
      <c r="EY251" s="109"/>
      <c r="EZ251" s="109"/>
      <c r="FA251" s="109"/>
      <c r="FB251" s="109"/>
      <c r="FC251" s="109"/>
      <c r="FD251" s="109"/>
      <c r="FE251" s="109"/>
      <c r="FF251" s="109"/>
      <c r="FG251" s="109"/>
      <c r="FH251" s="109"/>
      <c r="FI251" s="109"/>
      <c r="FJ251" s="109"/>
      <c r="FK251" s="112"/>
      <c r="FL251" s="110"/>
      <c r="FM251" s="111"/>
      <c r="FN251" s="111"/>
      <c r="FO251" s="111"/>
      <c r="FP251" s="98">
        <f>SUM(H251:FJ251)</f>
        <v>0</v>
      </c>
    </row>
    <row r="252" spans="1:173" ht="17.7" hidden="1" customHeight="1">
      <c r="A252" s="79"/>
      <c r="B252" s="15"/>
      <c r="C252" s="15"/>
      <c r="D252" s="34"/>
      <c r="E252" s="16" t="s">
        <v>5</v>
      </c>
      <c r="F252" s="16"/>
      <c r="G252" s="32"/>
      <c r="H252" s="24">
        <f t="shared" ref="H252:AM252" si="80">SUM(H249:H251)</f>
        <v>0</v>
      </c>
      <c r="I252" s="24">
        <f t="shared" si="80"/>
        <v>0</v>
      </c>
      <c r="J252" s="24">
        <f t="shared" si="80"/>
        <v>0</v>
      </c>
      <c r="K252" s="24">
        <f t="shared" si="80"/>
        <v>0</v>
      </c>
      <c r="L252" s="24">
        <f t="shared" si="80"/>
        <v>0</v>
      </c>
      <c r="M252" s="24">
        <f t="shared" si="80"/>
        <v>0</v>
      </c>
      <c r="N252" s="24">
        <f t="shared" si="80"/>
        <v>0</v>
      </c>
      <c r="O252" s="24">
        <f t="shared" si="80"/>
        <v>0</v>
      </c>
      <c r="P252" s="24">
        <f t="shared" si="80"/>
        <v>0</v>
      </c>
      <c r="Q252" s="24">
        <f t="shared" si="80"/>
        <v>0</v>
      </c>
      <c r="R252" s="24">
        <f t="shared" si="80"/>
        <v>0</v>
      </c>
      <c r="S252" s="24">
        <f t="shared" si="80"/>
        <v>0</v>
      </c>
      <c r="T252" s="24">
        <f t="shared" si="80"/>
        <v>0</v>
      </c>
      <c r="U252" s="24">
        <f t="shared" si="80"/>
        <v>0</v>
      </c>
      <c r="V252" s="24">
        <f t="shared" si="80"/>
        <v>0</v>
      </c>
      <c r="W252" s="24">
        <f t="shared" si="80"/>
        <v>0</v>
      </c>
      <c r="X252" s="24">
        <f t="shared" si="80"/>
        <v>0</v>
      </c>
      <c r="Y252" s="24">
        <f t="shared" si="80"/>
        <v>0</v>
      </c>
      <c r="Z252" s="24">
        <f t="shared" si="80"/>
        <v>0</v>
      </c>
      <c r="AA252" s="24">
        <f t="shared" si="80"/>
        <v>0</v>
      </c>
      <c r="AB252" s="24">
        <f t="shared" si="80"/>
        <v>0</v>
      </c>
      <c r="AC252" s="24">
        <f t="shared" si="80"/>
        <v>0</v>
      </c>
      <c r="AD252" s="24">
        <f t="shared" si="80"/>
        <v>0</v>
      </c>
      <c r="AE252" s="24">
        <f t="shared" si="80"/>
        <v>0</v>
      </c>
      <c r="AF252" s="24">
        <f t="shared" si="80"/>
        <v>0</v>
      </c>
      <c r="AG252" s="24">
        <f t="shared" si="80"/>
        <v>0</v>
      </c>
      <c r="AH252" s="24">
        <f t="shared" si="80"/>
        <v>0</v>
      </c>
      <c r="AI252" s="24">
        <f t="shared" si="80"/>
        <v>0</v>
      </c>
      <c r="AJ252" s="24">
        <f t="shared" si="80"/>
        <v>0</v>
      </c>
      <c r="AK252" s="24">
        <f t="shared" si="80"/>
        <v>0</v>
      </c>
      <c r="AL252" s="24">
        <f t="shared" si="80"/>
        <v>0</v>
      </c>
      <c r="AM252" s="24">
        <f t="shared" si="80"/>
        <v>0</v>
      </c>
      <c r="AN252" s="24">
        <f t="shared" ref="AN252:BT252" si="81">SUM(AN249:AN251)</f>
        <v>0</v>
      </c>
      <c r="AO252" s="24">
        <f t="shared" si="81"/>
        <v>0</v>
      </c>
      <c r="AP252" s="24">
        <f t="shared" si="81"/>
        <v>0</v>
      </c>
      <c r="AQ252" s="24">
        <f t="shared" si="81"/>
        <v>0</v>
      </c>
      <c r="AR252" s="24">
        <f t="shared" si="81"/>
        <v>0</v>
      </c>
      <c r="AS252" s="24">
        <f t="shared" si="81"/>
        <v>0</v>
      </c>
      <c r="AT252" s="24">
        <f t="shared" si="81"/>
        <v>0</v>
      </c>
      <c r="AU252" s="24">
        <f t="shared" si="81"/>
        <v>0</v>
      </c>
      <c r="AV252" s="24">
        <f t="shared" si="81"/>
        <v>0</v>
      </c>
      <c r="AW252" s="24">
        <f t="shared" si="81"/>
        <v>0</v>
      </c>
      <c r="AX252" s="24">
        <f t="shared" si="81"/>
        <v>0</v>
      </c>
      <c r="AY252" s="24">
        <f t="shared" si="81"/>
        <v>0</v>
      </c>
      <c r="AZ252" s="24">
        <f t="shared" si="81"/>
        <v>0</v>
      </c>
      <c r="BA252" s="24">
        <f t="shared" si="81"/>
        <v>0</v>
      </c>
      <c r="BB252" s="24">
        <f t="shared" si="81"/>
        <v>0</v>
      </c>
      <c r="BC252" s="24">
        <f t="shared" si="81"/>
        <v>0</v>
      </c>
      <c r="BD252" s="24">
        <f t="shared" si="81"/>
        <v>0</v>
      </c>
      <c r="BE252" s="24">
        <f t="shared" si="81"/>
        <v>0</v>
      </c>
      <c r="BF252" s="24">
        <f t="shared" si="81"/>
        <v>0</v>
      </c>
      <c r="BG252" s="24">
        <f t="shared" si="81"/>
        <v>0</v>
      </c>
      <c r="BH252" s="24">
        <f t="shared" si="81"/>
        <v>0</v>
      </c>
      <c r="BI252" s="24">
        <f t="shared" si="81"/>
        <v>0</v>
      </c>
      <c r="BJ252" s="24">
        <f t="shared" si="81"/>
        <v>0</v>
      </c>
      <c r="BK252" s="24">
        <f t="shared" si="81"/>
        <v>0</v>
      </c>
      <c r="BL252" s="24">
        <f t="shared" si="81"/>
        <v>0</v>
      </c>
      <c r="BM252" s="24">
        <f t="shared" si="81"/>
        <v>0</v>
      </c>
      <c r="BN252" s="24">
        <f t="shared" ref="BN252" si="82">SUM(BN249:BN251)</f>
        <v>0</v>
      </c>
      <c r="BO252" s="24">
        <f t="shared" si="81"/>
        <v>0</v>
      </c>
      <c r="BP252" s="24">
        <f t="shared" si="81"/>
        <v>0</v>
      </c>
      <c r="BQ252" s="24">
        <f t="shared" si="81"/>
        <v>0</v>
      </c>
      <c r="BR252" s="24">
        <f t="shared" si="81"/>
        <v>0</v>
      </c>
      <c r="BS252" s="24">
        <f t="shared" si="81"/>
        <v>0</v>
      </c>
      <c r="BT252" s="24">
        <f t="shared" si="81"/>
        <v>0</v>
      </c>
      <c r="BU252" s="24">
        <f t="shared" ref="BU252:DA252" si="83">SUM(BU249:BU251)</f>
        <v>0</v>
      </c>
      <c r="BV252" s="24">
        <f t="shared" si="83"/>
        <v>0</v>
      </c>
      <c r="BW252" s="24">
        <f t="shared" si="83"/>
        <v>0</v>
      </c>
      <c r="BX252" s="24">
        <f t="shared" si="83"/>
        <v>0</v>
      </c>
      <c r="BY252" s="24">
        <f t="shared" si="83"/>
        <v>0</v>
      </c>
      <c r="BZ252" s="24">
        <f t="shared" si="83"/>
        <v>0</v>
      </c>
      <c r="CA252" s="24">
        <f t="shared" si="83"/>
        <v>0</v>
      </c>
      <c r="CB252" s="24">
        <f t="shared" si="83"/>
        <v>0</v>
      </c>
      <c r="CC252" s="24">
        <f t="shared" si="83"/>
        <v>0</v>
      </c>
      <c r="CD252" s="24">
        <f t="shared" si="83"/>
        <v>0</v>
      </c>
      <c r="CE252" s="24">
        <f t="shared" si="83"/>
        <v>0</v>
      </c>
      <c r="CF252" s="24">
        <f t="shared" si="83"/>
        <v>0</v>
      </c>
      <c r="CG252" s="24">
        <f t="shared" si="83"/>
        <v>0</v>
      </c>
      <c r="CH252" s="24">
        <f t="shared" ref="CH252" si="84">SUM(CH249:CH251)</f>
        <v>0</v>
      </c>
      <c r="CI252" s="24">
        <f t="shared" si="83"/>
        <v>0</v>
      </c>
      <c r="CJ252" s="24">
        <f t="shared" si="83"/>
        <v>0</v>
      </c>
      <c r="CK252" s="24">
        <f t="shared" si="83"/>
        <v>0</v>
      </c>
      <c r="CL252" s="24">
        <f t="shared" si="83"/>
        <v>0</v>
      </c>
      <c r="CM252" s="24">
        <f t="shared" si="83"/>
        <v>0</v>
      </c>
      <c r="CN252" s="24">
        <f t="shared" si="83"/>
        <v>0</v>
      </c>
      <c r="CO252" s="24">
        <f t="shared" si="83"/>
        <v>0</v>
      </c>
      <c r="CP252" s="24">
        <f t="shared" si="83"/>
        <v>0</v>
      </c>
      <c r="CQ252" s="24">
        <f t="shared" si="83"/>
        <v>0</v>
      </c>
      <c r="CR252" s="24">
        <f t="shared" si="83"/>
        <v>0</v>
      </c>
      <c r="CS252" s="24">
        <f t="shared" si="83"/>
        <v>0</v>
      </c>
      <c r="CT252" s="24">
        <f t="shared" si="83"/>
        <v>0</v>
      </c>
      <c r="CU252" s="24">
        <f t="shared" si="83"/>
        <v>0</v>
      </c>
      <c r="CV252" s="24">
        <f t="shared" si="83"/>
        <v>0</v>
      </c>
      <c r="CW252" s="24">
        <f t="shared" si="83"/>
        <v>0</v>
      </c>
      <c r="CX252" s="24">
        <f t="shared" si="83"/>
        <v>0</v>
      </c>
      <c r="CY252" s="24">
        <f t="shared" si="83"/>
        <v>0</v>
      </c>
      <c r="CZ252" s="24">
        <f t="shared" si="83"/>
        <v>0</v>
      </c>
      <c r="DA252" s="24">
        <f t="shared" si="83"/>
        <v>0</v>
      </c>
      <c r="DB252" s="24">
        <f t="shared" ref="DB252:EG252" si="85">SUM(DB249:DB251)</f>
        <v>0</v>
      </c>
      <c r="DC252" s="24">
        <f t="shared" si="85"/>
        <v>0</v>
      </c>
      <c r="DD252" s="24">
        <f t="shared" si="85"/>
        <v>0</v>
      </c>
      <c r="DE252" s="24">
        <f t="shared" si="85"/>
        <v>0</v>
      </c>
      <c r="DF252" s="24">
        <f t="shared" si="85"/>
        <v>0</v>
      </c>
      <c r="DG252" s="24">
        <f t="shared" si="85"/>
        <v>0</v>
      </c>
      <c r="DH252" s="24">
        <f t="shared" si="85"/>
        <v>0</v>
      </c>
      <c r="DI252" s="24">
        <f t="shared" si="85"/>
        <v>0</v>
      </c>
      <c r="DJ252" s="24">
        <f t="shared" si="85"/>
        <v>0</v>
      </c>
      <c r="DK252" s="24">
        <f t="shared" si="85"/>
        <v>0</v>
      </c>
      <c r="DL252" s="24">
        <f t="shared" si="85"/>
        <v>0</v>
      </c>
      <c r="DM252" s="24">
        <f t="shared" si="85"/>
        <v>0</v>
      </c>
      <c r="DN252" s="24">
        <f t="shared" si="85"/>
        <v>0</v>
      </c>
      <c r="DO252" s="24">
        <f t="shared" si="85"/>
        <v>0</v>
      </c>
      <c r="DP252" s="24">
        <f t="shared" si="85"/>
        <v>0</v>
      </c>
      <c r="DQ252" s="24">
        <f t="shared" si="85"/>
        <v>0</v>
      </c>
      <c r="DR252" s="24">
        <f t="shared" si="85"/>
        <v>0</v>
      </c>
      <c r="DS252" s="24">
        <f t="shared" si="85"/>
        <v>0</v>
      </c>
      <c r="DT252" s="24">
        <f t="shared" si="85"/>
        <v>0</v>
      </c>
      <c r="DU252" s="24">
        <f t="shared" si="85"/>
        <v>0</v>
      </c>
      <c r="DV252" s="24">
        <f t="shared" si="85"/>
        <v>0</v>
      </c>
      <c r="DW252" s="24">
        <f t="shared" si="85"/>
        <v>0</v>
      </c>
      <c r="DX252" s="24">
        <f t="shared" si="85"/>
        <v>0</v>
      </c>
      <c r="DY252" s="24">
        <f t="shared" si="85"/>
        <v>0</v>
      </c>
      <c r="DZ252" s="24">
        <f t="shared" si="85"/>
        <v>0</v>
      </c>
      <c r="EA252" s="24">
        <f t="shared" si="85"/>
        <v>0</v>
      </c>
      <c r="EB252" s="24">
        <f t="shared" si="85"/>
        <v>0</v>
      </c>
      <c r="EC252" s="24">
        <f t="shared" si="85"/>
        <v>0</v>
      </c>
      <c r="ED252" s="24">
        <f t="shared" si="85"/>
        <v>0</v>
      </c>
      <c r="EE252" s="24">
        <f t="shared" si="85"/>
        <v>0</v>
      </c>
      <c r="EF252" s="24">
        <f t="shared" si="85"/>
        <v>0</v>
      </c>
      <c r="EG252" s="24">
        <f t="shared" si="85"/>
        <v>0</v>
      </c>
      <c r="EH252" s="24">
        <f t="shared" ref="EH252:FJ252" si="86">SUM(EH249:EH251)</f>
        <v>0</v>
      </c>
      <c r="EI252" s="24">
        <f t="shared" si="86"/>
        <v>0</v>
      </c>
      <c r="EJ252" s="24">
        <f t="shared" si="86"/>
        <v>0</v>
      </c>
      <c r="EK252" s="24">
        <f t="shared" si="86"/>
        <v>0</v>
      </c>
      <c r="EL252" s="24">
        <f t="shared" si="86"/>
        <v>0</v>
      </c>
      <c r="EM252" s="24">
        <f t="shared" si="86"/>
        <v>0</v>
      </c>
      <c r="EN252" s="24">
        <f t="shared" si="86"/>
        <v>0</v>
      </c>
      <c r="EO252" s="24">
        <f t="shared" si="86"/>
        <v>0</v>
      </c>
      <c r="EP252" s="24">
        <f t="shared" si="86"/>
        <v>0</v>
      </c>
      <c r="EQ252" s="24">
        <f t="shared" si="86"/>
        <v>0</v>
      </c>
      <c r="ER252" s="24">
        <f t="shared" si="86"/>
        <v>0</v>
      </c>
      <c r="ES252" s="24">
        <f t="shared" si="86"/>
        <v>0</v>
      </c>
      <c r="ET252" s="24">
        <f t="shared" si="86"/>
        <v>0</v>
      </c>
      <c r="EU252" s="24">
        <f t="shared" si="86"/>
        <v>0</v>
      </c>
      <c r="EV252" s="24">
        <f t="shared" si="86"/>
        <v>0</v>
      </c>
      <c r="EW252" s="24">
        <f t="shared" si="86"/>
        <v>0</v>
      </c>
      <c r="EX252" s="24">
        <f t="shared" si="86"/>
        <v>0</v>
      </c>
      <c r="EY252" s="24">
        <f t="shared" si="86"/>
        <v>0</v>
      </c>
      <c r="EZ252" s="24">
        <f t="shared" si="86"/>
        <v>0</v>
      </c>
      <c r="FA252" s="24">
        <f t="shared" si="86"/>
        <v>0</v>
      </c>
      <c r="FB252" s="24">
        <f t="shared" si="86"/>
        <v>0</v>
      </c>
      <c r="FC252" s="24">
        <f t="shared" si="86"/>
        <v>0</v>
      </c>
      <c r="FD252" s="24">
        <f t="shared" si="86"/>
        <v>0</v>
      </c>
      <c r="FE252" s="24">
        <f t="shared" si="86"/>
        <v>0</v>
      </c>
      <c r="FF252" s="24">
        <f t="shared" si="86"/>
        <v>0</v>
      </c>
      <c r="FG252" s="24">
        <f t="shared" si="86"/>
        <v>0</v>
      </c>
      <c r="FH252" s="24">
        <f t="shared" si="86"/>
        <v>0</v>
      </c>
      <c r="FI252" s="24">
        <f t="shared" si="86"/>
        <v>0</v>
      </c>
      <c r="FJ252" s="24">
        <f t="shared" si="86"/>
        <v>0</v>
      </c>
      <c r="FK252" s="114"/>
      <c r="FL252" s="40">
        <f>SUM(H252:FJ252)</f>
        <v>0</v>
      </c>
      <c r="FM252" s="31"/>
      <c r="FN252" s="32"/>
      <c r="FO252" s="32"/>
      <c r="FP252" s="24">
        <f>SUM(FP250:FP251)</f>
        <v>0</v>
      </c>
      <c r="FQ252" s="5"/>
    </row>
    <row r="253" spans="1:173" s="37" customFormat="1" ht="15.6" hidden="1">
      <c r="A253" s="55"/>
      <c r="B253" s="56"/>
      <c r="C253" s="56"/>
      <c r="D253" s="56"/>
      <c r="E253" s="57"/>
      <c r="F253" s="57"/>
      <c r="G253" s="58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  <c r="AA253" s="59"/>
      <c r="AB253" s="59"/>
      <c r="AC253" s="59"/>
      <c r="AD253" s="59"/>
      <c r="AE253" s="59"/>
      <c r="AF253" s="59"/>
      <c r="AG253" s="59"/>
      <c r="AH253" s="59"/>
      <c r="AI253" s="59"/>
      <c r="AJ253" s="59"/>
      <c r="AK253" s="59"/>
      <c r="AL253" s="59"/>
      <c r="AM253" s="59"/>
      <c r="AN253" s="59"/>
      <c r="AO253" s="59"/>
      <c r="AP253" s="59"/>
      <c r="AQ253" s="59"/>
      <c r="AR253" s="59"/>
      <c r="AS253" s="59"/>
      <c r="AT253" s="59"/>
      <c r="AU253" s="59"/>
      <c r="AV253" s="59"/>
      <c r="AW253" s="59"/>
      <c r="AX253" s="59"/>
      <c r="AY253" s="59"/>
      <c r="AZ253" s="59"/>
      <c r="BA253" s="59"/>
      <c r="BB253" s="59"/>
      <c r="BC253" s="59"/>
      <c r="BD253" s="59"/>
      <c r="BE253" s="59"/>
      <c r="BF253" s="59"/>
      <c r="BG253" s="59"/>
      <c r="BH253" s="59"/>
      <c r="BI253" s="59"/>
      <c r="BJ253" s="59"/>
      <c r="BK253" s="59"/>
      <c r="BL253" s="59"/>
      <c r="BM253" s="59"/>
      <c r="BN253" s="59"/>
      <c r="BO253" s="59"/>
      <c r="BP253" s="59"/>
      <c r="BQ253" s="59"/>
      <c r="BR253" s="59"/>
      <c r="BS253" s="59"/>
      <c r="BT253" s="59"/>
      <c r="BU253" s="59"/>
      <c r="BV253" s="59"/>
      <c r="BW253" s="59"/>
      <c r="BX253" s="59"/>
      <c r="BY253" s="59"/>
      <c r="BZ253" s="59"/>
      <c r="CA253" s="59"/>
      <c r="CB253" s="59"/>
      <c r="CC253" s="59"/>
      <c r="CD253" s="59"/>
      <c r="CE253" s="59"/>
      <c r="CF253" s="59"/>
      <c r="CG253" s="59"/>
      <c r="CH253" s="59"/>
      <c r="CI253" s="59"/>
      <c r="CJ253" s="59"/>
      <c r="CK253" s="59"/>
      <c r="CL253" s="59"/>
      <c r="CM253" s="59"/>
      <c r="CN253" s="59"/>
      <c r="CO253" s="59"/>
      <c r="CP253" s="59"/>
      <c r="CQ253" s="59"/>
      <c r="CR253" s="59"/>
      <c r="CS253" s="59"/>
      <c r="CT253" s="59"/>
      <c r="CU253" s="59"/>
      <c r="CV253" s="59"/>
      <c r="CW253" s="59"/>
      <c r="CX253" s="59"/>
      <c r="CY253" s="59"/>
      <c r="CZ253" s="59"/>
      <c r="DA253" s="59"/>
      <c r="DB253" s="59"/>
      <c r="DC253" s="59"/>
      <c r="DD253" s="59"/>
      <c r="DE253" s="59"/>
      <c r="DF253" s="59"/>
      <c r="DG253" s="59"/>
      <c r="DH253" s="59"/>
      <c r="DI253" s="59"/>
      <c r="DJ253" s="59"/>
      <c r="DK253" s="59"/>
      <c r="DL253" s="59"/>
      <c r="DM253" s="59"/>
      <c r="DN253" s="59"/>
      <c r="DO253" s="59"/>
      <c r="DP253" s="59"/>
      <c r="DQ253" s="59"/>
      <c r="DR253" s="59"/>
      <c r="DS253" s="59"/>
      <c r="DT253" s="59"/>
      <c r="DU253" s="59"/>
      <c r="DV253" s="59"/>
      <c r="DW253" s="59"/>
      <c r="DX253" s="59"/>
      <c r="DY253" s="59"/>
      <c r="DZ253" s="59"/>
      <c r="EA253" s="59"/>
      <c r="EB253" s="59"/>
      <c r="EC253" s="59"/>
      <c r="ED253" s="59"/>
      <c r="EE253" s="59"/>
      <c r="EF253" s="59"/>
      <c r="EG253" s="59"/>
      <c r="EH253" s="59"/>
      <c r="EI253" s="59"/>
      <c r="EJ253" s="59"/>
      <c r="EK253" s="59"/>
      <c r="EL253" s="59"/>
      <c r="EM253" s="59"/>
      <c r="EN253" s="59"/>
      <c r="EO253" s="59"/>
      <c r="EP253" s="59"/>
      <c r="EQ253" s="59"/>
      <c r="ER253" s="59"/>
      <c r="ES253" s="59"/>
      <c r="ET253" s="59"/>
      <c r="EU253" s="59"/>
      <c r="EV253" s="59"/>
      <c r="EW253" s="59"/>
      <c r="EX253" s="59"/>
      <c r="EY253" s="59"/>
      <c r="EZ253" s="59"/>
      <c r="FA253" s="59"/>
      <c r="FB253" s="59"/>
      <c r="FC253" s="59"/>
      <c r="FD253" s="59"/>
      <c r="FE253" s="59"/>
      <c r="FF253" s="59"/>
      <c r="FG253" s="59"/>
      <c r="FH253" s="59"/>
      <c r="FI253" s="59"/>
      <c r="FJ253" s="59"/>
      <c r="FK253" s="115"/>
      <c r="FL253" s="61"/>
      <c r="FM253" s="58"/>
      <c r="FN253" s="55"/>
      <c r="FO253" s="60"/>
      <c r="FP253" s="60"/>
      <c r="FQ253" s="5"/>
    </row>
    <row r="254" spans="1:173" s="123" customFormat="1" ht="32.4">
      <c r="A254" s="118" t="s">
        <v>51</v>
      </c>
      <c r="B254" s="119" t="s">
        <v>52</v>
      </c>
      <c r="C254" s="119" t="s">
        <v>53</v>
      </c>
      <c r="D254" s="119" t="s">
        <v>54</v>
      </c>
      <c r="E254" s="120" t="s">
        <v>55</v>
      </c>
      <c r="F254" s="120"/>
      <c r="G254" s="120"/>
      <c r="H254" s="124" t="str">
        <f t="shared" ref="H254:FJ254" si="87">+H$6</f>
        <v>ANVLINK-00</v>
      </c>
      <c r="I254" s="124" t="str">
        <f t="shared" si="87"/>
        <v>N1030D2L-00</v>
      </c>
      <c r="J254" s="124" t="str">
        <f t="shared" si="87"/>
        <v>N1030L2L-00</v>
      </c>
      <c r="K254" s="124" t="str">
        <f t="shared" si="87"/>
        <v>N1030O2I-00</v>
      </c>
      <c r="L254" s="124" t="str">
        <f t="shared" si="87"/>
        <v>N103D42L-00</v>
      </c>
      <c r="M254" s="124" t="str">
        <f t="shared" si="87"/>
        <v>N105T4L-00</v>
      </c>
      <c r="N254" s="124" t="str">
        <f t="shared" si="87"/>
        <v>N105TD4D-00</v>
      </c>
      <c r="O254" s="124" t="str">
        <f t="shared" si="87"/>
        <v>N105TO4D-00</v>
      </c>
      <c r="P254" s="124" t="str">
        <f t="shared" si="87"/>
        <v>N105TO4L-00</v>
      </c>
      <c r="Q254" s="124" t="str">
        <f t="shared" si="87"/>
        <v>N1650D4L-00</v>
      </c>
      <c r="R254" s="124" t="str">
        <f t="shared" si="87"/>
        <v>N1650GO4-00</v>
      </c>
      <c r="S254" s="124" t="str">
        <f t="shared" si="87"/>
        <v>N1650IO4-00</v>
      </c>
      <c r="T254" s="124" t="str">
        <f t="shared" si="87"/>
        <v>N1650IX4-00</v>
      </c>
      <c r="U254" s="124" t="str">
        <f t="shared" si="87"/>
        <v>N1650O4-00</v>
      </c>
      <c r="V254" s="124" t="str">
        <f t="shared" si="87"/>
        <v>N1650O4L-00</v>
      </c>
      <c r="W254" s="124" t="str">
        <f t="shared" si="87"/>
        <v>N1650W24-00</v>
      </c>
      <c r="X254" s="124" t="str">
        <f t="shared" si="87"/>
        <v>N1650WO4-00</v>
      </c>
      <c r="Y254" s="124" t="str">
        <f t="shared" si="87"/>
        <v>N1656D4-00</v>
      </c>
      <c r="Z254" s="124" t="str">
        <f t="shared" si="87"/>
        <v>N1656D4L-00</v>
      </c>
      <c r="AA254" s="124" t="str">
        <f t="shared" si="87"/>
        <v>N1656EO4-00</v>
      </c>
      <c r="AB254" s="124" t="str">
        <f t="shared" si="87"/>
        <v>N1656O4-00</v>
      </c>
      <c r="AC254" s="124" t="str">
        <f t="shared" si="87"/>
        <v>N1656O4L-00</v>
      </c>
      <c r="AD254" s="124" t="str">
        <f t="shared" si="87"/>
        <v>N1656W24-00</v>
      </c>
      <c r="AE254" s="124" t="str">
        <f t="shared" si="87"/>
        <v>N1656WO4-00</v>
      </c>
      <c r="AF254" s="124" t="str">
        <f t="shared" si="87"/>
        <v>N165SD4-00</v>
      </c>
      <c r="AG254" s="124" t="str">
        <f t="shared" si="87"/>
        <v>N165SO4-00</v>
      </c>
      <c r="AH254" s="124" t="str">
        <f t="shared" si="87"/>
        <v>N165SWO4-00</v>
      </c>
      <c r="AI254" s="124" t="str">
        <f t="shared" si="87"/>
        <v>N1660D6-00</v>
      </c>
      <c r="AJ254" s="124" t="str">
        <f t="shared" si="87"/>
        <v>N1660G6-00</v>
      </c>
      <c r="AK254" s="124" t="str">
        <f t="shared" si="87"/>
        <v>N1660GO6-00</v>
      </c>
      <c r="AL254" s="124" t="str">
        <f t="shared" si="87"/>
        <v>N1660IO6-00</v>
      </c>
      <c r="AM254" s="124" t="str">
        <f t="shared" si="87"/>
        <v>N1660O6-00</v>
      </c>
      <c r="AN254" s="124" t="str">
        <f t="shared" si="87"/>
        <v>N166SA-00</v>
      </c>
      <c r="AO254" s="124" t="str">
        <f t="shared" si="87"/>
        <v>N166SD6-00</v>
      </c>
      <c r="AP254" s="124" t="str">
        <f t="shared" si="87"/>
        <v>N166SDV6-EC</v>
      </c>
      <c r="AQ254" s="124" t="str">
        <f t="shared" si="87"/>
        <v>N166SG6-00</v>
      </c>
      <c r="AR254" s="124" t="str">
        <f t="shared" si="87"/>
        <v>N166SGO6-00</v>
      </c>
      <c r="AS254" s="124" t="str">
        <f t="shared" si="87"/>
        <v>N166SIO6-00</v>
      </c>
      <c r="AT254" s="124" t="str">
        <f t="shared" si="87"/>
        <v>N166SIX6-00</v>
      </c>
      <c r="AU254" s="124" t="str">
        <f t="shared" si="87"/>
        <v>N166SO6-00</v>
      </c>
      <c r="AV254" s="124" t="str">
        <f t="shared" si="87"/>
        <v>N166TGO6-00</v>
      </c>
      <c r="AW254" s="124" t="str">
        <f t="shared" si="87"/>
        <v>N166TIO6-00</v>
      </c>
      <c r="AX254" s="124" t="str">
        <f t="shared" si="87"/>
        <v>N166TIX6-00</v>
      </c>
      <c r="AY254" s="124" t="str">
        <f t="shared" si="87"/>
        <v>N166TO6-00</v>
      </c>
      <c r="AZ254" s="124" t="str">
        <f t="shared" si="87"/>
        <v>N166TW26-00</v>
      </c>
      <c r="BA254" s="124" t="str">
        <f t="shared" si="87"/>
        <v>N2060AX-00</v>
      </c>
      <c r="BB254" s="124" t="str">
        <f t="shared" si="87"/>
        <v>N2060D6-00</v>
      </c>
      <c r="BC254" s="124" t="str">
        <f t="shared" si="87"/>
        <v>N2060GP-00</v>
      </c>
      <c r="BD254" s="124" t="str">
        <f t="shared" si="87"/>
        <v>N2060IO6-00</v>
      </c>
      <c r="BE254" s="124" t="str">
        <f t="shared" si="87"/>
        <v>N2060IX6-00</v>
      </c>
      <c r="BF254" s="124" t="str">
        <f t="shared" si="87"/>
        <v>N2060O6-00</v>
      </c>
      <c r="BG254" s="124" t="str">
        <f t="shared" si="87"/>
        <v>N2060W26-00</v>
      </c>
      <c r="BH254" s="124" t="str">
        <f t="shared" si="87"/>
        <v>N2060WO6-00</v>
      </c>
      <c r="BI254" s="124" t="str">
        <f t="shared" si="87"/>
        <v>N206SGW8-00</v>
      </c>
      <c r="BJ254" s="124" t="str">
        <f t="shared" si="87"/>
        <v>N206SW2-00</v>
      </c>
      <c r="BK254" s="124" t="str">
        <f t="shared" si="87"/>
        <v>N207SA-00</v>
      </c>
      <c r="BL254" s="124" t="str">
        <f t="shared" si="87"/>
        <v>N207SGOD-00</v>
      </c>
      <c r="BM254" s="124" t="str">
        <f t="shared" si="87"/>
        <v>N207SGWD-00</v>
      </c>
      <c r="BN254" s="124" t="str">
        <f t="shared" si="87"/>
        <v>N207SW-00</v>
      </c>
      <c r="BO254" s="124" t="str">
        <f t="shared" si="87"/>
        <v>N207SW-00</v>
      </c>
      <c r="BP254" s="124" t="str">
        <f t="shared" si="87"/>
        <v>N207SWO-00</v>
      </c>
      <c r="BQ254" s="124" t="str">
        <f t="shared" si="87"/>
        <v>N2080TO-00</v>
      </c>
      <c r="BR254" s="124" t="str">
        <f t="shared" si="87"/>
        <v>N208SG-00</v>
      </c>
      <c r="BS254" s="124" t="str">
        <f t="shared" si="87"/>
        <v>N208SGO-00</v>
      </c>
      <c r="BT254" s="124" t="str">
        <f t="shared" si="87"/>
        <v>N208SW-00</v>
      </c>
      <c r="BU254" s="124" t="str">
        <f t="shared" si="87"/>
        <v>N3060AE-00</v>
      </c>
      <c r="BV254" s="124" t="str">
        <f t="shared" si="87"/>
        <v>N3060E-00</v>
      </c>
      <c r="BW254" s="124" t="str">
        <f t="shared" si="87"/>
        <v>N3060EO-00</v>
      </c>
      <c r="BX254" s="124" t="str">
        <f t="shared" si="87"/>
        <v>N3060GO-00</v>
      </c>
      <c r="BY254" s="124" t="str">
        <f t="shared" si="87"/>
        <v>N3060VO-00</v>
      </c>
      <c r="BZ254" s="124" t="str">
        <f t="shared" si="87"/>
        <v>N306TAE-00</v>
      </c>
      <c r="CA254" s="124" t="str">
        <f t="shared" si="87"/>
        <v>N306TAM-00</v>
      </c>
      <c r="CB254" s="124" t="str">
        <f t="shared" si="87"/>
        <v>N306TE-00</v>
      </c>
      <c r="CC254" s="124" t="str">
        <f t="shared" si="87"/>
        <v>N306TEO-00</v>
      </c>
      <c r="CD254" s="124" t="str">
        <f t="shared" si="87"/>
        <v>N306TGO-00</v>
      </c>
      <c r="CE254" s="124" t="str">
        <f t="shared" si="87"/>
        <v>N306TGOP-00</v>
      </c>
      <c r="CF254" s="124" t="str">
        <f t="shared" si="87"/>
        <v>N306TGP-00</v>
      </c>
      <c r="CG254" s="124" t="str">
        <f t="shared" si="87"/>
        <v>N306TVO-00</v>
      </c>
      <c r="CH254" s="124" t="str">
        <f t="shared" si="87"/>
        <v>N3070AM-00</v>
      </c>
      <c r="CI254" s="124" t="str">
        <f t="shared" si="87"/>
        <v>N3070AM-00</v>
      </c>
      <c r="CJ254" s="124" t="str">
        <f t="shared" si="87"/>
        <v>N3070E-00</v>
      </c>
      <c r="CK254" s="124" t="str">
        <f t="shared" si="87"/>
        <v>N3070EO-00</v>
      </c>
      <c r="CL254" s="124" t="str">
        <f t="shared" si="87"/>
        <v>N3070GO-00</v>
      </c>
      <c r="CM254" s="124" t="str">
        <f t="shared" si="87"/>
        <v>N3070VO-00</v>
      </c>
      <c r="CN254" s="124" t="str">
        <f t="shared" si="87"/>
        <v>N3080AM-00</v>
      </c>
      <c r="CO254" s="124" t="str">
        <f t="shared" si="87"/>
        <v>N3080AW-00</v>
      </c>
      <c r="CP254" s="124" t="str">
        <f t="shared" si="87"/>
        <v>N3080AWB-00</v>
      </c>
      <c r="CQ254" s="124" t="str">
        <f t="shared" si="87"/>
        <v>N3080AX-00</v>
      </c>
      <c r="CR254" s="124" t="str">
        <f t="shared" si="87"/>
        <v>N3080E-00</v>
      </c>
      <c r="CS254" s="124" t="str">
        <f t="shared" si="87"/>
        <v>N3080EO-00</v>
      </c>
      <c r="CT254" s="124" t="str">
        <f t="shared" si="87"/>
        <v>N3080GO-00</v>
      </c>
      <c r="CU254" s="124" t="str">
        <f t="shared" si="87"/>
        <v>N3080GWB-00</v>
      </c>
      <c r="CV254" s="124" t="str">
        <f t="shared" si="87"/>
        <v>N3080IE-00</v>
      </c>
      <c r="CW254" s="124" t="str">
        <f t="shared" si="87"/>
        <v>N3080IE-AU</v>
      </c>
      <c r="CX254" s="124" t="str">
        <f t="shared" si="87"/>
        <v>N3080IE-CN</v>
      </c>
      <c r="CY254" s="124" t="str">
        <f t="shared" si="87"/>
        <v>N3080IE-JP</v>
      </c>
      <c r="CZ254" s="124" t="str">
        <f t="shared" si="87"/>
        <v>N3080IE-KR</v>
      </c>
      <c r="DA254" s="124" t="str">
        <f t="shared" si="87"/>
        <v>N3080IE-TW</v>
      </c>
      <c r="DB254" s="124" t="str">
        <f t="shared" si="87"/>
        <v>N3080IE-US</v>
      </c>
      <c r="DC254" s="124" t="str">
        <f t="shared" si="87"/>
        <v>N3080T-00</v>
      </c>
      <c r="DD254" s="124" t="str">
        <f t="shared" si="87"/>
        <v>N3080VO-00</v>
      </c>
      <c r="DE254" s="124" t="str">
        <f t="shared" si="87"/>
        <v>N3090AM-00</v>
      </c>
      <c r="DF254" s="124" t="str">
        <f t="shared" si="87"/>
        <v>N3090AW-00</v>
      </c>
      <c r="DG254" s="124" t="str">
        <f t="shared" si="87"/>
        <v>N3090AWB-00</v>
      </c>
      <c r="DH254" s="124" t="str">
        <f t="shared" si="87"/>
        <v>N3090AX-00</v>
      </c>
      <c r="DI254" s="124" t="str">
        <f t="shared" si="87"/>
        <v>N3090E-00</v>
      </c>
      <c r="DJ254" s="124" t="str">
        <f t="shared" si="87"/>
        <v>N3090EO-00</v>
      </c>
      <c r="DK254" s="124" t="str">
        <f t="shared" si="87"/>
        <v>N3090GO-00</v>
      </c>
      <c r="DL254" s="124" t="str">
        <f t="shared" si="87"/>
        <v>N3090IE-00</v>
      </c>
      <c r="DM254" s="124" t="str">
        <f t="shared" si="87"/>
        <v>N3090IE-AU</v>
      </c>
      <c r="DN254" s="124" t="str">
        <f t="shared" si="87"/>
        <v>N3090IE-CN</v>
      </c>
      <c r="DO254" s="124" t="str">
        <f t="shared" si="87"/>
        <v>N3090IE-JP</v>
      </c>
      <c r="DP254" s="124" t="str">
        <f t="shared" si="87"/>
        <v>N3090IE-KR</v>
      </c>
      <c r="DQ254" s="124" t="str">
        <f t="shared" si="87"/>
        <v>N3090IE-US</v>
      </c>
      <c r="DR254" s="124" t="str">
        <f t="shared" si="87"/>
        <v>N3090T-00</v>
      </c>
      <c r="DS254" s="124" t="str">
        <f t="shared" si="87"/>
        <v>N3090T-EC</v>
      </c>
      <c r="DT254" s="124" t="str">
        <f t="shared" si="87"/>
        <v>N3090VO-00</v>
      </c>
      <c r="DU254" s="124" t="str">
        <f t="shared" si="87"/>
        <v>N71052IL-00</v>
      </c>
      <c r="DV254" s="124" t="str">
        <f t="shared" si="87"/>
        <v>N7105S2L-00</v>
      </c>
      <c r="DW254" s="124" t="str">
        <f t="shared" si="87"/>
        <v>N710D32L-00</v>
      </c>
      <c r="DX254" s="124" t="str">
        <f t="shared" si="87"/>
        <v>N710D52L-00</v>
      </c>
      <c r="DY254" s="124" t="str">
        <f t="shared" si="87"/>
        <v>N710D5GL-00</v>
      </c>
      <c r="DZ254" s="124" t="str">
        <f t="shared" si="87"/>
        <v>N730D52I-00</v>
      </c>
      <c r="EA254" s="124" t="str">
        <f t="shared" si="87"/>
        <v>N730D52L-00</v>
      </c>
      <c r="EB254" s="124" t="str">
        <f t="shared" si="87"/>
        <v>R55XTD6-00</v>
      </c>
      <c r="EC254" s="124" t="str">
        <f t="shared" si="87"/>
        <v>R55XTD64-00</v>
      </c>
      <c r="ED254" s="124" t="str">
        <f t="shared" si="87"/>
        <v>R55XTGO-00</v>
      </c>
      <c r="EE254" s="124" t="str">
        <f t="shared" si="87"/>
        <v>R55XTGO4-00</v>
      </c>
      <c r="EF254" s="124" t="str">
        <f t="shared" si="87"/>
        <v>R55XTOC-00</v>
      </c>
      <c r="EG254" s="124" t="str">
        <f t="shared" si="87"/>
        <v>R55XTOC4-00</v>
      </c>
      <c r="EH254" s="124" t="str">
        <f t="shared" si="87"/>
        <v>R56XTGO-00</v>
      </c>
      <c r="EI254" s="124" t="str">
        <f t="shared" si="87"/>
        <v>R56XTWF-00</v>
      </c>
      <c r="EJ254" s="124" t="str">
        <f t="shared" si="87"/>
        <v>R56XTWO-00</v>
      </c>
      <c r="EK254" s="124" t="str">
        <f t="shared" si="87"/>
        <v>R57G-00</v>
      </c>
      <c r="EL254" s="124" t="str">
        <f t="shared" si="87"/>
        <v>R57GO-00</v>
      </c>
      <c r="EM254" s="124" t="str">
        <f t="shared" si="87"/>
        <v>R57XTA-00</v>
      </c>
      <c r="EN254" s="124" t="str">
        <f t="shared" si="87"/>
        <v>R57XTG-00</v>
      </c>
      <c r="EO254" s="124" t="str">
        <f t="shared" si="87"/>
        <v>R57XTGO-00</v>
      </c>
      <c r="EP254" s="124" t="str">
        <f t="shared" si="87"/>
        <v>R67E-00</v>
      </c>
      <c r="EQ254" s="124" t="str">
        <f t="shared" si="87"/>
        <v>R67GO-00</v>
      </c>
      <c r="ER254" s="124" t="str">
        <f t="shared" si="87"/>
        <v>R67XTAE-00</v>
      </c>
      <c r="ES254" s="124" t="str">
        <f t="shared" si="87"/>
        <v>R67XTB-00</v>
      </c>
      <c r="ET254" s="124" t="str">
        <f t="shared" si="87"/>
        <v>R67XTE-00</v>
      </c>
      <c r="EU254" s="124" t="str">
        <f t="shared" si="87"/>
        <v>R67XTGO-00</v>
      </c>
      <c r="EV254" s="124" t="str">
        <f t="shared" si="87"/>
        <v>R68AM-00</v>
      </c>
      <c r="EW254" s="124" t="str">
        <f t="shared" si="87"/>
        <v>R68B-00</v>
      </c>
      <c r="EX254" s="124" t="str">
        <f t="shared" si="87"/>
        <v>R68GO-00</v>
      </c>
      <c r="EY254" s="124" t="str">
        <f t="shared" si="87"/>
        <v>R68XTAM-00</v>
      </c>
      <c r="EZ254" s="124" t="str">
        <f t="shared" si="87"/>
        <v>R68XTAMC-00</v>
      </c>
      <c r="FA254" s="124" t="str">
        <f t="shared" si="87"/>
        <v>R68XTB-00</v>
      </c>
      <c r="FB254" s="124" t="str">
        <f t="shared" si="87"/>
        <v>R68XTGO-00</v>
      </c>
      <c r="FC254" s="124" t="str">
        <f t="shared" si="87"/>
        <v>R69XTAM-00</v>
      </c>
      <c r="FD254" s="124" t="str">
        <f t="shared" si="87"/>
        <v>R69XTAWB-00</v>
      </c>
      <c r="FE254" s="124" t="str">
        <f t="shared" si="87"/>
        <v>R69XTB-00</v>
      </c>
      <c r="FF254" s="124" t="str">
        <f t="shared" si="87"/>
        <v>R69XTGO-00</v>
      </c>
      <c r="FG254" s="124" t="str">
        <f t="shared" si="87"/>
        <v>RX570G8-00</v>
      </c>
      <c r="FH254" s="124" t="str">
        <f t="shared" si="87"/>
        <v>RX580G8-00</v>
      </c>
      <c r="FI254" s="124" t="str">
        <f t="shared" si="87"/>
        <v>RX582048-00</v>
      </c>
      <c r="FJ254" s="124" t="str">
        <f t="shared" si="87"/>
        <v>RX590GME-00</v>
      </c>
      <c r="FK254" s="193" t="s">
        <v>15</v>
      </c>
      <c r="FL254" s="121" t="s">
        <v>2</v>
      </c>
      <c r="FM254" s="121" t="s">
        <v>3</v>
      </c>
      <c r="FN254" s="121" t="s">
        <v>18</v>
      </c>
      <c r="FO254" s="121" t="s">
        <v>56</v>
      </c>
      <c r="FP254" s="122"/>
      <c r="FQ254" s="5"/>
    </row>
    <row r="255" spans="1:173" s="5" customFormat="1" ht="15" customHeight="1">
      <c r="A255" s="107" t="s">
        <v>264</v>
      </c>
      <c r="B255" s="107" t="s">
        <v>271</v>
      </c>
      <c r="C255" s="107" t="s">
        <v>427</v>
      </c>
      <c r="D255" s="107" t="s">
        <v>64</v>
      </c>
      <c r="E255" s="108" t="s">
        <v>428</v>
      </c>
      <c r="F255" s="107" t="s">
        <v>267</v>
      </c>
      <c r="G255" s="107" t="s">
        <v>860</v>
      </c>
      <c r="H255" s="109"/>
      <c r="I255" s="109"/>
      <c r="J255" s="109"/>
      <c r="K255" s="109"/>
      <c r="L255" s="109"/>
      <c r="M255" s="109"/>
      <c r="N255" s="109"/>
      <c r="O255" s="109"/>
      <c r="P255" s="109"/>
      <c r="Q255" s="109"/>
      <c r="R255" s="109"/>
      <c r="S255" s="109"/>
      <c r="T255" s="109"/>
      <c r="U255" s="109"/>
      <c r="V255" s="109"/>
      <c r="W255" s="109"/>
      <c r="X255" s="109"/>
      <c r="Y255" s="109"/>
      <c r="Z255" s="109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85">
        <f>114-114</f>
        <v>0</v>
      </c>
      <c r="AP255" s="109"/>
      <c r="AQ255" s="185">
        <f>13-13</f>
        <v>0</v>
      </c>
      <c r="AR255" s="109"/>
      <c r="AS255" s="109"/>
      <c r="AT255" s="109"/>
      <c r="AU255" s="109"/>
      <c r="AV255" s="109"/>
      <c r="AW255" s="109"/>
      <c r="AX255" s="109"/>
      <c r="AY255" s="109"/>
      <c r="AZ255" s="109"/>
      <c r="BA255" s="109"/>
      <c r="BB255" s="109"/>
      <c r="BC255" s="109"/>
      <c r="BD255" s="109"/>
      <c r="BE255" s="109"/>
      <c r="BF255" s="109"/>
      <c r="BG255" s="109"/>
      <c r="BH255" s="109"/>
      <c r="BI255" s="109"/>
      <c r="BJ255" s="109"/>
      <c r="BK255" s="109"/>
      <c r="BL255" s="109"/>
      <c r="BM255" s="109"/>
      <c r="BN255" s="109"/>
      <c r="BO255" s="109"/>
      <c r="BP255" s="109"/>
      <c r="BQ255" s="109"/>
      <c r="BR255" s="109"/>
      <c r="BS255" s="109"/>
      <c r="BT255" s="109"/>
      <c r="BU255" s="109"/>
      <c r="BV255" s="109"/>
      <c r="BW255" s="109"/>
      <c r="BX255" s="109"/>
      <c r="BY255" s="109"/>
      <c r="BZ255" s="109"/>
      <c r="CA255" s="109"/>
      <c r="CB255" s="109"/>
      <c r="CC255" s="109"/>
      <c r="CD255" s="109"/>
      <c r="CE255" s="109"/>
      <c r="CF255" s="109"/>
      <c r="CG255" s="109"/>
      <c r="CH255" s="109"/>
      <c r="CI255" s="109"/>
      <c r="CJ255" s="109"/>
      <c r="CK255" s="109"/>
      <c r="CL255" s="109"/>
      <c r="CM255" s="109"/>
      <c r="CN255" s="109"/>
      <c r="CO255" s="109"/>
      <c r="CP255" s="109"/>
      <c r="CQ255" s="109"/>
      <c r="CR255" s="109"/>
      <c r="CS255" s="109"/>
      <c r="CT255" s="109"/>
      <c r="CU255" s="109"/>
      <c r="CV255" s="109"/>
      <c r="CW255" s="109"/>
      <c r="CX255" s="109"/>
      <c r="CY255" s="109"/>
      <c r="CZ255" s="109"/>
      <c r="DA255" s="109"/>
      <c r="DB255" s="109"/>
      <c r="DC255" s="109"/>
      <c r="DD255" s="109"/>
      <c r="DE255" s="109"/>
      <c r="DF255" s="109"/>
      <c r="DG255" s="109"/>
      <c r="DH255" s="109"/>
      <c r="DI255" s="109"/>
      <c r="DJ255" s="109"/>
      <c r="DK255" s="109"/>
      <c r="DL255" s="109"/>
      <c r="DM255" s="109"/>
      <c r="DN255" s="109"/>
      <c r="DO255" s="109"/>
      <c r="DP255" s="109"/>
      <c r="DQ255" s="109"/>
      <c r="DR255" s="109"/>
      <c r="DS255" s="109"/>
      <c r="DT255" s="109"/>
      <c r="DU255" s="109"/>
      <c r="DV255" s="109"/>
      <c r="DW255" s="109"/>
      <c r="DX255" s="109"/>
      <c r="DY255" s="109"/>
      <c r="DZ255" s="109"/>
      <c r="EA255" s="109"/>
      <c r="EB255" s="109"/>
      <c r="EC255" s="109"/>
      <c r="ED255" s="109"/>
      <c r="EE255" s="109"/>
      <c r="EF255" s="109"/>
      <c r="EG255" s="109"/>
      <c r="EH255" s="109"/>
      <c r="EI255" s="109"/>
      <c r="EJ255" s="109"/>
      <c r="EK255" s="109"/>
      <c r="EL255" s="109"/>
      <c r="EM255" s="109"/>
      <c r="EN255" s="109"/>
      <c r="EO255" s="109"/>
      <c r="EP255" s="109"/>
      <c r="EQ255" s="109"/>
      <c r="ER255" s="109"/>
      <c r="ES255" s="109"/>
      <c r="ET255" s="109"/>
      <c r="EU255" s="109"/>
      <c r="EV255" s="109"/>
      <c r="EW255" s="109"/>
      <c r="EX255" s="109"/>
      <c r="EY255" s="109"/>
      <c r="EZ255" s="109"/>
      <c r="FA255" s="109"/>
      <c r="FB255" s="109"/>
      <c r="FC255" s="109"/>
      <c r="FD255" s="109"/>
      <c r="FE255" s="109"/>
      <c r="FF255" s="109"/>
      <c r="FG255" s="109"/>
      <c r="FH255" s="109"/>
      <c r="FI255" s="109"/>
      <c r="FJ255" s="109"/>
      <c r="FK255" s="191"/>
      <c r="FL255" s="110" t="s">
        <v>268</v>
      </c>
      <c r="FM255" s="111" t="s">
        <v>269</v>
      </c>
      <c r="FN255" s="111"/>
      <c r="FO255" s="111" t="s">
        <v>429</v>
      </c>
      <c r="FP255" s="98">
        <f t="shared" ref="FP255:FP261" si="88">SUM(H255:FJ255)</f>
        <v>0</v>
      </c>
      <c r="FQ255" s="5" t="s">
        <v>465</v>
      </c>
    </row>
    <row r="256" spans="1:173" s="5" customFormat="1" ht="15" customHeight="1">
      <c r="A256" s="107" t="s">
        <v>264</v>
      </c>
      <c r="B256" s="107" t="s">
        <v>271</v>
      </c>
      <c r="C256" s="107" t="s">
        <v>427</v>
      </c>
      <c r="D256" s="107" t="s">
        <v>63</v>
      </c>
      <c r="E256" s="108" t="s">
        <v>428</v>
      </c>
      <c r="F256" s="107" t="s">
        <v>267</v>
      </c>
      <c r="G256" s="107" t="s">
        <v>860</v>
      </c>
      <c r="H256" s="109"/>
      <c r="I256" s="109"/>
      <c r="J256" s="109"/>
      <c r="K256" s="109"/>
      <c r="L256" s="109"/>
      <c r="M256" s="109"/>
      <c r="N256" s="109"/>
      <c r="O256" s="109"/>
      <c r="P256" s="109"/>
      <c r="Q256" s="109"/>
      <c r="R256" s="109"/>
      <c r="S256" s="109"/>
      <c r="T256" s="109"/>
      <c r="U256" s="109"/>
      <c r="V256" s="109"/>
      <c r="W256" s="109"/>
      <c r="X256" s="109"/>
      <c r="Y256" s="109"/>
      <c r="Z256" s="109"/>
      <c r="AA256" s="109"/>
      <c r="AB256" s="109"/>
      <c r="AC256" s="109"/>
      <c r="AD256" s="185">
        <f>209-209</f>
        <v>0</v>
      </c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85">
        <f>2-2</f>
        <v>0</v>
      </c>
      <c r="AT256" s="185">
        <f>12-12</f>
        <v>0</v>
      </c>
      <c r="AU256" s="109"/>
      <c r="AV256" s="109"/>
      <c r="AW256" s="109"/>
      <c r="AX256" s="185">
        <f>27-27</f>
        <v>0</v>
      </c>
      <c r="AY256" s="109"/>
      <c r="AZ256" s="109"/>
      <c r="BA256" s="185">
        <f>1-1</f>
        <v>0</v>
      </c>
      <c r="BB256" s="185">
        <f>27-27</f>
        <v>0</v>
      </c>
      <c r="BC256" s="109"/>
      <c r="BD256" s="109"/>
      <c r="BE256" s="109"/>
      <c r="BF256" s="109"/>
      <c r="BG256" s="109"/>
      <c r="BH256" s="109"/>
      <c r="BI256" s="109"/>
      <c r="BJ256" s="109"/>
      <c r="BK256" s="109"/>
      <c r="BL256" s="109"/>
      <c r="BM256" s="109"/>
      <c r="BN256" s="109"/>
      <c r="BO256" s="109"/>
      <c r="BP256" s="109"/>
      <c r="BQ256" s="109"/>
      <c r="BR256" s="109"/>
      <c r="BS256" s="109"/>
      <c r="BT256" s="109"/>
      <c r="BU256" s="109"/>
      <c r="BV256" s="109"/>
      <c r="BW256" s="109"/>
      <c r="BX256" s="109"/>
      <c r="BY256" s="109"/>
      <c r="BZ256" s="109"/>
      <c r="CA256" s="109"/>
      <c r="CB256" s="109"/>
      <c r="CC256" s="109"/>
      <c r="CD256" s="109"/>
      <c r="CE256" s="109"/>
      <c r="CF256" s="109"/>
      <c r="CG256" s="109"/>
      <c r="CH256" s="109"/>
      <c r="CI256" s="109"/>
      <c r="CJ256" s="109"/>
      <c r="CK256" s="109"/>
      <c r="CL256" s="109"/>
      <c r="CM256" s="109"/>
      <c r="CN256" s="109"/>
      <c r="CO256" s="109"/>
      <c r="CP256" s="109"/>
      <c r="CQ256" s="109"/>
      <c r="CR256" s="109"/>
      <c r="CS256" s="109"/>
      <c r="CT256" s="109"/>
      <c r="CU256" s="109"/>
      <c r="CV256" s="109"/>
      <c r="CW256" s="109"/>
      <c r="CX256" s="109"/>
      <c r="CY256" s="109"/>
      <c r="CZ256" s="109"/>
      <c r="DA256" s="109"/>
      <c r="DB256" s="109"/>
      <c r="DC256" s="109"/>
      <c r="DD256" s="109"/>
      <c r="DE256" s="109"/>
      <c r="DF256" s="109"/>
      <c r="DG256" s="109"/>
      <c r="DH256" s="109"/>
      <c r="DI256" s="109"/>
      <c r="DJ256" s="109"/>
      <c r="DK256" s="109"/>
      <c r="DL256" s="109"/>
      <c r="DM256" s="109"/>
      <c r="DN256" s="109"/>
      <c r="DO256" s="109"/>
      <c r="DP256" s="109"/>
      <c r="DQ256" s="109"/>
      <c r="DR256" s="109"/>
      <c r="DS256" s="109"/>
      <c r="DT256" s="109"/>
      <c r="DU256" s="109"/>
      <c r="DV256" s="109"/>
      <c r="DW256" s="109"/>
      <c r="DX256" s="109"/>
      <c r="DY256" s="109"/>
      <c r="DZ256" s="109"/>
      <c r="EA256" s="109"/>
      <c r="EB256" s="109"/>
      <c r="EC256" s="109"/>
      <c r="ED256" s="109"/>
      <c r="EE256" s="109"/>
      <c r="EF256" s="109"/>
      <c r="EG256" s="109"/>
      <c r="EH256" s="109"/>
      <c r="EI256" s="109"/>
      <c r="EJ256" s="109"/>
      <c r="EK256" s="109"/>
      <c r="EL256" s="109"/>
      <c r="EM256" s="109"/>
      <c r="EN256" s="109"/>
      <c r="EO256" s="109"/>
      <c r="EP256" s="109"/>
      <c r="EQ256" s="109"/>
      <c r="ER256" s="109"/>
      <c r="ES256" s="109"/>
      <c r="ET256" s="109"/>
      <c r="EU256" s="109"/>
      <c r="EV256" s="109"/>
      <c r="EW256" s="109"/>
      <c r="EX256" s="109"/>
      <c r="EY256" s="109"/>
      <c r="EZ256" s="109"/>
      <c r="FA256" s="109"/>
      <c r="FB256" s="109"/>
      <c r="FC256" s="109"/>
      <c r="FD256" s="109"/>
      <c r="FE256" s="109"/>
      <c r="FF256" s="109"/>
      <c r="FG256" s="109"/>
      <c r="FH256" s="109"/>
      <c r="FI256" s="109"/>
      <c r="FJ256" s="109"/>
      <c r="FK256" s="191"/>
      <c r="FL256" s="110" t="s">
        <v>268</v>
      </c>
      <c r="FM256" s="111" t="s">
        <v>269</v>
      </c>
      <c r="FN256" s="111"/>
      <c r="FO256" s="111" t="s">
        <v>429</v>
      </c>
      <c r="FP256" s="98">
        <f t="shared" si="88"/>
        <v>0</v>
      </c>
      <c r="FQ256" s="5" t="s">
        <v>465</v>
      </c>
    </row>
    <row r="257" spans="1:173" s="5" customFormat="1" ht="15" customHeight="1">
      <c r="A257" s="107" t="s">
        <v>264</v>
      </c>
      <c r="B257" s="107" t="s">
        <v>264</v>
      </c>
      <c r="C257" s="107" t="s">
        <v>427</v>
      </c>
      <c r="D257" s="107" t="s">
        <v>64</v>
      </c>
      <c r="E257" s="108" t="s">
        <v>430</v>
      </c>
      <c r="F257" s="107" t="s">
        <v>267</v>
      </c>
      <c r="G257" s="107" t="s">
        <v>861</v>
      </c>
      <c r="H257" s="109"/>
      <c r="I257" s="109"/>
      <c r="J257" s="109"/>
      <c r="K257" s="109"/>
      <c r="L257" s="109"/>
      <c r="M257" s="109"/>
      <c r="N257" s="109"/>
      <c r="O257" s="109"/>
      <c r="P257" s="109"/>
      <c r="Q257" s="109"/>
      <c r="R257" s="109"/>
      <c r="S257" s="109"/>
      <c r="T257" s="109"/>
      <c r="U257" s="109"/>
      <c r="V257" s="109"/>
      <c r="W257" s="109"/>
      <c r="X257" s="109"/>
      <c r="Y257" s="109"/>
      <c r="Z257" s="109"/>
      <c r="AA257" s="109"/>
      <c r="AB257" s="109"/>
      <c r="AC257" s="109"/>
      <c r="AD257" s="109"/>
      <c r="AE257" s="109"/>
      <c r="AF257" s="109"/>
      <c r="AG257" s="109"/>
      <c r="AH257" s="185">
        <f>500-500</f>
        <v>0</v>
      </c>
      <c r="AI257" s="109"/>
      <c r="AJ257" s="109"/>
      <c r="AK257" s="109"/>
      <c r="AL257" s="109"/>
      <c r="AM257" s="109"/>
      <c r="AN257" s="109"/>
      <c r="AO257" s="109"/>
      <c r="AP257" s="109"/>
      <c r="AQ257" s="109"/>
      <c r="AR257" s="185">
        <f>500-500</f>
        <v>0</v>
      </c>
      <c r="AS257" s="109"/>
      <c r="AT257" s="109"/>
      <c r="AU257" s="109"/>
      <c r="AV257" s="109"/>
      <c r="AW257" s="109"/>
      <c r="AX257" s="109"/>
      <c r="AY257" s="109"/>
      <c r="AZ257" s="109"/>
      <c r="BA257" s="109"/>
      <c r="BB257" s="109"/>
      <c r="BC257" s="109"/>
      <c r="BD257" s="109"/>
      <c r="BE257" s="109"/>
      <c r="BF257" s="109"/>
      <c r="BG257" s="109"/>
      <c r="BH257" s="109"/>
      <c r="BI257" s="109"/>
      <c r="BJ257" s="109"/>
      <c r="BK257" s="109"/>
      <c r="BL257" s="109"/>
      <c r="BM257" s="109"/>
      <c r="BN257" s="109"/>
      <c r="BO257" s="109"/>
      <c r="BP257" s="109"/>
      <c r="BQ257" s="109"/>
      <c r="BR257" s="109"/>
      <c r="BS257" s="109"/>
      <c r="BT257" s="109"/>
      <c r="BU257" s="109"/>
      <c r="BV257" s="109"/>
      <c r="BW257" s="109"/>
      <c r="BX257" s="109"/>
      <c r="BY257" s="109"/>
      <c r="BZ257" s="109"/>
      <c r="CA257" s="109"/>
      <c r="CB257" s="109"/>
      <c r="CC257" s="109"/>
      <c r="CD257" s="109"/>
      <c r="CE257" s="109"/>
      <c r="CF257" s="109"/>
      <c r="CG257" s="109"/>
      <c r="CH257" s="109"/>
      <c r="CI257" s="109"/>
      <c r="CJ257" s="109"/>
      <c r="CK257" s="109"/>
      <c r="CL257" s="109"/>
      <c r="CM257" s="109"/>
      <c r="CN257" s="109"/>
      <c r="CO257" s="109"/>
      <c r="CP257" s="109"/>
      <c r="CQ257" s="109"/>
      <c r="CR257" s="109"/>
      <c r="CS257" s="109"/>
      <c r="CT257" s="109"/>
      <c r="CU257" s="109"/>
      <c r="CV257" s="109"/>
      <c r="CW257" s="109"/>
      <c r="CX257" s="109"/>
      <c r="CY257" s="109"/>
      <c r="CZ257" s="109"/>
      <c r="DA257" s="109"/>
      <c r="DB257" s="109"/>
      <c r="DC257" s="109"/>
      <c r="DD257" s="109"/>
      <c r="DE257" s="109"/>
      <c r="DF257" s="109"/>
      <c r="DG257" s="109"/>
      <c r="DH257" s="109"/>
      <c r="DI257" s="109"/>
      <c r="DJ257" s="109"/>
      <c r="DK257" s="109"/>
      <c r="DL257" s="109"/>
      <c r="DM257" s="109"/>
      <c r="DN257" s="109"/>
      <c r="DO257" s="109"/>
      <c r="DP257" s="109"/>
      <c r="DQ257" s="109"/>
      <c r="DR257" s="109"/>
      <c r="DS257" s="109"/>
      <c r="DT257" s="109"/>
      <c r="DU257" s="109"/>
      <c r="DV257" s="109"/>
      <c r="DW257" s="109"/>
      <c r="DX257" s="109"/>
      <c r="DY257" s="109"/>
      <c r="DZ257" s="109"/>
      <c r="EA257" s="109"/>
      <c r="EB257" s="109"/>
      <c r="EC257" s="109"/>
      <c r="ED257" s="109"/>
      <c r="EE257" s="109"/>
      <c r="EF257" s="109"/>
      <c r="EG257" s="109"/>
      <c r="EH257" s="109"/>
      <c r="EI257" s="109"/>
      <c r="EJ257" s="109"/>
      <c r="EK257" s="109"/>
      <c r="EL257" s="109"/>
      <c r="EM257" s="109"/>
      <c r="EN257" s="109"/>
      <c r="EO257" s="109"/>
      <c r="EP257" s="109"/>
      <c r="EQ257" s="109"/>
      <c r="ER257" s="109"/>
      <c r="ES257" s="109"/>
      <c r="ET257" s="109"/>
      <c r="EU257" s="109"/>
      <c r="EV257" s="109"/>
      <c r="EW257" s="109"/>
      <c r="EX257" s="109"/>
      <c r="EY257" s="109"/>
      <c r="EZ257" s="109"/>
      <c r="FA257" s="109"/>
      <c r="FB257" s="109"/>
      <c r="FC257" s="109"/>
      <c r="FD257" s="109"/>
      <c r="FE257" s="109"/>
      <c r="FF257" s="109"/>
      <c r="FG257" s="109"/>
      <c r="FH257" s="109"/>
      <c r="FI257" s="109"/>
      <c r="FJ257" s="109"/>
      <c r="FK257" s="191"/>
      <c r="FL257" s="110" t="s">
        <v>268</v>
      </c>
      <c r="FM257" s="111" t="s">
        <v>269</v>
      </c>
      <c r="FN257" s="111"/>
      <c r="FO257" s="111" t="s">
        <v>431</v>
      </c>
      <c r="FP257" s="98">
        <f t="shared" si="88"/>
        <v>0</v>
      </c>
      <c r="FQ257" s="5" t="s">
        <v>465</v>
      </c>
    </row>
    <row r="258" spans="1:173" s="5" customFormat="1" ht="15" customHeight="1">
      <c r="A258" s="107" t="s">
        <v>264</v>
      </c>
      <c r="B258" s="107" t="s">
        <v>264</v>
      </c>
      <c r="C258" s="107" t="s">
        <v>427</v>
      </c>
      <c r="D258" s="107" t="s">
        <v>63</v>
      </c>
      <c r="E258" s="108" t="s">
        <v>430</v>
      </c>
      <c r="F258" s="107" t="s">
        <v>267</v>
      </c>
      <c r="G258" s="107" t="s">
        <v>861</v>
      </c>
      <c r="H258" s="109"/>
      <c r="I258" s="109"/>
      <c r="J258" s="109"/>
      <c r="K258" s="109"/>
      <c r="L258" s="109"/>
      <c r="M258" s="109"/>
      <c r="N258" s="109"/>
      <c r="O258" s="109"/>
      <c r="P258" s="109"/>
      <c r="Q258" s="109"/>
      <c r="R258" s="109"/>
      <c r="S258" s="109"/>
      <c r="T258" s="109"/>
      <c r="U258" s="109"/>
      <c r="V258" s="109"/>
      <c r="W258" s="109"/>
      <c r="X258" s="109"/>
      <c r="Y258" s="109"/>
      <c r="Z258" s="109"/>
      <c r="AA258" s="109"/>
      <c r="AB258" s="109"/>
      <c r="AC258" s="109"/>
      <c r="AD258" s="109"/>
      <c r="AE258" s="185">
        <f>500-500</f>
        <v>0</v>
      </c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  <c r="AV258" s="185">
        <f>500-500</f>
        <v>0</v>
      </c>
      <c r="AW258" s="109"/>
      <c r="AX258" s="109"/>
      <c r="AY258" s="109"/>
      <c r="AZ258" s="109"/>
      <c r="BA258" s="109"/>
      <c r="BB258" s="109"/>
      <c r="BC258" s="109"/>
      <c r="BD258" s="109"/>
      <c r="BE258" s="109"/>
      <c r="BF258" s="109"/>
      <c r="BG258" s="109"/>
      <c r="BH258" s="109"/>
      <c r="BI258" s="109"/>
      <c r="BJ258" s="109"/>
      <c r="BK258" s="109"/>
      <c r="BL258" s="109"/>
      <c r="BM258" s="109"/>
      <c r="BN258" s="109"/>
      <c r="BO258" s="109"/>
      <c r="BP258" s="109"/>
      <c r="BQ258" s="109"/>
      <c r="BR258" s="109"/>
      <c r="BS258" s="109"/>
      <c r="BT258" s="109"/>
      <c r="BU258" s="109"/>
      <c r="BV258" s="109"/>
      <c r="BW258" s="109"/>
      <c r="BX258" s="109"/>
      <c r="BY258" s="109"/>
      <c r="BZ258" s="109"/>
      <c r="CA258" s="185">
        <f>200-200</f>
        <v>0</v>
      </c>
      <c r="CB258" s="109"/>
      <c r="CC258" s="185">
        <f>500-500</f>
        <v>0</v>
      </c>
      <c r="CD258" s="185">
        <f>500-500</f>
        <v>0</v>
      </c>
      <c r="CE258" s="185">
        <f>100-100</f>
        <v>0</v>
      </c>
      <c r="CF258" s="109"/>
      <c r="CG258" s="185">
        <f>200-200</f>
        <v>0</v>
      </c>
      <c r="CH258" s="109"/>
      <c r="CI258" s="185">
        <f>300-300</f>
        <v>0</v>
      </c>
      <c r="CJ258" s="109"/>
      <c r="CK258" s="185">
        <f>300-300</f>
        <v>0</v>
      </c>
      <c r="CL258" s="185">
        <f>500-500</f>
        <v>0</v>
      </c>
      <c r="CM258" s="185">
        <f>100-100</f>
        <v>0</v>
      </c>
      <c r="CN258" s="185">
        <f>100-100</f>
        <v>0</v>
      </c>
      <c r="CO258" s="109"/>
      <c r="CP258" s="109"/>
      <c r="CQ258" s="185">
        <f>100-100</f>
        <v>0</v>
      </c>
      <c r="CR258" s="109"/>
      <c r="CS258" s="185">
        <f>200-200</f>
        <v>0</v>
      </c>
      <c r="CT258" s="185">
        <f>300-300</f>
        <v>0</v>
      </c>
      <c r="CU258" s="109"/>
      <c r="CV258" s="109"/>
      <c r="CW258" s="109"/>
      <c r="CX258" s="109"/>
      <c r="CY258" s="109"/>
      <c r="CZ258" s="109"/>
      <c r="DA258" s="109"/>
      <c r="DB258" s="109"/>
      <c r="DC258" s="109"/>
      <c r="DD258" s="185">
        <f>50-50</f>
        <v>0</v>
      </c>
      <c r="DE258" s="185">
        <f>50-50</f>
        <v>0</v>
      </c>
      <c r="DF258" s="109"/>
      <c r="DG258" s="109"/>
      <c r="DH258" s="185">
        <f>50-50</f>
        <v>0</v>
      </c>
      <c r="DI258" s="109"/>
      <c r="DJ258" s="185">
        <f>100-100</f>
        <v>0</v>
      </c>
      <c r="DK258" s="185">
        <f>100-100</f>
        <v>0</v>
      </c>
      <c r="DL258" s="109"/>
      <c r="DM258" s="109"/>
      <c r="DN258" s="109"/>
      <c r="DO258" s="109"/>
      <c r="DP258" s="109"/>
      <c r="DQ258" s="109"/>
      <c r="DR258" s="109"/>
      <c r="DS258" s="109"/>
      <c r="DT258" s="185">
        <f>50-50</f>
        <v>0</v>
      </c>
      <c r="DU258" s="109"/>
      <c r="DV258" s="109"/>
      <c r="DW258" s="109"/>
      <c r="DX258" s="109"/>
      <c r="DY258" s="109"/>
      <c r="DZ258" s="109"/>
      <c r="EA258" s="109"/>
      <c r="EB258" s="109"/>
      <c r="EC258" s="109"/>
      <c r="ED258" s="109"/>
      <c r="EE258" s="109"/>
      <c r="EF258" s="185">
        <f>300-300</f>
        <v>0</v>
      </c>
      <c r="EG258" s="109"/>
      <c r="EH258" s="185">
        <f>700-700</f>
        <v>0</v>
      </c>
      <c r="EI258" s="109"/>
      <c r="EJ258" s="185">
        <f>500-500</f>
        <v>0</v>
      </c>
      <c r="EK258" s="109"/>
      <c r="EL258" s="109"/>
      <c r="EM258" s="185">
        <f>700-700</f>
        <v>0</v>
      </c>
      <c r="EN258" s="109"/>
      <c r="EO258" s="185">
        <f>1500-1500</f>
        <v>0</v>
      </c>
      <c r="EP258" s="109"/>
      <c r="EQ258" s="109"/>
      <c r="ER258" s="109"/>
      <c r="ES258" s="109"/>
      <c r="ET258" s="109"/>
      <c r="EU258" s="109"/>
      <c r="EV258" s="109"/>
      <c r="EW258" s="109"/>
      <c r="EX258" s="185">
        <f>500-500</f>
        <v>0</v>
      </c>
      <c r="EY258" s="185">
        <f>300-300</f>
        <v>0</v>
      </c>
      <c r="EZ258" s="109"/>
      <c r="FA258" s="109"/>
      <c r="FB258" s="185">
        <f>400-400</f>
        <v>0</v>
      </c>
      <c r="FC258" s="109"/>
      <c r="FD258" s="109"/>
      <c r="FE258" s="109"/>
      <c r="FF258" s="185">
        <f>100-100</f>
        <v>0</v>
      </c>
      <c r="FG258" s="109"/>
      <c r="FH258" s="109"/>
      <c r="FI258" s="109"/>
      <c r="FJ258" s="109"/>
      <c r="FK258" s="191"/>
      <c r="FL258" s="110" t="s">
        <v>268</v>
      </c>
      <c r="FM258" s="111" t="s">
        <v>269</v>
      </c>
      <c r="FN258" s="111"/>
      <c r="FO258" s="111" t="s">
        <v>431</v>
      </c>
      <c r="FP258" s="98">
        <f t="shared" si="88"/>
        <v>0</v>
      </c>
      <c r="FQ258" s="5" t="s">
        <v>465</v>
      </c>
    </row>
    <row r="259" spans="1:173" s="5" customFormat="1" ht="15" customHeight="1">
      <c r="A259" s="107"/>
      <c r="B259" s="107"/>
      <c r="C259" s="107"/>
      <c r="D259" s="107"/>
      <c r="E259" s="108"/>
      <c r="F259" s="107"/>
      <c r="G259" s="107"/>
      <c r="H259" s="109"/>
      <c r="I259" s="109"/>
      <c r="J259" s="109"/>
      <c r="K259" s="109"/>
      <c r="L259" s="109"/>
      <c r="M259" s="109"/>
      <c r="N259" s="109"/>
      <c r="O259" s="109"/>
      <c r="P259" s="109"/>
      <c r="Q259" s="109"/>
      <c r="R259" s="109"/>
      <c r="S259" s="109"/>
      <c r="T259" s="109"/>
      <c r="U259" s="109"/>
      <c r="V259" s="109"/>
      <c r="W259" s="109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M259" s="109"/>
      <c r="BN259" s="109"/>
      <c r="BO259" s="109"/>
      <c r="BP259" s="109"/>
      <c r="BQ259" s="109"/>
      <c r="BR259" s="109"/>
      <c r="BS259" s="109"/>
      <c r="BT259" s="109"/>
      <c r="BU259" s="109"/>
      <c r="BV259" s="109"/>
      <c r="BW259" s="109"/>
      <c r="BX259" s="109"/>
      <c r="BY259" s="109"/>
      <c r="BZ259" s="109"/>
      <c r="CA259" s="109"/>
      <c r="CB259" s="109"/>
      <c r="CC259" s="109"/>
      <c r="CD259" s="109"/>
      <c r="CE259" s="109"/>
      <c r="CF259" s="109"/>
      <c r="CG259" s="109"/>
      <c r="CH259" s="109"/>
      <c r="CI259" s="109"/>
      <c r="CJ259" s="109"/>
      <c r="CK259" s="109"/>
      <c r="CL259" s="109"/>
      <c r="CM259" s="109"/>
      <c r="CN259" s="109"/>
      <c r="CO259" s="109"/>
      <c r="CP259" s="109"/>
      <c r="CQ259" s="109"/>
      <c r="CR259" s="109"/>
      <c r="CS259" s="109"/>
      <c r="CT259" s="109"/>
      <c r="CU259" s="109"/>
      <c r="CV259" s="109"/>
      <c r="CW259" s="109"/>
      <c r="CX259" s="109"/>
      <c r="CY259" s="109"/>
      <c r="CZ259" s="109"/>
      <c r="DA259" s="109"/>
      <c r="DB259" s="109"/>
      <c r="DC259" s="109"/>
      <c r="DD259" s="109"/>
      <c r="DE259" s="109"/>
      <c r="DF259" s="109"/>
      <c r="DG259" s="109"/>
      <c r="DH259" s="109"/>
      <c r="DI259" s="109"/>
      <c r="DJ259" s="109"/>
      <c r="DK259" s="109"/>
      <c r="DL259" s="109"/>
      <c r="DM259" s="109"/>
      <c r="DN259" s="109"/>
      <c r="DO259" s="109"/>
      <c r="DP259" s="109"/>
      <c r="DQ259" s="109"/>
      <c r="DR259" s="109"/>
      <c r="DS259" s="109"/>
      <c r="DT259" s="109"/>
      <c r="DU259" s="109"/>
      <c r="DV259" s="109"/>
      <c r="DW259" s="109"/>
      <c r="DX259" s="109"/>
      <c r="DY259" s="109"/>
      <c r="DZ259" s="109"/>
      <c r="EA259" s="109"/>
      <c r="EB259" s="109"/>
      <c r="EC259" s="109"/>
      <c r="ED259" s="109"/>
      <c r="EE259" s="109"/>
      <c r="EF259" s="109"/>
      <c r="EG259" s="109"/>
      <c r="EH259" s="109"/>
      <c r="EI259" s="109"/>
      <c r="EJ259" s="109"/>
      <c r="EK259" s="109"/>
      <c r="EL259" s="109"/>
      <c r="EM259" s="109"/>
      <c r="EN259" s="109"/>
      <c r="EO259" s="109"/>
      <c r="EP259" s="109"/>
      <c r="EQ259" s="109"/>
      <c r="ER259" s="109"/>
      <c r="ES259" s="109"/>
      <c r="ET259" s="109"/>
      <c r="EU259" s="109"/>
      <c r="EV259" s="109"/>
      <c r="EW259" s="109"/>
      <c r="EX259" s="109"/>
      <c r="EY259" s="109"/>
      <c r="EZ259" s="109"/>
      <c r="FA259" s="109"/>
      <c r="FB259" s="109"/>
      <c r="FC259" s="109"/>
      <c r="FD259" s="109"/>
      <c r="FE259" s="109"/>
      <c r="FF259" s="109"/>
      <c r="FG259" s="109"/>
      <c r="FH259" s="109"/>
      <c r="FI259" s="109"/>
      <c r="FJ259" s="109"/>
      <c r="FK259" s="191"/>
      <c r="FL259" s="110"/>
      <c r="FM259" s="111"/>
      <c r="FN259" s="111"/>
      <c r="FO259" s="111"/>
      <c r="FP259" s="98">
        <f t="shared" si="88"/>
        <v>0</v>
      </c>
    </row>
    <row r="260" spans="1:173" s="5" customFormat="1" ht="15" customHeight="1">
      <c r="A260" s="107"/>
      <c r="B260" s="107"/>
      <c r="C260" s="107"/>
      <c r="D260" s="107"/>
      <c r="E260" s="108"/>
      <c r="F260" s="107"/>
      <c r="G260" s="107"/>
      <c r="H260" s="109"/>
      <c r="I260" s="109"/>
      <c r="J260" s="109"/>
      <c r="K260" s="109"/>
      <c r="L260" s="109"/>
      <c r="M260" s="109"/>
      <c r="N260" s="109"/>
      <c r="O260" s="109"/>
      <c r="P260" s="109"/>
      <c r="Q260" s="109"/>
      <c r="R260" s="109"/>
      <c r="S260" s="109"/>
      <c r="T260" s="109"/>
      <c r="U260" s="109"/>
      <c r="V260" s="109"/>
      <c r="W260" s="109"/>
      <c r="X260" s="109"/>
      <c r="Y260" s="109"/>
      <c r="Z260" s="109"/>
      <c r="AA260" s="109"/>
      <c r="AB260" s="109"/>
      <c r="AC260" s="109"/>
      <c r="AD260" s="109"/>
      <c r="AE260" s="109"/>
      <c r="AF260" s="109"/>
      <c r="AG260" s="109"/>
      <c r="AH260" s="109"/>
      <c r="AI260" s="109"/>
      <c r="AJ260" s="109"/>
      <c r="AK260" s="109"/>
      <c r="AL260" s="109"/>
      <c r="AM260" s="109"/>
      <c r="AN260" s="109"/>
      <c r="AO260" s="109"/>
      <c r="AP260" s="109"/>
      <c r="AQ260" s="109"/>
      <c r="AR260" s="109"/>
      <c r="AS260" s="109"/>
      <c r="AT260" s="109"/>
      <c r="AU260" s="109"/>
      <c r="AV260" s="109"/>
      <c r="AW260" s="109"/>
      <c r="AX260" s="109"/>
      <c r="AY260" s="109"/>
      <c r="AZ260" s="109"/>
      <c r="BA260" s="109"/>
      <c r="BB260" s="109"/>
      <c r="BC260" s="109"/>
      <c r="BD260" s="109"/>
      <c r="BE260" s="109"/>
      <c r="BF260" s="109"/>
      <c r="BG260" s="109"/>
      <c r="BH260" s="109"/>
      <c r="BI260" s="109"/>
      <c r="BJ260" s="109"/>
      <c r="BK260" s="109"/>
      <c r="BL260" s="109"/>
      <c r="BM260" s="109"/>
      <c r="BN260" s="109"/>
      <c r="BO260" s="109"/>
      <c r="BP260" s="109"/>
      <c r="BQ260" s="109"/>
      <c r="BR260" s="109"/>
      <c r="BS260" s="109"/>
      <c r="BT260" s="109"/>
      <c r="BU260" s="109"/>
      <c r="BV260" s="109"/>
      <c r="BW260" s="109"/>
      <c r="BX260" s="109"/>
      <c r="BY260" s="109"/>
      <c r="BZ260" s="109"/>
      <c r="CA260" s="109"/>
      <c r="CB260" s="109"/>
      <c r="CC260" s="109"/>
      <c r="CD260" s="109"/>
      <c r="CE260" s="109"/>
      <c r="CF260" s="109"/>
      <c r="CG260" s="109"/>
      <c r="CH260" s="109"/>
      <c r="CI260" s="109"/>
      <c r="CJ260" s="109"/>
      <c r="CK260" s="109"/>
      <c r="CL260" s="109"/>
      <c r="CM260" s="109"/>
      <c r="CN260" s="109"/>
      <c r="CO260" s="109"/>
      <c r="CP260" s="109"/>
      <c r="CQ260" s="109"/>
      <c r="CR260" s="109"/>
      <c r="CS260" s="109"/>
      <c r="CT260" s="109"/>
      <c r="CU260" s="109"/>
      <c r="CV260" s="109"/>
      <c r="CW260" s="109"/>
      <c r="CX260" s="109"/>
      <c r="CY260" s="109"/>
      <c r="CZ260" s="109"/>
      <c r="DA260" s="109"/>
      <c r="DB260" s="109"/>
      <c r="DC260" s="109"/>
      <c r="DD260" s="109"/>
      <c r="DE260" s="109"/>
      <c r="DF260" s="109"/>
      <c r="DG260" s="109"/>
      <c r="DH260" s="109"/>
      <c r="DI260" s="109"/>
      <c r="DJ260" s="109"/>
      <c r="DK260" s="109"/>
      <c r="DL260" s="109"/>
      <c r="DM260" s="109"/>
      <c r="DN260" s="109"/>
      <c r="DO260" s="109"/>
      <c r="DP260" s="109"/>
      <c r="DQ260" s="109"/>
      <c r="DR260" s="109"/>
      <c r="DS260" s="109"/>
      <c r="DT260" s="109"/>
      <c r="DU260" s="109"/>
      <c r="DV260" s="109"/>
      <c r="DW260" s="109"/>
      <c r="DX260" s="109"/>
      <c r="DY260" s="109"/>
      <c r="DZ260" s="109"/>
      <c r="EA260" s="109"/>
      <c r="EB260" s="109"/>
      <c r="EC260" s="109"/>
      <c r="ED260" s="109"/>
      <c r="EE260" s="109"/>
      <c r="EF260" s="109"/>
      <c r="EG260" s="109"/>
      <c r="EH260" s="109"/>
      <c r="EI260" s="109"/>
      <c r="EJ260" s="109"/>
      <c r="EK260" s="109"/>
      <c r="EL260" s="109"/>
      <c r="EM260" s="109"/>
      <c r="EN260" s="109"/>
      <c r="EO260" s="109"/>
      <c r="EP260" s="109"/>
      <c r="EQ260" s="109"/>
      <c r="ER260" s="109"/>
      <c r="ES260" s="109"/>
      <c r="ET260" s="109"/>
      <c r="EU260" s="109"/>
      <c r="EV260" s="109"/>
      <c r="EW260" s="109"/>
      <c r="EX260" s="109"/>
      <c r="EY260" s="109"/>
      <c r="EZ260" s="109"/>
      <c r="FA260" s="109"/>
      <c r="FB260" s="109"/>
      <c r="FC260" s="109"/>
      <c r="FD260" s="109"/>
      <c r="FE260" s="109"/>
      <c r="FF260" s="109"/>
      <c r="FG260" s="109"/>
      <c r="FH260" s="109"/>
      <c r="FI260" s="109"/>
      <c r="FJ260" s="109"/>
      <c r="FK260" s="191"/>
      <c r="FL260" s="110"/>
      <c r="FM260" s="111"/>
      <c r="FN260" s="111"/>
      <c r="FO260" s="111"/>
      <c r="FP260" s="98">
        <f t="shared" si="88"/>
        <v>0</v>
      </c>
    </row>
    <row r="261" spans="1:173" s="5" customFormat="1" ht="15" customHeight="1">
      <c r="A261" s="107"/>
      <c r="B261" s="107"/>
      <c r="C261" s="107"/>
      <c r="D261" s="107"/>
      <c r="E261" s="108"/>
      <c r="F261" s="107"/>
      <c r="G261" s="107"/>
      <c r="H261" s="109"/>
      <c r="I261" s="109"/>
      <c r="J261" s="109"/>
      <c r="K261" s="109"/>
      <c r="L261" s="109"/>
      <c r="M261" s="109"/>
      <c r="N261" s="109"/>
      <c r="O261" s="109"/>
      <c r="P261" s="109"/>
      <c r="Q261" s="109"/>
      <c r="R261" s="109"/>
      <c r="S261" s="109"/>
      <c r="T261" s="109"/>
      <c r="U261" s="109"/>
      <c r="V261" s="109"/>
      <c r="W261" s="109"/>
      <c r="X261" s="109"/>
      <c r="Y261" s="109"/>
      <c r="Z261" s="109"/>
      <c r="AA261" s="109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  <c r="AN261" s="109"/>
      <c r="AO261" s="109"/>
      <c r="AP261" s="109"/>
      <c r="AQ261" s="109"/>
      <c r="AR261" s="109"/>
      <c r="AS261" s="109"/>
      <c r="AT261" s="109"/>
      <c r="AU261" s="109"/>
      <c r="AV261" s="109"/>
      <c r="AW261" s="109"/>
      <c r="AX261" s="109"/>
      <c r="AY261" s="109"/>
      <c r="AZ261" s="109"/>
      <c r="BA261" s="109"/>
      <c r="BB261" s="109"/>
      <c r="BC261" s="109"/>
      <c r="BD261" s="109"/>
      <c r="BE261" s="109"/>
      <c r="BF261" s="109"/>
      <c r="BG261" s="109"/>
      <c r="BH261" s="109"/>
      <c r="BI261" s="109"/>
      <c r="BJ261" s="109"/>
      <c r="BK261" s="109"/>
      <c r="BL261" s="109"/>
      <c r="BM261" s="109"/>
      <c r="BN261" s="109"/>
      <c r="BO261" s="109"/>
      <c r="BP261" s="109"/>
      <c r="BQ261" s="109"/>
      <c r="BR261" s="109"/>
      <c r="BS261" s="109"/>
      <c r="BT261" s="109"/>
      <c r="BU261" s="109"/>
      <c r="BV261" s="109"/>
      <c r="BW261" s="109"/>
      <c r="BX261" s="109"/>
      <c r="BY261" s="109"/>
      <c r="BZ261" s="109"/>
      <c r="CA261" s="109"/>
      <c r="CB261" s="109"/>
      <c r="CC261" s="109"/>
      <c r="CD261" s="109"/>
      <c r="CE261" s="109"/>
      <c r="CF261" s="109"/>
      <c r="CG261" s="109"/>
      <c r="CH261" s="109"/>
      <c r="CI261" s="109"/>
      <c r="CJ261" s="109"/>
      <c r="CK261" s="109"/>
      <c r="CL261" s="109"/>
      <c r="CM261" s="109"/>
      <c r="CN261" s="109"/>
      <c r="CO261" s="109"/>
      <c r="CP261" s="109"/>
      <c r="CQ261" s="109"/>
      <c r="CR261" s="109"/>
      <c r="CS261" s="109"/>
      <c r="CT261" s="109"/>
      <c r="CU261" s="109"/>
      <c r="CV261" s="109"/>
      <c r="CW261" s="109"/>
      <c r="CX261" s="109"/>
      <c r="CY261" s="109"/>
      <c r="CZ261" s="109"/>
      <c r="DA261" s="109"/>
      <c r="DB261" s="109"/>
      <c r="DC261" s="109"/>
      <c r="DD261" s="109"/>
      <c r="DE261" s="109"/>
      <c r="DF261" s="109"/>
      <c r="DG261" s="109"/>
      <c r="DH261" s="109"/>
      <c r="DI261" s="109"/>
      <c r="DJ261" s="109"/>
      <c r="DK261" s="109"/>
      <c r="DL261" s="109"/>
      <c r="DM261" s="109"/>
      <c r="DN261" s="109"/>
      <c r="DO261" s="109"/>
      <c r="DP261" s="109"/>
      <c r="DQ261" s="109"/>
      <c r="DR261" s="109"/>
      <c r="DS261" s="109"/>
      <c r="DT261" s="109"/>
      <c r="DU261" s="109"/>
      <c r="DV261" s="109"/>
      <c r="DW261" s="109"/>
      <c r="DX261" s="109"/>
      <c r="DY261" s="109"/>
      <c r="DZ261" s="109"/>
      <c r="EA261" s="109"/>
      <c r="EB261" s="109"/>
      <c r="EC261" s="109"/>
      <c r="ED261" s="109"/>
      <c r="EE261" s="109"/>
      <c r="EF261" s="109"/>
      <c r="EG261" s="109"/>
      <c r="EH261" s="109"/>
      <c r="EI261" s="109"/>
      <c r="EJ261" s="109"/>
      <c r="EK261" s="109"/>
      <c r="EL261" s="109"/>
      <c r="EM261" s="109"/>
      <c r="EN261" s="109"/>
      <c r="EO261" s="109"/>
      <c r="EP261" s="109"/>
      <c r="EQ261" s="109"/>
      <c r="ER261" s="109"/>
      <c r="ES261" s="109"/>
      <c r="ET261" s="109"/>
      <c r="EU261" s="109"/>
      <c r="EV261" s="109"/>
      <c r="EW261" s="109"/>
      <c r="EX261" s="109"/>
      <c r="EY261" s="109"/>
      <c r="EZ261" s="109"/>
      <c r="FA261" s="109"/>
      <c r="FB261" s="109"/>
      <c r="FC261" s="109"/>
      <c r="FD261" s="109"/>
      <c r="FE261" s="109"/>
      <c r="FF261" s="109"/>
      <c r="FG261" s="109"/>
      <c r="FH261" s="109"/>
      <c r="FI261" s="109"/>
      <c r="FJ261" s="109"/>
      <c r="FK261" s="191"/>
      <c r="FL261" s="110"/>
      <c r="FM261" s="111"/>
      <c r="FN261" s="111"/>
      <c r="FO261" s="111"/>
      <c r="FP261" s="98">
        <f t="shared" si="88"/>
        <v>0</v>
      </c>
    </row>
    <row r="262" spans="1:173" ht="17.7" customHeight="1">
      <c r="A262" s="79"/>
      <c r="B262" s="15"/>
      <c r="C262" s="15"/>
      <c r="D262" s="34"/>
      <c r="E262" s="16" t="s">
        <v>5</v>
      </c>
      <c r="F262" s="16"/>
      <c r="G262" s="32"/>
      <c r="H262" s="24">
        <f t="shared" ref="H262:AM262" si="89">SUM(H254:H261)</f>
        <v>0</v>
      </c>
      <c r="I262" s="24">
        <f t="shared" si="89"/>
        <v>0</v>
      </c>
      <c r="J262" s="24">
        <f t="shared" si="89"/>
        <v>0</v>
      </c>
      <c r="K262" s="24">
        <f t="shared" si="89"/>
        <v>0</v>
      </c>
      <c r="L262" s="24">
        <f t="shared" si="89"/>
        <v>0</v>
      </c>
      <c r="M262" s="24">
        <f t="shared" si="89"/>
        <v>0</v>
      </c>
      <c r="N262" s="24">
        <f t="shared" si="89"/>
        <v>0</v>
      </c>
      <c r="O262" s="24">
        <f t="shared" si="89"/>
        <v>0</v>
      </c>
      <c r="P262" s="24">
        <f t="shared" si="89"/>
        <v>0</v>
      </c>
      <c r="Q262" s="24">
        <f t="shared" si="89"/>
        <v>0</v>
      </c>
      <c r="R262" s="24">
        <f t="shared" si="89"/>
        <v>0</v>
      </c>
      <c r="S262" s="24">
        <f t="shared" si="89"/>
        <v>0</v>
      </c>
      <c r="T262" s="24">
        <f t="shared" si="89"/>
        <v>0</v>
      </c>
      <c r="U262" s="24">
        <f t="shared" si="89"/>
        <v>0</v>
      </c>
      <c r="V262" s="24">
        <f t="shared" si="89"/>
        <v>0</v>
      </c>
      <c r="W262" s="24">
        <f t="shared" si="89"/>
        <v>0</v>
      </c>
      <c r="X262" s="24">
        <f t="shared" si="89"/>
        <v>0</v>
      </c>
      <c r="Y262" s="24">
        <f t="shared" si="89"/>
        <v>0</v>
      </c>
      <c r="Z262" s="24">
        <f t="shared" si="89"/>
        <v>0</v>
      </c>
      <c r="AA262" s="24">
        <f t="shared" si="89"/>
        <v>0</v>
      </c>
      <c r="AB262" s="24">
        <f t="shared" si="89"/>
        <v>0</v>
      </c>
      <c r="AC262" s="24">
        <f t="shared" si="89"/>
        <v>0</v>
      </c>
      <c r="AD262" s="24">
        <f t="shared" si="89"/>
        <v>0</v>
      </c>
      <c r="AE262" s="24">
        <f t="shared" si="89"/>
        <v>0</v>
      </c>
      <c r="AF262" s="24">
        <f t="shared" si="89"/>
        <v>0</v>
      </c>
      <c r="AG262" s="24">
        <f t="shared" si="89"/>
        <v>0</v>
      </c>
      <c r="AH262" s="24">
        <f t="shared" si="89"/>
        <v>0</v>
      </c>
      <c r="AI262" s="24">
        <f t="shared" si="89"/>
        <v>0</v>
      </c>
      <c r="AJ262" s="24">
        <f t="shared" si="89"/>
        <v>0</v>
      </c>
      <c r="AK262" s="24">
        <f t="shared" si="89"/>
        <v>0</v>
      </c>
      <c r="AL262" s="24">
        <f t="shared" si="89"/>
        <v>0</v>
      </c>
      <c r="AM262" s="24">
        <f t="shared" si="89"/>
        <v>0</v>
      </c>
      <c r="AN262" s="24">
        <f t="shared" ref="AN262:BT262" si="90">SUM(AN254:AN261)</f>
        <v>0</v>
      </c>
      <c r="AO262" s="24">
        <f t="shared" si="90"/>
        <v>0</v>
      </c>
      <c r="AP262" s="24">
        <f t="shared" si="90"/>
        <v>0</v>
      </c>
      <c r="AQ262" s="24">
        <f t="shared" si="90"/>
        <v>0</v>
      </c>
      <c r="AR262" s="24">
        <f t="shared" si="90"/>
        <v>0</v>
      </c>
      <c r="AS262" s="24">
        <f t="shared" si="90"/>
        <v>0</v>
      </c>
      <c r="AT262" s="24">
        <f t="shared" si="90"/>
        <v>0</v>
      </c>
      <c r="AU262" s="24">
        <f t="shared" si="90"/>
        <v>0</v>
      </c>
      <c r="AV262" s="24">
        <f t="shared" si="90"/>
        <v>0</v>
      </c>
      <c r="AW262" s="24">
        <f t="shared" si="90"/>
        <v>0</v>
      </c>
      <c r="AX262" s="24">
        <f t="shared" si="90"/>
        <v>0</v>
      </c>
      <c r="AY262" s="24">
        <f t="shared" si="90"/>
        <v>0</v>
      </c>
      <c r="AZ262" s="24">
        <f t="shared" si="90"/>
        <v>0</v>
      </c>
      <c r="BA262" s="24">
        <f t="shared" si="90"/>
        <v>0</v>
      </c>
      <c r="BB262" s="24">
        <f t="shared" si="90"/>
        <v>0</v>
      </c>
      <c r="BC262" s="24">
        <f t="shared" si="90"/>
        <v>0</v>
      </c>
      <c r="BD262" s="24">
        <f t="shared" si="90"/>
        <v>0</v>
      </c>
      <c r="BE262" s="24">
        <f t="shared" si="90"/>
        <v>0</v>
      </c>
      <c r="BF262" s="24">
        <f t="shared" si="90"/>
        <v>0</v>
      </c>
      <c r="BG262" s="24">
        <f t="shared" si="90"/>
        <v>0</v>
      </c>
      <c r="BH262" s="24">
        <f t="shared" si="90"/>
        <v>0</v>
      </c>
      <c r="BI262" s="24">
        <f t="shared" si="90"/>
        <v>0</v>
      </c>
      <c r="BJ262" s="24">
        <f t="shared" si="90"/>
        <v>0</v>
      </c>
      <c r="BK262" s="24">
        <f t="shared" si="90"/>
        <v>0</v>
      </c>
      <c r="BL262" s="24">
        <f t="shared" si="90"/>
        <v>0</v>
      </c>
      <c r="BM262" s="24">
        <f t="shared" si="90"/>
        <v>0</v>
      </c>
      <c r="BN262" s="24">
        <f t="shared" ref="BN262" si="91">SUM(BN254:BN261)</f>
        <v>0</v>
      </c>
      <c r="BO262" s="24">
        <f t="shared" si="90"/>
        <v>0</v>
      </c>
      <c r="BP262" s="24">
        <f t="shared" si="90"/>
        <v>0</v>
      </c>
      <c r="BQ262" s="24">
        <f t="shared" si="90"/>
        <v>0</v>
      </c>
      <c r="BR262" s="24">
        <f t="shared" si="90"/>
        <v>0</v>
      </c>
      <c r="BS262" s="24">
        <f t="shared" si="90"/>
        <v>0</v>
      </c>
      <c r="BT262" s="24">
        <f t="shared" si="90"/>
        <v>0</v>
      </c>
      <c r="BU262" s="24">
        <f t="shared" ref="BU262:DA262" si="92">SUM(BU254:BU261)</f>
        <v>0</v>
      </c>
      <c r="BV262" s="24">
        <f t="shared" si="92"/>
        <v>0</v>
      </c>
      <c r="BW262" s="24">
        <f t="shared" si="92"/>
        <v>0</v>
      </c>
      <c r="BX262" s="24">
        <f t="shared" si="92"/>
        <v>0</v>
      </c>
      <c r="BY262" s="24">
        <f t="shared" si="92"/>
        <v>0</v>
      </c>
      <c r="BZ262" s="24">
        <f t="shared" si="92"/>
        <v>0</v>
      </c>
      <c r="CA262" s="24">
        <f t="shared" si="92"/>
        <v>0</v>
      </c>
      <c r="CB262" s="24">
        <f t="shared" si="92"/>
        <v>0</v>
      </c>
      <c r="CC262" s="24">
        <f t="shared" si="92"/>
        <v>0</v>
      </c>
      <c r="CD262" s="24">
        <f t="shared" si="92"/>
        <v>0</v>
      </c>
      <c r="CE262" s="24">
        <f t="shared" si="92"/>
        <v>0</v>
      </c>
      <c r="CF262" s="24">
        <f t="shared" si="92"/>
        <v>0</v>
      </c>
      <c r="CG262" s="24">
        <f t="shared" si="92"/>
        <v>0</v>
      </c>
      <c r="CH262" s="24">
        <f t="shared" ref="CH262" si="93">SUM(CH254:CH261)</f>
        <v>0</v>
      </c>
      <c r="CI262" s="24">
        <f t="shared" si="92"/>
        <v>0</v>
      </c>
      <c r="CJ262" s="24">
        <f t="shared" si="92"/>
        <v>0</v>
      </c>
      <c r="CK262" s="24">
        <f t="shared" si="92"/>
        <v>0</v>
      </c>
      <c r="CL262" s="24">
        <f t="shared" si="92"/>
        <v>0</v>
      </c>
      <c r="CM262" s="24">
        <f t="shared" si="92"/>
        <v>0</v>
      </c>
      <c r="CN262" s="24">
        <f t="shared" si="92"/>
        <v>0</v>
      </c>
      <c r="CO262" s="24">
        <f t="shared" si="92"/>
        <v>0</v>
      </c>
      <c r="CP262" s="24">
        <f t="shared" si="92"/>
        <v>0</v>
      </c>
      <c r="CQ262" s="24">
        <f t="shared" si="92"/>
        <v>0</v>
      </c>
      <c r="CR262" s="24">
        <f t="shared" si="92"/>
        <v>0</v>
      </c>
      <c r="CS262" s="24">
        <f t="shared" si="92"/>
        <v>0</v>
      </c>
      <c r="CT262" s="24">
        <f t="shared" si="92"/>
        <v>0</v>
      </c>
      <c r="CU262" s="24">
        <f t="shared" si="92"/>
        <v>0</v>
      </c>
      <c r="CV262" s="24">
        <f t="shared" si="92"/>
        <v>0</v>
      </c>
      <c r="CW262" s="24">
        <f t="shared" si="92"/>
        <v>0</v>
      </c>
      <c r="CX262" s="24">
        <f t="shared" si="92"/>
        <v>0</v>
      </c>
      <c r="CY262" s="24">
        <f t="shared" si="92"/>
        <v>0</v>
      </c>
      <c r="CZ262" s="24">
        <f t="shared" si="92"/>
        <v>0</v>
      </c>
      <c r="DA262" s="24">
        <f t="shared" si="92"/>
        <v>0</v>
      </c>
      <c r="DB262" s="24">
        <f t="shared" ref="DB262:EG262" si="94">SUM(DB254:DB261)</f>
        <v>0</v>
      </c>
      <c r="DC262" s="24">
        <f t="shared" si="94"/>
        <v>0</v>
      </c>
      <c r="DD262" s="24">
        <f t="shared" si="94"/>
        <v>0</v>
      </c>
      <c r="DE262" s="24">
        <f t="shared" si="94"/>
        <v>0</v>
      </c>
      <c r="DF262" s="24">
        <f t="shared" si="94"/>
        <v>0</v>
      </c>
      <c r="DG262" s="24">
        <f t="shared" si="94"/>
        <v>0</v>
      </c>
      <c r="DH262" s="24">
        <f t="shared" si="94"/>
        <v>0</v>
      </c>
      <c r="DI262" s="24">
        <f t="shared" si="94"/>
        <v>0</v>
      </c>
      <c r="DJ262" s="24">
        <f t="shared" si="94"/>
        <v>0</v>
      </c>
      <c r="DK262" s="24">
        <f t="shared" si="94"/>
        <v>0</v>
      </c>
      <c r="DL262" s="24">
        <f t="shared" si="94"/>
        <v>0</v>
      </c>
      <c r="DM262" s="24">
        <f t="shared" si="94"/>
        <v>0</v>
      </c>
      <c r="DN262" s="24">
        <f t="shared" si="94"/>
        <v>0</v>
      </c>
      <c r="DO262" s="24">
        <f t="shared" si="94"/>
        <v>0</v>
      </c>
      <c r="DP262" s="24">
        <f t="shared" si="94"/>
        <v>0</v>
      </c>
      <c r="DQ262" s="24">
        <f t="shared" si="94"/>
        <v>0</v>
      </c>
      <c r="DR262" s="24">
        <f t="shared" si="94"/>
        <v>0</v>
      </c>
      <c r="DS262" s="24">
        <f t="shared" si="94"/>
        <v>0</v>
      </c>
      <c r="DT262" s="24">
        <f t="shared" si="94"/>
        <v>0</v>
      </c>
      <c r="DU262" s="24">
        <f t="shared" si="94"/>
        <v>0</v>
      </c>
      <c r="DV262" s="24">
        <f t="shared" si="94"/>
        <v>0</v>
      </c>
      <c r="DW262" s="24">
        <f t="shared" si="94"/>
        <v>0</v>
      </c>
      <c r="DX262" s="24">
        <f t="shared" si="94"/>
        <v>0</v>
      </c>
      <c r="DY262" s="24">
        <f t="shared" si="94"/>
        <v>0</v>
      </c>
      <c r="DZ262" s="24">
        <f t="shared" si="94"/>
        <v>0</v>
      </c>
      <c r="EA262" s="24">
        <f t="shared" si="94"/>
        <v>0</v>
      </c>
      <c r="EB262" s="24">
        <f t="shared" si="94"/>
        <v>0</v>
      </c>
      <c r="EC262" s="24">
        <f t="shared" si="94"/>
        <v>0</v>
      </c>
      <c r="ED262" s="24">
        <f t="shared" si="94"/>
        <v>0</v>
      </c>
      <c r="EE262" s="24">
        <f t="shared" si="94"/>
        <v>0</v>
      </c>
      <c r="EF262" s="24">
        <f t="shared" si="94"/>
        <v>0</v>
      </c>
      <c r="EG262" s="24">
        <f t="shared" si="94"/>
        <v>0</v>
      </c>
      <c r="EH262" s="24">
        <f t="shared" ref="EH262:FJ262" si="95">SUM(EH254:EH261)</f>
        <v>0</v>
      </c>
      <c r="EI262" s="24">
        <f t="shared" si="95"/>
        <v>0</v>
      </c>
      <c r="EJ262" s="24">
        <f t="shared" si="95"/>
        <v>0</v>
      </c>
      <c r="EK262" s="24">
        <f t="shared" si="95"/>
        <v>0</v>
      </c>
      <c r="EL262" s="24">
        <f t="shared" si="95"/>
        <v>0</v>
      </c>
      <c r="EM262" s="24">
        <f t="shared" si="95"/>
        <v>0</v>
      </c>
      <c r="EN262" s="24">
        <f t="shared" si="95"/>
        <v>0</v>
      </c>
      <c r="EO262" s="24">
        <f t="shared" si="95"/>
        <v>0</v>
      </c>
      <c r="EP262" s="24">
        <f t="shared" si="95"/>
        <v>0</v>
      </c>
      <c r="EQ262" s="24">
        <f t="shared" si="95"/>
        <v>0</v>
      </c>
      <c r="ER262" s="24">
        <f t="shared" si="95"/>
        <v>0</v>
      </c>
      <c r="ES262" s="24">
        <f t="shared" si="95"/>
        <v>0</v>
      </c>
      <c r="ET262" s="24">
        <f t="shared" si="95"/>
        <v>0</v>
      </c>
      <c r="EU262" s="24">
        <f t="shared" si="95"/>
        <v>0</v>
      </c>
      <c r="EV262" s="24">
        <f t="shared" si="95"/>
        <v>0</v>
      </c>
      <c r="EW262" s="24">
        <f t="shared" si="95"/>
        <v>0</v>
      </c>
      <c r="EX262" s="24">
        <f t="shared" si="95"/>
        <v>0</v>
      </c>
      <c r="EY262" s="24">
        <f t="shared" si="95"/>
        <v>0</v>
      </c>
      <c r="EZ262" s="24">
        <f t="shared" si="95"/>
        <v>0</v>
      </c>
      <c r="FA262" s="24">
        <f t="shared" si="95"/>
        <v>0</v>
      </c>
      <c r="FB262" s="24">
        <f t="shared" si="95"/>
        <v>0</v>
      </c>
      <c r="FC262" s="24">
        <f t="shared" si="95"/>
        <v>0</v>
      </c>
      <c r="FD262" s="24">
        <f t="shared" si="95"/>
        <v>0</v>
      </c>
      <c r="FE262" s="24">
        <f t="shared" si="95"/>
        <v>0</v>
      </c>
      <c r="FF262" s="24">
        <f t="shared" si="95"/>
        <v>0</v>
      </c>
      <c r="FG262" s="24">
        <f t="shared" si="95"/>
        <v>0</v>
      </c>
      <c r="FH262" s="24">
        <f t="shared" si="95"/>
        <v>0</v>
      </c>
      <c r="FI262" s="24">
        <f t="shared" si="95"/>
        <v>0</v>
      </c>
      <c r="FJ262" s="24">
        <f t="shared" si="95"/>
        <v>0</v>
      </c>
      <c r="FK262" s="194"/>
      <c r="FL262" s="40">
        <f>SUM(H262:FJ262)</f>
        <v>0</v>
      </c>
      <c r="FM262" s="31"/>
      <c r="FN262" s="32"/>
      <c r="FO262" s="32"/>
      <c r="FP262" s="24">
        <f>SUM(FP255:FP261)</f>
        <v>0</v>
      </c>
      <c r="FQ262" s="5"/>
    </row>
    <row r="263" spans="1:173" s="37" customFormat="1" ht="15.6">
      <c r="A263" s="55"/>
      <c r="B263" s="56"/>
      <c r="C263" s="56"/>
      <c r="D263" s="56"/>
      <c r="E263" s="57"/>
      <c r="F263" s="57"/>
      <c r="G263" s="58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  <c r="AA263" s="59"/>
      <c r="AB263" s="59"/>
      <c r="AC263" s="59"/>
      <c r="AD263" s="59"/>
      <c r="AE263" s="59"/>
      <c r="AF263" s="59"/>
      <c r="AG263" s="59"/>
      <c r="AH263" s="59"/>
      <c r="AI263" s="59"/>
      <c r="AJ263" s="59"/>
      <c r="AK263" s="59"/>
      <c r="AL263" s="59"/>
      <c r="AM263" s="59"/>
      <c r="AN263" s="59"/>
      <c r="AO263" s="59"/>
      <c r="AP263" s="59"/>
      <c r="AQ263" s="59"/>
      <c r="AR263" s="59"/>
      <c r="AS263" s="59"/>
      <c r="AT263" s="59"/>
      <c r="AU263" s="59"/>
      <c r="AV263" s="59"/>
      <c r="AW263" s="59"/>
      <c r="AX263" s="59"/>
      <c r="AY263" s="59"/>
      <c r="AZ263" s="59"/>
      <c r="BA263" s="59"/>
      <c r="BB263" s="59"/>
      <c r="BC263" s="59"/>
      <c r="BD263" s="59"/>
      <c r="BE263" s="59"/>
      <c r="BF263" s="59"/>
      <c r="BG263" s="59"/>
      <c r="BH263" s="59"/>
      <c r="BI263" s="59"/>
      <c r="BJ263" s="59"/>
      <c r="BK263" s="59"/>
      <c r="BL263" s="59"/>
      <c r="BM263" s="59"/>
      <c r="BN263" s="59"/>
      <c r="BO263" s="59"/>
      <c r="BP263" s="59"/>
      <c r="BQ263" s="59"/>
      <c r="BR263" s="59"/>
      <c r="BS263" s="59"/>
      <c r="BT263" s="59"/>
      <c r="BU263" s="59"/>
      <c r="BV263" s="59"/>
      <c r="BW263" s="59"/>
      <c r="BX263" s="59"/>
      <c r="BY263" s="59"/>
      <c r="BZ263" s="59"/>
      <c r="CA263" s="59"/>
      <c r="CB263" s="59"/>
      <c r="CC263" s="59"/>
      <c r="CD263" s="59"/>
      <c r="CE263" s="59"/>
      <c r="CF263" s="59"/>
      <c r="CG263" s="59"/>
      <c r="CH263" s="59"/>
      <c r="CI263" s="59"/>
      <c r="CJ263" s="59"/>
      <c r="CK263" s="59"/>
      <c r="CL263" s="59"/>
      <c r="CM263" s="59"/>
      <c r="CN263" s="59"/>
      <c r="CO263" s="59"/>
      <c r="CP263" s="59"/>
      <c r="CQ263" s="59"/>
      <c r="CR263" s="59"/>
      <c r="CS263" s="59"/>
      <c r="CT263" s="59"/>
      <c r="CU263" s="59"/>
      <c r="CV263" s="59"/>
      <c r="CW263" s="59"/>
      <c r="CX263" s="59"/>
      <c r="CY263" s="59"/>
      <c r="CZ263" s="59"/>
      <c r="DA263" s="59"/>
      <c r="DB263" s="59"/>
      <c r="DC263" s="59"/>
      <c r="DD263" s="59"/>
      <c r="DE263" s="59"/>
      <c r="DF263" s="59"/>
      <c r="DG263" s="59"/>
      <c r="DH263" s="59"/>
      <c r="DI263" s="59"/>
      <c r="DJ263" s="59"/>
      <c r="DK263" s="59"/>
      <c r="DL263" s="59"/>
      <c r="DM263" s="59"/>
      <c r="DN263" s="59"/>
      <c r="DO263" s="59"/>
      <c r="DP263" s="59"/>
      <c r="DQ263" s="59"/>
      <c r="DR263" s="59"/>
      <c r="DS263" s="59"/>
      <c r="DT263" s="59"/>
      <c r="DU263" s="59"/>
      <c r="DV263" s="59"/>
      <c r="DW263" s="59"/>
      <c r="DX263" s="59"/>
      <c r="DY263" s="59"/>
      <c r="DZ263" s="59"/>
      <c r="EA263" s="59"/>
      <c r="EB263" s="59"/>
      <c r="EC263" s="59"/>
      <c r="ED263" s="59"/>
      <c r="EE263" s="59"/>
      <c r="EF263" s="59"/>
      <c r="EG263" s="59"/>
      <c r="EH263" s="59"/>
      <c r="EI263" s="59"/>
      <c r="EJ263" s="59"/>
      <c r="EK263" s="59"/>
      <c r="EL263" s="59"/>
      <c r="EM263" s="59"/>
      <c r="EN263" s="59"/>
      <c r="EO263" s="59"/>
      <c r="EP263" s="59"/>
      <c r="EQ263" s="59"/>
      <c r="ER263" s="59"/>
      <c r="ES263" s="59"/>
      <c r="ET263" s="59"/>
      <c r="EU263" s="59"/>
      <c r="EV263" s="59"/>
      <c r="EW263" s="59"/>
      <c r="EX263" s="59"/>
      <c r="EY263" s="59"/>
      <c r="EZ263" s="59"/>
      <c r="FA263" s="59"/>
      <c r="FB263" s="59"/>
      <c r="FC263" s="59"/>
      <c r="FD263" s="59"/>
      <c r="FE263" s="59"/>
      <c r="FF263" s="59"/>
      <c r="FG263" s="59"/>
      <c r="FH263" s="59"/>
      <c r="FI263" s="59"/>
      <c r="FJ263" s="59"/>
      <c r="FK263" s="192"/>
      <c r="FL263" s="61"/>
      <c r="FM263" s="58"/>
      <c r="FN263" s="55"/>
      <c r="FO263" s="60"/>
      <c r="FP263" s="60"/>
      <c r="FQ263" s="5"/>
    </row>
    <row r="264" spans="1:173" s="123" customFormat="1" ht="32.4">
      <c r="A264" s="118" t="s">
        <v>57</v>
      </c>
      <c r="B264" s="119" t="s">
        <v>58</v>
      </c>
      <c r="C264" s="119" t="s">
        <v>59</v>
      </c>
      <c r="D264" s="119" t="s">
        <v>60</v>
      </c>
      <c r="E264" s="120" t="s">
        <v>61</v>
      </c>
      <c r="F264" s="120"/>
      <c r="G264" s="120"/>
      <c r="H264" s="124" t="str">
        <f t="shared" ref="H264:FJ264" si="96">+H$6</f>
        <v>ANVLINK-00</v>
      </c>
      <c r="I264" s="124" t="str">
        <f t="shared" si="96"/>
        <v>N1030D2L-00</v>
      </c>
      <c r="J264" s="124" t="str">
        <f t="shared" si="96"/>
        <v>N1030L2L-00</v>
      </c>
      <c r="K264" s="124" t="str">
        <f t="shared" si="96"/>
        <v>N1030O2I-00</v>
      </c>
      <c r="L264" s="124" t="str">
        <f t="shared" si="96"/>
        <v>N103D42L-00</v>
      </c>
      <c r="M264" s="124" t="str">
        <f t="shared" si="96"/>
        <v>N105T4L-00</v>
      </c>
      <c r="N264" s="124" t="str">
        <f t="shared" si="96"/>
        <v>N105TD4D-00</v>
      </c>
      <c r="O264" s="124" t="str">
        <f t="shared" si="96"/>
        <v>N105TO4D-00</v>
      </c>
      <c r="P264" s="124" t="str">
        <f t="shared" si="96"/>
        <v>N105TO4L-00</v>
      </c>
      <c r="Q264" s="124" t="str">
        <f t="shared" si="96"/>
        <v>N1650D4L-00</v>
      </c>
      <c r="R264" s="124" t="str">
        <f t="shared" si="96"/>
        <v>N1650GO4-00</v>
      </c>
      <c r="S264" s="124" t="str">
        <f t="shared" si="96"/>
        <v>N1650IO4-00</v>
      </c>
      <c r="T264" s="124" t="str">
        <f t="shared" si="96"/>
        <v>N1650IX4-00</v>
      </c>
      <c r="U264" s="124" t="str">
        <f t="shared" si="96"/>
        <v>N1650O4-00</v>
      </c>
      <c r="V264" s="124" t="str">
        <f t="shared" si="96"/>
        <v>N1650O4L-00</v>
      </c>
      <c r="W264" s="124" t="str">
        <f t="shared" si="96"/>
        <v>N1650W24-00</v>
      </c>
      <c r="X264" s="124" t="str">
        <f t="shared" si="96"/>
        <v>N1650WO4-00</v>
      </c>
      <c r="Y264" s="124" t="str">
        <f t="shared" si="96"/>
        <v>N1656D4-00</v>
      </c>
      <c r="Z264" s="124" t="str">
        <f t="shared" si="96"/>
        <v>N1656D4L-00</v>
      </c>
      <c r="AA264" s="124" t="str">
        <f t="shared" si="96"/>
        <v>N1656EO4-00</v>
      </c>
      <c r="AB264" s="124" t="str">
        <f t="shared" si="96"/>
        <v>N1656O4-00</v>
      </c>
      <c r="AC264" s="124" t="str">
        <f t="shared" si="96"/>
        <v>N1656O4L-00</v>
      </c>
      <c r="AD264" s="124" t="str">
        <f t="shared" si="96"/>
        <v>N1656W24-00</v>
      </c>
      <c r="AE264" s="124" t="str">
        <f t="shared" si="96"/>
        <v>N1656WO4-00</v>
      </c>
      <c r="AF264" s="124" t="str">
        <f t="shared" si="96"/>
        <v>N165SD4-00</v>
      </c>
      <c r="AG264" s="124" t="str">
        <f t="shared" si="96"/>
        <v>N165SO4-00</v>
      </c>
      <c r="AH264" s="124" t="str">
        <f t="shared" si="96"/>
        <v>N165SWO4-00</v>
      </c>
      <c r="AI264" s="124" t="str">
        <f t="shared" si="96"/>
        <v>N1660D6-00</v>
      </c>
      <c r="AJ264" s="124" t="str">
        <f t="shared" si="96"/>
        <v>N1660G6-00</v>
      </c>
      <c r="AK264" s="124" t="str">
        <f t="shared" si="96"/>
        <v>N1660GO6-00</v>
      </c>
      <c r="AL264" s="124" t="str">
        <f t="shared" si="96"/>
        <v>N1660IO6-00</v>
      </c>
      <c r="AM264" s="124" t="str">
        <f t="shared" si="96"/>
        <v>N1660O6-00</v>
      </c>
      <c r="AN264" s="124" t="str">
        <f t="shared" si="96"/>
        <v>N166SA-00</v>
      </c>
      <c r="AO264" s="124" t="str">
        <f t="shared" si="96"/>
        <v>N166SD6-00</v>
      </c>
      <c r="AP264" s="124" t="str">
        <f t="shared" si="96"/>
        <v>N166SDV6-EC</v>
      </c>
      <c r="AQ264" s="124" t="str">
        <f t="shared" si="96"/>
        <v>N166SG6-00</v>
      </c>
      <c r="AR264" s="124" t="str">
        <f t="shared" si="96"/>
        <v>N166SGO6-00</v>
      </c>
      <c r="AS264" s="124" t="str">
        <f t="shared" si="96"/>
        <v>N166SIO6-00</v>
      </c>
      <c r="AT264" s="124" t="str">
        <f t="shared" si="96"/>
        <v>N166SIX6-00</v>
      </c>
      <c r="AU264" s="124" t="str">
        <f t="shared" si="96"/>
        <v>N166SO6-00</v>
      </c>
      <c r="AV264" s="124" t="str">
        <f t="shared" si="96"/>
        <v>N166TGO6-00</v>
      </c>
      <c r="AW264" s="124" t="str">
        <f t="shared" si="96"/>
        <v>N166TIO6-00</v>
      </c>
      <c r="AX264" s="124" t="str">
        <f t="shared" si="96"/>
        <v>N166TIX6-00</v>
      </c>
      <c r="AY264" s="124" t="str">
        <f t="shared" si="96"/>
        <v>N166TO6-00</v>
      </c>
      <c r="AZ264" s="124" t="str">
        <f t="shared" si="96"/>
        <v>N166TW26-00</v>
      </c>
      <c r="BA264" s="124" t="str">
        <f t="shared" si="96"/>
        <v>N2060AX-00</v>
      </c>
      <c r="BB264" s="124" t="str">
        <f t="shared" si="96"/>
        <v>N2060D6-00</v>
      </c>
      <c r="BC264" s="124" t="str">
        <f t="shared" si="96"/>
        <v>N2060GP-00</v>
      </c>
      <c r="BD264" s="124" t="str">
        <f t="shared" si="96"/>
        <v>N2060IO6-00</v>
      </c>
      <c r="BE264" s="124" t="str">
        <f t="shared" si="96"/>
        <v>N2060IX6-00</v>
      </c>
      <c r="BF264" s="124" t="str">
        <f t="shared" si="96"/>
        <v>N2060O6-00</v>
      </c>
      <c r="BG264" s="124" t="str">
        <f t="shared" si="96"/>
        <v>N2060W26-00</v>
      </c>
      <c r="BH264" s="124" t="str">
        <f t="shared" si="96"/>
        <v>N2060WO6-00</v>
      </c>
      <c r="BI264" s="124" t="str">
        <f t="shared" si="96"/>
        <v>N206SGW8-00</v>
      </c>
      <c r="BJ264" s="124" t="str">
        <f t="shared" si="96"/>
        <v>N206SW2-00</v>
      </c>
      <c r="BK264" s="124" t="str">
        <f t="shared" si="96"/>
        <v>N207SA-00</v>
      </c>
      <c r="BL264" s="124" t="str">
        <f t="shared" si="96"/>
        <v>N207SGOD-00</v>
      </c>
      <c r="BM264" s="124" t="str">
        <f t="shared" si="96"/>
        <v>N207SGWD-00</v>
      </c>
      <c r="BN264" s="124" t="str">
        <f t="shared" si="96"/>
        <v>N207SW-00</v>
      </c>
      <c r="BO264" s="124" t="str">
        <f t="shared" si="96"/>
        <v>N207SW-00</v>
      </c>
      <c r="BP264" s="124" t="str">
        <f t="shared" si="96"/>
        <v>N207SWO-00</v>
      </c>
      <c r="BQ264" s="124" t="str">
        <f t="shared" si="96"/>
        <v>N2080TO-00</v>
      </c>
      <c r="BR264" s="124" t="str">
        <f t="shared" si="96"/>
        <v>N208SG-00</v>
      </c>
      <c r="BS264" s="124" t="str">
        <f t="shared" si="96"/>
        <v>N208SGO-00</v>
      </c>
      <c r="BT264" s="124" t="str">
        <f t="shared" si="96"/>
        <v>N208SW-00</v>
      </c>
      <c r="BU264" s="124" t="str">
        <f t="shared" si="96"/>
        <v>N3060AE-00</v>
      </c>
      <c r="BV264" s="124" t="str">
        <f t="shared" si="96"/>
        <v>N3060E-00</v>
      </c>
      <c r="BW264" s="124" t="str">
        <f t="shared" si="96"/>
        <v>N3060EO-00</v>
      </c>
      <c r="BX264" s="124" t="str">
        <f t="shared" si="96"/>
        <v>N3060GO-00</v>
      </c>
      <c r="BY264" s="124" t="str">
        <f t="shared" si="96"/>
        <v>N3060VO-00</v>
      </c>
      <c r="BZ264" s="124" t="str">
        <f t="shared" si="96"/>
        <v>N306TAE-00</v>
      </c>
      <c r="CA264" s="124" t="str">
        <f t="shared" si="96"/>
        <v>N306TAM-00</v>
      </c>
      <c r="CB264" s="124" t="str">
        <f t="shared" si="96"/>
        <v>N306TE-00</v>
      </c>
      <c r="CC264" s="124" t="str">
        <f t="shared" si="96"/>
        <v>N306TEO-00</v>
      </c>
      <c r="CD264" s="124" t="str">
        <f t="shared" si="96"/>
        <v>N306TGO-00</v>
      </c>
      <c r="CE264" s="124" t="str">
        <f t="shared" si="96"/>
        <v>N306TGOP-00</v>
      </c>
      <c r="CF264" s="124" t="str">
        <f t="shared" si="96"/>
        <v>N306TGP-00</v>
      </c>
      <c r="CG264" s="124" t="str">
        <f t="shared" si="96"/>
        <v>N306TVO-00</v>
      </c>
      <c r="CH264" s="124" t="str">
        <f t="shared" si="96"/>
        <v>N3070AM-00</v>
      </c>
      <c r="CI264" s="124" t="str">
        <f t="shared" si="96"/>
        <v>N3070AM-00</v>
      </c>
      <c r="CJ264" s="124" t="str">
        <f t="shared" si="96"/>
        <v>N3070E-00</v>
      </c>
      <c r="CK264" s="124" t="str">
        <f t="shared" si="96"/>
        <v>N3070EO-00</v>
      </c>
      <c r="CL264" s="124" t="str">
        <f t="shared" si="96"/>
        <v>N3070GO-00</v>
      </c>
      <c r="CM264" s="124" t="str">
        <f t="shared" si="96"/>
        <v>N3070VO-00</v>
      </c>
      <c r="CN264" s="124" t="str">
        <f t="shared" si="96"/>
        <v>N3080AM-00</v>
      </c>
      <c r="CO264" s="124" t="str">
        <f t="shared" si="96"/>
        <v>N3080AW-00</v>
      </c>
      <c r="CP264" s="124" t="str">
        <f t="shared" si="96"/>
        <v>N3080AWB-00</v>
      </c>
      <c r="CQ264" s="124" t="str">
        <f t="shared" si="96"/>
        <v>N3080AX-00</v>
      </c>
      <c r="CR264" s="124" t="str">
        <f t="shared" si="96"/>
        <v>N3080E-00</v>
      </c>
      <c r="CS264" s="124" t="str">
        <f t="shared" si="96"/>
        <v>N3080EO-00</v>
      </c>
      <c r="CT264" s="124" t="str">
        <f t="shared" si="96"/>
        <v>N3080GO-00</v>
      </c>
      <c r="CU264" s="124" t="str">
        <f t="shared" si="96"/>
        <v>N3080GWB-00</v>
      </c>
      <c r="CV264" s="124" t="str">
        <f t="shared" si="96"/>
        <v>N3080IE-00</v>
      </c>
      <c r="CW264" s="124" t="str">
        <f t="shared" si="96"/>
        <v>N3080IE-AU</v>
      </c>
      <c r="CX264" s="124" t="str">
        <f t="shared" si="96"/>
        <v>N3080IE-CN</v>
      </c>
      <c r="CY264" s="124" t="str">
        <f t="shared" si="96"/>
        <v>N3080IE-JP</v>
      </c>
      <c r="CZ264" s="124" t="str">
        <f t="shared" si="96"/>
        <v>N3080IE-KR</v>
      </c>
      <c r="DA264" s="124" t="str">
        <f t="shared" si="96"/>
        <v>N3080IE-TW</v>
      </c>
      <c r="DB264" s="124" t="str">
        <f t="shared" si="96"/>
        <v>N3080IE-US</v>
      </c>
      <c r="DC264" s="124" t="str">
        <f t="shared" si="96"/>
        <v>N3080T-00</v>
      </c>
      <c r="DD264" s="124" t="str">
        <f t="shared" si="96"/>
        <v>N3080VO-00</v>
      </c>
      <c r="DE264" s="124" t="str">
        <f t="shared" si="96"/>
        <v>N3090AM-00</v>
      </c>
      <c r="DF264" s="124" t="str">
        <f t="shared" si="96"/>
        <v>N3090AW-00</v>
      </c>
      <c r="DG264" s="124" t="str">
        <f t="shared" si="96"/>
        <v>N3090AWB-00</v>
      </c>
      <c r="DH264" s="124" t="str">
        <f t="shared" si="96"/>
        <v>N3090AX-00</v>
      </c>
      <c r="DI264" s="124" t="str">
        <f t="shared" si="96"/>
        <v>N3090E-00</v>
      </c>
      <c r="DJ264" s="124" t="str">
        <f t="shared" si="96"/>
        <v>N3090EO-00</v>
      </c>
      <c r="DK264" s="124" t="str">
        <f t="shared" si="96"/>
        <v>N3090GO-00</v>
      </c>
      <c r="DL264" s="124" t="str">
        <f t="shared" si="96"/>
        <v>N3090IE-00</v>
      </c>
      <c r="DM264" s="124" t="str">
        <f t="shared" si="96"/>
        <v>N3090IE-AU</v>
      </c>
      <c r="DN264" s="124" t="str">
        <f t="shared" si="96"/>
        <v>N3090IE-CN</v>
      </c>
      <c r="DO264" s="124" t="str">
        <f t="shared" si="96"/>
        <v>N3090IE-JP</v>
      </c>
      <c r="DP264" s="124" t="str">
        <f t="shared" si="96"/>
        <v>N3090IE-KR</v>
      </c>
      <c r="DQ264" s="124" t="str">
        <f t="shared" si="96"/>
        <v>N3090IE-US</v>
      </c>
      <c r="DR264" s="124" t="str">
        <f t="shared" si="96"/>
        <v>N3090T-00</v>
      </c>
      <c r="DS264" s="124" t="str">
        <f t="shared" si="96"/>
        <v>N3090T-EC</v>
      </c>
      <c r="DT264" s="124" t="str">
        <f t="shared" si="96"/>
        <v>N3090VO-00</v>
      </c>
      <c r="DU264" s="124" t="str">
        <f t="shared" si="96"/>
        <v>N71052IL-00</v>
      </c>
      <c r="DV264" s="124" t="str">
        <f t="shared" si="96"/>
        <v>N7105S2L-00</v>
      </c>
      <c r="DW264" s="124" t="str">
        <f t="shared" si="96"/>
        <v>N710D32L-00</v>
      </c>
      <c r="DX264" s="124" t="str">
        <f t="shared" si="96"/>
        <v>N710D52L-00</v>
      </c>
      <c r="DY264" s="124" t="str">
        <f t="shared" si="96"/>
        <v>N710D5GL-00</v>
      </c>
      <c r="DZ264" s="124" t="str">
        <f t="shared" si="96"/>
        <v>N730D52I-00</v>
      </c>
      <c r="EA264" s="124" t="str">
        <f t="shared" si="96"/>
        <v>N730D52L-00</v>
      </c>
      <c r="EB264" s="124" t="str">
        <f t="shared" si="96"/>
        <v>R55XTD6-00</v>
      </c>
      <c r="EC264" s="124" t="str">
        <f t="shared" si="96"/>
        <v>R55XTD64-00</v>
      </c>
      <c r="ED264" s="124" t="str">
        <f t="shared" si="96"/>
        <v>R55XTGO-00</v>
      </c>
      <c r="EE264" s="124" t="str">
        <f t="shared" si="96"/>
        <v>R55XTGO4-00</v>
      </c>
      <c r="EF264" s="124" t="str">
        <f t="shared" si="96"/>
        <v>R55XTOC-00</v>
      </c>
      <c r="EG264" s="124" t="str">
        <f t="shared" si="96"/>
        <v>R55XTOC4-00</v>
      </c>
      <c r="EH264" s="124" t="str">
        <f t="shared" si="96"/>
        <v>R56XTGO-00</v>
      </c>
      <c r="EI264" s="124" t="str">
        <f t="shared" si="96"/>
        <v>R56XTWF-00</v>
      </c>
      <c r="EJ264" s="124" t="str">
        <f t="shared" si="96"/>
        <v>R56XTWO-00</v>
      </c>
      <c r="EK264" s="124" t="str">
        <f t="shared" si="96"/>
        <v>R57G-00</v>
      </c>
      <c r="EL264" s="124" t="str">
        <f t="shared" si="96"/>
        <v>R57GO-00</v>
      </c>
      <c r="EM264" s="124" t="str">
        <f t="shared" si="96"/>
        <v>R57XTA-00</v>
      </c>
      <c r="EN264" s="124" t="str">
        <f t="shared" si="96"/>
        <v>R57XTG-00</v>
      </c>
      <c r="EO264" s="124" t="str">
        <f t="shared" si="96"/>
        <v>R57XTGO-00</v>
      </c>
      <c r="EP264" s="124" t="str">
        <f t="shared" si="96"/>
        <v>R67E-00</v>
      </c>
      <c r="EQ264" s="124" t="str">
        <f t="shared" si="96"/>
        <v>R67GO-00</v>
      </c>
      <c r="ER264" s="124" t="str">
        <f t="shared" si="96"/>
        <v>R67XTAE-00</v>
      </c>
      <c r="ES264" s="124" t="str">
        <f t="shared" si="96"/>
        <v>R67XTB-00</v>
      </c>
      <c r="ET264" s="124" t="str">
        <f t="shared" si="96"/>
        <v>R67XTE-00</v>
      </c>
      <c r="EU264" s="124" t="str">
        <f t="shared" si="96"/>
        <v>R67XTGO-00</v>
      </c>
      <c r="EV264" s="124" t="str">
        <f t="shared" si="96"/>
        <v>R68AM-00</v>
      </c>
      <c r="EW264" s="124" t="str">
        <f t="shared" si="96"/>
        <v>R68B-00</v>
      </c>
      <c r="EX264" s="124" t="str">
        <f t="shared" si="96"/>
        <v>R68GO-00</v>
      </c>
      <c r="EY264" s="124" t="str">
        <f t="shared" si="96"/>
        <v>R68XTAM-00</v>
      </c>
      <c r="EZ264" s="124" t="str">
        <f t="shared" si="96"/>
        <v>R68XTAMC-00</v>
      </c>
      <c r="FA264" s="124" t="str">
        <f t="shared" si="96"/>
        <v>R68XTB-00</v>
      </c>
      <c r="FB264" s="124" t="str">
        <f t="shared" si="96"/>
        <v>R68XTGO-00</v>
      </c>
      <c r="FC264" s="124" t="str">
        <f t="shared" si="96"/>
        <v>R69XTAM-00</v>
      </c>
      <c r="FD264" s="124" t="str">
        <f t="shared" si="96"/>
        <v>R69XTAWB-00</v>
      </c>
      <c r="FE264" s="124" t="str">
        <f t="shared" si="96"/>
        <v>R69XTB-00</v>
      </c>
      <c r="FF264" s="124" t="str">
        <f t="shared" si="96"/>
        <v>R69XTGO-00</v>
      </c>
      <c r="FG264" s="124" t="str">
        <f t="shared" si="96"/>
        <v>RX570G8-00</v>
      </c>
      <c r="FH264" s="124" t="str">
        <f t="shared" si="96"/>
        <v>RX580G8-00</v>
      </c>
      <c r="FI264" s="124" t="str">
        <f t="shared" si="96"/>
        <v>RX582048-00</v>
      </c>
      <c r="FJ264" s="124" t="str">
        <f t="shared" si="96"/>
        <v>RX590GME-00</v>
      </c>
      <c r="FK264" s="193" t="s">
        <v>15</v>
      </c>
      <c r="FL264" s="121" t="s">
        <v>2</v>
      </c>
      <c r="FM264" s="121" t="s">
        <v>3</v>
      </c>
      <c r="FN264" s="121" t="s">
        <v>18</v>
      </c>
      <c r="FO264" s="121" t="s">
        <v>62</v>
      </c>
      <c r="FP264" s="122"/>
      <c r="FQ264" s="5"/>
    </row>
    <row r="265" spans="1:173" s="5" customFormat="1" ht="15" customHeight="1">
      <c r="A265" s="107" t="s">
        <v>272</v>
      </c>
      <c r="B265" s="107" t="s">
        <v>264</v>
      </c>
      <c r="C265" s="107" t="s">
        <v>432</v>
      </c>
      <c r="D265" s="107" t="s">
        <v>64</v>
      </c>
      <c r="E265" s="108" t="s">
        <v>433</v>
      </c>
      <c r="F265" s="107" t="s">
        <v>267</v>
      </c>
      <c r="G265" s="107" t="s">
        <v>868</v>
      </c>
      <c r="H265" s="109"/>
      <c r="I265" s="109"/>
      <c r="J265" s="109"/>
      <c r="K265" s="109"/>
      <c r="L265" s="109"/>
      <c r="M265" s="109"/>
      <c r="N265" s="109"/>
      <c r="O265" s="109"/>
      <c r="P265" s="109"/>
      <c r="Q265" s="109"/>
      <c r="R265" s="185">
        <f>50-50</f>
        <v>0</v>
      </c>
      <c r="S265" s="109"/>
      <c r="T265" s="109"/>
      <c r="U265" s="109"/>
      <c r="V265" s="109"/>
      <c r="W265" s="109"/>
      <c r="X265" s="109"/>
      <c r="Y265" s="109"/>
      <c r="Z265" s="109"/>
      <c r="AA265" s="109"/>
      <c r="AB265" s="109"/>
      <c r="AC265" s="109"/>
      <c r="AD265" s="109"/>
      <c r="AE265" s="109"/>
      <c r="AF265" s="109"/>
      <c r="AG265" s="185">
        <f>300-300</f>
        <v>0</v>
      </c>
      <c r="AH265" s="185">
        <f>200-200</f>
        <v>0</v>
      </c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85">
        <f>100-100</f>
        <v>0</v>
      </c>
      <c r="AS265" s="109"/>
      <c r="AT265" s="109"/>
      <c r="AU265" s="109"/>
      <c r="AV265" s="109"/>
      <c r="AW265" s="109"/>
      <c r="AX265" s="109"/>
      <c r="AY265" s="109"/>
      <c r="AZ265" s="109"/>
      <c r="BA265" s="109"/>
      <c r="BB265" s="109"/>
      <c r="BC265" s="109"/>
      <c r="BD265" s="109"/>
      <c r="BE265" s="109"/>
      <c r="BF265" s="109"/>
      <c r="BG265" s="109"/>
      <c r="BH265" s="109"/>
      <c r="BI265" s="109"/>
      <c r="BJ265" s="109"/>
      <c r="BK265" s="109"/>
      <c r="BL265" s="109"/>
      <c r="BM265" s="109"/>
      <c r="BN265" s="109"/>
      <c r="BO265" s="109"/>
      <c r="BP265" s="109"/>
      <c r="BQ265" s="109"/>
      <c r="BR265" s="109"/>
      <c r="BS265" s="109"/>
      <c r="BT265" s="109"/>
      <c r="BU265" s="109"/>
      <c r="BV265" s="109"/>
      <c r="BW265" s="109"/>
      <c r="BX265" s="109"/>
      <c r="BY265" s="109"/>
      <c r="BZ265" s="109"/>
      <c r="CA265" s="109"/>
      <c r="CB265" s="109"/>
      <c r="CC265" s="109"/>
      <c r="CD265" s="109"/>
      <c r="CE265" s="109"/>
      <c r="CF265" s="109"/>
      <c r="CG265" s="109"/>
      <c r="CH265" s="109"/>
      <c r="CI265" s="109"/>
      <c r="CJ265" s="109"/>
      <c r="CK265" s="109"/>
      <c r="CL265" s="109"/>
      <c r="CM265" s="109"/>
      <c r="CN265" s="109"/>
      <c r="CO265" s="109"/>
      <c r="CP265" s="109"/>
      <c r="CQ265" s="109"/>
      <c r="CR265" s="109"/>
      <c r="CS265" s="109"/>
      <c r="CT265" s="109"/>
      <c r="CU265" s="109"/>
      <c r="CV265" s="109"/>
      <c r="CW265" s="109"/>
      <c r="CX265" s="109"/>
      <c r="CY265" s="109"/>
      <c r="CZ265" s="109"/>
      <c r="DA265" s="109"/>
      <c r="DB265" s="109"/>
      <c r="DC265" s="109"/>
      <c r="DD265" s="109"/>
      <c r="DE265" s="109"/>
      <c r="DF265" s="109"/>
      <c r="DG265" s="109"/>
      <c r="DH265" s="109"/>
      <c r="DI265" s="109"/>
      <c r="DJ265" s="109"/>
      <c r="DK265" s="109"/>
      <c r="DL265" s="109"/>
      <c r="DM265" s="109"/>
      <c r="DN265" s="109"/>
      <c r="DO265" s="109"/>
      <c r="DP265" s="109"/>
      <c r="DQ265" s="109"/>
      <c r="DR265" s="109"/>
      <c r="DS265" s="109"/>
      <c r="DT265" s="109"/>
      <c r="DU265" s="109"/>
      <c r="DV265" s="109"/>
      <c r="DW265" s="109"/>
      <c r="DX265" s="109"/>
      <c r="DY265" s="109"/>
      <c r="DZ265" s="109"/>
      <c r="EA265" s="109"/>
      <c r="EB265" s="109"/>
      <c r="EC265" s="109"/>
      <c r="ED265" s="109"/>
      <c r="EE265" s="109"/>
      <c r="EF265" s="109"/>
      <c r="EG265" s="109"/>
      <c r="EH265" s="109"/>
      <c r="EI265" s="109"/>
      <c r="EJ265" s="109"/>
      <c r="EK265" s="109"/>
      <c r="EL265" s="109"/>
      <c r="EM265" s="109"/>
      <c r="EN265" s="109"/>
      <c r="EO265" s="109"/>
      <c r="EP265" s="109"/>
      <c r="EQ265" s="109"/>
      <c r="ER265" s="109"/>
      <c r="ES265" s="109"/>
      <c r="ET265" s="109"/>
      <c r="EU265" s="109"/>
      <c r="EV265" s="109"/>
      <c r="EW265" s="109"/>
      <c r="EX265" s="109"/>
      <c r="EY265" s="109"/>
      <c r="EZ265" s="109"/>
      <c r="FA265" s="109"/>
      <c r="FB265" s="109"/>
      <c r="FC265" s="109"/>
      <c r="FD265" s="109"/>
      <c r="FE265" s="109"/>
      <c r="FF265" s="109"/>
      <c r="FG265" s="109"/>
      <c r="FH265" s="109"/>
      <c r="FI265" s="109"/>
      <c r="FJ265" s="109"/>
      <c r="FK265" s="191" t="s">
        <v>434</v>
      </c>
      <c r="FL265" s="110" t="s">
        <v>268</v>
      </c>
      <c r="FM265" s="111" t="s">
        <v>269</v>
      </c>
      <c r="FN265" s="111" t="s">
        <v>435</v>
      </c>
      <c r="FO265" s="111" t="s">
        <v>436</v>
      </c>
      <c r="FP265" s="98">
        <f t="shared" ref="FP265:FP276" si="97">SUM(H265:FJ265)</f>
        <v>0</v>
      </c>
      <c r="FQ265" s="5" t="s">
        <v>466</v>
      </c>
    </row>
    <row r="266" spans="1:173" s="5" customFormat="1" ht="15" customHeight="1">
      <c r="A266" s="107" t="s">
        <v>272</v>
      </c>
      <c r="B266" s="107" t="s">
        <v>264</v>
      </c>
      <c r="C266" s="107" t="s">
        <v>432</v>
      </c>
      <c r="D266" s="107" t="s">
        <v>63</v>
      </c>
      <c r="E266" s="108" t="s">
        <v>433</v>
      </c>
      <c r="F266" s="107" t="s">
        <v>267</v>
      </c>
      <c r="G266" s="107" t="s">
        <v>868</v>
      </c>
      <c r="H266" s="109"/>
      <c r="I266" s="109"/>
      <c r="J266" s="109"/>
      <c r="K266" s="109"/>
      <c r="L266" s="109"/>
      <c r="M266" s="109"/>
      <c r="N266" s="109"/>
      <c r="O266" s="109"/>
      <c r="P266" s="109"/>
      <c r="Q266" s="109"/>
      <c r="R266" s="109"/>
      <c r="S266" s="109"/>
      <c r="T266" s="109"/>
      <c r="U266" s="185">
        <f>50-50</f>
        <v>0</v>
      </c>
      <c r="V266" s="185">
        <f>500-500</f>
        <v>0</v>
      </c>
      <c r="W266" s="185">
        <f>100-100</f>
        <v>0</v>
      </c>
      <c r="X266" s="185">
        <f>100-100</f>
        <v>0</v>
      </c>
      <c r="Y266" s="109"/>
      <c r="Z266" s="109"/>
      <c r="AA266" s="109"/>
      <c r="AB266" s="109"/>
      <c r="AC266" s="185">
        <f>150-150</f>
        <v>0</v>
      </c>
      <c r="AD266" s="109"/>
      <c r="AE266" s="109"/>
      <c r="AF266" s="185">
        <f>500-500</f>
        <v>0</v>
      </c>
      <c r="AG266" s="109"/>
      <c r="AH266" s="109"/>
      <c r="AI266" s="109"/>
      <c r="AJ266" s="109"/>
      <c r="AK266" s="109"/>
      <c r="AL266" s="109"/>
      <c r="AM266" s="185">
        <f>1000-1000</f>
        <v>0</v>
      </c>
      <c r="AN266" s="109"/>
      <c r="AO266" s="109"/>
      <c r="AP266" s="109"/>
      <c r="AQ266" s="109"/>
      <c r="AR266" s="109"/>
      <c r="AS266" s="109"/>
      <c r="AT266" s="185">
        <f>50-50</f>
        <v>0</v>
      </c>
      <c r="AU266" s="185">
        <f>1500-1500</f>
        <v>0</v>
      </c>
      <c r="AV266" s="109"/>
      <c r="AW266" s="109"/>
      <c r="AX266" s="109"/>
      <c r="AY266" s="109"/>
      <c r="AZ266" s="109"/>
      <c r="BA266" s="109"/>
      <c r="BB266" s="109"/>
      <c r="BC266" s="109"/>
      <c r="BD266" s="109"/>
      <c r="BE266" s="109"/>
      <c r="BF266" s="109"/>
      <c r="BG266" s="109"/>
      <c r="BH266" s="109"/>
      <c r="BI266" s="109"/>
      <c r="BJ266" s="109"/>
      <c r="BK266" s="109"/>
      <c r="BL266" s="109"/>
      <c r="BM266" s="109"/>
      <c r="BN266" s="109"/>
      <c r="BO266" s="109"/>
      <c r="BP266" s="109"/>
      <c r="BQ266" s="109"/>
      <c r="BR266" s="109"/>
      <c r="BS266" s="109"/>
      <c r="BT266" s="109"/>
      <c r="BU266" s="109"/>
      <c r="BV266" s="109"/>
      <c r="BW266" s="109"/>
      <c r="BX266" s="109"/>
      <c r="BY266" s="109"/>
      <c r="BZ266" s="109"/>
      <c r="CA266" s="185">
        <f>200-200</f>
        <v>0</v>
      </c>
      <c r="CB266" s="185">
        <f>2000-2000</f>
        <v>0</v>
      </c>
      <c r="CC266" s="185">
        <f>1000-1000</f>
        <v>0</v>
      </c>
      <c r="CD266" s="185">
        <f>1000-1000</f>
        <v>0</v>
      </c>
      <c r="CE266" s="185">
        <f>400-400</f>
        <v>0</v>
      </c>
      <c r="CF266" s="109"/>
      <c r="CG266" s="185">
        <f>600-600</f>
        <v>0</v>
      </c>
      <c r="CH266" s="109"/>
      <c r="CI266" s="185">
        <f>100-100</f>
        <v>0</v>
      </c>
      <c r="CJ266" s="185">
        <f>300-300</f>
        <v>0</v>
      </c>
      <c r="CK266" s="185">
        <f>300-300</f>
        <v>0</v>
      </c>
      <c r="CL266" s="185">
        <f>200-200</f>
        <v>0</v>
      </c>
      <c r="CM266" s="185">
        <f>200-200</f>
        <v>0</v>
      </c>
      <c r="CN266" s="109"/>
      <c r="CO266" s="109"/>
      <c r="CP266" s="109"/>
      <c r="CQ266" s="109"/>
      <c r="CR266" s="109"/>
      <c r="CS266" s="185">
        <f>100-100</f>
        <v>0</v>
      </c>
      <c r="CT266" s="185">
        <f>200-200</f>
        <v>0</v>
      </c>
      <c r="CU266" s="109"/>
      <c r="CV266" s="109"/>
      <c r="CW266" s="109"/>
      <c r="CX266" s="109"/>
      <c r="CY266" s="109"/>
      <c r="CZ266" s="109"/>
      <c r="DA266" s="109"/>
      <c r="DB266" s="109"/>
      <c r="DC266" s="109"/>
      <c r="DD266" s="109"/>
      <c r="DE266" s="109"/>
      <c r="DF266" s="109"/>
      <c r="DG266" s="109"/>
      <c r="DH266" s="109"/>
      <c r="DI266" s="109"/>
      <c r="DJ266" s="109"/>
      <c r="DK266" s="109"/>
      <c r="DL266" s="109"/>
      <c r="DM266" s="109"/>
      <c r="DN266" s="109"/>
      <c r="DO266" s="109"/>
      <c r="DP266" s="109"/>
      <c r="DQ266" s="109"/>
      <c r="DR266" s="109"/>
      <c r="DS266" s="109"/>
      <c r="DT266" s="109"/>
      <c r="DU266" s="109"/>
      <c r="DV266" s="109"/>
      <c r="DW266" s="109"/>
      <c r="DX266" s="109"/>
      <c r="DY266" s="109"/>
      <c r="DZ266" s="109"/>
      <c r="EA266" s="109"/>
      <c r="EB266" s="109"/>
      <c r="EC266" s="109"/>
      <c r="ED266" s="109"/>
      <c r="EE266" s="109"/>
      <c r="EF266" s="109"/>
      <c r="EG266" s="109"/>
      <c r="EH266" s="109"/>
      <c r="EI266" s="109"/>
      <c r="EJ266" s="109"/>
      <c r="EK266" s="109"/>
      <c r="EL266" s="109"/>
      <c r="EM266" s="109"/>
      <c r="EN266" s="109"/>
      <c r="EO266" s="109"/>
      <c r="EP266" s="109"/>
      <c r="EQ266" s="109"/>
      <c r="ER266" s="109"/>
      <c r="ES266" s="109"/>
      <c r="ET266" s="109"/>
      <c r="EU266" s="109"/>
      <c r="EV266" s="109"/>
      <c r="EW266" s="109"/>
      <c r="EX266" s="109"/>
      <c r="EY266" s="109"/>
      <c r="EZ266" s="109"/>
      <c r="FA266" s="109"/>
      <c r="FB266" s="109"/>
      <c r="FC266" s="109"/>
      <c r="FD266" s="109"/>
      <c r="FE266" s="109"/>
      <c r="FF266" s="109"/>
      <c r="FG266" s="109"/>
      <c r="FH266" s="109"/>
      <c r="FI266" s="109"/>
      <c r="FJ266" s="109"/>
      <c r="FK266" s="191" t="s">
        <v>434</v>
      </c>
      <c r="FL266" s="110" t="s">
        <v>268</v>
      </c>
      <c r="FM266" s="111" t="s">
        <v>269</v>
      </c>
      <c r="FN266" s="111" t="s">
        <v>435</v>
      </c>
      <c r="FO266" s="111" t="s">
        <v>436</v>
      </c>
      <c r="FP266" s="98">
        <f t="shared" si="97"/>
        <v>0</v>
      </c>
      <c r="FQ266" s="5" t="s">
        <v>466</v>
      </c>
    </row>
    <row r="267" spans="1:173" s="5" customFormat="1" ht="15" customHeight="1">
      <c r="A267" s="107" t="s">
        <v>272</v>
      </c>
      <c r="B267" s="107" t="s">
        <v>264</v>
      </c>
      <c r="C267" s="107" t="s">
        <v>432</v>
      </c>
      <c r="D267" s="107" t="s">
        <v>64</v>
      </c>
      <c r="E267" s="108" t="s">
        <v>437</v>
      </c>
      <c r="F267" s="107" t="s">
        <v>267</v>
      </c>
      <c r="G267" s="107" t="s">
        <v>868</v>
      </c>
      <c r="H267" s="109"/>
      <c r="I267" s="109"/>
      <c r="J267" s="109"/>
      <c r="K267" s="109"/>
      <c r="L267" s="109"/>
      <c r="M267" s="109"/>
      <c r="N267" s="109"/>
      <c r="O267" s="109"/>
      <c r="P267" s="109"/>
      <c r="Q267" s="109"/>
      <c r="R267" s="109"/>
      <c r="S267" s="109"/>
      <c r="T267" s="109"/>
      <c r="U267" s="109"/>
      <c r="V267" s="109"/>
      <c r="W267" s="109"/>
      <c r="X267" s="109"/>
      <c r="Y267" s="109"/>
      <c r="Z267" s="109"/>
      <c r="AA267" s="109"/>
      <c r="AB267" s="109"/>
      <c r="AC267" s="109"/>
      <c r="AD267" s="109"/>
      <c r="AE267" s="109"/>
      <c r="AF267" s="109"/>
      <c r="AG267" s="185">
        <f>1000-1000</f>
        <v>0</v>
      </c>
      <c r="AH267" s="185">
        <f>200-200</f>
        <v>0</v>
      </c>
      <c r="AI267" s="109"/>
      <c r="AJ267" s="109"/>
      <c r="AK267" s="109"/>
      <c r="AL267" s="109"/>
      <c r="AM267" s="109"/>
      <c r="AN267" s="109"/>
      <c r="AO267" s="109"/>
      <c r="AP267" s="109"/>
      <c r="AQ267" s="109"/>
      <c r="AR267" s="109"/>
      <c r="AS267" s="109"/>
      <c r="AT267" s="109"/>
      <c r="AU267" s="109"/>
      <c r="AV267" s="109"/>
      <c r="AW267" s="109"/>
      <c r="AX267" s="109"/>
      <c r="AY267" s="109"/>
      <c r="AZ267" s="109"/>
      <c r="BA267" s="109"/>
      <c r="BB267" s="109"/>
      <c r="BC267" s="109"/>
      <c r="BD267" s="109"/>
      <c r="BE267" s="109"/>
      <c r="BF267" s="109"/>
      <c r="BG267" s="109"/>
      <c r="BH267" s="109"/>
      <c r="BI267" s="109"/>
      <c r="BJ267" s="109"/>
      <c r="BK267" s="109"/>
      <c r="BL267" s="109"/>
      <c r="BM267" s="109"/>
      <c r="BN267" s="109"/>
      <c r="BO267" s="109"/>
      <c r="BP267" s="109"/>
      <c r="BQ267" s="109"/>
      <c r="BR267" s="109"/>
      <c r="BS267" s="109"/>
      <c r="BT267" s="109"/>
      <c r="BU267" s="109"/>
      <c r="BV267" s="109"/>
      <c r="BW267" s="109"/>
      <c r="BX267" s="109"/>
      <c r="BY267" s="109"/>
      <c r="BZ267" s="109"/>
      <c r="CA267" s="109"/>
      <c r="CB267" s="109"/>
      <c r="CC267" s="109"/>
      <c r="CD267" s="109"/>
      <c r="CE267" s="109"/>
      <c r="CF267" s="109"/>
      <c r="CG267" s="109"/>
      <c r="CH267" s="109"/>
      <c r="CI267" s="109"/>
      <c r="CJ267" s="109"/>
      <c r="CK267" s="109"/>
      <c r="CL267" s="109"/>
      <c r="CM267" s="109"/>
      <c r="CN267" s="109"/>
      <c r="CO267" s="109"/>
      <c r="CP267" s="109"/>
      <c r="CQ267" s="109"/>
      <c r="CR267" s="109"/>
      <c r="CS267" s="109"/>
      <c r="CT267" s="109"/>
      <c r="CU267" s="109"/>
      <c r="CV267" s="109"/>
      <c r="CW267" s="109"/>
      <c r="CX267" s="109"/>
      <c r="CY267" s="109"/>
      <c r="CZ267" s="109"/>
      <c r="DA267" s="109"/>
      <c r="DB267" s="109"/>
      <c r="DC267" s="109"/>
      <c r="DD267" s="109"/>
      <c r="DE267" s="109"/>
      <c r="DF267" s="109"/>
      <c r="DG267" s="109"/>
      <c r="DH267" s="109"/>
      <c r="DI267" s="109"/>
      <c r="DJ267" s="109"/>
      <c r="DK267" s="109"/>
      <c r="DL267" s="109"/>
      <c r="DM267" s="109"/>
      <c r="DN267" s="109"/>
      <c r="DO267" s="109"/>
      <c r="DP267" s="109"/>
      <c r="DQ267" s="109"/>
      <c r="DR267" s="109"/>
      <c r="DS267" s="109"/>
      <c r="DT267" s="109"/>
      <c r="DU267" s="109"/>
      <c r="DV267" s="109"/>
      <c r="DW267" s="109"/>
      <c r="DX267" s="109"/>
      <c r="DY267" s="109"/>
      <c r="DZ267" s="109"/>
      <c r="EA267" s="109"/>
      <c r="EB267" s="109"/>
      <c r="EC267" s="109"/>
      <c r="ED267" s="109"/>
      <c r="EE267" s="109"/>
      <c r="EF267" s="109"/>
      <c r="EG267" s="109"/>
      <c r="EH267" s="109"/>
      <c r="EI267" s="109"/>
      <c r="EJ267" s="109"/>
      <c r="EK267" s="109"/>
      <c r="EL267" s="109"/>
      <c r="EM267" s="109"/>
      <c r="EN267" s="109"/>
      <c r="EO267" s="109"/>
      <c r="EP267" s="109"/>
      <c r="EQ267" s="109"/>
      <c r="ER267" s="109"/>
      <c r="ES267" s="109"/>
      <c r="ET267" s="109"/>
      <c r="EU267" s="109"/>
      <c r="EV267" s="109"/>
      <c r="EW267" s="109"/>
      <c r="EX267" s="109"/>
      <c r="EY267" s="109"/>
      <c r="EZ267" s="109"/>
      <c r="FA267" s="109"/>
      <c r="FB267" s="109"/>
      <c r="FC267" s="109"/>
      <c r="FD267" s="109"/>
      <c r="FE267" s="109"/>
      <c r="FF267" s="109"/>
      <c r="FG267" s="109"/>
      <c r="FH267" s="109"/>
      <c r="FI267" s="109"/>
      <c r="FJ267" s="109"/>
      <c r="FK267" s="191" t="s">
        <v>438</v>
      </c>
      <c r="FL267" s="110" t="s">
        <v>268</v>
      </c>
      <c r="FM267" s="111" t="s">
        <v>269</v>
      </c>
      <c r="FN267" s="111" t="s">
        <v>439</v>
      </c>
      <c r="FO267" s="111" t="s">
        <v>436</v>
      </c>
      <c r="FP267" s="98">
        <f t="shared" si="97"/>
        <v>0</v>
      </c>
      <c r="FQ267" s="5" t="s">
        <v>466</v>
      </c>
    </row>
    <row r="268" spans="1:173" s="5" customFormat="1" ht="15" customHeight="1">
      <c r="A268" s="107" t="s">
        <v>272</v>
      </c>
      <c r="B268" s="107" t="s">
        <v>264</v>
      </c>
      <c r="C268" s="107" t="s">
        <v>432</v>
      </c>
      <c r="D268" s="107" t="s">
        <v>63</v>
      </c>
      <c r="E268" s="108" t="s">
        <v>437</v>
      </c>
      <c r="F268" s="107" t="s">
        <v>267</v>
      </c>
      <c r="G268" s="107" t="s">
        <v>868</v>
      </c>
      <c r="H268" s="109"/>
      <c r="I268" s="109"/>
      <c r="J268" s="109"/>
      <c r="K268" s="109"/>
      <c r="L268" s="109"/>
      <c r="M268" s="109"/>
      <c r="N268" s="109"/>
      <c r="O268" s="109"/>
      <c r="P268" s="109"/>
      <c r="Q268" s="109"/>
      <c r="R268" s="109"/>
      <c r="S268" s="109"/>
      <c r="T268" s="109"/>
      <c r="U268" s="109"/>
      <c r="V268" s="109"/>
      <c r="W268" s="109"/>
      <c r="X268" s="109"/>
      <c r="Y268" s="109"/>
      <c r="Z268" s="109"/>
      <c r="AA268" s="109"/>
      <c r="AB268" s="185">
        <f>400-400</f>
        <v>0</v>
      </c>
      <c r="AC268" s="109"/>
      <c r="AD268" s="109"/>
      <c r="AE268" s="109"/>
      <c r="AF268" s="185">
        <f>200-200</f>
        <v>0</v>
      </c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85">
        <f>100-100</f>
        <v>0</v>
      </c>
      <c r="AV268" s="109"/>
      <c r="AW268" s="109"/>
      <c r="AX268" s="109"/>
      <c r="AY268" s="109"/>
      <c r="AZ268" s="109"/>
      <c r="BA268" s="109"/>
      <c r="BB268" s="109"/>
      <c r="BC268" s="109"/>
      <c r="BD268" s="109"/>
      <c r="BE268" s="109"/>
      <c r="BF268" s="109"/>
      <c r="BG268" s="109"/>
      <c r="BH268" s="109"/>
      <c r="BI268" s="109"/>
      <c r="BJ268" s="109"/>
      <c r="BK268" s="109"/>
      <c r="BL268" s="109"/>
      <c r="BM268" s="109"/>
      <c r="BN268" s="109"/>
      <c r="BO268" s="109"/>
      <c r="BP268" s="109"/>
      <c r="BQ268" s="109"/>
      <c r="BR268" s="109"/>
      <c r="BS268" s="109"/>
      <c r="BT268" s="109"/>
      <c r="BU268" s="109"/>
      <c r="BV268" s="109"/>
      <c r="BW268" s="109"/>
      <c r="BX268" s="109"/>
      <c r="BY268" s="109"/>
      <c r="BZ268" s="109"/>
      <c r="CA268" s="109"/>
      <c r="CB268" s="185">
        <f>100-100</f>
        <v>0</v>
      </c>
      <c r="CC268" s="185">
        <f>100-100</f>
        <v>0</v>
      </c>
      <c r="CD268" s="185">
        <f>20-20</f>
        <v>0</v>
      </c>
      <c r="CE268" s="109"/>
      <c r="CF268" s="109"/>
      <c r="CG268" s="109"/>
      <c r="CH268" s="109"/>
      <c r="CI268" s="109"/>
      <c r="CJ268" s="109"/>
      <c r="CK268" s="185">
        <f>100-100</f>
        <v>0</v>
      </c>
      <c r="CL268" s="185">
        <f>50-50</f>
        <v>0</v>
      </c>
      <c r="CM268" s="109"/>
      <c r="CN268" s="109"/>
      <c r="CO268" s="109"/>
      <c r="CP268" s="109"/>
      <c r="CQ268" s="109"/>
      <c r="CR268" s="109"/>
      <c r="CS268" s="185">
        <f>20-20</f>
        <v>0</v>
      </c>
      <c r="CT268" s="109"/>
      <c r="CU268" s="109"/>
      <c r="CV268" s="109"/>
      <c r="CW268" s="109"/>
      <c r="CX268" s="109"/>
      <c r="CY268" s="109"/>
      <c r="CZ268" s="109"/>
      <c r="DA268" s="109"/>
      <c r="DB268" s="109"/>
      <c r="DC268" s="109"/>
      <c r="DD268" s="109"/>
      <c r="DE268" s="109"/>
      <c r="DF268" s="109"/>
      <c r="DG268" s="109"/>
      <c r="DH268" s="109"/>
      <c r="DI268" s="109"/>
      <c r="DJ268" s="109"/>
      <c r="DK268" s="109"/>
      <c r="DL268" s="109"/>
      <c r="DM268" s="109"/>
      <c r="DN268" s="109"/>
      <c r="DO268" s="109"/>
      <c r="DP268" s="109"/>
      <c r="DQ268" s="109"/>
      <c r="DR268" s="109"/>
      <c r="DS268" s="109"/>
      <c r="DT268" s="109"/>
      <c r="DU268" s="109"/>
      <c r="DV268" s="109"/>
      <c r="DW268" s="109"/>
      <c r="DX268" s="109"/>
      <c r="DY268" s="109"/>
      <c r="DZ268" s="109"/>
      <c r="EA268" s="109"/>
      <c r="EB268" s="109"/>
      <c r="EC268" s="109"/>
      <c r="ED268" s="109"/>
      <c r="EE268" s="109"/>
      <c r="EF268" s="109"/>
      <c r="EG268" s="109"/>
      <c r="EH268" s="109"/>
      <c r="EI268" s="109"/>
      <c r="EJ268" s="109"/>
      <c r="EK268" s="109"/>
      <c r="EL268" s="109"/>
      <c r="EM268" s="109"/>
      <c r="EN268" s="109"/>
      <c r="EO268" s="109"/>
      <c r="EP268" s="109"/>
      <c r="EQ268" s="109"/>
      <c r="ER268" s="109"/>
      <c r="ES268" s="109"/>
      <c r="ET268" s="109"/>
      <c r="EU268" s="109"/>
      <c r="EV268" s="109"/>
      <c r="EW268" s="109"/>
      <c r="EX268" s="109"/>
      <c r="EY268" s="109"/>
      <c r="EZ268" s="109"/>
      <c r="FA268" s="109"/>
      <c r="FB268" s="109"/>
      <c r="FC268" s="109"/>
      <c r="FD268" s="109"/>
      <c r="FE268" s="109"/>
      <c r="FF268" s="109"/>
      <c r="FG268" s="109"/>
      <c r="FH268" s="109"/>
      <c r="FI268" s="109"/>
      <c r="FJ268" s="109"/>
      <c r="FK268" s="191" t="s">
        <v>438</v>
      </c>
      <c r="FL268" s="110" t="s">
        <v>268</v>
      </c>
      <c r="FM268" s="111" t="s">
        <v>269</v>
      </c>
      <c r="FN268" s="111" t="s">
        <v>439</v>
      </c>
      <c r="FO268" s="111" t="s">
        <v>436</v>
      </c>
      <c r="FP268" s="98">
        <f t="shared" si="97"/>
        <v>0</v>
      </c>
      <c r="FQ268" s="5" t="s">
        <v>466</v>
      </c>
    </row>
    <row r="269" spans="1:173" s="5" customFormat="1" ht="15" customHeight="1">
      <c r="A269" s="107" t="s">
        <v>272</v>
      </c>
      <c r="B269" s="107" t="s">
        <v>264</v>
      </c>
      <c r="C269" s="107" t="s">
        <v>432</v>
      </c>
      <c r="D269" s="107" t="s">
        <v>64</v>
      </c>
      <c r="E269" s="108" t="s">
        <v>440</v>
      </c>
      <c r="F269" s="107" t="s">
        <v>267</v>
      </c>
      <c r="G269" s="107" t="s">
        <v>868</v>
      </c>
      <c r="H269" s="109"/>
      <c r="I269" s="109"/>
      <c r="J269" s="109"/>
      <c r="K269" s="109"/>
      <c r="L269" s="109"/>
      <c r="M269" s="109"/>
      <c r="N269" s="109"/>
      <c r="O269" s="109"/>
      <c r="P269" s="109"/>
      <c r="Q269" s="109"/>
      <c r="R269" s="109"/>
      <c r="S269" s="109"/>
      <c r="T269" s="109"/>
      <c r="U269" s="109"/>
      <c r="V269" s="109"/>
      <c r="W269" s="109"/>
      <c r="X269" s="109"/>
      <c r="Y269" s="109"/>
      <c r="Z269" s="109"/>
      <c r="AA269" s="109"/>
      <c r="AB269" s="109"/>
      <c r="AC269" s="109"/>
      <c r="AD269" s="109"/>
      <c r="AE269" s="109"/>
      <c r="AF269" s="109"/>
      <c r="AG269" s="185">
        <f>500-500</f>
        <v>0</v>
      </c>
      <c r="AH269" s="109"/>
      <c r="AI269" s="109"/>
      <c r="AJ269" s="109"/>
      <c r="AK269" s="109"/>
      <c r="AL269" s="109"/>
      <c r="AM269" s="109"/>
      <c r="AN269" s="109"/>
      <c r="AO269" s="109"/>
      <c r="AP269" s="109"/>
      <c r="AQ269" s="109"/>
      <c r="AR269" s="109"/>
      <c r="AS269" s="109"/>
      <c r="AT269" s="109"/>
      <c r="AU269" s="109"/>
      <c r="AV269" s="109"/>
      <c r="AW269" s="109"/>
      <c r="AX269" s="109"/>
      <c r="AY269" s="109"/>
      <c r="AZ269" s="109"/>
      <c r="BA269" s="109"/>
      <c r="BB269" s="109"/>
      <c r="BC269" s="109"/>
      <c r="BD269" s="109"/>
      <c r="BE269" s="109"/>
      <c r="BF269" s="109"/>
      <c r="BG269" s="109"/>
      <c r="BH269" s="109"/>
      <c r="BI269" s="109"/>
      <c r="BJ269" s="109"/>
      <c r="BK269" s="109"/>
      <c r="BL269" s="109"/>
      <c r="BM269" s="109"/>
      <c r="BN269" s="109"/>
      <c r="BO269" s="109"/>
      <c r="BP269" s="109"/>
      <c r="BQ269" s="109"/>
      <c r="BR269" s="109"/>
      <c r="BS269" s="109"/>
      <c r="BT269" s="109"/>
      <c r="BU269" s="109"/>
      <c r="BV269" s="109"/>
      <c r="BW269" s="109"/>
      <c r="BX269" s="109"/>
      <c r="BY269" s="109"/>
      <c r="BZ269" s="109"/>
      <c r="CA269" s="109"/>
      <c r="CB269" s="109"/>
      <c r="CC269" s="109"/>
      <c r="CD269" s="109"/>
      <c r="CE269" s="109"/>
      <c r="CF269" s="109"/>
      <c r="CG269" s="109"/>
      <c r="CH269" s="109"/>
      <c r="CI269" s="109"/>
      <c r="CJ269" s="109"/>
      <c r="CK269" s="109"/>
      <c r="CL269" s="109"/>
      <c r="CM269" s="109"/>
      <c r="CN269" s="109"/>
      <c r="CO269" s="109"/>
      <c r="CP269" s="109"/>
      <c r="CQ269" s="109"/>
      <c r="CR269" s="109"/>
      <c r="CS269" s="109"/>
      <c r="CT269" s="109"/>
      <c r="CU269" s="109"/>
      <c r="CV269" s="109"/>
      <c r="CW269" s="109"/>
      <c r="CX269" s="109"/>
      <c r="CY269" s="109"/>
      <c r="CZ269" s="109"/>
      <c r="DA269" s="109"/>
      <c r="DB269" s="109"/>
      <c r="DC269" s="109"/>
      <c r="DD269" s="109"/>
      <c r="DE269" s="109"/>
      <c r="DF269" s="109"/>
      <c r="DG269" s="109"/>
      <c r="DH269" s="109"/>
      <c r="DI269" s="109"/>
      <c r="DJ269" s="109"/>
      <c r="DK269" s="109"/>
      <c r="DL269" s="109"/>
      <c r="DM269" s="109"/>
      <c r="DN269" s="109"/>
      <c r="DO269" s="109"/>
      <c r="DP269" s="109"/>
      <c r="DQ269" s="109"/>
      <c r="DR269" s="109"/>
      <c r="DS269" s="109"/>
      <c r="DT269" s="109"/>
      <c r="DU269" s="109"/>
      <c r="DV269" s="109"/>
      <c r="DW269" s="109"/>
      <c r="DX269" s="109"/>
      <c r="DY269" s="109"/>
      <c r="DZ269" s="109"/>
      <c r="EA269" s="109"/>
      <c r="EB269" s="109"/>
      <c r="EC269" s="109"/>
      <c r="ED269" s="109"/>
      <c r="EE269" s="109"/>
      <c r="EF269" s="109"/>
      <c r="EG269" s="109"/>
      <c r="EH269" s="109"/>
      <c r="EI269" s="109"/>
      <c r="EJ269" s="109"/>
      <c r="EK269" s="109"/>
      <c r="EL269" s="109"/>
      <c r="EM269" s="109"/>
      <c r="EN269" s="109"/>
      <c r="EO269" s="109"/>
      <c r="EP269" s="109"/>
      <c r="EQ269" s="109"/>
      <c r="ER269" s="109"/>
      <c r="ES269" s="109"/>
      <c r="ET269" s="109"/>
      <c r="EU269" s="109"/>
      <c r="EV269" s="109"/>
      <c r="EW269" s="109"/>
      <c r="EX269" s="109"/>
      <c r="EY269" s="109"/>
      <c r="EZ269" s="109"/>
      <c r="FA269" s="109"/>
      <c r="FB269" s="109"/>
      <c r="FC269" s="109"/>
      <c r="FD269" s="109"/>
      <c r="FE269" s="109"/>
      <c r="FF269" s="109"/>
      <c r="FG269" s="109"/>
      <c r="FH269" s="109"/>
      <c r="FI269" s="109"/>
      <c r="FJ269" s="109"/>
      <c r="FK269" s="191" t="s">
        <v>434</v>
      </c>
      <c r="FL269" s="110" t="s">
        <v>268</v>
      </c>
      <c r="FM269" s="111" t="s">
        <v>269</v>
      </c>
      <c r="FN269" s="111" t="s">
        <v>441</v>
      </c>
      <c r="FO269" s="111" t="s">
        <v>436</v>
      </c>
      <c r="FP269" s="98">
        <f t="shared" si="97"/>
        <v>0</v>
      </c>
      <c r="FQ269" s="5" t="s">
        <v>466</v>
      </c>
    </row>
    <row r="270" spans="1:173" s="5" customFormat="1" ht="15" customHeight="1">
      <c r="A270" s="107" t="s">
        <v>272</v>
      </c>
      <c r="B270" s="107" t="s">
        <v>264</v>
      </c>
      <c r="C270" s="107" t="s">
        <v>432</v>
      </c>
      <c r="D270" s="107" t="s">
        <v>63</v>
      </c>
      <c r="E270" s="108" t="s">
        <v>440</v>
      </c>
      <c r="F270" s="107" t="s">
        <v>267</v>
      </c>
      <c r="G270" s="107" t="s">
        <v>868</v>
      </c>
      <c r="H270" s="109"/>
      <c r="I270" s="109"/>
      <c r="J270" s="109"/>
      <c r="K270" s="109"/>
      <c r="L270" s="109"/>
      <c r="M270" s="109"/>
      <c r="N270" s="109"/>
      <c r="O270" s="109"/>
      <c r="P270" s="109"/>
      <c r="Q270" s="109"/>
      <c r="R270" s="109"/>
      <c r="S270" s="109"/>
      <c r="T270" s="109"/>
      <c r="U270" s="109"/>
      <c r="V270" s="109"/>
      <c r="W270" s="109"/>
      <c r="X270" s="109"/>
      <c r="Y270" s="109"/>
      <c r="Z270" s="109"/>
      <c r="AA270" s="109"/>
      <c r="AB270" s="185">
        <f>400-400</f>
        <v>0</v>
      </c>
      <c r="AC270" s="109"/>
      <c r="AD270" s="109"/>
      <c r="AE270" s="109"/>
      <c r="AF270" s="185">
        <f>200-200</f>
        <v>0</v>
      </c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109"/>
      <c r="AQ270" s="109"/>
      <c r="AR270" s="109"/>
      <c r="AS270" s="109"/>
      <c r="AT270" s="109"/>
      <c r="AU270" s="185">
        <f>200-200</f>
        <v>0</v>
      </c>
      <c r="AV270" s="109"/>
      <c r="AW270" s="109"/>
      <c r="AX270" s="109"/>
      <c r="AY270" s="109"/>
      <c r="AZ270" s="109"/>
      <c r="BA270" s="109"/>
      <c r="BB270" s="109"/>
      <c r="BC270" s="109"/>
      <c r="BD270" s="109"/>
      <c r="BE270" s="109"/>
      <c r="BF270" s="109"/>
      <c r="BG270" s="109"/>
      <c r="BH270" s="109"/>
      <c r="BI270" s="109"/>
      <c r="BJ270" s="109"/>
      <c r="BK270" s="109"/>
      <c r="BL270" s="109"/>
      <c r="BM270" s="109"/>
      <c r="BN270" s="109"/>
      <c r="BO270" s="109"/>
      <c r="BP270" s="109"/>
      <c r="BQ270" s="109"/>
      <c r="BR270" s="109"/>
      <c r="BS270" s="109"/>
      <c r="BT270" s="109"/>
      <c r="BU270" s="109"/>
      <c r="BV270" s="109"/>
      <c r="BW270" s="109"/>
      <c r="BX270" s="109"/>
      <c r="BY270" s="109"/>
      <c r="BZ270" s="109"/>
      <c r="CA270" s="109"/>
      <c r="CB270" s="185">
        <f>200-200</f>
        <v>0</v>
      </c>
      <c r="CC270" s="185">
        <f>200-200</f>
        <v>0</v>
      </c>
      <c r="CD270" s="185">
        <f>100-100</f>
        <v>0</v>
      </c>
      <c r="CE270" s="109"/>
      <c r="CF270" s="109"/>
      <c r="CG270" s="109"/>
      <c r="CH270" s="109"/>
      <c r="CI270" s="109"/>
      <c r="CJ270" s="109"/>
      <c r="CK270" s="185">
        <f>50-50</f>
        <v>0</v>
      </c>
      <c r="CL270" s="185">
        <f>50-50</f>
        <v>0</v>
      </c>
      <c r="CM270" s="109"/>
      <c r="CN270" s="109"/>
      <c r="CO270" s="109"/>
      <c r="CP270" s="109"/>
      <c r="CQ270" s="109"/>
      <c r="CR270" s="109"/>
      <c r="CS270" s="185">
        <f>20-20</f>
        <v>0</v>
      </c>
      <c r="CT270" s="109"/>
      <c r="CU270" s="109"/>
      <c r="CV270" s="109"/>
      <c r="CW270" s="109"/>
      <c r="CX270" s="109"/>
      <c r="CY270" s="109"/>
      <c r="CZ270" s="109"/>
      <c r="DA270" s="109"/>
      <c r="DB270" s="109"/>
      <c r="DC270" s="109"/>
      <c r="DD270" s="109"/>
      <c r="DE270" s="109"/>
      <c r="DF270" s="109"/>
      <c r="DG270" s="109"/>
      <c r="DH270" s="109"/>
      <c r="DI270" s="109"/>
      <c r="DJ270" s="109"/>
      <c r="DK270" s="109"/>
      <c r="DL270" s="109"/>
      <c r="DM270" s="109"/>
      <c r="DN270" s="109"/>
      <c r="DO270" s="109"/>
      <c r="DP270" s="109"/>
      <c r="DQ270" s="109"/>
      <c r="DR270" s="109"/>
      <c r="DS270" s="109"/>
      <c r="DT270" s="109"/>
      <c r="DU270" s="109"/>
      <c r="DV270" s="109"/>
      <c r="DW270" s="109"/>
      <c r="DX270" s="109"/>
      <c r="DY270" s="109"/>
      <c r="DZ270" s="109"/>
      <c r="EA270" s="109"/>
      <c r="EB270" s="109"/>
      <c r="EC270" s="109"/>
      <c r="ED270" s="109"/>
      <c r="EE270" s="109"/>
      <c r="EF270" s="109"/>
      <c r="EG270" s="109"/>
      <c r="EH270" s="109"/>
      <c r="EI270" s="109"/>
      <c r="EJ270" s="109"/>
      <c r="EK270" s="109"/>
      <c r="EL270" s="109"/>
      <c r="EM270" s="109"/>
      <c r="EN270" s="109"/>
      <c r="EO270" s="109"/>
      <c r="EP270" s="109"/>
      <c r="EQ270" s="109"/>
      <c r="ER270" s="109"/>
      <c r="ES270" s="109"/>
      <c r="ET270" s="109"/>
      <c r="EU270" s="109"/>
      <c r="EV270" s="109"/>
      <c r="EW270" s="109"/>
      <c r="EX270" s="109"/>
      <c r="EY270" s="109"/>
      <c r="EZ270" s="109"/>
      <c r="FA270" s="109"/>
      <c r="FB270" s="109"/>
      <c r="FC270" s="109"/>
      <c r="FD270" s="109"/>
      <c r="FE270" s="109"/>
      <c r="FF270" s="109"/>
      <c r="FG270" s="109"/>
      <c r="FH270" s="109"/>
      <c r="FI270" s="109"/>
      <c r="FJ270" s="109"/>
      <c r="FK270" s="191" t="s">
        <v>434</v>
      </c>
      <c r="FL270" s="110" t="s">
        <v>268</v>
      </c>
      <c r="FM270" s="111" t="s">
        <v>269</v>
      </c>
      <c r="FN270" s="111" t="s">
        <v>441</v>
      </c>
      <c r="FO270" s="111" t="s">
        <v>436</v>
      </c>
      <c r="FP270" s="98">
        <f t="shared" si="97"/>
        <v>0</v>
      </c>
      <c r="FQ270" s="5" t="s">
        <v>466</v>
      </c>
    </row>
    <row r="271" spans="1:173" s="5" customFormat="1" ht="15" customHeight="1">
      <c r="A271" s="107" t="s">
        <v>264</v>
      </c>
      <c r="B271" s="107" t="s">
        <v>264</v>
      </c>
      <c r="C271" s="107" t="s">
        <v>432</v>
      </c>
      <c r="D271" s="107" t="s">
        <v>64</v>
      </c>
      <c r="E271" s="108" t="s">
        <v>442</v>
      </c>
      <c r="F271" s="107" t="s">
        <v>267</v>
      </c>
      <c r="G271" s="107" t="s">
        <v>868</v>
      </c>
      <c r="H271" s="109"/>
      <c r="I271" s="109"/>
      <c r="J271" s="109"/>
      <c r="K271" s="109"/>
      <c r="L271" s="109"/>
      <c r="M271" s="109"/>
      <c r="N271" s="109"/>
      <c r="O271" s="109"/>
      <c r="P271" s="109"/>
      <c r="Q271" s="109"/>
      <c r="R271" s="109"/>
      <c r="S271" s="109"/>
      <c r="T271" s="109"/>
      <c r="U271" s="109"/>
      <c r="V271" s="109"/>
      <c r="W271" s="109"/>
      <c r="X271" s="109"/>
      <c r="Y271" s="109"/>
      <c r="Z271" s="109"/>
      <c r="AA271" s="109"/>
      <c r="AB271" s="109"/>
      <c r="AC271" s="109"/>
      <c r="AD271" s="109"/>
      <c r="AE271" s="109"/>
      <c r="AF271" s="109"/>
      <c r="AG271" s="185">
        <f>150-150</f>
        <v>0</v>
      </c>
      <c r="AH271" s="109"/>
      <c r="AI271" s="109"/>
      <c r="AJ271" s="109"/>
      <c r="AK271" s="109"/>
      <c r="AL271" s="109"/>
      <c r="AM271" s="109"/>
      <c r="AN271" s="109"/>
      <c r="AO271" s="109"/>
      <c r="AP271" s="109"/>
      <c r="AQ271" s="109"/>
      <c r="AR271" s="109"/>
      <c r="AS271" s="109"/>
      <c r="AT271" s="109"/>
      <c r="AU271" s="109"/>
      <c r="AV271" s="109"/>
      <c r="AW271" s="109"/>
      <c r="AX271" s="109"/>
      <c r="AY271" s="109"/>
      <c r="AZ271" s="109"/>
      <c r="BA271" s="109"/>
      <c r="BB271" s="109"/>
      <c r="BC271" s="109"/>
      <c r="BD271" s="109"/>
      <c r="BE271" s="109"/>
      <c r="BF271" s="109"/>
      <c r="BG271" s="109"/>
      <c r="BH271" s="109"/>
      <c r="BI271" s="109"/>
      <c r="BJ271" s="109"/>
      <c r="BK271" s="109"/>
      <c r="BL271" s="109"/>
      <c r="BM271" s="109"/>
      <c r="BN271" s="109"/>
      <c r="BO271" s="109"/>
      <c r="BP271" s="109"/>
      <c r="BQ271" s="109"/>
      <c r="BR271" s="109"/>
      <c r="BS271" s="109"/>
      <c r="BT271" s="109"/>
      <c r="BU271" s="109"/>
      <c r="BV271" s="109"/>
      <c r="BW271" s="109"/>
      <c r="BX271" s="109"/>
      <c r="BY271" s="109"/>
      <c r="BZ271" s="109"/>
      <c r="CA271" s="109"/>
      <c r="CB271" s="109"/>
      <c r="CC271" s="109"/>
      <c r="CD271" s="109"/>
      <c r="CE271" s="109"/>
      <c r="CF271" s="109"/>
      <c r="CG271" s="109"/>
      <c r="CH271" s="109"/>
      <c r="CI271" s="109"/>
      <c r="CJ271" s="109"/>
      <c r="CK271" s="109"/>
      <c r="CL271" s="109"/>
      <c r="CM271" s="109"/>
      <c r="CN271" s="109"/>
      <c r="CO271" s="109"/>
      <c r="CP271" s="109"/>
      <c r="CQ271" s="109"/>
      <c r="CR271" s="109"/>
      <c r="CS271" s="109"/>
      <c r="CT271" s="109"/>
      <c r="CU271" s="109"/>
      <c r="CV271" s="109"/>
      <c r="CW271" s="109"/>
      <c r="CX271" s="109"/>
      <c r="CY271" s="109"/>
      <c r="CZ271" s="109"/>
      <c r="DA271" s="109"/>
      <c r="DB271" s="109"/>
      <c r="DC271" s="109"/>
      <c r="DD271" s="109"/>
      <c r="DE271" s="109"/>
      <c r="DF271" s="109"/>
      <c r="DG271" s="109"/>
      <c r="DH271" s="109"/>
      <c r="DI271" s="109"/>
      <c r="DJ271" s="109"/>
      <c r="DK271" s="109"/>
      <c r="DL271" s="109"/>
      <c r="DM271" s="109"/>
      <c r="DN271" s="109"/>
      <c r="DO271" s="109"/>
      <c r="DP271" s="109"/>
      <c r="DQ271" s="109"/>
      <c r="DR271" s="109"/>
      <c r="DS271" s="109"/>
      <c r="DT271" s="109"/>
      <c r="DU271" s="109"/>
      <c r="DV271" s="109"/>
      <c r="DW271" s="109"/>
      <c r="DX271" s="109"/>
      <c r="DY271" s="109"/>
      <c r="DZ271" s="109"/>
      <c r="EA271" s="109"/>
      <c r="EB271" s="109"/>
      <c r="EC271" s="109"/>
      <c r="ED271" s="109"/>
      <c r="EE271" s="109"/>
      <c r="EF271" s="109"/>
      <c r="EG271" s="109"/>
      <c r="EH271" s="109"/>
      <c r="EI271" s="109"/>
      <c r="EJ271" s="109"/>
      <c r="EK271" s="109"/>
      <c r="EL271" s="109"/>
      <c r="EM271" s="109"/>
      <c r="EN271" s="109"/>
      <c r="EO271" s="109"/>
      <c r="EP271" s="109"/>
      <c r="EQ271" s="109"/>
      <c r="ER271" s="109"/>
      <c r="ES271" s="109"/>
      <c r="ET271" s="109"/>
      <c r="EU271" s="109"/>
      <c r="EV271" s="109"/>
      <c r="EW271" s="109"/>
      <c r="EX271" s="109"/>
      <c r="EY271" s="109"/>
      <c r="EZ271" s="109"/>
      <c r="FA271" s="109"/>
      <c r="FB271" s="109"/>
      <c r="FC271" s="109"/>
      <c r="FD271" s="109"/>
      <c r="FE271" s="109"/>
      <c r="FF271" s="109"/>
      <c r="FG271" s="109"/>
      <c r="FH271" s="109"/>
      <c r="FI271" s="109"/>
      <c r="FJ271" s="109"/>
      <c r="FK271" s="191" t="s">
        <v>438</v>
      </c>
      <c r="FL271" s="110" t="s">
        <v>268</v>
      </c>
      <c r="FM271" s="111" t="s">
        <v>269</v>
      </c>
      <c r="FN271" s="111" t="s">
        <v>443</v>
      </c>
      <c r="FO271" s="111" t="s">
        <v>436</v>
      </c>
      <c r="FP271" s="98">
        <f t="shared" si="97"/>
        <v>0</v>
      </c>
      <c r="FQ271" s="5" t="s">
        <v>466</v>
      </c>
    </row>
    <row r="272" spans="1:173" s="5" customFormat="1" ht="15" customHeight="1">
      <c r="A272" s="107" t="s">
        <v>264</v>
      </c>
      <c r="B272" s="107" t="s">
        <v>264</v>
      </c>
      <c r="C272" s="107" t="s">
        <v>432</v>
      </c>
      <c r="D272" s="107" t="s">
        <v>63</v>
      </c>
      <c r="E272" s="108" t="s">
        <v>442</v>
      </c>
      <c r="F272" s="107" t="s">
        <v>267</v>
      </c>
      <c r="G272" s="107" t="s">
        <v>868</v>
      </c>
      <c r="H272" s="109"/>
      <c r="I272" s="109"/>
      <c r="J272" s="109"/>
      <c r="K272" s="109"/>
      <c r="L272" s="109"/>
      <c r="M272" s="109"/>
      <c r="N272" s="109"/>
      <c r="O272" s="109"/>
      <c r="P272" s="109"/>
      <c r="Q272" s="109"/>
      <c r="R272" s="109"/>
      <c r="S272" s="109"/>
      <c r="T272" s="109"/>
      <c r="U272" s="109"/>
      <c r="V272" s="109"/>
      <c r="W272" s="109"/>
      <c r="X272" s="109"/>
      <c r="Y272" s="109"/>
      <c r="Z272" s="109"/>
      <c r="AA272" s="109"/>
      <c r="AB272" s="185">
        <f>800-800</f>
        <v>0</v>
      </c>
      <c r="AC272" s="185">
        <f>100-100</f>
        <v>0</v>
      </c>
      <c r="AD272" s="109"/>
      <c r="AE272" s="109"/>
      <c r="AF272" s="185">
        <f>400-400</f>
        <v>0</v>
      </c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109"/>
      <c r="AQ272" s="109"/>
      <c r="AR272" s="109"/>
      <c r="AS272" s="185">
        <f>60-60</f>
        <v>0</v>
      </c>
      <c r="AT272" s="109"/>
      <c r="AU272" s="185">
        <f>2000-2000</f>
        <v>0</v>
      </c>
      <c r="AV272" s="109"/>
      <c r="AW272" s="109"/>
      <c r="AX272" s="109"/>
      <c r="AY272" s="109"/>
      <c r="AZ272" s="109"/>
      <c r="BA272" s="109"/>
      <c r="BB272" s="109"/>
      <c r="BC272" s="109"/>
      <c r="BD272" s="109"/>
      <c r="BE272" s="109"/>
      <c r="BF272" s="109"/>
      <c r="BG272" s="109"/>
      <c r="BH272" s="109"/>
      <c r="BI272" s="109"/>
      <c r="BJ272" s="109"/>
      <c r="BK272" s="109"/>
      <c r="BL272" s="109"/>
      <c r="BM272" s="109"/>
      <c r="BN272" s="109"/>
      <c r="BO272" s="109"/>
      <c r="BP272" s="109"/>
      <c r="BQ272" s="109"/>
      <c r="BR272" s="109"/>
      <c r="BS272" s="109"/>
      <c r="BT272" s="109"/>
      <c r="BU272" s="109"/>
      <c r="BV272" s="109"/>
      <c r="BW272" s="109"/>
      <c r="BX272" s="109"/>
      <c r="BY272" s="109"/>
      <c r="BZ272" s="109"/>
      <c r="CA272" s="185">
        <f>200-200</f>
        <v>0</v>
      </c>
      <c r="CB272" s="185">
        <f>2000-2000</f>
        <v>0</v>
      </c>
      <c r="CC272" s="185">
        <f>1000-1000</f>
        <v>0</v>
      </c>
      <c r="CD272" s="185">
        <f>1000-1000</f>
        <v>0</v>
      </c>
      <c r="CE272" s="185">
        <f>200-200</f>
        <v>0</v>
      </c>
      <c r="CF272" s="109"/>
      <c r="CG272" s="185">
        <f>300-300</f>
        <v>0</v>
      </c>
      <c r="CH272" s="109"/>
      <c r="CI272" s="185">
        <f>100-100</f>
        <v>0</v>
      </c>
      <c r="CJ272" s="185">
        <f>300-300</f>
        <v>0</v>
      </c>
      <c r="CK272" s="185">
        <f>300-300</f>
        <v>0</v>
      </c>
      <c r="CL272" s="185">
        <f>200-200</f>
        <v>0</v>
      </c>
      <c r="CM272" s="185">
        <f>200-200</f>
        <v>0</v>
      </c>
      <c r="CN272" s="109"/>
      <c r="CO272" s="109"/>
      <c r="CP272" s="109"/>
      <c r="CQ272" s="109"/>
      <c r="CR272" s="109"/>
      <c r="CS272" s="185">
        <f>200-200</f>
        <v>0</v>
      </c>
      <c r="CT272" s="185">
        <f>400-400</f>
        <v>0</v>
      </c>
      <c r="CU272" s="109"/>
      <c r="CV272" s="109"/>
      <c r="CW272" s="109"/>
      <c r="CX272" s="109"/>
      <c r="CY272" s="109"/>
      <c r="CZ272" s="109"/>
      <c r="DA272" s="109"/>
      <c r="DB272" s="109"/>
      <c r="DC272" s="109"/>
      <c r="DD272" s="109"/>
      <c r="DE272" s="109"/>
      <c r="DF272" s="109"/>
      <c r="DG272" s="109"/>
      <c r="DH272" s="109"/>
      <c r="DI272" s="109"/>
      <c r="DJ272" s="185">
        <f>20-20</f>
        <v>0</v>
      </c>
      <c r="DK272" s="185">
        <f>20-20</f>
        <v>0</v>
      </c>
      <c r="DL272" s="109"/>
      <c r="DM272" s="109"/>
      <c r="DN272" s="109"/>
      <c r="DO272" s="109"/>
      <c r="DP272" s="109"/>
      <c r="DQ272" s="109"/>
      <c r="DR272" s="109"/>
      <c r="DS272" s="109"/>
      <c r="DT272" s="109"/>
      <c r="DU272" s="109"/>
      <c r="DV272" s="109"/>
      <c r="DW272" s="109"/>
      <c r="DX272" s="109"/>
      <c r="DY272" s="109"/>
      <c r="DZ272" s="109"/>
      <c r="EA272" s="109"/>
      <c r="EB272" s="109"/>
      <c r="EC272" s="109"/>
      <c r="ED272" s="109"/>
      <c r="EE272" s="109"/>
      <c r="EF272" s="109"/>
      <c r="EG272" s="109"/>
      <c r="EH272" s="109"/>
      <c r="EI272" s="109"/>
      <c r="EJ272" s="109"/>
      <c r="EK272" s="109"/>
      <c r="EL272" s="109"/>
      <c r="EM272" s="109"/>
      <c r="EN272" s="109"/>
      <c r="EO272" s="109"/>
      <c r="EP272" s="109"/>
      <c r="EQ272" s="109"/>
      <c r="ER272" s="109"/>
      <c r="ES272" s="109"/>
      <c r="ET272" s="109"/>
      <c r="EU272" s="109"/>
      <c r="EV272" s="109"/>
      <c r="EW272" s="109"/>
      <c r="EX272" s="109"/>
      <c r="EY272" s="109"/>
      <c r="EZ272" s="109"/>
      <c r="FA272" s="109"/>
      <c r="FB272" s="109"/>
      <c r="FC272" s="109"/>
      <c r="FD272" s="109"/>
      <c r="FE272" s="109"/>
      <c r="FF272" s="109"/>
      <c r="FG272" s="109"/>
      <c r="FH272" s="109"/>
      <c r="FI272" s="109"/>
      <c r="FJ272" s="109"/>
      <c r="FK272" s="191" t="s">
        <v>438</v>
      </c>
      <c r="FL272" s="110" t="s">
        <v>268</v>
      </c>
      <c r="FM272" s="111" t="s">
        <v>269</v>
      </c>
      <c r="FN272" s="111" t="s">
        <v>443</v>
      </c>
      <c r="FO272" s="111" t="s">
        <v>436</v>
      </c>
      <c r="FP272" s="98">
        <f t="shared" si="97"/>
        <v>0</v>
      </c>
      <c r="FQ272" s="5" t="s">
        <v>466</v>
      </c>
    </row>
    <row r="273" spans="1:173" s="5" customFormat="1" ht="15" customHeight="1">
      <c r="A273" s="107"/>
      <c r="B273" s="107"/>
      <c r="C273" s="107"/>
      <c r="D273" s="107"/>
      <c r="E273" s="108"/>
      <c r="F273" s="107"/>
      <c r="G273" s="107"/>
      <c r="H273" s="109"/>
      <c r="I273" s="109"/>
      <c r="J273" s="109"/>
      <c r="K273" s="109"/>
      <c r="L273" s="109"/>
      <c r="M273" s="109"/>
      <c r="N273" s="109"/>
      <c r="O273" s="109"/>
      <c r="P273" s="109"/>
      <c r="Q273" s="109"/>
      <c r="R273" s="109"/>
      <c r="S273" s="109"/>
      <c r="T273" s="109"/>
      <c r="U273" s="109"/>
      <c r="V273" s="109"/>
      <c r="W273" s="109"/>
      <c r="X273" s="109"/>
      <c r="Y273" s="109"/>
      <c r="Z273" s="109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109"/>
      <c r="AQ273" s="109"/>
      <c r="AR273" s="109"/>
      <c r="AS273" s="109"/>
      <c r="AT273" s="109"/>
      <c r="AU273" s="109"/>
      <c r="AV273" s="109"/>
      <c r="AW273" s="109"/>
      <c r="AX273" s="109"/>
      <c r="AY273" s="109"/>
      <c r="AZ273" s="109"/>
      <c r="BA273" s="109"/>
      <c r="BB273" s="109"/>
      <c r="BC273" s="109"/>
      <c r="BD273" s="109"/>
      <c r="BE273" s="109"/>
      <c r="BF273" s="109"/>
      <c r="BG273" s="109"/>
      <c r="BH273" s="109"/>
      <c r="BI273" s="109"/>
      <c r="BJ273" s="109"/>
      <c r="BK273" s="109"/>
      <c r="BL273" s="109"/>
      <c r="BM273" s="109"/>
      <c r="BN273" s="109"/>
      <c r="BO273" s="109"/>
      <c r="BP273" s="109"/>
      <c r="BQ273" s="109"/>
      <c r="BR273" s="109"/>
      <c r="BS273" s="109"/>
      <c r="BT273" s="109"/>
      <c r="BU273" s="109"/>
      <c r="BV273" s="109"/>
      <c r="BW273" s="109"/>
      <c r="BX273" s="109"/>
      <c r="BY273" s="109"/>
      <c r="BZ273" s="109"/>
      <c r="CA273" s="109"/>
      <c r="CB273" s="109"/>
      <c r="CC273" s="109"/>
      <c r="CD273" s="109"/>
      <c r="CE273" s="109"/>
      <c r="CF273" s="109"/>
      <c r="CG273" s="109"/>
      <c r="CH273" s="109"/>
      <c r="CI273" s="109"/>
      <c r="CJ273" s="109"/>
      <c r="CK273" s="109"/>
      <c r="CL273" s="109"/>
      <c r="CM273" s="109"/>
      <c r="CN273" s="109"/>
      <c r="CO273" s="109"/>
      <c r="CP273" s="109"/>
      <c r="CQ273" s="109"/>
      <c r="CR273" s="109"/>
      <c r="CS273" s="109"/>
      <c r="CT273" s="109"/>
      <c r="CU273" s="109"/>
      <c r="CV273" s="109"/>
      <c r="CW273" s="109"/>
      <c r="CX273" s="109"/>
      <c r="CY273" s="109"/>
      <c r="CZ273" s="109"/>
      <c r="DA273" s="109"/>
      <c r="DB273" s="109"/>
      <c r="DC273" s="109"/>
      <c r="DD273" s="109"/>
      <c r="DE273" s="109"/>
      <c r="DF273" s="109"/>
      <c r="DG273" s="109"/>
      <c r="DH273" s="109"/>
      <c r="DI273" s="109"/>
      <c r="DJ273" s="109"/>
      <c r="DK273" s="109"/>
      <c r="DL273" s="109"/>
      <c r="DM273" s="109"/>
      <c r="DN273" s="109"/>
      <c r="DO273" s="109"/>
      <c r="DP273" s="109"/>
      <c r="DQ273" s="109"/>
      <c r="DR273" s="109"/>
      <c r="DS273" s="109"/>
      <c r="DT273" s="109"/>
      <c r="DU273" s="109"/>
      <c r="DV273" s="109"/>
      <c r="DW273" s="109"/>
      <c r="DX273" s="109"/>
      <c r="DY273" s="109"/>
      <c r="DZ273" s="109"/>
      <c r="EA273" s="109"/>
      <c r="EB273" s="109"/>
      <c r="EC273" s="109"/>
      <c r="ED273" s="109"/>
      <c r="EE273" s="109"/>
      <c r="EF273" s="109"/>
      <c r="EG273" s="109"/>
      <c r="EH273" s="109"/>
      <c r="EI273" s="109"/>
      <c r="EJ273" s="109"/>
      <c r="EK273" s="109"/>
      <c r="EL273" s="109"/>
      <c r="EM273" s="109"/>
      <c r="EN273" s="109"/>
      <c r="EO273" s="109"/>
      <c r="EP273" s="109"/>
      <c r="EQ273" s="109"/>
      <c r="ER273" s="109"/>
      <c r="ES273" s="109"/>
      <c r="ET273" s="109"/>
      <c r="EU273" s="109"/>
      <c r="EV273" s="109"/>
      <c r="EW273" s="109"/>
      <c r="EX273" s="109"/>
      <c r="EY273" s="109"/>
      <c r="EZ273" s="109"/>
      <c r="FA273" s="109"/>
      <c r="FB273" s="109"/>
      <c r="FC273" s="109"/>
      <c r="FD273" s="109"/>
      <c r="FE273" s="109"/>
      <c r="FF273" s="109"/>
      <c r="FG273" s="109"/>
      <c r="FH273" s="109"/>
      <c r="FI273" s="109"/>
      <c r="FJ273" s="109"/>
      <c r="FK273" s="191"/>
      <c r="FL273" s="110"/>
      <c r="FM273" s="111"/>
      <c r="FN273" s="111"/>
      <c r="FO273" s="111"/>
      <c r="FP273" s="98">
        <f t="shared" si="97"/>
        <v>0</v>
      </c>
    </row>
    <row r="274" spans="1:173" s="5" customFormat="1" ht="15" customHeight="1">
      <c r="A274" s="107"/>
      <c r="B274" s="107"/>
      <c r="C274" s="107"/>
      <c r="D274" s="107"/>
      <c r="E274" s="108"/>
      <c r="F274" s="107"/>
      <c r="G274" s="107"/>
      <c r="H274" s="109"/>
      <c r="I274" s="109"/>
      <c r="J274" s="109"/>
      <c r="K274" s="109"/>
      <c r="L274" s="109"/>
      <c r="M274" s="109"/>
      <c r="N274" s="109"/>
      <c r="O274" s="109"/>
      <c r="P274" s="109"/>
      <c r="Q274" s="109"/>
      <c r="R274" s="109"/>
      <c r="S274" s="109"/>
      <c r="T274" s="109"/>
      <c r="U274" s="109"/>
      <c r="V274" s="109"/>
      <c r="W274" s="109"/>
      <c r="X274" s="109"/>
      <c r="Y274" s="109"/>
      <c r="Z274" s="109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109"/>
      <c r="AQ274" s="109"/>
      <c r="AR274" s="109"/>
      <c r="AS274" s="109"/>
      <c r="AT274" s="109"/>
      <c r="AU274" s="109"/>
      <c r="AV274" s="109"/>
      <c r="AW274" s="109"/>
      <c r="AX274" s="109"/>
      <c r="AY274" s="109"/>
      <c r="AZ274" s="109"/>
      <c r="BA274" s="109"/>
      <c r="BB274" s="109"/>
      <c r="BC274" s="109"/>
      <c r="BD274" s="109"/>
      <c r="BE274" s="109"/>
      <c r="BF274" s="109"/>
      <c r="BG274" s="109"/>
      <c r="BH274" s="109"/>
      <c r="BI274" s="109"/>
      <c r="BJ274" s="109"/>
      <c r="BK274" s="109"/>
      <c r="BL274" s="109"/>
      <c r="BM274" s="109"/>
      <c r="BN274" s="109"/>
      <c r="BO274" s="109"/>
      <c r="BP274" s="109"/>
      <c r="BQ274" s="109"/>
      <c r="BR274" s="109"/>
      <c r="BS274" s="109"/>
      <c r="BT274" s="109"/>
      <c r="BU274" s="109"/>
      <c r="BV274" s="109"/>
      <c r="BW274" s="109"/>
      <c r="BX274" s="109"/>
      <c r="BY274" s="109"/>
      <c r="BZ274" s="109"/>
      <c r="CA274" s="109"/>
      <c r="CB274" s="109"/>
      <c r="CC274" s="109"/>
      <c r="CD274" s="109"/>
      <c r="CE274" s="109"/>
      <c r="CF274" s="109"/>
      <c r="CG274" s="109"/>
      <c r="CH274" s="109"/>
      <c r="CI274" s="109"/>
      <c r="CJ274" s="109"/>
      <c r="CK274" s="109"/>
      <c r="CL274" s="109"/>
      <c r="CM274" s="109"/>
      <c r="CN274" s="109"/>
      <c r="CO274" s="109"/>
      <c r="CP274" s="109"/>
      <c r="CQ274" s="109"/>
      <c r="CR274" s="109"/>
      <c r="CS274" s="109"/>
      <c r="CT274" s="109"/>
      <c r="CU274" s="109"/>
      <c r="CV274" s="109"/>
      <c r="CW274" s="109"/>
      <c r="CX274" s="109"/>
      <c r="CY274" s="109"/>
      <c r="CZ274" s="109"/>
      <c r="DA274" s="109"/>
      <c r="DB274" s="109"/>
      <c r="DC274" s="109"/>
      <c r="DD274" s="109"/>
      <c r="DE274" s="109"/>
      <c r="DF274" s="109"/>
      <c r="DG274" s="109"/>
      <c r="DH274" s="109"/>
      <c r="DI274" s="109"/>
      <c r="DJ274" s="109"/>
      <c r="DK274" s="109"/>
      <c r="DL274" s="109"/>
      <c r="DM274" s="109"/>
      <c r="DN274" s="109"/>
      <c r="DO274" s="109"/>
      <c r="DP274" s="109"/>
      <c r="DQ274" s="109"/>
      <c r="DR274" s="109"/>
      <c r="DS274" s="109"/>
      <c r="DT274" s="109"/>
      <c r="DU274" s="109"/>
      <c r="DV274" s="109"/>
      <c r="DW274" s="109"/>
      <c r="DX274" s="109"/>
      <c r="DY274" s="109"/>
      <c r="DZ274" s="109"/>
      <c r="EA274" s="109"/>
      <c r="EB274" s="109"/>
      <c r="EC274" s="109"/>
      <c r="ED274" s="109"/>
      <c r="EE274" s="109"/>
      <c r="EF274" s="109"/>
      <c r="EG274" s="109"/>
      <c r="EH274" s="109"/>
      <c r="EI274" s="109"/>
      <c r="EJ274" s="109"/>
      <c r="EK274" s="109"/>
      <c r="EL274" s="109"/>
      <c r="EM274" s="109"/>
      <c r="EN274" s="109"/>
      <c r="EO274" s="109"/>
      <c r="EP274" s="109"/>
      <c r="EQ274" s="109"/>
      <c r="ER274" s="109"/>
      <c r="ES274" s="109"/>
      <c r="ET274" s="109"/>
      <c r="EU274" s="109"/>
      <c r="EV274" s="109"/>
      <c r="EW274" s="109"/>
      <c r="EX274" s="109"/>
      <c r="EY274" s="109"/>
      <c r="EZ274" s="109"/>
      <c r="FA274" s="109"/>
      <c r="FB274" s="109"/>
      <c r="FC274" s="109"/>
      <c r="FD274" s="109"/>
      <c r="FE274" s="109"/>
      <c r="FF274" s="109"/>
      <c r="FG274" s="109"/>
      <c r="FH274" s="109"/>
      <c r="FI274" s="109"/>
      <c r="FJ274" s="109"/>
      <c r="FK274" s="191"/>
      <c r="FL274" s="110"/>
      <c r="FM274" s="111"/>
      <c r="FN274" s="111"/>
      <c r="FO274" s="111"/>
      <c r="FP274" s="98">
        <f t="shared" si="97"/>
        <v>0</v>
      </c>
    </row>
    <row r="275" spans="1:173" s="5" customFormat="1" ht="15" customHeight="1">
      <c r="A275" s="107"/>
      <c r="B275" s="107"/>
      <c r="C275" s="107"/>
      <c r="D275" s="107"/>
      <c r="E275" s="108"/>
      <c r="F275" s="107"/>
      <c r="G275" s="107"/>
      <c r="H275" s="109"/>
      <c r="I275" s="109"/>
      <c r="J275" s="109"/>
      <c r="K275" s="109"/>
      <c r="L275" s="109"/>
      <c r="M275" s="109"/>
      <c r="N275" s="109"/>
      <c r="O275" s="109"/>
      <c r="P275" s="109"/>
      <c r="Q275" s="109"/>
      <c r="R275" s="109"/>
      <c r="S275" s="109"/>
      <c r="T275" s="109"/>
      <c r="U275" s="109"/>
      <c r="V275" s="109"/>
      <c r="W275" s="109"/>
      <c r="X275" s="109"/>
      <c r="Y275" s="109"/>
      <c r="Z275" s="109"/>
      <c r="AA275" s="109"/>
      <c r="AB275" s="109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109"/>
      <c r="AQ275" s="109"/>
      <c r="AR275" s="109"/>
      <c r="AS275" s="109"/>
      <c r="AT275" s="109"/>
      <c r="AU275" s="109"/>
      <c r="AV275" s="109"/>
      <c r="AW275" s="109"/>
      <c r="AX275" s="109"/>
      <c r="AY275" s="109"/>
      <c r="AZ275" s="109"/>
      <c r="BA275" s="109"/>
      <c r="BB275" s="109"/>
      <c r="BC275" s="109"/>
      <c r="BD275" s="109"/>
      <c r="BE275" s="109"/>
      <c r="BF275" s="109"/>
      <c r="BG275" s="109"/>
      <c r="BH275" s="109"/>
      <c r="BI275" s="109"/>
      <c r="BJ275" s="109"/>
      <c r="BK275" s="109"/>
      <c r="BL275" s="109"/>
      <c r="BM275" s="109"/>
      <c r="BN275" s="109"/>
      <c r="BO275" s="109"/>
      <c r="BP275" s="109"/>
      <c r="BQ275" s="109"/>
      <c r="BR275" s="109"/>
      <c r="BS275" s="109"/>
      <c r="BT275" s="109"/>
      <c r="BU275" s="109"/>
      <c r="BV275" s="109"/>
      <c r="BW275" s="109"/>
      <c r="BX275" s="109"/>
      <c r="BY275" s="109"/>
      <c r="BZ275" s="109"/>
      <c r="CA275" s="109"/>
      <c r="CB275" s="109"/>
      <c r="CC275" s="109"/>
      <c r="CD275" s="109"/>
      <c r="CE275" s="109"/>
      <c r="CF275" s="109"/>
      <c r="CG275" s="109"/>
      <c r="CH275" s="109"/>
      <c r="CI275" s="109"/>
      <c r="CJ275" s="109"/>
      <c r="CK275" s="109"/>
      <c r="CL275" s="109"/>
      <c r="CM275" s="109"/>
      <c r="CN275" s="109"/>
      <c r="CO275" s="109"/>
      <c r="CP275" s="109"/>
      <c r="CQ275" s="109"/>
      <c r="CR275" s="109"/>
      <c r="CS275" s="109"/>
      <c r="CT275" s="109"/>
      <c r="CU275" s="109"/>
      <c r="CV275" s="109"/>
      <c r="CW275" s="109"/>
      <c r="CX275" s="109"/>
      <c r="CY275" s="109"/>
      <c r="CZ275" s="109"/>
      <c r="DA275" s="109"/>
      <c r="DB275" s="109"/>
      <c r="DC275" s="109"/>
      <c r="DD275" s="109"/>
      <c r="DE275" s="109"/>
      <c r="DF275" s="109"/>
      <c r="DG275" s="109"/>
      <c r="DH275" s="109"/>
      <c r="DI275" s="109"/>
      <c r="DJ275" s="109"/>
      <c r="DK275" s="109"/>
      <c r="DL275" s="109"/>
      <c r="DM275" s="109"/>
      <c r="DN275" s="109"/>
      <c r="DO275" s="109"/>
      <c r="DP275" s="109"/>
      <c r="DQ275" s="109"/>
      <c r="DR275" s="109"/>
      <c r="DS275" s="109"/>
      <c r="DT275" s="109"/>
      <c r="DU275" s="109"/>
      <c r="DV275" s="109"/>
      <c r="DW275" s="109"/>
      <c r="DX275" s="109"/>
      <c r="DY275" s="109"/>
      <c r="DZ275" s="109"/>
      <c r="EA275" s="109"/>
      <c r="EB275" s="109"/>
      <c r="EC275" s="109"/>
      <c r="ED275" s="109"/>
      <c r="EE275" s="109"/>
      <c r="EF275" s="109"/>
      <c r="EG275" s="109"/>
      <c r="EH275" s="109"/>
      <c r="EI275" s="109"/>
      <c r="EJ275" s="109"/>
      <c r="EK275" s="109"/>
      <c r="EL275" s="109"/>
      <c r="EM275" s="109"/>
      <c r="EN275" s="109"/>
      <c r="EO275" s="109"/>
      <c r="EP275" s="109"/>
      <c r="EQ275" s="109"/>
      <c r="ER275" s="109"/>
      <c r="ES275" s="109"/>
      <c r="ET275" s="109"/>
      <c r="EU275" s="109"/>
      <c r="EV275" s="109"/>
      <c r="EW275" s="109"/>
      <c r="EX275" s="109"/>
      <c r="EY275" s="109"/>
      <c r="EZ275" s="109"/>
      <c r="FA275" s="109"/>
      <c r="FB275" s="109"/>
      <c r="FC275" s="109"/>
      <c r="FD275" s="109"/>
      <c r="FE275" s="109"/>
      <c r="FF275" s="109"/>
      <c r="FG275" s="109"/>
      <c r="FH275" s="109"/>
      <c r="FI275" s="109"/>
      <c r="FJ275" s="109"/>
      <c r="FK275" s="191"/>
      <c r="FL275" s="110"/>
      <c r="FM275" s="111"/>
      <c r="FN275" s="111"/>
      <c r="FO275" s="111"/>
      <c r="FP275" s="98">
        <f t="shared" si="97"/>
        <v>0</v>
      </c>
    </row>
    <row r="276" spans="1:173" s="5" customFormat="1" ht="15" customHeight="1">
      <c r="A276" s="107"/>
      <c r="B276" s="107"/>
      <c r="C276" s="107"/>
      <c r="D276" s="107"/>
      <c r="E276" s="108"/>
      <c r="F276" s="107"/>
      <c r="G276" s="107"/>
      <c r="H276" s="109"/>
      <c r="I276" s="109"/>
      <c r="J276" s="109"/>
      <c r="K276" s="109"/>
      <c r="L276" s="109"/>
      <c r="M276" s="109"/>
      <c r="N276" s="109"/>
      <c r="O276" s="109"/>
      <c r="P276" s="109"/>
      <c r="Q276" s="109"/>
      <c r="R276" s="109"/>
      <c r="S276" s="109"/>
      <c r="T276" s="109"/>
      <c r="U276" s="109"/>
      <c r="V276" s="109"/>
      <c r="W276" s="109"/>
      <c r="X276" s="109"/>
      <c r="Y276" s="109"/>
      <c r="Z276" s="109"/>
      <c r="AA276" s="109"/>
      <c r="AB276" s="109"/>
      <c r="AC276" s="109"/>
      <c r="AD276" s="109"/>
      <c r="AE276" s="109"/>
      <c r="AF276" s="109"/>
      <c r="AG276" s="109"/>
      <c r="AH276" s="109"/>
      <c r="AI276" s="109"/>
      <c r="AJ276" s="109"/>
      <c r="AK276" s="109"/>
      <c r="AL276" s="109"/>
      <c r="AM276" s="109"/>
      <c r="AN276" s="109"/>
      <c r="AO276" s="109"/>
      <c r="AP276" s="109"/>
      <c r="AQ276" s="109"/>
      <c r="AR276" s="109"/>
      <c r="AS276" s="109"/>
      <c r="AT276" s="109"/>
      <c r="AU276" s="109"/>
      <c r="AV276" s="109"/>
      <c r="AW276" s="109"/>
      <c r="AX276" s="109"/>
      <c r="AY276" s="109"/>
      <c r="AZ276" s="109"/>
      <c r="BA276" s="109"/>
      <c r="BB276" s="109"/>
      <c r="BC276" s="109"/>
      <c r="BD276" s="109"/>
      <c r="BE276" s="109"/>
      <c r="BF276" s="109"/>
      <c r="BG276" s="109"/>
      <c r="BH276" s="109"/>
      <c r="BI276" s="109"/>
      <c r="BJ276" s="109"/>
      <c r="BK276" s="109"/>
      <c r="BL276" s="109"/>
      <c r="BM276" s="109"/>
      <c r="BN276" s="109"/>
      <c r="BO276" s="109"/>
      <c r="BP276" s="109"/>
      <c r="BQ276" s="109"/>
      <c r="BR276" s="109"/>
      <c r="BS276" s="109"/>
      <c r="BT276" s="109"/>
      <c r="BU276" s="109"/>
      <c r="BV276" s="109"/>
      <c r="BW276" s="109"/>
      <c r="BX276" s="109"/>
      <c r="BY276" s="109"/>
      <c r="BZ276" s="109"/>
      <c r="CA276" s="109"/>
      <c r="CB276" s="109"/>
      <c r="CC276" s="109"/>
      <c r="CD276" s="109"/>
      <c r="CE276" s="109"/>
      <c r="CF276" s="109"/>
      <c r="CG276" s="109"/>
      <c r="CH276" s="109"/>
      <c r="CI276" s="109"/>
      <c r="CJ276" s="109"/>
      <c r="CK276" s="109"/>
      <c r="CL276" s="109"/>
      <c r="CM276" s="109"/>
      <c r="CN276" s="109"/>
      <c r="CO276" s="109"/>
      <c r="CP276" s="109"/>
      <c r="CQ276" s="109"/>
      <c r="CR276" s="109"/>
      <c r="CS276" s="109"/>
      <c r="CT276" s="109"/>
      <c r="CU276" s="109"/>
      <c r="CV276" s="109"/>
      <c r="CW276" s="109"/>
      <c r="CX276" s="109"/>
      <c r="CY276" s="109"/>
      <c r="CZ276" s="109"/>
      <c r="DA276" s="109"/>
      <c r="DB276" s="109"/>
      <c r="DC276" s="109"/>
      <c r="DD276" s="109"/>
      <c r="DE276" s="109"/>
      <c r="DF276" s="109"/>
      <c r="DG276" s="109"/>
      <c r="DH276" s="109"/>
      <c r="DI276" s="109"/>
      <c r="DJ276" s="109"/>
      <c r="DK276" s="109"/>
      <c r="DL276" s="109"/>
      <c r="DM276" s="109"/>
      <c r="DN276" s="109"/>
      <c r="DO276" s="109"/>
      <c r="DP276" s="109"/>
      <c r="DQ276" s="109"/>
      <c r="DR276" s="109"/>
      <c r="DS276" s="109"/>
      <c r="DT276" s="109"/>
      <c r="DU276" s="109"/>
      <c r="DV276" s="109"/>
      <c r="DW276" s="109"/>
      <c r="DX276" s="109"/>
      <c r="DY276" s="109"/>
      <c r="DZ276" s="109"/>
      <c r="EA276" s="109"/>
      <c r="EB276" s="109"/>
      <c r="EC276" s="109"/>
      <c r="ED276" s="109"/>
      <c r="EE276" s="109"/>
      <c r="EF276" s="109"/>
      <c r="EG276" s="109"/>
      <c r="EH276" s="109"/>
      <c r="EI276" s="109"/>
      <c r="EJ276" s="109"/>
      <c r="EK276" s="109"/>
      <c r="EL276" s="109"/>
      <c r="EM276" s="109"/>
      <c r="EN276" s="109"/>
      <c r="EO276" s="109"/>
      <c r="EP276" s="109"/>
      <c r="EQ276" s="109"/>
      <c r="ER276" s="109"/>
      <c r="ES276" s="109"/>
      <c r="ET276" s="109"/>
      <c r="EU276" s="109"/>
      <c r="EV276" s="109"/>
      <c r="EW276" s="109"/>
      <c r="EX276" s="109"/>
      <c r="EY276" s="109"/>
      <c r="EZ276" s="109"/>
      <c r="FA276" s="109"/>
      <c r="FB276" s="109"/>
      <c r="FC276" s="109"/>
      <c r="FD276" s="109"/>
      <c r="FE276" s="109"/>
      <c r="FF276" s="109"/>
      <c r="FG276" s="109"/>
      <c r="FH276" s="109"/>
      <c r="FI276" s="109"/>
      <c r="FJ276" s="109"/>
      <c r="FK276" s="191"/>
      <c r="FL276" s="110"/>
      <c r="FM276" s="111"/>
      <c r="FN276" s="111"/>
      <c r="FO276" s="111"/>
      <c r="FP276" s="98">
        <f t="shared" si="97"/>
        <v>0</v>
      </c>
    </row>
    <row r="277" spans="1:173" ht="17.7" customHeight="1">
      <c r="A277" s="79"/>
      <c r="B277" s="15"/>
      <c r="C277" s="15"/>
      <c r="D277" s="34"/>
      <c r="E277" s="16" t="s">
        <v>5</v>
      </c>
      <c r="F277" s="16"/>
      <c r="G277" s="32"/>
      <c r="H277" s="24">
        <f t="shared" ref="H277:CG277" si="98">SUM(H264:H276)</f>
        <v>0</v>
      </c>
      <c r="I277" s="24">
        <f t="shared" si="98"/>
        <v>0</v>
      </c>
      <c r="J277" s="24">
        <f t="shared" si="98"/>
        <v>0</v>
      </c>
      <c r="K277" s="24">
        <f t="shared" si="98"/>
        <v>0</v>
      </c>
      <c r="L277" s="24">
        <f t="shared" si="98"/>
        <v>0</v>
      </c>
      <c r="M277" s="24">
        <f t="shared" si="98"/>
        <v>0</v>
      </c>
      <c r="N277" s="24">
        <f t="shared" si="98"/>
        <v>0</v>
      </c>
      <c r="O277" s="24">
        <f t="shared" si="98"/>
        <v>0</v>
      </c>
      <c r="P277" s="24">
        <f t="shared" si="98"/>
        <v>0</v>
      </c>
      <c r="Q277" s="24">
        <f t="shared" si="98"/>
        <v>0</v>
      </c>
      <c r="R277" s="24">
        <f t="shared" si="98"/>
        <v>0</v>
      </c>
      <c r="S277" s="24">
        <f t="shared" si="98"/>
        <v>0</v>
      </c>
      <c r="T277" s="24">
        <f t="shared" si="98"/>
        <v>0</v>
      </c>
      <c r="U277" s="24">
        <f t="shared" si="98"/>
        <v>0</v>
      </c>
      <c r="V277" s="24">
        <f t="shared" si="98"/>
        <v>0</v>
      </c>
      <c r="W277" s="24">
        <f t="shared" si="98"/>
        <v>0</v>
      </c>
      <c r="X277" s="24">
        <f t="shared" ref="X277:AH277" si="99">SUM(X264:X276)</f>
        <v>0</v>
      </c>
      <c r="Y277" s="24">
        <f t="shared" si="99"/>
        <v>0</v>
      </c>
      <c r="Z277" s="24">
        <f t="shared" si="99"/>
        <v>0</v>
      </c>
      <c r="AA277" s="24">
        <f t="shared" si="99"/>
        <v>0</v>
      </c>
      <c r="AB277" s="24">
        <f t="shared" si="99"/>
        <v>0</v>
      </c>
      <c r="AC277" s="24">
        <f t="shared" si="99"/>
        <v>0</v>
      </c>
      <c r="AD277" s="24">
        <f t="shared" si="99"/>
        <v>0</v>
      </c>
      <c r="AE277" s="24">
        <f t="shared" si="99"/>
        <v>0</v>
      </c>
      <c r="AF277" s="24">
        <f t="shared" si="99"/>
        <v>0</v>
      </c>
      <c r="AG277" s="24">
        <f t="shared" si="99"/>
        <v>0</v>
      </c>
      <c r="AH277" s="24">
        <f t="shared" si="99"/>
        <v>0</v>
      </c>
      <c r="AI277" s="24">
        <f t="shared" si="98"/>
        <v>0</v>
      </c>
      <c r="AJ277" s="24">
        <f t="shared" si="98"/>
        <v>0</v>
      </c>
      <c r="AK277" s="24">
        <f t="shared" si="98"/>
        <v>0</v>
      </c>
      <c r="AL277" s="24">
        <f t="shared" si="98"/>
        <v>0</v>
      </c>
      <c r="AM277" s="24">
        <f t="shared" si="98"/>
        <v>0</v>
      </c>
      <c r="AN277" s="24">
        <f t="shared" si="98"/>
        <v>0</v>
      </c>
      <c r="AO277" s="24">
        <f t="shared" si="98"/>
        <v>0</v>
      </c>
      <c r="AP277" s="24">
        <f t="shared" si="98"/>
        <v>0</v>
      </c>
      <c r="AQ277" s="24">
        <f t="shared" si="98"/>
        <v>0</v>
      </c>
      <c r="AR277" s="24">
        <f t="shared" si="98"/>
        <v>0</v>
      </c>
      <c r="AS277" s="24">
        <f t="shared" si="98"/>
        <v>0</v>
      </c>
      <c r="AT277" s="24">
        <f t="shared" ref="AT277:BA277" si="100">SUM(AT264:AT276)</f>
        <v>0</v>
      </c>
      <c r="AU277" s="24">
        <f t="shared" si="100"/>
        <v>0</v>
      </c>
      <c r="AV277" s="24">
        <f t="shared" si="100"/>
        <v>0</v>
      </c>
      <c r="AW277" s="24">
        <f t="shared" si="100"/>
        <v>0</v>
      </c>
      <c r="AX277" s="24">
        <f t="shared" si="100"/>
        <v>0</v>
      </c>
      <c r="AY277" s="24">
        <f t="shared" si="100"/>
        <v>0</v>
      </c>
      <c r="AZ277" s="24">
        <f t="shared" si="100"/>
        <v>0</v>
      </c>
      <c r="BA277" s="24">
        <f t="shared" si="100"/>
        <v>0</v>
      </c>
      <c r="BB277" s="24">
        <f t="shared" ref="BB277" si="101">SUM(BB264:BB276)</f>
        <v>0</v>
      </c>
      <c r="BC277" s="24">
        <f t="shared" ref="BC277" si="102">SUM(BC264:BC276)</f>
        <v>0</v>
      </c>
      <c r="BD277" s="24">
        <f t="shared" ref="BD277" si="103">SUM(BD264:BD276)</f>
        <v>0</v>
      </c>
      <c r="BE277" s="24">
        <f t="shared" ref="BE277" si="104">SUM(BE264:BE276)</f>
        <v>0</v>
      </c>
      <c r="BF277" s="24">
        <f t="shared" si="98"/>
        <v>0</v>
      </c>
      <c r="BG277" s="24">
        <f t="shared" si="98"/>
        <v>0</v>
      </c>
      <c r="BH277" s="24">
        <f t="shared" si="98"/>
        <v>0</v>
      </c>
      <c r="BI277" s="24">
        <f t="shared" si="98"/>
        <v>0</v>
      </c>
      <c r="BJ277" s="24">
        <f t="shared" si="98"/>
        <v>0</v>
      </c>
      <c r="BK277" s="24">
        <f t="shared" si="98"/>
        <v>0</v>
      </c>
      <c r="BL277" s="24">
        <f t="shared" si="98"/>
        <v>0</v>
      </c>
      <c r="BM277" s="24">
        <f t="shared" si="98"/>
        <v>0</v>
      </c>
      <c r="BN277" s="24">
        <f t="shared" ref="BN277" si="105">SUM(BN264:BN276)</f>
        <v>0</v>
      </c>
      <c r="BO277" s="24">
        <f t="shared" si="98"/>
        <v>0</v>
      </c>
      <c r="BP277" s="24">
        <f t="shared" si="98"/>
        <v>0</v>
      </c>
      <c r="BQ277" s="24">
        <f t="shared" si="98"/>
        <v>0</v>
      </c>
      <c r="BR277" s="24">
        <f t="shared" si="98"/>
        <v>0</v>
      </c>
      <c r="BS277" s="24">
        <f t="shared" si="98"/>
        <v>0</v>
      </c>
      <c r="BT277" s="24">
        <f t="shared" si="98"/>
        <v>0</v>
      </c>
      <c r="BU277" s="24">
        <f t="shared" si="98"/>
        <v>0</v>
      </c>
      <c r="BV277" s="24">
        <f t="shared" si="98"/>
        <v>0</v>
      </c>
      <c r="BW277" s="24">
        <f t="shared" si="98"/>
        <v>0</v>
      </c>
      <c r="BX277" s="24">
        <f t="shared" si="98"/>
        <v>0</v>
      </c>
      <c r="BY277" s="24">
        <f t="shared" si="98"/>
        <v>0</v>
      </c>
      <c r="BZ277" s="24">
        <f t="shared" si="98"/>
        <v>0</v>
      </c>
      <c r="CA277" s="24">
        <f t="shared" si="98"/>
        <v>0</v>
      </c>
      <c r="CB277" s="24">
        <f t="shared" si="98"/>
        <v>0</v>
      </c>
      <c r="CC277" s="24">
        <f t="shared" si="98"/>
        <v>0</v>
      </c>
      <c r="CD277" s="24">
        <f t="shared" si="98"/>
        <v>0</v>
      </c>
      <c r="CE277" s="24">
        <f t="shared" si="98"/>
        <v>0</v>
      </c>
      <c r="CF277" s="24">
        <f t="shared" si="98"/>
        <v>0</v>
      </c>
      <c r="CG277" s="24">
        <f t="shared" si="98"/>
        <v>0</v>
      </c>
      <c r="CH277" s="24">
        <f t="shared" ref="CH277" si="106">SUM(CH264:CH276)</f>
        <v>0</v>
      </c>
      <c r="CI277" s="24">
        <f t="shared" ref="CI277:DN277" si="107">SUM(CI264:CI276)</f>
        <v>0</v>
      </c>
      <c r="CJ277" s="24">
        <f t="shared" si="107"/>
        <v>0</v>
      </c>
      <c r="CK277" s="24">
        <f t="shared" si="107"/>
        <v>0</v>
      </c>
      <c r="CL277" s="24">
        <f t="shared" si="107"/>
        <v>0</v>
      </c>
      <c r="CM277" s="24">
        <f t="shared" si="107"/>
        <v>0</v>
      </c>
      <c r="CN277" s="24">
        <f t="shared" si="107"/>
        <v>0</v>
      </c>
      <c r="CO277" s="24">
        <f t="shared" si="107"/>
        <v>0</v>
      </c>
      <c r="CP277" s="24">
        <f t="shared" si="107"/>
        <v>0</v>
      </c>
      <c r="CQ277" s="24">
        <f t="shared" si="107"/>
        <v>0</v>
      </c>
      <c r="CR277" s="24">
        <f t="shared" si="107"/>
        <v>0</v>
      </c>
      <c r="CS277" s="24">
        <f t="shared" si="107"/>
        <v>0</v>
      </c>
      <c r="CT277" s="24">
        <f t="shared" si="107"/>
        <v>0</v>
      </c>
      <c r="CU277" s="24">
        <f t="shared" si="107"/>
        <v>0</v>
      </c>
      <c r="CV277" s="24">
        <f t="shared" si="107"/>
        <v>0</v>
      </c>
      <c r="CW277" s="24">
        <f t="shared" si="107"/>
        <v>0</v>
      </c>
      <c r="CX277" s="24">
        <f t="shared" si="107"/>
        <v>0</v>
      </c>
      <c r="CY277" s="24">
        <f t="shared" si="107"/>
        <v>0</v>
      </c>
      <c r="CZ277" s="24">
        <f t="shared" si="107"/>
        <v>0</v>
      </c>
      <c r="DA277" s="24">
        <f t="shared" si="107"/>
        <v>0</v>
      </c>
      <c r="DB277" s="24">
        <f t="shared" si="107"/>
        <v>0</v>
      </c>
      <c r="DC277" s="24">
        <f t="shared" si="107"/>
        <v>0</v>
      </c>
      <c r="DD277" s="24">
        <f t="shared" si="107"/>
        <v>0</v>
      </c>
      <c r="DE277" s="24">
        <f t="shared" si="107"/>
        <v>0</v>
      </c>
      <c r="DF277" s="24">
        <f t="shared" si="107"/>
        <v>0</v>
      </c>
      <c r="DG277" s="24">
        <f t="shared" si="107"/>
        <v>0</v>
      </c>
      <c r="DH277" s="24">
        <f t="shared" si="107"/>
        <v>0</v>
      </c>
      <c r="DI277" s="24">
        <f t="shared" si="107"/>
        <v>0</v>
      </c>
      <c r="DJ277" s="24">
        <f t="shared" si="107"/>
        <v>0</v>
      </c>
      <c r="DK277" s="24">
        <f t="shared" si="107"/>
        <v>0</v>
      </c>
      <c r="DL277" s="24">
        <f t="shared" si="107"/>
        <v>0</v>
      </c>
      <c r="DM277" s="24">
        <f t="shared" si="107"/>
        <v>0</v>
      </c>
      <c r="DN277" s="24">
        <f t="shared" si="107"/>
        <v>0</v>
      </c>
      <c r="DO277" s="24">
        <f t="shared" ref="DO277:FJ277" si="108">SUM(DO264:DO276)</f>
        <v>0</v>
      </c>
      <c r="DP277" s="24">
        <f t="shared" si="108"/>
        <v>0</v>
      </c>
      <c r="DQ277" s="24">
        <f t="shared" si="108"/>
        <v>0</v>
      </c>
      <c r="DR277" s="24">
        <f t="shared" si="108"/>
        <v>0</v>
      </c>
      <c r="DS277" s="24">
        <f t="shared" si="108"/>
        <v>0</v>
      </c>
      <c r="DT277" s="24">
        <f t="shared" si="108"/>
        <v>0</v>
      </c>
      <c r="DU277" s="24">
        <f t="shared" si="108"/>
        <v>0</v>
      </c>
      <c r="DV277" s="24">
        <f t="shared" si="108"/>
        <v>0</v>
      </c>
      <c r="DW277" s="24">
        <f t="shared" si="108"/>
        <v>0</v>
      </c>
      <c r="DX277" s="24">
        <f t="shared" si="108"/>
        <v>0</v>
      </c>
      <c r="DY277" s="24">
        <f t="shared" si="108"/>
        <v>0</v>
      </c>
      <c r="DZ277" s="24">
        <f t="shared" si="108"/>
        <v>0</v>
      </c>
      <c r="EA277" s="24">
        <f t="shared" ref="EA277:EL277" si="109">SUM(EA264:EA276)</f>
        <v>0</v>
      </c>
      <c r="EB277" s="24">
        <f t="shared" si="109"/>
        <v>0</v>
      </c>
      <c r="EC277" s="24">
        <f t="shared" ref="EC277:EI277" si="110">SUM(EC264:EC276)</f>
        <v>0</v>
      </c>
      <c r="ED277" s="24">
        <f t="shared" si="110"/>
        <v>0</v>
      </c>
      <c r="EE277" s="24">
        <f t="shared" si="110"/>
        <v>0</v>
      </c>
      <c r="EF277" s="24">
        <f t="shared" si="110"/>
        <v>0</v>
      </c>
      <c r="EG277" s="24">
        <f t="shared" si="110"/>
        <v>0</v>
      </c>
      <c r="EH277" s="24">
        <f t="shared" si="110"/>
        <v>0</v>
      </c>
      <c r="EI277" s="24">
        <f t="shared" si="110"/>
        <v>0</v>
      </c>
      <c r="EJ277" s="24">
        <f t="shared" si="109"/>
        <v>0</v>
      </c>
      <c r="EK277" s="24">
        <f t="shared" si="109"/>
        <v>0</v>
      </c>
      <c r="EL277" s="24">
        <f t="shared" si="109"/>
        <v>0</v>
      </c>
      <c r="EM277" s="24">
        <f t="shared" si="108"/>
        <v>0</v>
      </c>
      <c r="EN277" s="24">
        <f t="shared" ref="EN277:EY277" si="111">SUM(EN264:EN276)</f>
        <v>0</v>
      </c>
      <c r="EO277" s="24">
        <f t="shared" si="111"/>
        <v>0</v>
      </c>
      <c r="EP277" s="24">
        <f t="shared" si="111"/>
        <v>0</v>
      </c>
      <c r="EQ277" s="24">
        <f t="shared" ref="EQ277:ET277" si="112">SUM(EQ264:EQ276)</f>
        <v>0</v>
      </c>
      <c r="ER277" s="24">
        <f t="shared" si="112"/>
        <v>0</v>
      </c>
      <c r="ES277" s="24">
        <f t="shared" si="112"/>
        <v>0</v>
      </c>
      <c r="ET277" s="24">
        <f t="shared" si="112"/>
        <v>0</v>
      </c>
      <c r="EU277" s="24">
        <f t="shared" si="111"/>
        <v>0</v>
      </c>
      <c r="EV277" s="24">
        <f t="shared" si="111"/>
        <v>0</v>
      </c>
      <c r="EW277" s="24">
        <f t="shared" si="111"/>
        <v>0</v>
      </c>
      <c r="EX277" s="24">
        <f t="shared" si="111"/>
        <v>0</v>
      </c>
      <c r="EY277" s="24">
        <f t="shared" si="111"/>
        <v>0</v>
      </c>
      <c r="EZ277" s="24">
        <f t="shared" si="108"/>
        <v>0</v>
      </c>
      <c r="FA277" s="24">
        <f t="shared" si="108"/>
        <v>0</v>
      </c>
      <c r="FB277" s="24">
        <f t="shared" ref="FB277" si="113">SUM(FB264:FB276)</f>
        <v>0</v>
      </c>
      <c r="FC277" s="24">
        <f t="shared" si="108"/>
        <v>0</v>
      </c>
      <c r="FD277" s="24">
        <f t="shared" si="108"/>
        <v>0</v>
      </c>
      <c r="FE277" s="24">
        <f t="shared" si="108"/>
        <v>0</v>
      </c>
      <c r="FF277" s="24">
        <f t="shared" si="108"/>
        <v>0</v>
      </c>
      <c r="FG277" s="24">
        <f t="shared" si="108"/>
        <v>0</v>
      </c>
      <c r="FH277" s="24">
        <f t="shared" ref="FH277" si="114">SUM(FH264:FH276)</f>
        <v>0</v>
      </c>
      <c r="FI277" s="24">
        <f t="shared" si="108"/>
        <v>0</v>
      </c>
      <c r="FJ277" s="24">
        <f t="shared" si="108"/>
        <v>0</v>
      </c>
      <c r="FK277" s="194"/>
      <c r="FL277" s="40">
        <f>SUM(H277:FJ277)</f>
        <v>0</v>
      </c>
      <c r="FM277" s="31"/>
      <c r="FN277" s="32"/>
      <c r="FO277" s="32"/>
      <c r="FP277" s="24">
        <f>SUM(FP265:FP276)</f>
        <v>0</v>
      </c>
      <c r="FQ277" s="5"/>
    </row>
    <row r="278" spans="1:173" s="12" customFormat="1" ht="17.55" customHeight="1">
      <c r="A278" s="80"/>
      <c r="B278" s="9"/>
      <c r="C278" s="9"/>
      <c r="D278" s="3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195"/>
      <c r="FL278" s="10"/>
      <c r="FM278" s="14"/>
      <c r="FN278" s="9"/>
      <c r="FO278" s="9"/>
      <c r="FP278" s="9"/>
      <c r="FQ278" s="5"/>
    </row>
    <row r="279" spans="1:173" s="123" customFormat="1" ht="32.4">
      <c r="A279" s="118" t="s">
        <v>12</v>
      </c>
      <c r="B279" s="119" t="s">
        <v>47</v>
      </c>
      <c r="C279" s="119" t="s">
        <v>20</v>
      </c>
      <c r="D279" s="119" t="s">
        <v>14</v>
      </c>
      <c r="E279" s="120" t="s">
        <v>31</v>
      </c>
      <c r="F279" s="120"/>
      <c r="G279" s="120"/>
      <c r="H279" s="124" t="str">
        <f t="shared" ref="H279:FJ279" si="115">+H$6</f>
        <v>ANVLINK-00</v>
      </c>
      <c r="I279" s="124" t="str">
        <f t="shared" si="115"/>
        <v>N1030D2L-00</v>
      </c>
      <c r="J279" s="124" t="str">
        <f t="shared" si="115"/>
        <v>N1030L2L-00</v>
      </c>
      <c r="K279" s="124" t="str">
        <f t="shared" si="115"/>
        <v>N1030O2I-00</v>
      </c>
      <c r="L279" s="124" t="str">
        <f t="shared" si="115"/>
        <v>N103D42L-00</v>
      </c>
      <c r="M279" s="124" t="str">
        <f t="shared" si="115"/>
        <v>N105T4L-00</v>
      </c>
      <c r="N279" s="124" t="str">
        <f t="shared" si="115"/>
        <v>N105TD4D-00</v>
      </c>
      <c r="O279" s="124" t="str">
        <f t="shared" si="115"/>
        <v>N105TO4D-00</v>
      </c>
      <c r="P279" s="124" t="str">
        <f t="shared" si="115"/>
        <v>N105TO4L-00</v>
      </c>
      <c r="Q279" s="124" t="str">
        <f t="shared" si="115"/>
        <v>N1650D4L-00</v>
      </c>
      <c r="R279" s="124" t="str">
        <f t="shared" si="115"/>
        <v>N1650GO4-00</v>
      </c>
      <c r="S279" s="124" t="str">
        <f t="shared" si="115"/>
        <v>N1650IO4-00</v>
      </c>
      <c r="T279" s="124" t="str">
        <f t="shared" si="115"/>
        <v>N1650IX4-00</v>
      </c>
      <c r="U279" s="124" t="str">
        <f t="shared" si="115"/>
        <v>N1650O4-00</v>
      </c>
      <c r="V279" s="124" t="str">
        <f t="shared" si="115"/>
        <v>N1650O4L-00</v>
      </c>
      <c r="W279" s="124" t="str">
        <f t="shared" si="115"/>
        <v>N1650W24-00</v>
      </c>
      <c r="X279" s="124" t="str">
        <f t="shared" si="115"/>
        <v>N1650WO4-00</v>
      </c>
      <c r="Y279" s="124" t="str">
        <f t="shared" si="115"/>
        <v>N1656D4-00</v>
      </c>
      <c r="Z279" s="124" t="str">
        <f t="shared" si="115"/>
        <v>N1656D4L-00</v>
      </c>
      <c r="AA279" s="124" t="str">
        <f t="shared" si="115"/>
        <v>N1656EO4-00</v>
      </c>
      <c r="AB279" s="124" t="str">
        <f t="shared" si="115"/>
        <v>N1656O4-00</v>
      </c>
      <c r="AC279" s="124" t="str">
        <f t="shared" si="115"/>
        <v>N1656O4L-00</v>
      </c>
      <c r="AD279" s="124" t="str">
        <f t="shared" si="115"/>
        <v>N1656W24-00</v>
      </c>
      <c r="AE279" s="124" t="str">
        <f t="shared" si="115"/>
        <v>N1656WO4-00</v>
      </c>
      <c r="AF279" s="124" t="str">
        <f t="shared" si="115"/>
        <v>N165SD4-00</v>
      </c>
      <c r="AG279" s="124" t="str">
        <f t="shared" si="115"/>
        <v>N165SO4-00</v>
      </c>
      <c r="AH279" s="124" t="str">
        <f t="shared" si="115"/>
        <v>N165SWO4-00</v>
      </c>
      <c r="AI279" s="124" t="str">
        <f t="shared" si="115"/>
        <v>N1660D6-00</v>
      </c>
      <c r="AJ279" s="124" t="str">
        <f t="shared" si="115"/>
        <v>N1660G6-00</v>
      </c>
      <c r="AK279" s="124" t="str">
        <f t="shared" si="115"/>
        <v>N1660GO6-00</v>
      </c>
      <c r="AL279" s="124" t="str">
        <f t="shared" si="115"/>
        <v>N1660IO6-00</v>
      </c>
      <c r="AM279" s="124" t="str">
        <f t="shared" si="115"/>
        <v>N1660O6-00</v>
      </c>
      <c r="AN279" s="124" t="str">
        <f t="shared" si="115"/>
        <v>N166SA-00</v>
      </c>
      <c r="AO279" s="124" t="str">
        <f t="shared" si="115"/>
        <v>N166SD6-00</v>
      </c>
      <c r="AP279" s="124" t="str">
        <f t="shared" si="115"/>
        <v>N166SDV6-EC</v>
      </c>
      <c r="AQ279" s="124" t="str">
        <f t="shared" si="115"/>
        <v>N166SG6-00</v>
      </c>
      <c r="AR279" s="124" t="str">
        <f t="shared" si="115"/>
        <v>N166SGO6-00</v>
      </c>
      <c r="AS279" s="124" t="str">
        <f t="shared" si="115"/>
        <v>N166SIO6-00</v>
      </c>
      <c r="AT279" s="124" t="str">
        <f t="shared" si="115"/>
        <v>N166SIX6-00</v>
      </c>
      <c r="AU279" s="124" t="str">
        <f t="shared" si="115"/>
        <v>N166SO6-00</v>
      </c>
      <c r="AV279" s="124" t="str">
        <f t="shared" si="115"/>
        <v>N166TGO6-00</v>
      </c>
      <c r="AW279" s="124" t="str">
        <f t="shared" si="115"/>
        <v>N166TIO6-00</v>
      </c>
      <c r="AX279" s="124" t="str">
        <f t="shared" si="115"/>
        <v>N166TIX6-00</v>
      </c>
      <c r="AY279" s="124" t="str">
        <f t="shared" si="115"/>
        <v>N166TO6-00</v>
      </c>
      <c r="AZ279" s="124" t="str">
        <f t="shared" si="115"/>
        <v>N166TW26-00</v>
      </c>
      <c r="BA279" s="124" t="str">
        <f t="shared" si="115"/>
        <v>N2060AX-00</v>
      </c>
      <c r="BB279" s="124" t="str">
        <f t="shared" si="115"/>
        <v>N2060D6-00</v>
      </c>
      <c r="BC279" s="124" t="str">
        <f t="shared" si="115"/>
        <v>N2060GP-00</v>
      </c>
      <c r="BD279" s="124" t="str">
        <f t="shared" si="115"/>
        <v>N2060IO6-00</v>
      </c>
      <c r="BE279" s="124" t="str">
        <f t="shared" si="115"/>
        <v>N2060IX6-00</v>
      </c>
      <c r="BF279" s="124" t="str">
        <f t="shared" si="115"/>
        <v>N2060O6-00</v>
      </c>
      <c r="BG279" s="124" t="str">
        <f t="shared" si="115"/>
        <v>N2060W26-00</v>
      </c>
      <c r="BH279" s="124" t="str">
        <f t="shared" si="115"/>
        <v>N2060WO6-00</v>
      </c>
      <c r="BI279" s="124" t="str">
        <f t="shared" si="115"/>
        <v>N206SGW8-00</v>
      </c>
      <c r="BJ279" s="124" t="str">
        <f t="shared" si="115"/>
        <v>N206SW2-00</v>
      </c>
      <c r="BK279" s="124" t="str">
        <f t="shared" si="115"/>
        <v>N207SA-00</v>
      </c>
      <c r="BL279" s="124" t="str">
        <f t="shared" si="115"/>
        <v>N207SGOD-00</v>
      </c>
      <c r="BM279" s="124" t="str">
        <f t="shared" si="115"/>
        <v>N207SGWD-00</v>
      </c>
      <c r="BN279" s="124" t="str">
        <f t="shared" si="115"/>
        <v>N207SW-00</v>
      </c>
      <c r="BO279" s="124" t="str">
        <f t="shared" si="115"/>
        <v>N207SW-00</v>
      </c>
      <c r="BP279" s="124" t="str">
        <f t="shared" si="115"/>
        <v>N207SWO-00</v>
      </c>
      <c r="BQ279" s="124" t="str">
        <f t="shared" si="115"/>
        <v>N2080TO-00</v>
      </c>
      <c r="BR279" s="124" t="str">
        <f t="shared" si="115"/>
        <v>N208SG-00</v>
      </c>
      <c r="BS279" s="124" t="str">
        <f t="shared" si="115"/>
        <v>N208SGO-00</v>
      </c>
      <c r="BT279" s="124" t="str">
        <f t="shared" si="115"/>
        <v>N208SW-00</v>
      </c>
      <c r="BU279" s="124" t="str">
        <f t="shared" si="115"/>
        <v>N3060AE-00</v>
      </c>
      <c r="BV279" s="124" t="str">
        <f t="shared" si="115"/>
        <v>N3060E-00</v>
      </c>
      <c r="BW279" s="124" t="str">
        <f t="shared" si="115"/>
        <v>N3060EO-00</v>
      </c>
      <c r="BX279" s="124" t="str">
        <f t="shared" si="115"/>
        <v>N3060GO-00</v>
      </c>
      <c r="BY279" s="124" t="str">
        <f t="shared" si="115"/>
        <v>N3060VO-00</v>
      </c>
      <c r="BZ279" s="124" t="str">
        <f t="shared" si="115"/>
        <v>N306TAE-00</v>
      </c>
      <c r="CA279" s="124" t="str">
        <f t="shared" si="115"/>
        <v>N306TAM-00</v>
      </c>
      <c r="CB279" s="124" t="str">
        <f t="shared" si="115"/>
        <v>N306TE-00</v>
      </c>
      <c r="CC279" s="124" t="str">
        <f t="shared" si="115"/>
        <v>N306TEO-00</v>
      </c>
      <c r="CD279" s="124" t="str">
        <f t="shared" si="115"/>
        <v>N306TGO-00</v>
      </c>
      <c r="CE279" s="124" t="str">
        <f t="shared" si="115"/>
        <v>N306TGOP-00</v>
      </c>
      <c r="CF279" s="124" t="str">
        <f t="shared" si="115"/>
        <v>N306TGP-00</v>
      </c>
      <c r="CG279" s="124" t="str">
        <f t="shared" si="115"/>
        <v>N306TVO-00</v>
      </c>
      <c r="CH279" s="124" t="str">
        <f t="shared" si="115"/>
        <v>N3070AM-00</v>
      </c>
      <c r="CI279" s="124" t="str">
        <f t="shared" si="115"/>
        <v>N3070AM-00</v>
      </c>
      <c r="CJ279" s="124" t="str">
        <f t="shared" si="115"/>
        <v>N3070E-00</v>
      </c>
      <c r="CK279" s="124" t="str">
        <f t="shared" si="115"/>
        <v>N3070EO-00</v>
      </c>
      <c r="CL279" s="124" t="str">
        <f t="shared" si="115"/>
        <v>N3070GO-00</v>
      </c>
      <c r="CM279" s="124" t="str">
        <f t="shared" si="115"/>
        <v>N3070VO-00</v>
      </c>
      <c r="CN279" s="124" t="str">
        <f t="shared" si="115"/>
        <v>N3080AM-00</v>
      </c>
      <c r="CO279" s="124" t="str">
        <f t="shared" si="115"/>
        <v>N3080AW-00</v>
      </c>
      <c r="CP279" s="124" t="str">
        <f t="shared" si="115"/>
        <v>N3080AWB-00</v>
      </c>
      <c r="CQ279" s="124" t="str">
        <f t="shared" si="115"/>
        <v>N3080AX-00</v>
      </c>
      <c r="CR279" s="124" t="str">
        <f t="shared" si="115"/>
        <v>N3080E-00</v>
      </c>
      <c r="CS279" s="124" t="str">
        <f t="shared" si="115"/>
        <v>N3080EO-00</v>
      </c>
      <c r="CT279" s="124" t="str">
        <f t="shared" si="115"/>
        <v>N3080GO-00</v>
      </c>
      <c r="CU279" s="124" t="str">
        <f t="shared" si="115"/>
        <v>N3080GWB-00</v>
      </c>
      <c r="CV279" s="124" t="str">
        <f t="shared" si="115"/>
        <v>N3080IE-00</v>
      </c>
      <c r="CW279" s="124" t="str">
        <f t="shared" si="115"/>
        <v>N3080IE-AU</v>
      </c>
      <c r="CX279" s="124" t="str">
        <f t="shared" si="115"/>
        <v>N3080IE-CN</v>
      </c>
      <c r="CY279" s="124" t="str">
        <f t="shared" si="115"/>
        <v>N3080IE-JP</v>
      </c>
      <c r="CZ279" s="124" t="str">
        <f t="shared" si="115"/>
        <v>N3080IE-KR</v>
      </c>
      <c r="DA279" s="124" t="str">
        <f t="shared" si="115"/>
        <v>N3080IE-TW</v>
      </c>
      <c r="DB279" s="124" t="str">
        <f t="shared" si="115"/>
        <v>N3080IE-US</v>
      </c>
      <c r="DC279" s="124" t="str">
        <f t="shared" si="115"/>
        <v>N3080T-00</v>
      </c>
      <c r="DD279" s="124" t="str">
        <f t="shared" si="115"/>
        <v>N3080VO-00</v>
      </c>
      <c r="DE279" s="124" t="str">
        <f t="shared" si="115"/>
        <v>N3090AM-00</v>
      </c>
      <c r="DF279" s="124" t="str">
        <f t="shared" si="115"/>
        <v>N3090AW-00</v>
      </c>
      <c r="DG279" s="124" t="str">
        <f t="shared" si="115"/>
        <v>N3090AWB-00</v>
      </c>
      <c r="DH279" s="124" t="str">
        <f t="shared" si="115"/>
        <v>N3090AX-00</v>
      </c>
      <c r="DI279" s="124" t="str">
        <f t="shared" si="115"/>
        <v>N3090E-00</v>
      </c>
      <c r="DJ279" s="124" t="str">
        <f t="shared" si="115"/>
        <v>N3090EO-00</v>
      </c>
      <c r="DK279" s="124" t="str">
        <f t="shared" si="115"/>
        <v>N3090GO-00</v>
      </c>
      <c r="DL279" s="124" t="str">
        <f t="shared" si="115"/>
        <v>N3090IE-00</v>
      </c>
      <c r="DM279" s="124" t="str">
        <f t="shared" si="115"/>
        <v>N3090IE-AU</v>
      </c>
      <c r="DN279" s="124" t="str">
        <f t="shared" si="115"/>
        <v>N3090IE-CN</v>
      </c>
      <c r="DO279" s="124" t="str">
        <f t="shared" si="115"/>
        <v>N3090IE-JP</v>
      </c>
      <c r="DP279" s="124" t="str">
        <f t="shared" si="115"/>
        <v>N3090IE-KR</v>
      </c>
      <c r="DQ279" s="124" t="str">
        <f t="shared" si="115"/>
        <v>N3090IE-US</v>
      </c>
      <c r="DR279" s="124" t="str">
        <f t="shared" si="115"/>
        <v>N3090T-00</v>
      </c>
      <c r="DS279" s="124" t="str">
        <f t="shared" si="115"/>
        <v>N3090T-EC</v>
      </c>
      <c r="DT279" s="124" t="str">
        <f t="shared" si="115"/>
        <v>N3090VO-00</v>
      </c>
      <c r="DU279" s="124" t="str">
        <f t="shared" si="115"/>
        <v>N71052IL-00</v>
      </c>
      <c r="DV279" s="124" t="str">
        <f t="shared" si="115"/>
        <v>N7105S2L-00</v>
      </c>
      <c r="DW279" s="124" t="str">
        <f t="shared" si="115"/>
        <v>N710D32L-00</v>
      </c>
      <c r="DX279" s="124" t="str">
        <f t="shared" si="115"/>
        <v>N710D52L-00</v>
      </c>
      <c r="DY279" s="124" t="str">
        <f t="shared" si="115"/>
        <v>N710D5GL-00</v>
      </c>
      <c r="DZ279" s="124" t="str">
        <f t="shared" si="115"/>
        <v>N730D52I-00</v>
      </c>
      <c r="EA279" s="124" t="str">
        <f t="shared" si="115"/>
        <v>N730D52L-00</v>
      </c>
      <c r="EB279" s="124" t="str">
        <f t="shared" si="115"/>
        <v>R55XTD6-00</v>
      </c>
      <c r="EC279" s="124" t="str">
        <f t="shared" si="115"/>
        <v>R55XTD64-00</v>
      </c>
      <c r="ED279" s="124" t="str">
        <f t="shared" si="115"/>
        <v>R55XTGO-00</v>
      </c>
      <c r="EE279" s="124" t="str">
        <f t="shared" si="115"/>
        <v>R55XTGO4-00</v>
      </c>
      <c r="EF279" s="124" t="str">
        <f t="shared" si="115"/>
        <v>R55XTOC-00</v>
      </c>
      <c r="EG279" s="124" t="str">
        <f t="shared" si="115"/>
        <v>R55XTOC4-00</v>
      </c>
      <c r="EH279" s="124" t="str">
        <f t="shared" si="115"/>
        <v>R56XTGO-00</v>
      </c>
      <c r="EI279" s="124" t="str">
        <f t="shared" si="115"/>
        <v>R56XTWF-00</v>
      </c>
      <c r="EJ279" s="124" t="str">
        <f t="shared" si="115"/>
        <v>R56XTWO-00</v>
      </c>
      <c r="EK279" s="124" t="str">
        <f t="shared" si="115"/>
        <v>R57G-00</v>
      </c>
      <c r="EL279" s="124" t="str">
        <f t="shared" si="115"/>
        <v>R57GO-00</v>
      </c>
      <c r="EM279" s="124" t="str">
        <f t="shared" si="115"/>
        <v>R57XTA-00</v>
      </c>
      <c r="EN279" s="124" t="str">
        <f t="shared" si="115"/>
        <v>R57XTG-00</v>
      </c>
      <c r="EO279" s="124" t="str">
        <f t="shared" si="115"/>
        <v>R57XTGO-00</v>
      </c>
      <c r="EP279" s="124" t="str">
        <f t="shared" si="115"/>
        <v>R67E-00</v>
      </c>
      <c r="EQ279" s="124" t="str">
        <f t="shared" si="115"/>
        <v>R67GO-00</v>
      </c>
      <c r="ER279" s="124" t="str">
        <f t="shared" si="115"/>
        <v>R67XTAE-00</v>
      </c>
      <c r="ES279" s="124" t="str">
        <f t="shared" si="115"/>
        <v>R67XTB-00</v>
      </c>
      <c r="ET279" s="124" t="str">
        <f t="shared" si="115"/>
        <v>R67XTE-00</v>
      </c>
      <c r="EU279" s="124" t="str">
        <f t="shared" si="115"/>
        <v>R67XTGO-00</v>
      </c>
      <c r="EV279" s="124" t="str">
        <f t="shared" si="115"/>
        <v>R68AM-00</v>
      </c>
      <c r="EW279" s="124" t="str">
        <f t="shared" si="115"/>
        <v>R68B-00</v>
      </c>
      <c r="EX279" s="124" t="str">
        <f t="shared" si="115"/>
        <v>R68GO-00</v>
      </c>
      <c r="EY279" s="124" t="str">
        <f t="shared" si="115"/>
        <v>R68XTAM-00</v>
      </c>
      <c r="EZ279" s="124" t="str">
        <f t="shared" si="115"/>
        <v>R68XTAMC-00</v>
      </c>
      <c r="FA279" s="124" t="str">
        <f t="shared" si="115"/>
        <v>R68XTB-00</v>
      </c>
      <c r="FB279" s="124" t="str">
        <f t="shared" si="115"/>
        <v>R68XTGO-00</v>
      </c>
      <c r="FC279" s="124" t="str">
        <f t="shared" si="115"/>
        <v>R69XTAM-00</v>
      </c>
      <c r="FD279" s="124" t="str">
        <f t="shared" si="115"/>
        <v>R69XTAWB-00</v>
      </c>
      <c r="FE279" s="124" t="str">
        <f t="shared" si="115"/>
        <v>R69XTB-00</v>
      </c>
      <c r="FF279" s="124" t="str">
        <f t="shared" si="115"/>
        <v>R69XTGO-00</v>
      </c>
      <c r="FG279" s="124" t="str">
        <f t="shared" si="115"/>
        <v>RX570G8-00</v>
      </c>
      <c r="FH279" s="124" t="str">
        <f t="shared" si="115"/>
        <v>RX580G8-00</v>
      </c>
      <c r="FI279" s="124" t="str">
        <f t="shared" si="115"/>
        <v>RX582048-00</v>
      </c>
      <c r="FJ279" s="124" t="str">
        <f t="shared" si="115"/>
        <v>RX590GME-00</v>
      </c>
      <c r="FK279" s="193" t="s">
        <v>15</v>
      </c>
      <c r="FL279" s="121" t="s">
        <v>2</v>
      </c>
      <c r="FM279" s="121" t="s">
        <v>3</v>
      </c>
      <c r="FN279" s="121" t="s">
        <v>18</v>
      </c>
      <c r="FO279" s="121" t="s">
        <v>46</v>
      </c>
      <c r="FP279" s="122"/>
      <c r="FQ279" s="5"/>
    </row>
    <row r="280" spans="1:173" s="5" customFormat="1" ht="15" customHeight="1">
      <c r="A280" s="107" t="s">
        <v>264</v>
      </c>
      <c r="B280" s="107" t="s">
        <v>414</v>
      </c>
      <c r="C280" s="107" t="s">
        <v>444</v>
      </c>
      <c r="D280" s="107" t="s">
        <v>64</v>
      </c>
      <c r="E280" s="108" t="s">
        <v>445</v>
      </c>
      <c r="F280" s="107" t="s">
        <v>267</v>
      </c>
      <c r="G280" s="107" t="s">
        <v>856</v>
      </c>
      <c r="H280" s="109"/>
      <c r="I280" s="109"/>
      <c r="J280" s="109"/>
      <c r="K280" s="109"/>
      <c r="L280" s="109"/>
      <c r="M280" s="109"/>
      <c r="N280" s="109"/>
      <c r="O280" s="109"/>
      <c r="P280" s="109"/>
      <c r="Q280" s="109"/>
      <c r="R280" s="109"/>
      <c r="S280" s="109"/>
      <c r="T280" s="185">
        <f>11-11</f>
        <v>0</v>
      </c>
      <c r="U280" s="109"/>
      <c r="V280" s="109"/>
      <c r="W280" s="185">
        <f>211-211+2</f>
        <v>2</v>
      </c>
      <c r="X280" s="109"/>
      <c r="Y280" s="109"/>
      <c r="Z280" s="109"/>
      <c r="AA280" s="109"/>
      <c r="AB280" s="109"/>
      <c r="AC280" s="109"/>
      <c r="AD280" s="109"/>
      <c r="AE280" s="109"/>
      <c r="AF280" s="109"/>
      <c r="AG280" s="109"/>
      <c r="AH280" s="109"/>
      <c r="AI280" s="185">
        <v>2</v>
      </c>
      <c r="AJ280" s="109"/>
      <c r="AK280" s="109"/>
      <c r="AL280" s="109"/>
      <c r="AM280" s="109"/>
      <c r="AN280" s="109"/>
      <c r="AO280" s="185">
        <f>114-114</f>
        <v>0</v>
      </c>
      <c r="AP280" s="109"/>
      <c r="AQ280" s="185">
        <f>13-13+3</f>
        <v>3</v>
      </c>
      <c r="AR280" s="109"/>
      <c r="AS280" s="109"/>
      <c r="AT280" s="185">
        <v>5</v>
      </c>
      <c r="AU280" s="109"/>
      <c r="AV280" s="109"/>
      <c r="AW280" s="109"/>
      <c r="AX280" s="109"/>
      <c r="AY280" s="109"/>
      <c r="AZ280" s="109"/>
      <c r="BA280" s="109"/>
      <c r="BB280" s="109"/>
      <c r="BC280" s="109"/>
      <c r="BD280" s="109">
        <v>1</v>
      </c>
      <c r="BE280" s="109">
        <v>1</v>
      </c>
      <c r="BF280" s="109"/>
      <c r="BG280" s="109">
        <v>1</v>
      </c>
      <c r="BH280" s="109"/>
      <c r="BI280" s="109"/>
      <c r="BJ280" s="109"/>
      <c r="BK280" s="109"/>
      <c r="BL280" s="109"/>
      <c r="BM280" s="109"/>
      <c r="BN280" s="109"/>
      <c r="BO280" s="109"/>
      <c r="BP280" s="109"/>
      <c r="BQ280" s="109"/>
      <c r="BR280" s="109"/>
      <c r="BS280" s="109"/>
      <c r="BT280" s="109"/>
      <c r="BU280" s="109"/>
      <c r="BV280" s="109"/>
      <c r="BW280" s="109"/>
      <c r="BX280" s="109"/>
      <c r="BY280" s="109"/>
      <c r="BZ280" s="109"/>
      <c r="CA280" s="109"/>
      <c r="CB280" s="109"/>
      <c r="CC280" s="109"/>
      <c r="CD280" s="109"/>
      <c r="CE280" s="109"/>
      <c r="CF280" s="109"/>
      <c r="CG280" s="109"/>
      <c r="CH280" s="109"/>
      <c r="CI280" s="109"/>
      <c r="CJ280" s="109"/>
      <c r="CK280" s="109"/>
      <c r="CL280" s="109"/>
      <c r="CM280" s="109"/>
      <c r="CN280" s="109"/>
      <c r="CO280" s="109"/>
      <c r="CP280" s="109"/>
      <c r="CQ280" s="109"/>
      <c r="CR280" s="109"/>
      <c r="CS280" s="109"/>
      <c r="CT280" s="109"/>
      <c r="CU280" s="109"/>
      <c r="CV280" s="109"/>
      <c r="CW280" s="109"/>
      <c r="CX280" s="109"/>
      <c r="CY280" s="109"/>
      <c r="CZ280" s="109"/>
      <c r="DA280" s="109"/>
      <c r="DB280" s="109"/>
      <c r="DC280" s="109"/>
      <c r="DD280" s="109"/>
      <c r="DE280" s="109"/>
      <c r="DF280" s="109"/>
      <c r="DG280" s="109"/>
      <c r="DH280" s="109"/>
      <c r="DI280" s="109"/>
      <c r="DJ280" s="109"/>
      <c r="DK280" s="109"/>
      <c r="DL280" s="109"/>
      <c r="DM280" s="109"/>
      <c r="DN280" s="109"/>
      <c r="DO280" s="109"/>
      <c r="DP280" s="109"/>
      <c r="DQ280" s="109"/>
      <c r="DR280" s="109"/>
      <c r="DS280" s="109"/>
      <c r="DT280" s="109"/>
      <c r="DU280" s="109"/>
      <c r="DV280" s="109"/>
      <c r="DW280" s="109"/>
      <c r="DX280" s="109"/>
      <c r="DY280" s="109"/>
      <c r="DZ280" s="109"/>
      <c r="EA280" s="109"/>
      <c r="EB280" s="109"/>
      <c r="EC280" s="109"/>
      <c r="ED280" s="109"/>
      <c r="EE280" s="109"/>
      <c r="EF280" s="109"/>
      <c r="EG280" s="109"/>
      <c r="EH280" s="109"/>
      <c r="EI280" s="109"/>
      <c r="EJ280" s="109"/>
      <c r="EK280" s="109"/>
      <c r="EL280" s="109"/>
      <c r="EM280" s="109"/>
      <c r="EN280" s="109"/>
      <c r="EO280" s="109"/>
      <c r="EP280" s="109"/>
      <c r="EQ280" s="109"/>
      <c r="ER280" s="109"/>
      <c r="ES280" s="109"/>
      <c r="ET280" s="109"/>
      <c r="EU280" s="109"/>
      <c r="EV280" s="109"/>
      <c r="EW280" s="109"/>
      <c r="EX280" s="109"/>
      <c r="EY280" s="109"/>
      <c r="EZ280" s="109"/>
      <c r="FA280" s="109"/>
      <c r="FB280" s="109"/>
      <c r="FC280" s="109"/>
      <c r="FD280" s="109"/>
      <c r="FE280" s="109"/>
      <c r="FF280" s="109"/>
      <c r="FG280" s="109"/>
      <c r="FH280" s="109"/>
      <c r="FI280" s="109"/>
      <c r="FJ280" s="109"/>
      <c r="FK280" s="191"/>
      <c r="FL280" s="110" t="s">
        <v>268</v>
      </c>
      <c r="FM280" s="111" t="s">
        <v>269</v>
      </c>
      <c r="FN280" s="111"/>
      <c r="FO280" s="111" t="s">
        <v>446</v>
      </c>
      <c r="FP280" s="98">
        <f t="shared" ref="FP280:FP290" si="116">SUM(H280:FJ280)</f>
        <v>15</v>
      </c>
      <c r="FQ280" s="5" t="s">
        <v>467</v>
      </c>
    </row>
    <row r="281" spans="1:173" s="5" customFormat="1" ht="15" customHeight="1">
      <c r="A281" s="107" t="s">
        <v>264</v>
      </c>
      <c r="B281" s="107" t="s">
        <v>414</v>
      </c>
      <c r="C281" s="107" t="s">
        <v>444</v>
      </c>
      <c r="D281" s="107" t="s">
        <v>63</v>
      </c>
      <c r="E281" s="108" t="s">
        <v>445</v>
      </c>
      <c r="F281" s="107" t="s">
        <v>267</v>
      </c>
      <c r="G281" s="107" t="s">
        <v>857</v>
      </c>
      <c r="H281" s="109"/>
      <c r="I281" s="109"/>
      <c r="J281" s="109"/>
      <c r="K281" s="109"/>
      <c r="L281" s="109"/>
      <c r="M281" s="109"/>
      <c r="N281" s="109"/>
      <c r="O281" s="109"/>
      <c r="P281" s="109"/>
      <c r="Q281" s="109"/>
      <c r="R281" s="109"/>
      <c r="S281" s="109"/>
      <c r="T281" s="109"/>
      <c r="U281" s="109"/>
      <c r="V281" s="109"/>
      <c r="W281" s="109"/>
      <c r="X281" s="109"/>
      <c r="Y281" s="109"/>
      <c r="Z281" s="109"/>
      <c r="AA281" s="109"/>
      <c r="AB281" s="109"/>
      <c r="AC281" s="109"/>
      <c r="AD281" s="109"/>
      <c r="AE281" s="109"/>
      <c r="AF281" s="109"/>
      <c r="AG281" s="109"/>
      <c r="AH281" s="109"/>
      <c r="AI281" s="185">
        <f>10-10+5</f>
        <v>5</v>
      </c>
      <c r="AJ281" s="185">
        <f>4-4+4</f>
        <v>4</v>
      </c>
      <c r="AK281" s="109"/>
      <c r="AL281" s="185">
        <f>1-1</f>
        <v>0</v>
      </c>
      <c r="AM281" s="109"/>
      <c r="AN281" s="109"/>
      <c r="AO281" s="109"/>
      <c r="AP281" s="109"/>
      <c r="AQ281" s="109"/>
      <c r="AR281" s="109"/>
      <c r="AS281" s="109">
        <v>2</v>
      </c>
      <c r="AT281" s="185">
        <f>39-39+7</f>
        <v>7</v>
      </c>
      <c r="AU281" s="109"/>
      <c r="AV281" s="109"/>
      <c r="AW281" s="109"/>
      <c r="AX281" s="109"/>
      <c r="AY281" s="109"/>
      <c r="AZ281" s="109"/>
      <c r="BA281" s="109"/>
      <c r="BB281" s="109">
        <v>7</v>
      </c>
      <c r="BC281" s="109"/>
      <c r="BD281" s="109"/>
      <c r="BE281" s="109"/>
      <c r="BF281" s="109"/>
      <c r="BG281" s="109"/>
      <c r="BH281" s="109">
        <v>3</v>
      </c>
      <c r="BI281" s="109">
        <v>1</v>
      </c>
      <c r="BJ281" s="109">
        <v>2</v>
      </c>
      <c r="BK281" s="109"/>
      <c r="BL281" s="109"/>
      <c r="BM281" s="109"/>
      <c r="BN281" s="109"/>
      <c r="BO281" s="109"/>
      <c r="BP281" s="109"/>
      <c r="BQ281" s="109"/>
      <c r="BR281" s="109"/>
      <c r="BS281" s="109"/>
      <c r="BT281" s="109">
        <v>1</v>
      </c>
      <c r="BU281" s="109"/>
      <c r="BV281" s="109"/>
      <c r="BW281" s="109"/>
      <c r="BX281" s="109"/>
      <c r="BY281" s="109"/>
      <c r="BZ281" s="109"/>
      <c r="CA281" s="109"/>
      <c r="CB281" s="109"/>
      <c r="CC281" s="109"/>
      <c r="CD281" s="109"/>
      <c r="CE281" s="109"/>
      <c r="CF281" s="109"/>
      <c r="CG281" s="109"/>
      <c r="CH281" s="109"/>
      <c r="CI281" s="109"/>
      <c r="CJ281" s="109"/>
      <c r="CK281" s="109"/>
      <c r="CL281" s="109"/>
      <c r="CM281" s="109"/>
      <c r="CN281" s="109"/>
      <c r="CO281" s="109"/>
      <c r="CP281" s="109"/>
      <c r="CQ281" s="109"/>
      <c r="CR281" s="109"/>
      <c r="CS281" s="109"/>
      <c r="CT281" s="109"/>
      <c r="CU281" s="109"/>
      <c r="CV281" s="109"/>
      <c r="CW281" s="109"/>
      <c r="CX281" s="109"/>
      <c r="CY281" s="109"/>
      <c r="CZ281" s="109"/>
      <c r="DA281" s="109"/>
      <c r="DB281" s="109"/>
      <c r="DC281" s="109"/>
      <c r="DD281" s="109"/>
      <c r="DE281" s="109"/>
      <c r="DF281" s="109"/>
      <c r="DG281" s="109"/>
      <c r="DH281" s="109"/>
      <c r="DI281" s="109"/>
      <c r="DJ281" s="109"/>
      <c r="DK281" s="109"/>
      <c r="DL281" s="109"/>
      <c r="DM281" s="109"/>
      <c r="DN281" s="109"/>
      <c r="DO281" s="109"/>
      <c r="DP281" s="109"/>
      <c r="DQ281" s="109"/>
      <c r="DR281" s="109"/>
      <c r="DS281" s="109"/>
      <c r="DT281" s="109"/>
      <c r="DU281" s="109"/>
      <c r="DV281" s="109"/>
      <c r="DW281" s="109"/>
      <c r="DX281" s="109"/>
      <c r="DY281" s="109"/>
      <c r="DZ281" s="109"/>
      <c r="EA281" s="109"/>
      <c r="EB281" s="185">
        <f>1-1</f>
        <v>0</v>
      </c>
      <c r="EC281" s="109"/>
      <c r="ED281" s="109"/>
      <c r="EE281" s="185">
        <f>10-10</f>
        <v>0</v>
      </c>
      <c r="EF281" s="185">
        <f>2-2</f>
        <v>0</v>
      </c>
      <c r="EG281" s="109"/>
      <c r="EH281" s="109"/>
      <c r="EI281" s="109"/>
      <c r="EJ281" s="109"/>
      <c r="EK281" s="109"/>
      <c r="EL281" s="109"/>
      <c r="EM281" s="109"/>
      <c r="EN281" s="109"/>
      <c r="EO281" s="109"/>
      <c r="EP281" s="109"/>
      <c r="EQ281" s="109"/>
      <c r="ER281" s="109"/>
      <c r="ES281" s="109"/>
      <c r="ET281" s="109"/>
      <c r="EU281" s="109"/>
      <c r="EV281" s="109"/>
      <c r="EW281" s="109"/>
      <c r="EX281" s="109"/>
      <c r="EY281" s="109"/>
      <c r="EZ281" s="109"/>
      <c r="FA281" s="109"/>
      <c r="FB281" s="109"/>
      <c r="FC281" s="109"/>
      <c r="FD281" s="109"/>
      <c r="FE281" s="109"/>
      <c r="FF281" s="109"/>
      <c r="FG281" s="109"/>
      <c r="FH281" s="109"/>
      <c r="FI281" s="109"/>
      <c r="FJ281" s="109">
        <v>1</v>
      </c>
      <c r="FK281" s="191"/>
      <c r="FL281" s="110" t="s">
        <v>268</v>
      </c>
      <c r="FM281" s="111" t="s">
        <v>269</v>
      </c>
      <c r="FN281" s="111"/>
      <c r="FO281" s="111" t="s">
        <v>446</v>
      </c>
      <c r="FP281" s="98">
        <f t="shared" si="116"/>
        <v>33</v>
      </c>
      <c r="FQ281" s="5" t="s">
        <v>467</v>
      </c>
    </row>
    <row r="282" spans="1:173" s="5" customFormat="1" ht="15" customHeight="1">
      <c r="A282" s="107" t="s">
        <v>264</v>
      </c>
      <c r="B282" s="107" t="s">
        <v>855</v>
      </c>
      <c r="C282" s="107" t="s">
        <v>444</v>
      </c>
      <c r="D282" s="107" t="s">
        <v>65</v>
      </c>
      <c r="E282" s="108" t="s">
        <v>445</v>
      </c>
      <c r="F282" s="107" t="s">
        <v>267</v>
      </c>
      <c r="G282" s="107" t="s">
        <v>854</v>
      </c>
      <c r="H282" s="109"/>
      <c r="I282" s="109"/>
      <c r="J282" s="109"/>
      <c r="K282" s="109"/>
      <c r="L282" s="109"/>
      <c r="M282" s="109"/>
      <c r="N282" s="109"/>
      <c r="O282" s="109"/>
      <c r="P282" s="109"/>
      <c r="Q282" s="109"/>
      <c r="R282" s="109"/>
      <c r="S282" s="109"/>
      <c r="T282" s="109"/>
      <c r="U282" s="109"/>
      <c r="V282" s="109"/>
      <c r="W282" s="109"/>
      <c r="X282" s="109"/>
      <c r="Y282" s="109"/>
      <c r="Z282" s="109"/>
      <c r="AA282" s="109"/>
      <c r="AB282" s="109"/>
      <c r="AC282" s="109"/>
      <c r="AD282" s="109"/>
      <c r="AE282" s="109"/>
      <c r="AF282" s="109"/>
      <c r="AG282" s="109"/>
      <c r="AH282" s="109"/>
      <c r="AI282" s="185">
        <v>3</v>
      </c>
      <c r="AJ282" s="109"/>
      <c r="AK282" s="109"/>
      <c r="AL282" s="109"/>
      <c r="AM282" s="109"/>
      <c r="AN282" s="109"/>
      <c r="AO282" s="109"/>
      <c r="AP282" s="109"/>
      <c r="AQ282" s="109"/>
      <c r="AR282" s="109"/>
      <c r="AS282" s="109"/>
      <c r="AT282" s="109"/>
      <c r="AU282" s="109"/>
      <c r="AV282" s="109"/>
      <c r="AW282" s="109"/>
      <c r="AX282" s="109"/>
      <c r="AY282" s="109"/>
      <c r="AZ282" s="109"/>
      <c r="BA282" s="109">
        <v>1</v>
      </c>
      <c r="BB282" s="109"/>
      <c r="BC282" s="109"/>
      <c r="BD282" s="109"/>
      <c r="BE282" s="109"/>
      <c r="BF282" s="109"/>
      <c r="BG282" s="109"/>
      <c r="BH282" s="109"/>
      <c r="BI282" s="109"/>
      <c r="BJ282" s="109"/>
      <c r="BK282" s="109"/>
      <c r="BL282" s="109"/>
      <c r="BM282" s="109"/>
      <c r="BN282" s="109"/>
      <c r="BO282" s="109"/>
      <c r="BP282" s="109"/>
      <c r="BQ282" s="109">
        <v>1</v>
      </c>
      <c r="BR282" s="109"/>
      <c r="BS282" s="109"/>
      <c r="BT282" s="109"/>
      <c r="BU282" s="109"/>
      <c r="BV282" s="109"/>
      <c r="BW282" s="109"/>
      <c r="BX282" s="109"/>
      <c r="BY282" s="109"/>
      <c r="BZ282" s="109"/>
      <c r="CA282" s="109"/>
      <c r="CB282" s="109"/>
      <c r="CC282" s="109"/>
      <c r="CD282" s="109"/>
      <c r="CE282" s="109"/>
      <c r="CF282" s="109"/>
      <c r="CG282" s="109"/>
      <c r="CH282" s="109"/>
      <c r="CI282" s="109"/>
      <c r="CJ282" s="109"/>
      <c r="CK282" s="109"/>
      <c r="CL282" s="109"/>
      <c r="CM282" s="109"/>
      <c r="CN282" s="109"/>
      <c r="CO282" s="109"/>
      <c r="CP282" s="109"/>
      <c r="CQ282" s="109"/>
      <c r="CR282" s="109"/>
      <c r="CS282" s="109"/>
      <c r="CT282" s="109"/>
      <c r="CU282" s="109"/>
      <c r="CV282" s="109"/>
      <c r="CW282" s="109"/>
      <c r="CX282" s="109"/>
      <c r="CY282" s="109"/>
      <c r="CZ282" s="109"/>
      <c r="DA282" s="109"/>
      <c r="DB282" s="109"/>
      <c r="DC282" s="109"/>
      <c r="DD282" s="109"/>
      <c r="DE282" s="109"/>
      <c r="DF282" s="109"/>
      <c r="DG282" s="109"/>
      <c r="DH282" s="109"/>
      <c r="DI282" s="109"/>
      <c r="DJ282" s="109"/>
      <c r="DK282" s="109"/>
      <c r="DL282" s="109"/>
      <c r="DM282" s="109"/>
      <c r="DN282" s="109"/>
      <c r="DO282" s="109"/>
      <c r="DP282" s="109"/>
      <c r="DQ282" s="109"/>
      <c r="DR282" s="109"/>
      <c r="DS282" s="109"/>
      <c r="DT282" s="109"/>
      <c r="DU282" s="109"/>
      <c r="DV282" s="109"/>
      <c r="DW282" s="109"/>
      <c r="DX282" s="109"/>
      <c r="DY282" s="109"/>
      <c r="DZ282" s="109"/>
      <c r="EA282" s="109"/>
      <c r="EB282" s="109"/>
      <c r="EC282" s="109"/>
      <c r="ED282" s="109"/>
      <c r="EE282" s="109"/>
      <c r="EF282" s="109"/>
      <c r="EG282" s="109"/>
      <c r="EH282" s="109"/>
      <c r="EI282" s="109"/>
      <c r="EJ282" s="109"/>
      <c r="EK282" s="109"/>
      <c r="EL282" s="109"/>
      <c r="EM282" s="109"/>
      <c r="EN282" s="109"/>
      <c r="EO282" s="109"/>
      <c r="EP282" s="109"/>
      <c r="EQ282" s="109"/>
      <c r="ER282" s="109"/>
      <c r="ES282" s="109"/>
      <c r="ET282" s="109"/>
      <c r="EU282" s="109"/>
      <c r="EV282" s="109"/>
      <c r="EW282" s="109"/>
      <c r="EX282" s="109"/>
      <c r="EY282" s="109"/>
      <c r="EZ282" s="109"/>
      <c r="FA282" s="109"/>
      <c r="FB282" s="109"/>
      <c r="FC282" s="109"/>
      <c r="FD282" s="109"/>
      <c r="FE282" s="109"/>
      <c r="FF282" s="109"/>
      <c r="FG282" s="109"/>
      <c r="FH282" s="109"/>
      <c r="FI282" s="109"/>
      <c r="FJ282" s="109"/>
      <c r="FK282" s="191"/>
      <c r="FL282" s="110" t="s">
        <v>268</v>
      </c>
      <c r="FM282" s="111" t="s">
        <v>269</v>
      </c>
      <c r="FN282" s="111"/>
      <c r="FO282" s="111" t="s">
        <v>446</v>
      </c>
      <c r="FP282" s="98">
        <f t="shared" si="116"/>
        <v>5</v>
      </c>
      <c r="FQ282" s="5" t="s">
        <v>467</v>
      </c>
    </row>
    <row r="283" spans="1:173" s="5" customFormat="1" ht="15" customHeight="1">
      <c r="A283" s="107" t="s">
        <v>264</v>
      </c>
      <c r="B283" s="107" t="s">
        <v>414</v>
      </c>
      <c r="C283" s="107" t="s">
        <v>444</v>
      </c>
      <c r="D283" s="107" t="s">
        <v>64</v>
      </c>
      <c r="E283" s="183" t="s">
        <v>445</v>
      </c>
      <c r="F283" s="107" t="s">
        <v>267</v>
      </c>
      <c r="G283" s="107" t="s">
        <v>856</v>
      </c>
      <c r="H283" s="109"/>
      <c r="I283" s="109"/>
      <c r="J283" s="109"/>
      <c r="K283" s="109"/>
      <c r="L283" s="109"/>
      <c r="M283" s="109"/>
      <c r="N283" s="109"/>
      <c r="O283" s="109"/>
      <c r="P283" s="109"/>
      <c r="Q283" s="109"/>
      <c r="R283" s="109"/>
      <c r="S283" s="109"/>
      <c r="T283" s="109"/>
      <c r="U283" s="109"/>
      <c r="V283" s="109"/>
      <c r="W283" s="109"/>
      <c r="X283" s="109"/>
      <c r="Y283" s="109"/>
      <c r="Z283" s="109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109">
        <v>63</v>
      </c>
      <c r="AQ283" s="109"/>
      <c r="AR283" s="109"/>
      <c r="AS283" s="109"/>
      <c r="AT283" s="109"/>
      <c r="AU283" s="109"/>
      <c r="AV283" s="109"/>
      <c r="AW283" s="109"/>
      <c r="AX283" s="109"/>
      <c r="AY283" s="109"/>
      <c r="AZ283" s="109"/>
      <c r="BA283" s="109"/>
      <c r="BB283" s="109"/>
      <c r="BC283" s="109"/>
      <c r="BD283" s="109"/>
      <c r="BE283" s="109"/>
      <c r="BF283" s="109"/>
      <c r="BG283" s="109"/>
      <c r="BH283" s="109"/>
      <c r="BI283" s="109"/>
      <c r="BJ283" s="109"/>
      <c r="BK283" s="109"/>
      <c r="BL283" s="109"/>
      <c r="BM283" s="109"/>
      <c r="BN283" s="109"/>
      <c r="BO283" s="109"/>
      <c r="BP283" s="109"/>
      <c r="BQ283" s="109"/>
      <c r="BR283" s="109"/>
      <c r="BS283" s="109"/>
      <c r="BT283" s="109"/>
      <c r="BU283" s="109"/>
      <c r="BV283" s="109"/>
      <c r="BW283" s="109"/>
      <c r="BX283" s="109"/>
      <c r="BY283" s="109"/>
      <c r="BZ283" s="109"/>
      <c r="CA283" s="109"/>
      <c r="CB283" s="109"/>
      <c r="CC283" s="109"/>
      <c r="CD283" s="109"/>
      <c r="CE283" s="109"/>
      <c r="CF283" s="109"/>
      <c r="CG283" s="109"/>
      <c r="CH283" s="109"/>
      <c r="CI283" s="109"/>
      <c r="CJ283" s="109"/>
      <c r="CK283" s="109"/>
      <c r="CL283" s="109"/>
      <c r="CM283" s="109"/>
      <c r="CN283" s="109"/>
      <c r="CO283" s="109"/>
      <c r="CP283" s="109"/>
      <c r="CQ283" s="109"/>
      <c r="CR283" s="109"/>
      <c r="CS283" s="109"/>
      <c r="CT283" s="109"/>
      <c r="CU283" s="109"/>
      <c r="CV283" s="109"/>
      <c r="CW283" s="109"/>
      <c r="CX283" s="109"/>
      <c r="CY283" s="109"/>
      <c r="CZ283" s="109"/>
      <c r="DA283" s="109"/>
      <c r="DB283" s="109"/>
      <c r="DC283" s="109"/>
      <c r="DD283" s="109"/>
      <c r="DE283" s="109"/>
      <c r="DF283" s="109"/>
      <c r="DG283" s="109"/>
      <c r="DH283" s="109"/>
      <c r="DI283" s="109"/>
      <c r="DJ283" s="109"/>
      <c r="DK283" s="109"/>
      <c r="DL283" s="109"/>
      <c r="DM283" s="109"/>
      <c r="DN283" s="109"/>
      <c r="DO283" s="109"/>
      <c r="DP283" s="109"/>
      <c r="DQ283" s="109"/>
      <c r="DR283" s="109"/>
      <c r="DS283" s="109"/>
      <c r="DT283" s="109"/>
      <c r="DU283" s="109"/>
      <c r="DV283" s="109"/>
      <c r="DW283" s="109"/>
      <c r="DX283" s="109"/>
      <c r="DY283" s="109"/>
      <c r="DZ283" s="109"/>
      <c r="EA283" s="109"/>
      <c r="EB283" s="109"/>
      <c r="EC283" s="109"/>
      <c r="ED283" s="109"/>
      <c r="EE283" s="109"/>
      <c r="EF283" s="109"/>
      <c r="EG283" s="109"/>
      <c r="EH283" s="109"/>
      <c r="EI283" s="109"/>
      <c r="EJ283" s="109"/>
      <c r="EK283" s="109"/>
      <c r="EL283" s="109"/>
      <c r="EM283" s="109"/>
      <c r="EN283" s="109"/>
      <c r="EO283" s="109"/>
      <c r="EP283" s="109"/>
      <c r="EQ283" s="109"/>
      <c r="ER283" s="109"/>
      <c r="ES283" s="109"/>
      <c r="ET283" s="109"/>
      <c r="EU283" s="109"/>
      <c r="EV283" s="109"/>
      <c r="EW283" s="109"/>
      <c r="EX283" s="109"/>
      <c r="EY283" s="109"/>
      <c r="EZ283" s="109"/>
      <c r="FA283" s="109"/>
      <c r="FB283" s="109"/>
      <c r="FC283" s="109"/>
      <c r="FD283" s="109"/>
      <c r="FE283" s="109"/>
      <c r="FF283" s="109"/>
      <c r="FG283" s="109"/>
      <c r="FH283" s="109"/>
      <c r="FI283" s="109"/>
      <c r="FJ283" s="109"/>
      <c r="FK283" s="191"/>
      <c r="FL283" s="110" t="s">
        <v>268</v>
      </c>
      <c r="FM283" s="111" t="s">
        <v>401</v>
      </c>
      <c r="FN283" s="111"/>
      <c r="FO283" s="111" t="s">
        <v>446</v>
      </c>
      <c r="FP283" s="98">
        <f t="shared" si="116"/>
        <v>63</v>
      </c>
      <c r="FQ283" s="5" t="s">
        <v>467</v>
      </c>
    </row>
    <row r="284" spans="1:173" s="5" customFormat="1" ht="15" customHeight="1">
      <c r="A284" s="107" t="s">
        <v>264</v>
      </c>
      <c r="B284" s="107" t="s">
        <v>414</v>
      </c>
      <c r="C284" s="107" t="s">
        <v>444</v>
      </c>
      <c r="D284" s="107" t="s">
        <v>64</v>
      </c>
      <c r="E284" s="108" t="s">
        <v>445</v>
      </c>
      <c r="F284" s="107" t="s">
        <v>267</v>
      </c>
      <c r="G284" s="107" t="s">
        <v>856</v>
      </c>
      <c r="H284" s="109"/>
      <c r="I284" s="185">
        <f>3500-3500</f>
        <v>0</v>
      </c>
      <c r="J284" s="109"/>
      <c r="K284" s="185">
        <f>3500-3500</f>
        <v>0</v>
      </c>
      <c r="L284" s="109"/>
      <c r="M284" s="109"/>
      <c r="N284" s="109"/>
      <c r="O284" s="185">
        <f>6000-6000+10</f>
        <v>10</v>
      </c>
      <c r="P284" s="109"/>
      <c r="Q284" s="109"/>
      <c r="R284" s="185">
        <f>200-200</f>
        <v>0</v>
      </c>
      <c r="S284" s="109"/>
      <c r="T284" s="109"/>
      <c r="U284" s="109"/>
      <c r="V284" s="109"/>
      <c r="W284" s="109"/>
      <c r="X284" s="109"/>
      <c r="Y284" s="109"/>
      <c r="Z284" s="109"/>
      <c r="AA284" s="109"/>
      <c r="AB284" s="109"/>
      <c r="AC284" s="109"/>
      <c r="AD284" s="185">
        <f>500-500+49</f>
        <v>49</v>
      </c>
      <c r="AE284" s="109"/>
      <c r="AF284" s="109"/>
      <c r="AG284" s="185">
        <f>4000-4000</f>
        <v>0</v>
      </c>
      <c r="AH284" s="185">
        <f>4000-4000</f>
        <v>0</v>
      </c>
      <c r="AI284" s="109"/>
      <c r="AJ284" s="109"/>
      <c r="AK284" s="109"/>
      <c r="AL284" s="109"/>
      <c r="AM284" s="185">
        <v>180</v>
      </c>
      <c r="AN284" s="109"/>
      <c r="AO284" s="185">
        <f>2500-2500</f>
        <v>0</v>
      </c>
      <c r="AP284" s="109"/>
      <c r="AQ284" s="185">
        <f>400-400</f>
        <v>0</v>
      </c>
      <c r="AR284" s="185">
        <f>1000-1000</f>
        <v>0</v>
      </c>
      <c r="AS284" s="109"/>
      <c r="AT284" s="109"/>
      <c r="AU284" s="109"/>
      <c r="AV284" s="109"/>
      <c r="AW284" s="109"/>
      <c r="AX284" s="109"/>
      <c r="AY284" s="185">
        <f>100-100</f>
        <v>0</v>
      </c>
      <c r="AZ284" s="109"/>
      <c r="BA284" s="109"/>
      <c r="BB284" s="109"/>
      <c r="BC284" s="109"/>
      <c r="BD284" s="109"/>
      <c r="BE284" s="109"/>
      <c r="BF284" s="109"/>
      <c r="BG284" s="109"/>
      <c r="BH284" s="109"/>
      <c r="BI284" s="109"/>
      <c r="BJ284" s="109"/>
      <c r="BK284" s="109"/>
      <c r="BL284" s="109"/>
      <c r="BM284" s="109"/>
      <c r="BN284" s="109"/>
      <c r="BO284" s="109"/>
      <c r="BP284" s="109"/>
      <c r="BQ284" s="109"/>
      <c r="BR284" s="109"/>
      <c r="BS284" s="109"/>
      <c r="BT284" s="109"/>
      <c r="BU284" s="109"/>
      <c r="BV284" s="109"/>
      <c r="BW284" s="109"/>
      <c r="BX284" s="109"/>
      <c r="BY284" s="109"/>
      <c r="BZ284" s="109"/>
      <c r="CA284" s="109"/>
      <c r="CB284" s="109"/>
      <c r="CC284" s="109"/>
      <c r="CD284" s="109"/>
      <c r="CE284" s="109"/>
      <c r="CF284" s="109"/>
      <c r="CG284" s="109"/>
      <c r="CH284" s="109"/>
      <c r="CI284" s="109"/>
      <c r="CJ284" s="109"/>
      <c r="CK284" s="109"/>
      <c r="CL284" s="109"/>
      <c r="CM284" s="109"/>
      <c r="CN284" s="109"/>
      <c r="CO284" s="109"/>
      <c r="CP284" s="109"/>
      <c r="CQ284" s="109"/>
      <c r="CR284" s="109"/>
      <c r="CS284" s="109"/>
      <c r="CT284" s="109"/>
      <c r="CU284" s="109"/>
      <c r="CV284" s="109"/>
      <c r="CW284" s="109"/>
      <c r="CX284" s="109"/>
      <c r="CY284" s="109"/>
      <c r="CZ284" s="109"/>
      <c r="DA284" s="109"/>
      <c r="DB284" s="109"/>
      <c r="DC284" s="109"/>
      <c r="DD284" s="109"/>
      <c r="DE284" s="109"/>
      <c r="DF284" s="109"/>
      <c r="DG284" s="109"/>
      <c r="DH284" s="109"/>
      <c r="DI284" s="109"/>
      <c r="DJ284" s="109"/>
      <c r="DK284" s="109"/>
      <c r="DL284" s="109"/>
      <c r="DM284" s="109"/>
      <c r="DN284" s="109"/>
      <c r="DO284" s="109"/>
      <c r="DP284" s="109"/>
      <c r="DQ284" s="109"/>
      <c r="DR284" s="109"/>
      <c r="DS284" s="109"/>
      <c r="DT284" s="109"/>
      <c r="DU284" s="109"/>
      <c r="DV284" s="109"/>
      <c r="DW284" s="185">
        <f>9000-9000+2400</f>
        <v>2400</v>
      </c>
      <c r="DX284" s="109"/>
      <c r="DY284" s="185">
        <f>4000-4000</f>
        <v>0</v>
      </c>
      <c r="DZ284" s="185">
        <f>600-600+16</f>
        <v>16</v>
      </c>
      <c r="EA284" s="185">
        <f>300-300</f>
        <v>0</v>
      </c>
      <c r="EB284" s="109"/>
      <c r="EC284" s="109"/>
      <c r="ED284" s="109"/>
      <c r="EE284" s="109"/>
      <c r="EF284" s="109"/>
      <c r="EG284" s="109"/>
      <c r="EH284" s="109"/>
      <c r="EI284" s="109"/>
      <c r="EJ284" s="109"/>
      <c r="EK284" s="109"/>
      <c r="EL284" s="109"/>
      <c r="EM284" s="109"/>
      <c r="EN284" s="109"/>
      <c r="EO284" s="109"/>
      <c r="EP284" s="109"/>
      <c r="EQ284" s="109"/>
      <c r="ER284" s="109"/>
      <c r="ES284" s="109"/>
      <c r="ET284" s="109"/>
      <c r="EU284" s="109"/>
      <c r="EV284" s="109"/>
      <c r="EW284" s="109"/>
      <c r="EX284" s="109"/>
      <c r="EY284" s="109"/>
      <c r="EZ284" s="109"/>
      <c r="FA284" s="109"/>
      <c r="FB284" s="109"/>
      <c r="FC284" s="109"/>
      <c r="FD284" s="109"/>
      <c r="FE284" s="109"/>
      <c r="FF284" s="109"/>
      <c r="FG284" s="109"/>
      <c r="FH284" s="109"/>
      <c r="FI284" s="109"/>
      <c r="FJ284" s="109"/>
      <c r="FK284" s="191"/>
      <c r="FL284" s="110" t="s">
        <v>268</v>
      </c>
      <c r="FM284" s="111" t="s">
        <v>269</v>
      </c>
      <c r="FN284" s="111"/>
      <c r="FO284" s="111" t="s">
        <v>446</v>
      </c>
      <c r="FP284" s="98">
        <f t="shared" si="116"/>
        <v>2655</v>
      </c>
      <c r="FQ284" s="5" t="s">
        <v>467</v>
      </c>
    </row>
    <row r="285" spans="1:173" s="5" customFormat="1" ht="15" customHeight="1">
      <c r="A285" s="107" t="s">
        <v>264</v>
      </c>
      <c r="B285" s="107" t="s">
        <v>414</v>
      </c>
      <c r="C285" s="107" t="s">
        <v>444</v>
      </c>
      <c r="D285" s="107" t="s">
        <v>63</v>
      </c>
      <c r="E285" s="108" t="s">
        <v>445</v>
      </c>
      <c r="F285" s="107" t="s">
        <v>267</v>
      </c>
      <c r="G285" s="107" t="s">
        <v>857</v>
      </c>
      <c r="H285" s="109">
        <v>60</v>
      </c>
      <c r="I285" s="109"/>
      <c r="J285" s="109"/>
      <c r="K285" s="109"/>
      <c r="L285" s="185">
        <f>4000-4000+2070</f>
        <v>2070</v>
      </c>
      <c r="M285" s="109"/>
      <c r="N285" s="185">
        <f>6000-6000+240</f>
        <v>240</v>
      </c>
      <c r="O285" s="109"/>
      <c r="P285" s="185">
        <f>4000-4000+2</f>
        <v>2</v>
      </c>
      <c r="Q285" s="109"/>
      <c r="R285" s="109"/>
      <c r="S285" s="185">
        <f>1000-1000</f>
        <v>0</v>
      </c>
      <c r="T285" s="109"/>
      <c r="U285" s="185">
        <f>5000-5000</f>
        <v>0</v>
      </c>
      <c r="V285" s="185">
        <f>600-600</f>
        <v>0</v>
      </c>
      <c r="W285" s="109"/>
      <c r="X285" s="109"/>
      <c r="Y285" s="185">
        <f>1000-1000</f>
        <v>0</v>
      </c>
      <c r="Z285" s="185">
        <f>600-600</f>
        <v>0</v>
      </c>
      <c r="AA285" s="109"/>
      <c r="AB285" s="185">
        <f>6000-6000</f>
        <v>0</v>
      </c>
      <c r="AC285" s="185">
        <f>2000-2000</f>
        <v>0</v>
      </c>
      <c r="AD285" s="109"/>
      <c r="AE285" s="185">
        <f>6000-6000+260</f>
        <v>260</v>
      </c>
      <c r="AF285" s="185">
        <f>1000-1000</f>
        <v>0</v>
      </c>
      <c r="AG285" s="109"/>
      <c r="AH285" s="109"/>
      <c r="AI285" s="185">
        <f>100-100</f>
        <v>0</v>
      </c>
      <c r="AJ285" s="109"/>
      <c r="AK285" s="109"/>
      <c r="AL285" s="109"/>
      <c r="AM285" s="185">
        <f>8000-8000+850</f>
        <v>850</v>
      </c>
      <c r="AN285" s="185">
        <f>800-800</f>
        <v>0</v>
      </c>
      <c r="AO285" s="109"/>
      <c r="AP285" s="109"/>
      <c r="AQ285" s="109"/>
      <c r="AR285" s="109"/>
      <c r="AS285" s="185">
        <f>400-400</f>
        <v>0</v>
      </c>
      <c r="AT285" s="185">
        <f>1000-1000</f>
        <v>0</v>
      </c>
      <c r="AU285" s="185">
        <f>20000-20000+4270</f>
        <v>4270</v>
      </c>
      <c r="AV285" s="109"/>
      <c r="AW285" s="185">
        <f>100-100</f>
        <v>0</v>
      </c>
      <c r="AX285" s="185">
        <f>200-200</f>
        <v>0</v>
      </c>
      <c r="AY285" s="109"/>
      <c r="AZ285" s="109"/>
      <c r="BA285" s="109"/>
      <c r="BB285" s="185">
        <f>400-400</f>
        <v>0</v>
      </c>
      <c r="BC285" s="185">
        <f>200-200+2</f>
        <v>2</v>
      </c>
      <c r="BD285" s="109"/>
      <c r="BE285" s="185">
        <f>40-40</f>
        <v>0</v>
      </c>
      <c r="BF285" s="185">
        <f>10000-10000+4940</f>
        <v>4940</v>
      </c>
      <c r="BG285" s="185">
        <f>200-200</f>
        <v>0</v>
      </c>
      <c r="BH285" s="185">
        <f>200-200</f>
        <v>0</v>
      </c>
      <c r="BI285" s="109"/>
      <c r="BJ285" s="185">
        <f>100-100</f>
        <v>0</v>
      </c>
      <c r="BK285" s="109"/>
      <c r="BL285" s="109"/>
      <c r="BM285" s="109"/>
      <c r="BN285" s="109"/>
      <c r="BO285" s="185">
        <f>100-100</f>
        <v>0</v>
      </c>
      <c r="BP285" s="109"/>
      <c r="BQ285" s="109"/>
      <c r="BR285" s="109"/>
      <c r="BS285" s="109"/>
      <c r="BT285" s="109"/>
      <c r="BU285" s="185">
        <f>3500-3500+200</f>
        <v>200</v>
      </c>
      <c r="BV285" s="185">
        <f>3000-3000+20</f>
        <v>20</v>
      </c>
      <c r="BW285" s="185">
        <f>9000-9000+210</f>
        <v>210</v>
      </c>
      <c r="BX285" s="185">
        <f>8000-8000+1270</f>
        <v>1270</v>
      </c>
      <c r="BY285" s="185">
        <f>5000-5000+210</f>
        <v>210</v>
      </c>
      <c r="BZ285" s="185">
        <f>2000-2000</f>
        <v>0</v>
      </c>
      <c r="CA285" s="185">
        <f>2500-2500</f>
        <v>0</v>
      </c>
      <c r="CB285" s="185">
        <f>3500-3500</f>
        <v>0</v>
      </c>
      <c r="CC285" s="185">
        <f>6000-6000+9</f>
        <v>9</v>
      </c>
      <c r="CD285" s="185">
        <f>7000-7000+27</f>
        <v>27</v>
      </c>
      <c r="CE285" s="185">
        <f>4000-4000+220</f>
        <v>220</v>
      </c>
      <c r="CF285" s="185">
        <f>1000-1000</f>
        <v>0</v>
      </c>
      <c r="CG285" s="185">
        <f>3000-3000+10</f>
        <v>10</v>
      </c>
      <c r="CH285" s="185">
        <v>9</v>
      </c>
      <c r="CI285" s="185">
        <f>2500-2500+470</f>
        <v>470</v>
      </c>
      <c r="CJ285" s="185">
        <f>2500-2500</f>
        <v>0</v>
      </c>
      <c r="CK285" s="185">
        <f>6000-6000+140</f>
        <v>140</v>
      </c>
      <c r="CL285" s="185">
        <f>7000-7000+1850</f>
        <v>1850</v>
      </c>
      <c r="CM285" s="185">
        <f>3000-3000+480</f>
        <v>480</v>
      </c>
      <c r="CN285" s="204">
        <v>10</v>
      </c>
      <c r="CO285" s="185">
        <f>400-400+23</f>
        <v>23</v>
      </c>
      <c r="CP285" s="185">
        <f>200-200+30</f>
        <v>30</v>
      </c>
      <c r="CQ285" s="185">
        <f>1300-1300+10</f>
        <v>10</v>
      </c>
      <c r="CR285" s="185">
        <f>2500-2500+3</f>
        <v>3</v>
      </c>
      <c r="CS285" s="185">
        <f>4000-4000</f>
        <v>0</v>
      </c>
      <c r="CT285" s="185">
        <f>5000-5000+780</f>
        <v>780</v>
      </c>
      <c r="CU285" s="185">
        <f>200-200</f>
        <v>0</v>
      </c>
      <c r="CV285" s="109"/>
      <c r="CW285" s="109"/>
      <c r="CX285" s="185">
        <f>100-100+30</f>
        <v>30</v>
      </c>
      <c r="CY285" s="109"/>
      <c r="CZ285" s="109"/>
      <c r="DA285" s="109"/>
      <c r="DB285" s="109"/>
      <c r="DC285" s="185">
        <f>4000-4000+140</f>
        <v>140</v>
      </c>
      <c r="DD285" s="185">
        <f>2000-2000+270</f>
        <v>270</v>
      </c>
      <c r="DE285" s="185">
        <f>400-400+15</f>
        <v>15</v>
      </c>
      <c r="DF285" s="185">
        <f>120-120+38</f>
        <v>38</v>
      </c>
      <c r="DG285" s="185">
        <f>80-80+40</f>
        <v>40</v>
      </c>
      <c r="DH285" s="185">
        <f>400-400+30</f>
        <v>30</v>
      </c>
      <c r="DI285" s="185">
        <f>250-250</f>
        <v>0</v>
      </c>
      <c r="DJ285" s="185">
        <f>2000-2000+2</f>
        <v>2</v>
      </c>
      <c r="DK285" s="185">
        <f>1500-1500+360</f>
        <v>360</v>
      </c>
      <c r="DL285" s="109"/>
      <c r="DM285" s="109"/>
      <c r="DN285" s="109">
        <v>20</v>
      </c>
      <c r="DO285" s="109"/>
      <c r="DP285" s="109"/>
      <c r="DQ285" s="109"/>
      <c r="DR285" s="185">
        <f>4000-4000+30</f>
        <v>30</v>
      </c>
      <c r="DS285" s="109"/>
      <c r="DT285" s="185">
        <f>600-600+250</f>
        <v>250</v>
      </c>
      <c r="DU285" s="109"/>
      <c r="DV285" s="109"/>
      <c r="DW285" s="185">
        <v>1200</v>
      </c>
      <c r="DX285" s="109"/>
      <c r="DY285" s="109"/>
      <c r="DZ285" s="109"/>
      <c r="EA285" s="109"/>
      <c r="EB285" s="185">
        <f>100-100</f>
        <v>0</v>
      </c>
      <c r="EC285" s="109"/>
      <c r="ED285" s="109"/>
      <c r="EE285" s="185">
        <f>300-300</f>
        <v>0</v>
      </c>
      <c r="EF285" s="185">
        <f>2500-2500</f>
        <v>0</v>
      </c>
      <c r="EG285" s="185">
        <f>1000-1000</f>
        <v>0</v>
      </c>
      <c r="EH285" s="185">
        <f>300-300</f>
        <v>0</v>
      </c>
      <c r="EI285" s="185">
        <f>100-100</f>
        <v>0</v>
      </c>
      <c r="EJ285" s="185">
        <f>800-800+4</f>
        <v>4</v>
      </c>
      <c r="EK285" s="109"/>
      <c r="EL285" s="109"/>
      <c r="EM285" s="185">
        <f>1000-1000</f>
        <v>0</v>
      </c>
      <c r="EN285" s="185">
        <f>100-100</f>
        <v>0</v>
      </c>
      <c r="EO285" s="185">
        <f>1500-1500</f>
        <v>0</v>
      </c>
      <c r="EP285" s="185">
        <f>2000-2000</f>
        <v>0</v>
      </c>
      <c r="EQ285" s="185">
        <f>2000-2000</f>
        <v>0</v>
      </c>
      <c r="ER285" s="185">
        <f>1500-1500</f>
        <v>0</v>
      </c>
      <c r="ES285" s="109"/>
      <c r="ET285" s="185">
        <f>3000-3000+50</f>
        <v>50</v>
      </c>
      <c r="EU285" s="185">
        <f>3000-3000+580</f>
        <v>580</v>
      </c>
      <c r="EV285" s="185">
        <f>500-500+35</f>
        <v>35</v>
      </c>
      <c r="EW285" s="109"/>
      <c r="EX285" s="185">
        <f>750-750+2</f>
        <v>2</v>
      </c>
      <c r="EY285" s="185">
        <f>700-700</f>
        <v>0</v>
      </c>
      <c r="EZ285" s="185">
        <f>400-400+4</f>
        <v>4</v>
      </c>
      <c r="FA285" s="109"/>
      <c r="FB285" s="185">
        <f>1000-1000+47</f>
        <v>47</v>
      </c>
      <c r="FC285" s="185">
        <f>400-400</f>
        <v>0</v>
      </c>
      <c r="FD285" s="185">
        <f>50-50</f>
        <v>0</v>
      </c>
      <c r="FE285" s="109"/>
      <c r="FF285" s="185">
        <f>800-800+150</f>
        <v>150</v>
      </c>
      <c r="FG285" s="185">
        <f>3000-3000</f>
        <v>0</v>
      </c>
      <c r="FH285" s="185">
        <f>2000-2000</f>
        <v>0</v>
      </c>
      <c r="FI285" s="185">
        <f>3000-3000</f>
        <v>0</v>
      </c>
      <c r="FJ285" s="185">
        <f>2000-2000</f>
        <v>0</v>
      </c>
      <c r="FK285" s="191"/>
      <c r="FL285" s="110" t="s">
        <v>268</v>
      </c>
      <c r="FM285" s="111" t="s">
        <v>269</v>
      </c>
      <c r="FN285" s="111"/>
      <c r="FO285" s="111" t="s">
        <v>446</v>
      </c>
      <c r="FP285" s="98">
        <f t="shared" si="116"/>
        <v>21972</v>
      </c>
      <c r="FQ285" s="5" t="s">
        <v>467</v>
      </c>
    </row>
    <row r="286" spans="1:173" s="5" customFormat="1" ht="15" customHeight="1">
      <c r="A286" s="107" t="s">
        <v>264</v>
      </c>
      <c r="B286" s="107" t="s">
        <v>855</v>
      </c>
      <c r="C286" s="107" t="s">
        <v>444</v>
      </c>
      <c r="D286" s="107" t="s">
        <v>65</v>
      </c>
      <c r="E286" s="108" t="s">
        <v>445</v>
      </c>
      <c r="F286" s="107" t="s">
        <v>267</v>
      </c>
      <c r="G286" s="107" t="s">
        <v>854</v>
      </c>
      <c r="H286" s="109"/>
      <c r="I286" s="109"/>
      <c r="J286" s="109"/>
      <c r="K286" s="109"/>
      <c r="L286" s="109"/>
      <c r="M286" s="109"/>
      <c r="N286" s="109"/>
      <c r="O286" s="109"/>
      <c r="P286" s="109"/>
      <c r="Q286" s="109"/>
      <c r="R286" s="109"/>
      <c r="S286" s="109"/>
      <c r="T286" s="109"/>
      <c r="U286" s="109"/>
      <c r="V286" s="109"/>
      <c r="W286" s="109"/>
      <c r="X286" s="109"/>
      <c r="Y286" s="109"/>
      <c r="Z286" s="109"/>
      <c r="AA286" s="109"/>
      <c r="AB286" s="109"/>
      <c r="AC286" s="109"/>
      <c r="AD286" s="109"/>
      <c r="AE286" s="109"/>
      <c r="AF286" s="109"/>
      <c r="AG286" s="109"/>
      <c r="AH286" s="109"/>
      <c r="AI286" s="109"/>
      <c r="AJ286" s="109"/>
      <c r="AK286" s="109"/>
      <c r="AL286" s="109"/>
      <c r="AM286" s="109"/>
      <c r="AN286" s="109"/>
      <c r="AO286" s="109"/>
      <c r="AP286" s="109"/>
      <c r="AQ286" s="109"/>
      <c r="AR286" s="109"/>
      <c r="AS286" s="109"/>
      <c r="AT286" s="109"/>
      <c r="AU286" s="185">
        <v>1000</v>
      </c>
      <c r="AV286" s="109"/>
      <c r="AW286" s="109"/>
      <c r="AX286" s="109"/>
      <c r="AY286" s="109"/>
      <c r="AZ286" s="109"/>
      <c r="BA286" s="109"/>
      <c r="BB286" s="109"/>
      <c r="BC286" s="109"/>
      <c r="BD286" s="109"/>
      <c r="BE286" s="109"/>
      <c r="BF286" s="109"/>
      <c r="BG286" s="109"/>
      <c r="BH286" s="109"/>
      <c r="BI286" s="109"/>
      <c r="BJ286" s="109"/>
      <c r="BK286" s="109"/>
      <c r="BL286" s="109"/>
      <c r="BM286" s="109"/>
      <c r="BN286" s="109"/>
      <c r="BO286" s="109"/>
      <c r="BP286" s="109"/>
      <c r="BQ286" s="109"/>
      <c r="BR286" s="109"/>
      <c r="BS286" s="109"/>
      <c r="BT286" s="109"/>
      <c r="BU286" s="109"/>
      <c r="BV286" s="109"/>
      <c r="BW286" s="109"/>
      <c r="BX286" s="185">
        <v>200</v>
      </c>
      <c r="BY286" s="109"/>
      <c r="BZ286" s="109"/>
      <c r="CA286" s="109"/>
      <c r="CB286" s="109"/>
      <c r="CC286" s="109"/>
      <c r="CD286" s="109"/>
      <c r="CE286" s="109"/>
      <c r="CF286" s="109"/>
      <c r="CG286" s="109"/>
      <c r="CH286" s="109"/>
      <c r="CI286" s="109"/>
      <c r="CJ286" s="109"/>
      <c r="CK286" s="109"/>
      <c r="CL286" s="109"/>
      <c r="CM286" s="109"/>
      <c r="CN286" s="185">
        <f>2500-2500+150</f>
        <v>150</v>
      </c>
      <c r="CO286" s="109"/>
      <c r="CP286" s="109"/>
      <c r="CQ286" s="109"/>
      <c r="CR286" s="109"/>
      <c r="CS286" s="109"/>
      <c r="CT286" s="109"/>
      <c r="CU286" s="109"/>
      <c r="CV286" s="109"/>
      <c r="CW286" s="109"/>
      <c r="CX286" s="109"/>
      <c r="CY286" s="109"/>
      <c r="CZ286" s="109"/>
      <c r="DA286" s="109"/>
      <c r="DB286" s="109"/>
      <c r="DC286" s="109"/>
      <c r="DD286" s="109"/>
      <c r="DE286" s="109"/>
      <c r="DF286" s="109"/>
      <c r="DG286" s="109"/>
      <c r="DH286" s="109"/>
      <c r="DI286" s="109"/>
      <c r="DJ286" s="109"/>
      <c r="DK286" s="109"/>
      <c r="DL286" s="109"/>
      <c r="DM286" s="109"/>
      <c r="DN286" s="109"/>
      <c r="DO286" s="109"/>
      <c r="DP286" s="109"/>
      <c r="DQ286" s="109"/>
      <c r="DR286" s="109"/>
      <c r="DS286" s="109"/>
      <c r="DT286" s="109"/>
      <c r="DU286" s="109"/>
      <c r="DV286" s="109"/>
      <c r="DW286" s="109"/>
      <c r="DX286" s="109"/>
      <c r="DY286" s="109"/>
      <c r="DZ286" s="109"/>
      <c r="EA286" s="109"/>
      <c r="EB286" s="109"/>
      <c r="EC286" s="109"/>
      <c r="ED286" s="109"/>
      <c r="EE286" s="109"/>
      <c r="EF286" s="109"/>
      <c r="EG286" s="109"/>
      <c r="EH286" s="109"/>
      <c r="EI286" s="109"/>
      <c r="EJ286" s="109"/>
      <c r="EK286" s="109"/>
      <c r="EL286" s="109"/>
      <c r="EM286" s="109"/>
      <c r="EN286" s="109"/>
      <c r="EO286" s="109"/>
      <c r="EP286" s="109"/>
      <c r="EQ286" s="109"/>
      <c r="ER286" s="109"/>
      <c r="ES286" s="185">
        <f>500-500</f>
        <v>0</v>
      </c>
      <c r="ET286" s="109"/>
      <c r="EU286" s="109"/>
      <c r="EV286" s="109"/>
      <c r="EW286" s="109"/>
      <c r="EX286" s="109"/>
      <c r="EY286" s="109"/>
      <c r="EZ286" s="109"/>
      <c r="FA286" s="109"/>
      <c r="FB286" s="109"/>
      <c r="FC286" s="109"/>
      <c r="FD286" s="109"/>
      <c r="FE286" s="109"/>
      <c r="FF286" s="109"/>
      <c r="FG286" s="109"/>
      <c r="FH286" s="109"/>
      <c r="FI286" s="109"/>
      <c r="FJ286" s="109"/>
      <c r="FK286" s="191"/>
      <c r="FL286" s="110" t="s">
        <v>268</v>
      </c>
      <c r="FM286" s="111" t="s">
        <v>269</v>
      </c>
      <c r="FN286" s="111"/>
      <c r="FO286" s="111" t="s">
        <v>446</v>
      </c>
      <c r="FP286" s="98">
        <f t="shared" si="116"/>
        <v>1350</v>
      </c>
      <c r="FQ286" s="5" t="s">
        <v>467</v>
      </c>
    </row>
    <row r="287" spans="1:173" s="5" customFormat="1" ht="15" customHeight="1">
      <c r="A287" s="107" t="s">
        <v>264</v>
      </c>
      <c r="B287" s="107" t="s">
        <v>414</v>
      </c>
      <c r="C287" s="107" t="s">
        <v>444</v>
      </c>
      <c r="D287" s="107" t="s">
        <v>64</v>
      </c>
      <c r="E287" s="183" t="s">
        <v>445</v>
      </c>
      <c r="F287" s="107" t="s">
        <v>267</v>
      </c>
      <c r="G287" s="107" t="s">
        <v>853</v>
      </c>
      <c r="H287" s="109"/>
      <c r="I287" s="109"/>
      <c r="J287" s="109"/>
      <c r="K287" s="109"/>
      <c r="L287" s="109"/>
      <c r="M287" s="109"/>
      <c r="N287" s="109"/>
      <c r="O287" s="109"/>
      <c r="P287" s="109"/>
      <c r="Q287" s="109"/>
      <c r="R287" s="109"/>
      <c r="S287" s="109"/>
      <c r="T287" s="109"/>
      <c r="U287" s="109"/>
      <c r="V287" s="109"/>
      <c r="W287" s="109"/>
      <c r="X287" s="109"/>
      <c r="Y287" s="109"/>
      <c r="Z287" s="109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85">
        <f>100-100</f>
        <v>0</v>
      </c>
      <c r="AQ287" s="109"/>
      <c r="AR287" s="109"/>
      <c r="AS287" s="109"/>
      <c r="AT287" s="109"/>
      <c r="AU287" s="109"/>
      <c r="AV287" s="109"/>
      <c r="AW287" s="109"/>
      <c r="AX287" s="109"/>
      <c r="AY287" s="109"/>
      <c r="AZ287" s="109"/>
      <c r="BA287" s="109"/>
      <c r="BB287" s="109"/>
      <c r="BC287" s="109"/>
      <c r="BD287" s="109"/>
      <c r="BE287" s="109"/>
      <c r="BF287" s="109"/>
      <c r="BG287" s="109"/>
      <c r="BH287" s="109"/>
      <c r="BI287" s="109"/>
      <c r="BJ287" s="109"/>
      <c r="BK287" s="109"/>
      <c r="BL287" s="109"/>
      <c r="BM287" s="109"/>
      <c r="BN287" s="109"/>
      <c r="BO287" s="109"/>
      <c r="BP287" s="109"/>
      <c r="BQ287" s="109"/>
      <c r="BR287" s="109"/>
      <c r="BS287" s="109"/>
      <c r="BT287" s="109"/>
      <c r="BU287" s="109"/>
      <c r="BV287" s="109"/>
      <c r="BW287" s="109"/>
      <c r="BX287" s="109"/>
      <c r="BY287" s="109"/>
      <c r="BZ287" s="109"/>
      <c r="CA287" s="109"/>
      <c r="CB287" s="109"/>
      <c r="CC287" s="109"/>
      <c r="CD287" s="109"/>
      <c r="CE287" s="109"/>
      <c r="CF287" s="109"/>
      <c r="CG287" s="109"/>
      <c r="CH287" s="109"/>
      <c r="CI287" s="109"/>
      <c r="CJ287" s="109"/>
      <c r="CK287" s="109"/>
      <c r="CL287" s="109"/>
      <c r="CM287" s="109"/>
      <c r="CN287" s="109"/>
      <c r="CO287" s="109"/>
      <c r="CP287" s="109"/>
      <c r="CQ287" s="109"/>
      <c r="CR287" s="109"/>
      <c r="CS287" s="109"/>
      <c r="CT287" s="109"/>
      <c r="CU287" s="109"/>
      <c r="CV287" s="109"/>
      <c r="CW287" s="109"/>
      <c r="CX287" s="109"/>
      <c r="CY287" s="109"/>
      <c r="CZ287" s="109"/>
      <c r="DA287" s="109"/>
      <c r="DB287" s="109"/>
      <c r="DC287" s="109"/>
      <c r="DD287" s="109"/>
      <c r="DE287" s="109"/>
      <c r="DF287" s="109"/>
      <c r="DG287" s="109"/>
      <c r="DH287" s="109"/>
      <c r="DI287" s="109"/>
      <c r="DJ287" s="109"/>
      <c r="DK287" s="109"/>
      <c r="DL287" s="109"/>
      <c r="DM287" s="109"/>
      <c r="DN287" s="109"/>
      <c r="DO287" s="109"/>
      <c r="DP287" s="109"/>
      <c r="DQ287" s="109"/>
      <c r="DR287" s="109"/>
      <c r="DS287" s="109"/>
      <c r="DT287" s="109"/>
      <c r="DU287" s="109"/>
      <c r="DV287" s="109"/>
      <c r="DW287" s="109"/>
      <c r="DX287" s="109"/>
      <c r="DY287" s="109"/>
      <c r="DZ287" s="109"/>
      <c r="EA287" s="109"/>
      <c r="EB287" s="109"/>
      <c r="EC287" s="109"/>
      <c r="ED287" s="109"/>
      <c r="EE287" s="109"/>
      <c r="EF287" s="109"/>
      <c r="EG287" s="109"/>
      <c r="EH287" s="109"/>
      <c r="EI287" s="109"/>
      <c r="EJ287" s="109"/>
      <c r="EK287" s="109"/>
      <c r="EL287" s="109"/>
      <c r="EM287" s="109"/>
      <c r="EN287" s="109"/>
      <c r="EO287" s="109"/>
      <c r="EP287" s="109"/>
      <c r="EQ287" s="109"/>
      <c r="ER287" s="109"/>
      <c r="ES287" s="109"/>
      <c r="ET287" s="109"/>
      <c r="EU287" s="109"/>
      <c r="EV287" s="109"/>
      <c r="EW287" s="109"/>
      <c r="EX287" s="109"/>
      <c r="EY287" s="109"/>
      <c r="EZ287" s="109"/>
      <c r="FA287" s="109"/>
      <c r="FB287" s="109"/>
      <c r="FC287" s="109"/>
      <c r="FD287" s="109"/>
      <c r="FE287" s="109"/>
      <c r="FF287" s="109"/>
      <c r="FG287" s="109"/>
      <c r="FH287" s="109"/>
      <c r="FI287" s="109"/>
      <c r="FJ287" s="109"/>
      <c r="FK287" s="191"/>
      <c r="FL287" s="110" t="s">
        <v>268</v>
      </c>
      <c r="FM287" s="111" t="s">
        <v>401</v>
      </c>
      <c r="FN287" s="111"/>
      <c r="FO287" s="111" t="s">
        <v>446</v>
      </c>
      <c r="FP287" s="98">
        <f t="shared" si="116"/>
        <v>0</v>
      </c>
      <c r="FQ287" s="5" t="s">
        <v>467</v>
      </c>
    </row>
    <row r="288" spans="1:173" s="5" customFormat="1" ht="15" customHeight="1">
      <c r="A288" s="107"/>
      <c r="B288" s="107"/>
      <c r="C288" s="107"/>
      <c r="D288" s="107"/>
      <c r="E288" s="108"/>
      <c r="F288" s="107"/>
      <c r="G288" s="107"/>
      <c r="H288" s="109"/>
      <c r="I288" s="109"/>
      <c r="J288" s="109"/>
      <c r="K288" s="109"/>
      <c r="L288" s="109"/>
      <c r="M288" s="109"/>
      <c r="N288" s="109"/>
      <c r="O288" s="109"/>
      <c r="P288" s="109"/>
      <c r="Q288" s="109"/>
      <c r="R288" s="109"/>
      <c r="S288" s="109"/>
      <c r="T288" s="109"/>
      <c r="U288" s="109"/>
      <c r="V288" s="109"/>
      <c r="W288" s="109"/>
      <c r="X288" s="109"/>
      <c r="Y288" s="109"/>
      <c r="Z288" s="109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  <c r="AR288" s="109"/>
      <c r="AS288" s="109"/>
      <c r="AT288" s="109"/>
      <c r="AU288" s="109"/>
      <c r="AV288" s="109"/>
      <c r="AW288" s="109"/>
      <c r="AX288" s="109"/>
      <c r="AY288" s="109"/>
      <c r="AZ288" s="109"/>
      <c r="BA288" s="109"/>
      <c r="BB288" s="109"/>
      <c r="BC288" s="109"/>
      <c r="BD288" s="109"/>
      <c r="BE288" s="109"/>
      <c r="BF288" s="109"/>
      <c r="BG288" s="109"/>
      <c r="BH288" s="109"/>
      <c r="BI288" s="109"/>
      <c r="BJ288" s="109"/>
      <c r="BK288" s="109"/>
      <c r="BL288" s="109"/>
      <c r="BM288" s="109"/>
      <c r="BN288" s="109"/>
      <c r="BO288" s="109"/>
      <c r="BP288" s="109"/>
      <c r="BQ288" s="109"/>
      <c r="BR288" s="109"/>
      <c r="BS288" s="109"/>
      <c r="BT288" s="109"/>
      <c r="BU288" s="109"/>
      <c r="BV288" s="109"/>
      <c r="BW288" s="109"/>
      <c r="BX288" s="109"/>
      <c r="BY288" s="109"/>
      <c r="BZ288" s="109"/>
      <c r="CA288" s="109"/>
      <c r="CB288" s="109"/>
      <c r="CC288" s="109"/>
      <c r="CD288" s="109"/>
      <c r="CE288" s="109"/>
      <c r="CF288" s="109"/>
      <c r="CG288" s="109"/>
      <c r="CH288" s="109"/>
      <c r="CI288" s="109"/>
      <c r="CJ288" s="109"/>
      <c r="CK288" s="109"/>
      <c r="CL288" s="109"/>
      <c r="CM288" s="109"/>
      <c r="CN288" s="109"/>
      <c r="CO288" s="109"/>
      <c r="CP288" s="109"/>
      <c r="CQ288" s="109"/>
      <c r="CR288" s="109"/>
      <c r="CS288" s="109"/>
      <c r="CT288" s="109"/>
      <c r="CU288" s="109"/>
      <c r="CV288" s="109"/>
      <c r="CW288" s="109"/>
      <c r="CX288" s="109"/>
      <c r="CY288" s="109"/>
      <c r="CZ288" s="109"/>
      <c r="DA288" s="109"/>
      <c r="DB288" s="109"/>
      <c r="DC288" s="109"/>
      <c r="DD288" s="109"/>
      <c r="DE288" s="109"/>
      <c r="DF288" s="109"/>
      <c r="DG288" s="109"/>
      <c r="DH288" s="109"/>
      <c r="DI288" s="109"/>
      <c r="DJ288" s="109"/>
      <c r="DK288" s="109"/>
      <c r="DL288" s="109"/>
      <c r="DM288" s="109"/>
      <c r="DN288" s="109"/>
      <c r="DO288" s="109"/>
      <c r="DP288" s="109"/>
      <c r="DQ288" s="109"/>
      <c r="DR288" s="109"/>
      <c r="DS288" s="109"/>
      <c r="DT288" s="109"/>
      <c r="DU288" s="109"/>
      <c r="DV288" s="109"/>
      <c r="DW288" s="109"/>
      <c r="DX288" s="109"/>
      <c r="DY288" s="109"/>
      <c r="DZ288" s="109"/>
      <c r="EA288" s="109"/>
      <c r="EB288" s="109"/>
      <c r="EC288" s="109"/>
      <c r="ED288" s="109"/>
      <c r="EE288" s="109"/>
      <c r="EF288" s="109"/>
      <c r="EG288" s="109"/>
      <c r="EH288" s="109"/>
      <c r="EI288" s="109"/>
      <c r="EJ288" s="109"/>
      <c r="EK288" s="109"/>
      <c r="EL288" s="109"/>
      <c r="EM288" s="109"/>
      <c r="EN288" s="109"/>
      <c r="EO288" s="109"/>
      <c r="EP288" s="109"/>
      <c r="EQ288" s="109"/>
      <c r="ER288" s="109"/>
      <c r="ES288" s="109"/>
      <c r="ET288" s="109"/>
      <c r="EU288" s="109"/>
      <c r="EV288" s="109"/>
      <c r="EW288" s="109"/>
      <c r="EX288" s="109"/>
      <c r="EY288" s="109"/>
      <c r="EZ288" s="109"/>
      <c r="FA288" s="109"/>
      <c r="FB288" s="109"/>
      <c r="FC288" s="109"/>
      <c r="FD288" s="109"/>
      <c r="FE288" s="109"/>
      <c r="FF288" s="109"/>
      <c r="FG288" s="109"/>
      <c r="FH288" s="109"/>
      <c r="FI288" s="109"/>
      <c r="FJ288" s="109"/>
      <c r="FK288" s="191"/>
      <c r="FL288" s="110"/>
      <c r="FM288" s="111"/>
      <c r="FN288" s="111"/>
      <c r="FO288" s="111"/>
      <c r="FP288" s="98">
        <f t="shared" si="116"/>
        <v>0</v>
      </c>
    </row>
    <row r="289" spans="1:173" s="5" customFormat="1" ht="15" customHeight="1">
      <c r="A289" s="107"/>
      <c r="B289" s="107"/>
      <c r="C289" s="107"/>
      <c r="D289" s="107"/>
      <c r="E289" s="108"/>
      <c r="F289" s="107"/>
      <c r="G289" s="107"/>
      <c r="H289" s="109"/>
      <c r="I289" s="109"/>
      <c r="J289" s="109"/>
      <c r="K289" s="109"/>
      <c r="L289" s="109"/>
      <c r="M289" s="109"/>
      <c r="N289" s="109"/>
      <c r="O289" s="109"/>
      <c r="P289" s="109"/>
      <c r="Q289" s="109"/>
      <c r="R289" s="109"/>
      <c r="S289" s="109"/>
      <c r="T289" s="109"/>
      <c r="U289" s="109"/>
      <c r="V289" s="109"/>
      <c r="W289" s="109"/>
      <c r="X289" s="109"/>
      <c r="Y289" s="109"/>
      <c r="Z289" s="109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109"/>
      <c r="AQ289" s="109"/>
      <c r="AR289" s="109"/>
      <c r="AS289" s="109"/>
      <c r="AT289" s="109"/>
      <c r="AU289" s="109"/>
      <c r="AV289" s="109"/>
      <c r="AW289" s="109"/>
      <c r="AX289" s="109"/>
      <c r="AY289" s="109"/>
      <c r="AZ289" s="109"/>
      <c r="BA289" s="109"/>
      <c r="BB289" s="109"/>
      <c r="BC289" s="109"/>
      <c r="BD289" s="109"/>
      <c r="BE289" s="109"/>
      <c r="BF289" s="109"/>
      <c r="BG289" s="109"/>
      <c r="BH289" s="109"/>
      <c r="BI289" s="109"/>
      <c r="BJ289" s="109"/>
      <c r="BK289" s="109"/>
      <c r="BL289" s="109"/>
      <c r="BM289" s="109"/>
      <c r="BN289" s="109"/>
      <c r="BO289" s="109"/>
      <c r="BP289" s="109"/>
      <c r="BQ289" s="109"/>
      <c r="BR289" s="109"/>
      <c r="BS289" s="109"/>
      <c r="BT289" s="109"/>
      <c r="BU289" s="109"/>
      <c r="BV289" s="109"/>
      <c r="BW289" s="109"/>
      <c r="BX289" s="109"/>
      <c r="BY289" s="109"/>
      <c r="BZ289" s="109"/>
      <c r="CA289" s="109"/>
      <c r="CB289" s="109"/>
      <c r="CC289" s="109"/>
      <c r="CD289" s="109"/>
      <c r="CE289" s="109"/>
      <c r="CF289" s="109"/>
      <c r="CG289" s="109"/>
      <c r="CH289" s="109"/>
      <c r="CI289" s="109"/>
      <c r="CJ289" s="109"/>
      <c r="CK289" s="109"/>
      <c r="CL289" s="109"/>
      <c r="CM289" s="109"/>
      <c r="CN289" s="109"/>
      <c r="CO289" s="109"/>
      <c r="CP289" s="109"/>
      <c r="CQ289" s="109"/>
      <c r="CR289" s="109"/>
      <c r="CS289" s="109"/>
      <c r="CT289" s="109"/>
      <c r="CU289" s="109"/>
      <c r="CV289" s="109"/>
      <c r="CW289" s="109"/>
      <c r="CX289" s="109"/>
      <c r="CY289" s="109"/>
      <c r="CZ289" s="109"/>
      <c r="DA289" s="109"/>
      <c r="DB289" s="109"/>
      <c r="DC289" s="109"/>
      <c r="DD289" s="109"/>
      <c r="DE289" s="109"/>
      <c r="DF289" s="109"/>
      <c r="DG289" s="109"/>
      <c r="DH289" s="109"/>
      <c r="DI289" s="109"/>
      <c r="DJ289" s="109"/>
      <c r="DK289" s="109"/>
      <c r="DL289" s="109"/>
      <c r="DM289" s="109"/>
      <c r="DN289" s="109"/>
      <c r="DO289" s="109"/>
      <c r="DP289" s="109"/>
      <c r="DQ289" s="109"/>
      <c r="DR289" s="109"/>
      <c r="DS289" s="109"/>
      <c r="DT289" s="109"/>
      <c r="DU289" s="109"/>
      <c r="DV289" s="109"/>
      <c r="DW289" s="109"/>
      <c r="DX289" s="109"/>
      <c r="DY289" s="109"/>
      <c r="DZ289" s="109"/>
      <c r="EA289" s="109"/>
      <c r="EB289" s="109"/>
      <c r="EC289" s="109"/>
      <c r="ED289" s="109"/>
      <c r="EE289" s="109"/>
      <c r="EF289" s="109"/>
      <c r="EG289" s="109"/>
      <c r="EH289" s="109"/>
      <c r="EI289" s="109"/>
      <c r="EJ289" s="109"/>
      <c r="EK289" s="109"/>
      <c r="EL289" s="109"/>
      <c r="EM289" s="109"/>
      <c r="EN289" s="109"/>
      <c r="EO289" s="109"/>
      <c r="EP289" s="109"/>
      <c r="EQ289" s="109"/>
      <c r="ER289" s="109"/>
      <c r="ES289" s="109"/>
      <c r="ET289" s="109"/>
      <c r="EU289" s="109"/>
      <c r="EV289" s="109"/>
      <c r="EW289" s="109"/>
      <c r="EX289" s="109"/>
      <c r="EY289" s="109"/>
      <c r="EZ289" s="109"/>
      <c r="FA289" s="109"/>
      <c r="FB289" s="109"/>
      <c r="FC289" s="109"/>
      <c r="FD289" s="109"/>
      <c r="FE289" s="109"/>
      <c r="FF289" s="109"/>
      <c r="FG289" s="109"/>
      <c r="FH289" s="109"/>
      <c r="FI289" s="109"/>
      <c r="FJ289" s="109"/>
      <c r="FK289" s="191"/>
      <c r="FL289" s="110"/>
      <c r="FM289" s="111"/>
      <c r="FN289" s="111"/>
      <c r="FO289" s="111"/>
      <c r="FP289" s="98">
        <f t="shared" si="116"/>
        <v>0</v>
      </c>
    </row>
    <row r="290" spans="1:173" s="5" customFormat="1" ht="15" customHeight="1">
      <c r="A290" s="107"/>
      <c r="B290" s="107"/>
      <c r="C290" s="107"/>
      <c r="D290" s="107"/>
      <c r="E290" s="108"/>
      <c r="F290" s="107"/>
      <c r="G290" s="107"/>
      <c r="H290" s="109"/>
      <c r="I290" s="109"/>
      <c r="J290" s="109"/>
      <c r="K290" s="109"/>
      <c r="L290" s="109"/>
      <c r="M290" s="109"/>
      <c r="N290" s="109"/>
      <c r="O290" s="109"/>
      <c r="P290" s="109"/>
      <c r="Q290" s="109"/>
      <c r="R290" s="109"/>
      <c r="S290" s="109"/>
      <c r="T290" s="109"/>
      <c r="U290" s="109"/>
      <c r="V290" s="109"/>
      <c r="W290" s="109"/>
      <c r="X290" s="109"/>
      <c r="Y290" s="109"/>
      <c r="Z290" s="109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  <c r="AR290" s="109"/>
      <c r="AS290" s="109"/>
      <c r="AT290" s="109"/>
      <c r="AU290" s="109"/>
      <c r="AV290" s="109"/>
      <c r="AW290" s="109"/>
      <c r="AX290" s="109"/>
      <c r="AY290" s="109"/>
      <c r="AZ290" s="109"/>
      <c r="BA290" s="109"/>
      <c r="BB290" s="109"/>
      <c r="BC290" s="109"/>
      <c r="BD290" s="109"/>
      <c r="BE290" s="109"/>
      <c r="BF290" s="109"/>
      <c r="BG290" s="109"/>
      <c r="BH290" s="109"/>
      <c r="BI290" s="109"/>
      <c r="BJ290" s="109"/>
      <c r="BK290" s="109"/>
      <c r="BL290" s="109"/>
      <c r="BM290" s="109"/>
      <c r="BN290" s="109"/>
      <c r="BO290" s="109"/>
      <c r="BP290" s="109"/>
      <c r="BQ290" s="109"/>
      <c r="BR290" s="109"/>
      <c r="BS290" s="109"/>
      <c r="BT290" s="109"/>
      <c r="BU290" s="109"/>
      <c r="BV290" s="109"/>
      <c r="BW290" s="109"/>
      <c r="BX290" s="109"/>
      <c r="BY290" s="109"/>
      <c r="BZ290" s="109"/>
      <c r="CA290" s="109"/>
      <c r="CB290" s="109"/>
      <c r="CC290" s="109"/>
      <c r="CD290" s="109"/>
      <c r="CE290" s="109"/>
      <c r="CF290" s="109"/>
      <c r="CG290" s="109"/>
      <c r="CH290" s="109"/>
      <c r="CI290" s="109"/>
      <c r="CJ290" s="109"/>
      <c r="CK290" s="109"/>
      <c r="CL290" s="109"/>
      <c r="CM290" s="109"/>
      <c r="CN290" s="109"/>
      <c r="CO290" s="109"/>
      <c r="CP290" s="109"/>
      <c r="CQ290" s="109"/>
      <c r="CR290" s="109"/>
      <c r="CS290" s="109"/>
      <c r="CT290" s="109"/>
      <c r="CU290" s="109"/>
      <c r="CV290" s="109"/>
      <c r="CW290" s="109"/>
      <c r="CX290" s="109"/>
      <c r="CY290" s="109"/>
      <c r="CZ290" s="109"/>
      <c r="DA290" s="109"/>
      <c r="DB290" s="109"/>
      <c r="DC290" s="109"/>
      <c r="DD290" s="109"/>
      <c r="DE290" s="109"/>
      <c r="DF290" s="109"/>
      <c r="DG290" s="109"/>
      <c r="DH290" s="109"/>
      <c r="DI290" s="109"/>
      <c r="DJ290" s="109"/>
      <c r="DK290" s="109"/>
      <c r="DL290" s="109"/>
      <c r="DM290" s="109"/>
      <c r="DN290" s="109"/>
      <c r="DO290" s="109"/>
      <c r="DP290" s="109"/>
      <c r="DQ290" s="109"/>
      <c r="DR290" s="109"/>
      <c r="DS290" s="109"/>
      <c r="DT290" s="109"/>
      <c r="DU290" s="109"/>
      <c r="DV290" s="109"/>
      <c r="DW290" s="109"/>
      <c r="DX290" s="109"/>
      <c r="DY290" s="109"/>
      <c r="DZ290" s="109"/>
      <c r="EA290" s="109"/>
      <c r="EB290" s="109"/>
      <c r="EC290" s="109"/>
      <c r="ED290" s="109"/>
      <c r="EE290" s="109"/>
      <c r="EF290" s="109"/>
      <c r="EG290" s="109"/>
      <c r="EH290" s="109"/>
      <c r="EI290" s="109"/>
      <c r="EJ290" s="109"/>
      <c r="EK290" s="109"/>
      <c r="EL290" s="109"/>
      <c r="EM290" s="109"/>
      <c r="EN290" s="109"/>
      <c r="EO290" s="109"/>
      <c r="EP290" s="109"/>
      <c r="EQ290" s="109"/>
      <c r="ER290" s="109"/>
      <c r="ES290" s="109"/>
      <c r="ET290" s="109"/>
      <c r="EU290" s="109"/>
      <c r="EV290" s="109"/>
      <c r="EW290" s="109"/>
      <c r="EX290" s="109"/>
      <c r="EY290" s="109"/>
      <c r="EZ290" s="109"/>
      <c r="FA290" s="109"/>
      <c r="FB290" s="109"/>
      <c r="FC290" s="109"/>
      <c r="FD290" s="109"/>
      <c r="FE290" s="109"/>
      <c r="FF290" s="109"/>
      <c r="FG290" s="109"/>
      <c r="FH290" s="109"/>
      <c r="FI290" s="109"/>
      <c r="FJ290" s="109"/>
      <c r="FK290" s="191"/>
      <c r="FL290" s="110"/>
      <c r="FM290" s="111"/>
      <c r="FN290" s="111"/>
      <c r="FO290" s="111"/>
      <c r="FP290" s="98">
        <f t="shared" si="116"/>
        <v>0</v>
      </c>
    </row>
    <row r="291" spans="1:173" ht="17.7" customHeight="1">
      <c r="A291" s="79"/>
      <c r="B291" s="15"/>
      <c r="C291" s="15"/>
      <c r="D291" s="34"/>
      <c r="E291" s="16" t="s">
        <v>5</v>
      </c>
      <c r="F291" s="16"/>
      <c r="G291" s="17"/>
      <c r="H291" s="24">
        <f t="shared" ref="H291:AM291" si="117">SUM(H280:H290)</f>
        <v>60</v>
      </c>
      <c r="I291" s="24">
        <f t="shared" si="117"/>
        <v>0</v>
      </c>
      <c r="J291" s="24">
        <f t="shared" si="117"/>
        <v>0</v>
      </c>
      <c r="K291" s="24">
        <f t="shared" si="117"/>
        <v>0</v>
      </c>
      <c r="L291" s="24">
        <f t="shared" si="117"/>
        <v>2070</v>
      </c>
      <c r="M291" s="24">
        <f t="shared" si="117"/>
        <v>0</v>
      </c>
      <c r="N291" s="24">
        <f t="shared" si="117"/>
        <v>240</v>
      </c>
      <c r="O291" s="24">
        <f t="shared" si="117"/>
        <v>10</v>
      </c>
      <c r="P291" s="24">
        <f t="shared" si="117"/>
        <v>2</v>
      </c>
      <c r="Q291" s="24">
        <f t="shared" si="117"/>
        <v>0</v>
      </c>
      <c r="R291" s="24">
        <f t="shared" si="117"/>
        <v>0</v>
      </c>
      <c r="S291" s="24">
        <f t="shared" si="117"/>
        <v>0</v>
      </c>
      <c r="T291" s="24">
        <f t="shared" si="117"/>
        <v>0</v>
      </c>
      <c r="U291" s="24">
        <f t="shared" si="117"/>
        <v>0</v>
      </c>
      <c r="V291" s="24">
        <f t="shared" si="117"/>
        <v>0</v>
      </c>
      <c r="W291" s="24">
        <f t="shared" si="117"/>
        <v>2</v>
      </c>
      <c r="X291" s="24">
        <f t="shared" si="117"/>
        <v>0</v>
      </c>
      <c r="Y291" s="24">
        <f t="shared" si="117"/>
        <v>0</v>
      </c>
      <c r="Z291" s="24">
        <f t="shared" si="117"/>
        <v>0</v>
      </c>
      <c r="AA291" s="24">
        <f t="shared" si="117"/>
        <v>0</v>
      </c>
      <c r="AB291" s="24">
        <f t="shared" si="117"/>
        <v>0</v>
      </c>
      <c r="AC291" s="24">
        <f t="shared" si="117"/>
        <v>0</v>
      </c>
      <c r="AD291" s="24">
        <f t="shared" si="117"/>
        <v>49</v>
      </c>
      <c r="AE291" s="24">
        <f t="shared" si="117"/>
        <v>260</v>
      </c>
      <c r="AF291" s="24">
        <f t="shared" si="117"/>
        <v>0</v>
      </c>
      <c r="AG291" s="24">
        <f t="shared" si="117"/>
        <v>0</v>
      </c>
      <c r="AH291" s="24">
        <f t="shared" si="117"/>
        <v>0</v>
      </c>
      <c r="AI291" s="24">
        <f t="shared" si="117"/>
        <v>10</v>
      </c>
      <c r="AJ291" s="24">
        <f t="shared" si="117"/>
        <v>4</v>
      </c>
      <c r="AK291" s="24">
        <f t="shared" si="117"/>
        <v>0</v>
      </c>
      <c r="AL291" s="24">
        <f t="shared" si="117"/>
        <v>0</v>
      </c>
      <c r="AM291" s="24">
        <f t="shared" si="117"/>
        <v>1030</v>
      </c>
      <c r="AN291" s="24">
        <f t="shared" ref="AN291:BT291" si="118">SUM(AN280:AN290)</f>
        <v>0</v>
      </c>
      <c r="AO291" s="24">
        <f t="shared" si="118"/>
        <v>0</v>
      </c>
      <c r="AP291" s="24">
        <f t="shared" si="118"/>
        <v>63</v>
      </c>
      <c r="AQ291" s="24">
        <f t="shared" si="118"/>
        <v>3</v>
      </c>
      <c r="AR291" s="24">
        <f t="shared" si="118"/>
        <v>0</v>
      </c>
      <c r="AS291" s="24">
        <f t="shared" si="118"/>
        <v>2</v>
      </c>
      <c r="AT291" s="24">
        <f t="shared" si="118"/>
        <v>12</v>
      </c>
      <c r="AU291" s="24">
        <f t="shared" si="118"/>
        <v>5270</v>
      </c>
      <c r="AV291" s="24">
        <f t="shared" si="118"/>
        <v>0</v>
      </c>
      <c r="AW291" s="24">
        <f t="shared" si="118"/>
        <v>0</v>
      </c>
      <c r="AX291" s="24">
        <f t="shared" si="118"/>
        <v>0</v>
      </c>
      <c r="AY291" s="24">
        <f t="shared" si="118"/>
        <v>0</v>
      </c>
      <c r="AZ291" s="24">
        <f t="shared" si="118"/>
        <v>0</v>
      </c>
      <c r="BA291" s="24">
        <f t="shared" si="118"/>
        <v>1</v>
      </c>
      <c r="BB291" s="24">
        <f t="shared" si="118"/>
        <v>7</v>
      </c>
      <c r="BC291" s="24">
        <f t="shared" si="118"/>
        <v>2</v>
      </c>
      <c r="BD291" s="24">
        <f t="shared" si="118"/>
        <v>1</v>
      </c>
      <c r="BE291" s="24">
        <f t="shared" si="118"/>
        <v>1</v>
      </c>
      <c r="BF291" s="24">
        <f t="shared" si="118"/>
        <v>4940</v>
      </c>
      <c r="BG291" s="24">
        <f t="shared" si="118"/>
        <v>1</v>
      </c>
      <c r="BH291" s="24">
        <f t="shared" si="118"/>
        <v>3</v>
      </c>
      <c r="BI291" s="24">
        <f t="shared" si="118"/>
        <v>1</v>
      </c>
      <c r="BJ291" s="24">
        <f t="shared" si="118"/>
        <v>2</v>
      </c>
      <c r="BK291" s="24">
        <f t="shared" si="118"/>
        <v>0</v>
      </c>
      <c r="BL291" s="24">
        <f t="shared" si="118"/>
        <v>0</v>
      </c>
      <c r="BM291" s="24">
        <f t="shared" si="118"/>
        <v>0</v>
      </c>
      <c r="BN291" s="24">
        <f t="shared" ref="BN291" si="119">SUM(BN280:BN290)</f>
        <v>0</v>
      </c>
      <c r="BO291" s="24">
        <f t="shared" si="118"/>
        <v>0</v>
      </c>
      <c r="BP291" s="24">
        <f t="shared" si="118"/>
        <v>0</v>
      </c>
      <c r="BQ291" s="24">
        <f t="shared" si="118"/>
        <v>1</v>
      </c>
      <c r="BR291" s="24">
        <f t="shared" si="118"/>
        <v>0</v>
      </c>
      <c r="BS291" s="24">
        <f t="shared" si="118"/>
        <v>0</v>
      </c>
      <c r="BT291" s="24">
        <f t="shared" si="118"/>
        <v>1</v>
      </c>
      <c r="BU291" s="24">
        <f t="shared" ref="BU291:DA291" si="120">SUM(BU280:BU290)</f>
        <v>200</v>
      </c>
      <c r="BV291" s="24">
        <f t="shared" si="120"/>
        <v>20</v>
      </c>
      <c r="BW291" s="24">
        <f t="shared" si="120"/>
        <v>210</v>
      </c>
      <c r="BX291" s="24">
        <f t="shared" si="120"/>
        <v>1470</v>
      </c>
      <c r="BY291" s="24">
        <f t="shared" si="120"/>
        <v>210</v>
      </c>
      <c r="BZ291" s="24">
        <f t="shared" si="120"/>
        <v>0</v>
      </c>
      <c r="CA291" s="24">
        <f t="shared" si="120"/>
        <v>0</v>
      </c>
      <c r="CB291" s="24">
        <f t="shared" si="120"/>
        <v>0</v>
      </c>
      <c r="CC291" s="24">
        <f t="shared" si="120"/>
        <v>9</v>
      </c>
      <c r="CD291" s="24">
        <f t="shared" si="120"/>
        <v>27</v>
      </c>
      <c r="CE291" s="24">
        <f t="shared" si="120"/>
        <v>220</v>
      </c>
      <c r="CF291" s="24">
        <f t="shared" si="120"/>
        <v>0</v>
      </c>
      <c r="CG291" s="24">
        <f t="shared" si="120"/>
        <v>10</v>
      </c>
      <c r="CH291" s="24">
        <f t="shared" ref="CH291" si="121">SUM(CH280:CH290)</f>
        <v>9</v>
      </c>
      <c r="CI291" s="24">
        <f t="shared" si="120"/>
        <v>470</v>
      </c>
      <c r="CJ291" s="24">
        <f t="shared" si="120"/>
        <v>0</v>
      </c>
      <c r="CK291" s="24">
        <f t="shared" si="120"/>
        <v>140</v>
      </c>
      <c r="CL291" s="24">
        <f t="shared" si="120"/>
        <v>1850</v>
      </c>
      <c r="CM291" s="24">
        <f t="shared" si="120"/>
        <v>480</v>
      </c>
      <c r="CN291" s="24">
        <f t="shared" si="120"/>
        <v>160</v>
      </c>
      <c r="CO291" s="24">
        <f t="shared" si="120"/>
        <v>23</v>
      </c>
      <c r="CP291" s="24">
        <f t="shared" si="120"/>
        <v>30</v>
      </c>
      <c r="CQ291" s="24">
        <f t="shared" si="120"/>
        <v>10</v>
      </c>
      <c r="CR291" s="24">
        <f t="shared" si="120"/>
        <v>3</v>
      </c>
      <c r="CS291" s="24">
        <f t="shared" si="120"/>
        <v>0</v>
      </c>
      <c r="CT291" s="24">
        <f t="shared" si="120"/>
        <v>780</v>
      </c>
      <c r="CU291" s="24">
        <f t="shared" si="120"/>
        <v>0</v>
      </c>
      <c r="CV291" s="24">
        <f t="shared" si="120"/>
        <v>0</v>
      </c>
      <c r="CW291" s="24">
        <f t="shared" si="120"/>
        <v>0</v>
      </c>
      <c r="CX291" s="24">
        <f t="shared" si="120"/>
        <v>30</v>
      </c>
      <c r="CY291" s="24">
        <f t="shared" si="120"/>
        <v>0</v>
      </c>
      <c r="CZ291" s="24">
        <f t="shared" si="120"/>
        <v>0</v>
      </c>
      <c r="DA291" s="24">
        <f t="shared" si="120"/>
        <v>0</v>
      </c>
      <c r="DB291" s="24">
        <f t="shared" ref="DB291:EG291" si="122">SUM(DB280:DB290)</f>
        <v>0</v>
      </c>
      <c r="DC291" s="24">
        <f t="shared" si="122"/>
        <v>140</v>
      </c>
      <c r="DD291" s="24">
        <f t="shared" si="122"/>
        <v>270</v>
      </c>
      <c r="DE291" s="24">
        <f t="shared" si="122"/>
        <v>15</v>
      </c>
      <c r="DF291" s="24">
        <f t="shared" si="122"/>
        <v>38</v>
      </c>
      <c r="DG291" s="24">
        <f t="shared" si="122"/>
        <v>40</v>
      </c>
      <c r="DH291" s="24">
        <f t="shared" si="122"/>
        <v>30</v>
      </c>
      <c r="DI291" s="24">
        <f t="shared" si="122"/>
        <v>0</v>
      </c>
      <c r="DJ291" s="24">
        <f t="shared" si="122"/>
        <v>2</v>
      </c>
      <c r="DK291" s="24">
        <f t="shared" si="122"/>
        <v>360</v>
      </c>
      <c r="DL291" s="24">
        <f t="shared" si="122"/>
        <v>0</v>
      </c>
      <c r="DM291" s="24">
        <f t="shared" si="122"/>
        <v>0</v>
      </c>
      <c r="DN291" s="24">
        <f t="shared" si="122"/>
        <v>20</v>
      </c>
      <c r="DO291" s="24">
        <f t="shared" si="122"/>
        <v>0</v>
      </c>
      <c r="DP291" s="24">
        <f t="shared" si="122"/>
        <v>0</v>
      </c>
      <c r="DQ291" s="24">
        <f t="shared" si="122"/>
        <v>0</v>
      </c>
      <c r="DR291" s="24">
        <f t="shared" si="122"/>
        <v>30</v>
      </c>
      <c r="DS291" s="24">
        <f t="shared" si="122"/>
        <v>0</v>
      </c>
      <c r="DT291" s="24">
        <f t="shared" si="122"/>
        <v>250</v>
      </c>
      <c r="DU291" s="24">
        <f t="shared" si="122"/>
        <v>0</v>
      </c>
      <c r="DV291" s="24">
        <f t="shared" si="122"/>
        <v>0</v>
      </c>
      <c r="DW291" s="24">
        <f t="shared" si="122"/>
        <v>3600</v>
      </c>
      <c r="DX291" s="24">
        <f t="shared" si="122"/>
        <v>0</v>
      </c>
      <c r="DY291" s="24">
        <f t="shared" si="122"/>
        <v>0</v>
      </c>
      <c r="DZ291" s="24">
        <f t="shared" si="122"/>
        <v>16</v>
      </c>
      <c r="EA291" s="24">
        <f t="shared" si="122"/>
        <v>0</v>
      </c>
      <c r="EB291" s="24">
        <f t="shared" si="122"/>
        <v>0</v>
      </c>
      <c r="EC291" s="24">
        <f t="shared" si="122"/>
        <v>0</v>
      </c>
      <c r="ED291" s="24">
        <f t="shared" si="122"/>
        <v>0</v>
      </c>
      <c r="EE291" s="24">
        <f t="shared" si="122"/>
        <v>0</v>
      </c>
      <c r="EF291" s="24">
        <f t="shared" si="122"/>
        <v>0</v>
      </c>
      <c r="EG291" s="24">
        <f t="shared" si="122"/>
        <v>0</v>
      </c>
      <c r="EH291" s="24">
        <f t="shared" ref="EH291:FJ291" si="123">SUM(EH280:EH290)</f>
        <v>0</v>
      </c>
      <c r="EI291" s="24">
        <f t="shared" si="123"/>
        <v>0</v>
      </c>
      <c r="EJ291" s="24">
        <f t="shared" si="123"/>
        <v>4</v>
      </c>
      <c r="EK291" s="24">
        <f t="shared" si="123"/>
        <v>0</v>
      </c>
      <c r="EL291" s="24">
        <f t="shared" si="123"/>
        <v>0</v>
      </c>
      <c r="EM291" s="24">
        <f t="shared" si="123"/>
        <v>0</v>
      </c>
      <c r="EN291" s="24">
        <f t="shared" si="123"/>
        <v>0</v>
      </c>
      <c r="EO291" s="24">
        <f t="shared" si="123"/>
        <v>0</v>
      </c>
      <c r="EP291" s="24">
        <f t="shared" si="123"/>
        <v>0</v>
      </c>
      <c r="EQ291" s="24">
        <f t="shared" si="123"/>
        <v>0</v>
      </c>
      <c r="ER291" s="24">
        <f t="shared" si="123"/>
        <v>0</v>
      </c>
      <c r="ES291" s="24">
        <f t="shared" si="123"/>
        <v>0</v>
      </c>
      <c r="ET291" s="24">
        <f t="shared" si="123"/>
        <v>50</v>
      </c>
      <c r="EU291" s="24">
        <f t="shared" si="123"/>
        <v>580</v>
      </c>
      <c r="EV291" s="24">
        <f t="shared" si="123"/>
        <v>35</v>
      </c>
      <c r="EW291" s="24">
        <f t="shared" si="123"/>
        <v>0</v>
      </c>
      <c r="EX291" s="24">
        <f t="shared" si="123"/>
        <v>2</v>
      </c>
      <c r="EY291" s="24">
        <f t="shared" si="123"/>
        <v>0</v>
      </c>
      <c r="EZ291" s="24">
        <f t="shared" si="123"/>
        <v>4</v>
      </c>
      <c r="FA291" s="24">
        <f t="shared" si="123"/>
        <v>0</v>
      </c>
      <c r="FB291" s="24">
        <f t="shared" si="123"/>
        <v>47</v>
      </c>
      <c r="FC291" s="24">
        <f t="shared" si="123"/>
        <v>0</v>
      </c>
      <c r="FD291" s="24">
        <f t="shared" si="123"/>
        <v>0</v>
      </c>
      <c r="FE291" s="24">
        <f t="shared" si="123"/>
        <v>0</v>
      </c>
      <c r="FF291" s="24">
        <f t="shared" si="123"/>
        <v>150</v>
      </c>
      <c r="FG291" s="24">
        <f t="shared" si="123"/>
        <v>0</v>
      </c>
      <c r="FH291" s="24">
        <f t="shared" si="123"/>
        <v>0</v>
      </c>
      <c r="FI291" s="24">
        <f t="shared" si="123"/>
        <v>0</v>
      </c>
      <c r="FJ291" s="24">
        <f t="shared" si="123"/>
        <v>1</v>
      </c>
      <c r="FK291" s="194"/>
      <c r="FL291" s="40">
        <f>SUM(H291:FJ291)</f>
        <v>26093</v>
      </c>
      <c r="FM291" s="31"/>
      <c r="FN291" s="32"/>
      <c r="FO291" s="32"/>
      <c r="FP291" s="24">
        <f>SUM(FP280:FP290)</f>
        <v>26093</v>
      </c>
      <c r="FQ291" s="5"/>
    </row>
    <row r="292" spans="1:173" s="12" customFormat="1" ht="17.55" customHeight="1">
      <c r="A292" s="80"/>
      <c r="B292" s="9"/>
      <c r="C292" s="9"/>
      <c r="D292" s="3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195"/>
      <c r="FL292" s="10"/>
      <c r="FM292" s="14"/>
      <c r="FN292" s="9"/>
      <c r="FO292" s="9"/>
      <c r="FP292" s="9"/>
      <c r="FQ292" s="5"/>
    </row>
    <row r="293" spans="1:173" s="12" customFormat="1" ht="17.55" customHeight="1">
      <c r="B293" s="22"/>
      <c r="E293" s="12" t="s">
        <v>21</v>
      </c>
      <c r="F293" s="11" t="s">
        <v>6</v>
      </c>
      <c r="G293" s="22"/>
      <c r="H293" s="27">
        <f>SUMIF($F$6:$F290,"N",H$6:H290)</f>
        <v>495</v>
      </c>
      <c r="I293" s="27">
        <f>SUMIF($F$6:$F290,"N",I$6:I290)</f>
        <v>0</v>
      </c>
      <c r="J293" s="27">
        <f>SUMIF($F$6:$F290,"N",J$6:J290)</f>
        <v>0</v>
      </c>
      <c r="K293" s="27">
        <f>SUMIF($F$6:$F290,"N",K$6:K290)</f>
        <v>0</v>
      </c>
      <c r="L293" s="27">
        <f>SUMIF($F$6:$F290,"N",L$6:L290)</f>
        <v>6900</v>
      </c>
      <c r="M293" s="27">
        <f>SUMIF($F$6:$F290,"N",M$6:M290)</f>
        <v>0</v>
      </c>
      <c r="N293" s="27">
        <f>SUMIF($F$6:$F290,"N",N$6:N290)</f>
        <v>720</v>
      </c>
      <c r="O293" s="27">
        <f>SUMIF($F$6:$F290,"N",O$6:O290)</f>
        <v>10</v>
      </c>
      <c r="P293" s="27">
        <f>SUMIF($F$6:$F290,"N",P$6:P290)</f>
        <v>2</v>
      </c>
      <c r="Q293" s="27">
        <f>SUMIF($F$6:$F290,"N",Q$6:Q290)</f>
        <v>0</v>
      </c>
      <c r="R293" s="27">
        <f>SUMIF($F$6:$F290,"N",R$6:R290)</f>
        <v>0</v>
      </c>
      <c r="S293" s="27">
        <f>SUMIF($F$6:$F290,"N",S$6:S290)</f>
        <v>0</v>
      </c>
      <c r="T293" s="27">
        <f>SUMIF($F$6:$F290,"N",T$6:T290)</f>
        <v>11</v>
      </c>
      <c r="U293" s="27">
        <f>SUMIF($F$6:$F290,"N",U$6:U290)</f>
        <v>0</v>
      </c>
      <c r="V293" s="27">
        <f>SUMIF($F$6:$F290,"N",V$6:V290)</f>
        <v>0</v>
      </c>
      <c r="W293" s="27">
        <f>SUMIF($F$6:$F290,"N",W$6:W290)</f>
        <v>2</v>
      </c>
      <c r="X293" s="27">
        <f>SUMIF($F$6:$F290,"N",X$6:X290)</f>
        <v>0</v>
      </c>
      <c r="Y293" s="27">
        <f>SUMIF($F$6:$F290,"N",Y$6:Y290)</f>
        <v>0</v>
      </c>
      <c r="Z293" s="27">
        <f>SUMIF($F$6:$F290,"N",Z$6:Z290)</f>
        <v>0</v>
      </c>
      <c r="AA293" s="27">
        <f>SUMIF($F$6:$F290,"N",AA$6:AA290)</f>
        <v>0</v>
      </c>
      <c r="AB293" s="27">
        <f>SUMIF($F$6:$F290,"N",AB$6:AB290)</f>
        <v>0</v>
      </c>
      <c r="AC293" s="27">
        <f>SUMIF($F$6:$F290,"N",AC$6:AC290)</f>
        <v>0</v>
      </c>
      <c r="AD293" s="27">
        <f>SUMIF($F$6:$F290,"N",AD$6:AD290)</f>
        <v>209</v>
      </c>
      <c r="AE293" s="27">
        <f>SUMIF($F$6:$F290,"N",AE$6:AE290)</f>
        <v>900</v>
      </c>
      <c r="AF293" s="27">
        <f>SUMIF($F$6:$F290,"N",AF$6:AF290)</f>
        <v>0</v>
      </c>
      <c r="AG293" s="27">
        <f>SUMIF($F$6:$F290,"N",AG$6:AG290)</f>
        <v>0</v>
      </c>
      <c r="AH293" s="27">
        <f>SUMIF($F$6:$F290,"N",AH$6:AH290)</f>
        <v>0</v>
      </c>
      <c r="AI293" s="27">
        <f>SUMIF($F$6:$F290,"N",AI$6:AI290)</f>
        <v>10</v>
      </c>
      <c r="AJ293" s="27">
        <f>SUMIF($F$6:$F290,"N",AJ$6:AJ290)</f>
        <v>4</v>
      </c>
      <c r="AK293" s="27">
        <f>SUMIF($F$6:$F290,"N",AK$6:AK290)</f>
        <v>0</v>
      </c>
      <c r="AL293" s="27">
        <f>SUMIF($F$6:$F290,"N",AL$6:AL290)</f>
        <v>0</v>
      </c>
      <c r="AM293" s="27">
        <f>SUMIF($F$6:$F290,"N",AM$6:AM290)</f>
        <v>3430</v>
      </c>
      <c r="AN293" s="27">
        <f>SUMIF($F$6:$F290,"N",AN$6:AN290)</f>
        <v>0</v>
      </c>
      <c r="AO293" s="27">
        <f>SUMIF($F$6:$F290,"N",AO$6:AO290)</f>
        <v>114</v>
      </c>
      <c r="AP293" s="27">
        <f>SUMIF($F$6:$F290,"N",AP$6:AP290)</f>
        <v>63</v>
      </c>
      <c r="AQ293" s="27">
        <f>SUMIF($F$6:$F290,"N",AQ$6:AQ290)</f>
        <v>13</v>
      </c>
      <c r="AR293" s="27">
        <f>SUMIF($F$6:$F290,"N",AR$6:AR290)</f>
        <v>0</v>
      </c>
      <c r="AS293" s="27">
        <f>SUMIF($F$6:$F290,"N",AS$6:AS290)</f>
        <v>2</v>
      </c>
      <c r="AT293" s="27">
        <f>SUMIF($F$6:$F290,"N",AT$6:AT290)</f>
        <v>12</v>
      </c>
      <c r="AU293" s="27">
        <f>SUMIF($F$6:$F290,"N",AU$6:AU290)</f>
        <v>15050</v>
      </c>
      <c r="AV293" s="27">
        <f>SUMIF($F$6:$F290,"N",AV$6:AV290)</f>
        <v>0</v>
      </c>
      <c r="AW293" s="27">
        <f>SUMIF($F$6:$F290,"N",AW$6:AW290)</f>
        <v>0</v>
      </c>
      <c r="AX293" s="27">
        <f>SUMIF($F$6:$F290,"N",AX$6:AX290)</f>
        <v>27</v>
      </c>
      <c r="AY293" s="27">
        <f>SUMIF($F$6:$F290,"N",AY$6:AY290)</f>
        <v>0</v>
      </c>
      <c r="AZ293" s="27">
        <f>SUMIF($F$6:$F290,"N",AZ$6:AZ290)</f>
        <v>0</v>
      </c>
      <c r="BA293" s="27">
        <f>SUMIF($F$6:$F290,"N",BA$6:BA290)</f>
        <v>1</v>
      </c>
      <c r="BB293" s="27">
        <f>SUMIF($F$6:$F290,"N",BB$6:BB290)</f>
        <v>27</v>
      </c>
      <c r="BC293" s="27">
        <f>SUMIF($F$6:$F290,"N",BC$6:BC290)</f>
        <v>2</v>
      </c>
      <c r="BD293" s="27">
        <f>SUMIF($F$6:$F290,"N",BD$6:BD290)</f>
        <v>1</v>
      </c>
      <c r="BE293" s="27">
        <f>SUMIF($F$6:$F290,"N",BE$6:BE290)</f>
        <v>1</v>
      </c>
      <c r="BF293" s="27">
        <f>SUMIF($F$6:$F290,"N",BF$6:BF290)</f>
        <v>14100</v>
      </c>
      <c r="BG293" s="27">
        <f>SUMIF($F$6:$F290,"N",BG$6:BG290)</f>
        <v>1</v>
      </c>
      <c r="BH293" s="27">
        <f>SUMIF($F$6:$F290,"N",BH$6:BH290)</f>
        <v>3</v>
      </c>
      <c r="BI293" s="27">
        <f>SUMIF($F$6:$F290,"N",BI$6:BI290)</f>
        <v>1</v>
      </c>
      <c r="BJ293" s="27">
        <f>SUMIF($F$6:$F290,"N",BJ$6:BJ290)</f>
        <v>2</v>
      </c>
      <c r="BK293" s="27">
        <f>SUMIF($F$6:$F290,"N",BK$6:BK290)</f>
        <v>0</v>
      </c>
      <c r="BL293" s="27">
        <f>SUMIF($F$6:$F290,"N",BL$6:BL290)</f>
        <v>0</v>
      </c>
      <c r="BM293" s="27">
        <f>SUMIF($F$6:$F290,"N",BM$6:BM290)</f>
        <v>0</v>
      </c>
      <c r="BN293" s="27">
        <f>SUMIF($F$6:$F290,"N",BN$6:BN290)</f>
        <v>25</v>
      </c>
      <c r="BO293" s="27">
        <f>SUMIF($F$6:$F290,"N",BO$6:BO290)</f>
        <v>35</v>
      </c>
      <c r="BP293" s="27">
        <f>SUMIF($F$6:$F290,"N",BP$6:BP290)</f>
        <v>0</v>
      </c>
      <c r="BQ293" s="27">
        <f>SUMIF($F$6:$F290,"N",BQ$6:BQ290)</f>
        <v>1</v>
      </c>
      <c r="BR293" s="27">
        <f>SUMIF($F$6:$F290,"N",BR$6:BR290)</f>
        <v>0</v>
      </c>
      <c r="BS293" s="27">
        <f>SUMIF($F$6:$F290,"N",BS$6:BS290)</f>
        <v>0</v>
      </c>
      <c r="BT293" s="27">
        <f>SUMIF($F$6:$F290,"N",BT$6:BT290)</f>
        <v>1</v>
      </c>
      <c r="BU293" s="27">
        <f>SUMIF($F$6:$F290,"N",BU$6:BU290)</f>
        <v>900</v>
      </c>
      <c r="BV293" s="27">
        <f>SUMIF($F$6:$F290,"N",BV$6:BV290)</f>
        <v>120</v>
      </c>
      <c r="BW293" s="27">
        <f>SUMIF($F$6:$F290,"N",BW$6:BW290)</f>
        <v>970</v>
      </c>
      <c r="BX293" s="27">
        <f>SUMIF($F$6:$F290,"N",BX$6:BX290)</f>
        <v>6650</v>
      </c>
      <c r="BY293" s="27">
        <f>SUMIF($F$6:$F290,"N",BY$6:BY290)</f>
        <v>970</v>
      </c>
      <c r="BZ293" s="27">
        <f>SUMIF($F$6:$F290,"N",BZ$6:BZ290)</f>
        <v>0</v>
      </c>
      <c r="CA293" s="27">
        <f>SUMIF($F$6:$F290,"N",CA$6:CA290)</f>
        <v>0</v>
      </c>
      <c r="CB293" s="27">
        <f>SUMIF($F$6:$F290,"N",CB$6:CB290)</f>
        <v>0</v>
      </c>
      <c r="CC293" s="27">
        <f>SUMIF($F$6:$F290,"N",CC$6:CC290)</f>
        <v>39</v>
      </c>
      <c r="CD293" s="27">
        <f>SUMIF($F$6:$F290,"N",CD$6:CD290)</f>
        <v>117</v>
      </c>
      <c r="CE293" s="27">
        <f>SUMIF($F$6:$F290,"N",CE$6:CE290)</f>
        <v>1050</v>
      </c>
      <c r="CF293" s="27">
        <f>SUMIF($F$6:$F290,"N",CF$6:CF290)</f>
        <v>0</v>
      </c>
      <c r="CG293" s="27">
        <f>SUMIF($F$6:$F290,"N",CG$6:CG290)</f>
        <v>50</v>
      </c>
      <c r="CH293" s="27">
        <f>SUMIF($F$6:$F290,"N",CH$6:CH290)</f>
        <v>9</v>
      </c>
      <c r="CI293" s="27">
        <f>SUMIF($F$6:$F290,"N",CI$6:CI290)</f>
        <v>2910</v>
      </c>
      <c r="CJ293" s="27">
        <f>SUMIF($F$6:$F290,"N",CJ$6:CJ290)</f>
        <v>0</v>
      </c>
      <c r="CK293" s="27">
        <f>SUMIF($F$6:$F290,"N",CK$6:CK290)</f>
        <v>880</v>
      </c>
      <c r="CL293" s="27">
        <f>SUMIF($F$6:$F290,"N",CL$6:CL290)</f>
        <v>11520</v>
      </c>
      <c r="CM293" s="27">
        <f>SUMIF($F$6:$F290,"N",CM$6:CM290)</f>
        <v>2940</v>
      </c>
      <c r="CN293" s="27">
        <f>SUMIF($F$6:$F290,"N",CN$6:CN290)</f>
        <v>957</v>
      </c>
      <c r="CO293" s="27">
        <f>SUMIF($F$6:$F290,"N",CO$6:CO290)</f>
        <v>135</v>
      </c>
      <c r="CP293" s="27">
        <f>SUMIF($F$6:$F290,"N",CP$6:CP290)</f>
        <v>195</v>
      </c>
      <c r="CQ293" s="27">
        <f>SUMIF($F$6:$F290,"N",CQ$6:CQ290)</f>
        <v>50</v>
      </c>
      <c r="CR293" s="27">
        <f>SUMIF($F$6:$F290,"N",CR$6:CR290)</f>
        <v>16</v>
      </c>
      <c r="CS293" s="27">
        <f>SUMIF($F$6:$F290,"N",CS$6:CS290)</f>
        <v>0</v>
      </c>
      <c r="CT293" s="27">
        <f>SUMIF($F$6:$F290,"N",CT$6:CT290)</f>
        <v>4850</v>
      </c>
      <c r="CU293" s="27">
        <f>SUMIF($F$6:$F290,"N",CU$6:CU290)</f>
        <v>0</v>
      </c>
      <c r="CV293" s="27">
        <f>SUMIF($F$6:$F290,"N",CV$6:CV290)</f>
        <v>83</v>
      </c>
      <c r="CW293" s="27">
        <f>SUMIF($F$6:$F290,"N",CW$6:CW290)</f>
        <v>10</v>
      </c>
      <c r="CX293" s="27">
        <f>SUMIF($F$6:$F290,"N",CX$6:CX290)</f>
        <v>30</v>
      </c>
      <c r="CY293" s="27">
        <f>SUMIF($F$6:$F290,"N",CY$6:CY290)</f>
        <v>7</v>
      </c>
      <c r="CZ293" s="27">
        <f>SUMIF($F$6:$F290,"N",CZ$6:CZ290)</f>
        <v>5</v>
      </c>
      <c r="DA293" s="27">
        <f>SUMIF($F$6:$F290,"N",DA$6:DA290)</f>
        <v>7</v>
      </c>
      <c r="DB293" s="27">
        <f>SUMIF($F$6:$F290,"N",DB$6:DB290)</f>
        <v>43</v>
      </c>
      <c r="DC293" s="27">
        <f>SUMIF($F$6:$F290,"N",DC$6:DC290)</f>
        <v>900</v>
      </c>
      <c r="DD293" s="27">
        <f>SUMIF($F$6:$F290,"N",DD$6:DD290)</f>
        <v>1700</v>
      </c>
      <c r="DE293" s="27">
        <f>SUMIF($F$6:$F290,"N",DE$6:DE290)</f>
        <v>50</v>
      </c>
      <c r="DF293" s="27">
        <f>SUMIF($F$6:$F290,"N",DF$6:DF290)</f>
        <v>150</v>
      </c>
      <c r="DG293" s="27">
        <f>SUMIF($F$6:$F290,"N",DG$6:DG290)</f>
        <v>150</v>
      </c>
      <c r="DH293" s="27">
        <f>SUMIF($F$6:$F290,"N",DH$6:DH290)</f>
        <v>110</v>
      </c>
      <c r="DI293" s="27">
        <f>SUMIF($F$6:$F290,"N",DI$6:DI290)</f>
        <v>0</v>
      </c>
      <c r="DJ293" s="27">
        <f>SUMIF($F$6:$F290,"N",DJ$6:DJ290)</f>
        <v>6</v>
      </c>
      <c r="DK293" s="27">
        <f>SUMIF($F$6:$F290,"N",DK$6:DK290)</f>
        <v>1400</v>
      </c>
      <c r="DL293" s="27">
        <f>SUMIF($F$6:$F290,"N",DL$6:DL290)</f>
        <v>35</v>
      </c>
      <c r="DM293" s="27">
        <f>SUMIF($F$6:$F290,"N",DM$6:DM290)</f>
        <v>5</v>
      </c>
      <c r="DN293" s="27">
        <f>SUMIF($F$6:$F290,"N",DN$6:DN290)</f>
        <v>20</v>
      </c>
      <c r="DO293" s="27">
        <f>SUMIF($F$6:$F290,"N",DO$6:DO290)</f>
        <v>5</v>
      </c>
      <c r="DP293" s="27">
        <f>SUMIF($F$6:$F290,"N",DP$6:DP290)</f>
        <v>0</v>
      </c>
      <c r="DQ293" s="27">
        <f>SUMIF($F$6:$F290,"N",DQ$6:DQ290)</f>
        <v>18</v>
      </c>
      <c r="DR293" s="27">
        <f>SUMIF($F$6:$F290,"N",DR$6:DR290)</f>
        <v>115</v>
      </c>
      <c r="DS293" s="27">
        <f>SUMIF($F$6:$F290,"N",DS$6:DS290)</f>
        <v>0</v>
      </c>
      <c r="DT293" s="27">
        <f>SUMIF($F$6:$F290,"N",DT$6:DT290)</f>
        <v>950</v>
      </c>
      <c r="DU293" s="27">
        <f>SUMIF($F$6:$F290,"N",DU$6:DU290)</f>
        <v>0</v>
      </c>
      <c r="DV293" s="27">
        <f>SUMIF($F$6:$F290,"N",DV$6:DV290)</f>
        <v>0</v>
      </c>
      <c r="DW293" s="27">
        <f>SUMIF($F$6:$F290,"N",DW$6:DW290)</f>
        <v>9600</v>
      </c>
      <c r="DX293" s="27">
        <f>SUMIF($F$6:$F290,"N",DX$6:DX290)</f>
        <v>0</v>
      </c>
      <c r="DY293" s="27">
        <f>SUMIF($F$6:$F290,"N",DY$6:DY290)</f>
        <v>0</v>
      </c>
      <c r="DZ293" s="27">
        <f>SUMIF($F$6:$F290,"N",DZ$6:DZ290)</f>
        <v>36</v>
      </c>
      <c r="EA293" s="27">
        <f>SUMIF($F$6:$F290,"N",EA$6:EA290)</f>
        <v>0</v>
      </c>
      <c r="EB293" s="27">
        <f>SUMIF($F$6:$F290,"N",EB$6:EB290)</f>
        <v>0</v>
      </c>
      <c r="EC293" s="27">
        <f>SUMIF($F$6:$F290,"N",EC$6:EC290)</f>
        <v>0</v>
      </c>
      <c r="ED293" s="27">
        <f>SUMIF($F$6:$F290,"N",ED$6:ED290)</f>
        <v>0</v>
      </c>
      <c r="EE293" s="27">
        <f>SUMIF($F$6:$F290,"N",EE$6:EE290)</f>
        <v>0</v>
      </c>
      <c r="EF293" s="27">
        <f>SUMIF($F$6:$F290,"N",EF$6:EF290)</f>
        <v>0</v>
      </c>
      <c r="EG293" s="27">
        <f>SUMIF($F$6:$F290,"N",EG$6:EG290)</f>
        <v>0</v>
      </c>
      <c r="EH293" s="27">
        <f>SUMIF($F$6:$F290,"N",EH$6:EH290)</f>
        <v>0</v>
      </c>
      <c r="EI293" s="27">
        <f>SUMIF($F$6:$F290,"N",EI$6:EI290)</f>
        <v>0</v>
      </c>
      <c r="EJ293" s="27">
        <f>SUMIF($F$6:$F290,"N",EJ$6:EJ290)</f>
        <v>4</v>
      </c>
      <c r="EK293" s="27">
        <f>SUMIF($F$6:$F290,"N",EK$6:EK290)</f>
        <v>0</v>
      </c>
      <c r="EL293" s="27">
        <f>SUMIF($F$6:$F290,"N",EL$6:EL290)</f>
        <v>0</v>
      </c>
      <c r="EM293" s="27">
        <f>SUMIF($F$6:$F290,"N",EM$6:EM290)</f>
        <v>0</v>
      </c>
      <c r="EN293" s="27">
        <f>SUMIF($F$6:$F290,"N",EN$6:EN290)</f>
        <v>0</v>
      </c>
      <c r="EO293" s="27">
        <f>SUMIF($F$6:$F290,"N",EO$6:EO290)</f>
        <v>0</v>
      </c>
      <c r="EP293" s="27">
        <f>SUMIF($F$6:$F290,"N",EP$6:EP290)</f>
        <v>0</v>
      </c>
      <c r="EQ293" s="27">
        <f>SUMIF($F$6:$F290,"N",EQ$6:EQ290)</f>
        <v>0</v>
      </c>
      <c r="ER293" s="27">
        <f>SUMIF($F$6:$F290,"N",ER$6:ER290)</f>
        <v>0</v>
      </c>
      <c r="ES293" s="27">
        <f>SUMIF($F$6:$F290,"N",ES$6:ES290)</f>
        <v>0</v>
      </c>
      <c r="ET293" s="27">
        <f>SUMIF($F$6:$F290,"N",ET$6:ET290)</f>
        <v>250</v>
      </c>
      <c r="EU293" s="27">
        <f>SUMIF($F$6:$F290,"N",EU$6:EU290)</f>
        <v>3860</v>
      </c>
      <c r="EV293" s="27">
        <f>SUMIF($F$6:$F290,"N",EV$6:EV290)</f>
        <v>220</v>
      </c>
      <c r="EW293" s="27">
        <f>SUMIF($F$6:$F290,"N",EW$6:EW290)</f>
        <v>0</v>
      </c>
      <c r="EX293" s="27">
        <f>SUMIF($F$6:$F290,"N",EX$6:EX290)</f>
        <v>22</v>
      </c>
      <c r="EY293" s="27">
        <f>SUMIF($F$6:$F290,"N",EY$6:EY290)</f>
        <v>0</v>
      </c>
      <c r="EZ293" s="27">
        <f>SUMIF($F$6:$F290,"N",EZ$6:EZ290)</f>
        <v>14</v>
      </c>
      <c r="FA293" s="27">
        <f>SUMIF($F$6:$F290,"N",FA$6:FA290)</f>
        <v>0</v>
      </c>
      <c r="FB293" s="27">
        <f>SUMIF($F$6:$F290,"N",FB$6:FB290)</f>
        <v>327</v>
      </c>
      <c r="FC293" s="27">
        <f>SUMIF($F$6:$F290,"N",FC$6:FC290)</f>
        <v>0</v>
      </c>
      <c r="FD293" s="27">
        <f>SUMIF($F$6:$F290,"N",FD$6:FD290)</f>
        <v>0</v>
      </c>
      <c r="FE293" s="27">
        <f>SUMIF($F$6:$F290,"N",FE$6:FE290)</f>
        <v>0</v>
      </c>
      <c r="FF293" s="27">
        <f>SUMIF($F$6:$F290,"N",FF$6:FF290)</f>
        <v>770</v>
      </c>
      <c r="FG293" s="27">
        <f>SUMIF($F$6:$F290,"N",FG$6:FG290)</f>
        <v>0</v>
      </c>
      <c r="FH293" s="27">
        <f>SUMIF($F$6:$F290,"N",FH$6:FH290)</f>
        <v>0</v>
      </c>
      <c r="FI293" s="27">
        <f>SUMIF($F$6:$F290,"N",FI$6:FI290)</f>
        <v>0</v>
      </c>
      <c r="FJ293" s="27">
        <f>SUMIF($F$6:$F290,"N",FJ$6:FJ290)</f>
        <v>1</v>
      </c>
      <c r="FK293" s="196"/>
      <c r="FM293" s="27"/>
      <c r="FN293" s="27"/>
      <c r="FO293" s="27"/>
      <c r="FP293" s="27">
        <f>SUM(H293:FJ293)</f>
        <v>98406</v>
      </c>
      <c r="FQ293" s="5"/>
    </row>
    <row r="294" spans="1:173" s="28" customFormat="1" ht="17.55" customHeight="1">
      <c r="A294" s="81"/>
      <c r="B294" s="18"/>
      <c r="C294" s="18"/>
      <c r="D294" s="36"/>
      <c r="E294" s="19" t="s">
        <v>22</v>
      </c>
      <c r="F294" s="19"/>
      <c r="G294" s="20"/>
      <c r="H294" s="25">
        <f t="shared" ref="H294:AM294" si="124">+H118+H291+H277+H159+H178+H236+H247+H252+H262</f>
        <v>495</v>
      </c>
      <c r="I294" s="25">
        <f t="shared" si="124"/>
        <v>0</v>
      </c>
      <c r="J294" s="25">
        <f t="shared" si="124"/>
        <v>0</v>
      </c>
      <c r="K294" s="25">
        <f t="shared" si="124"/>
        <v>0</v>
      </c>
      <c r="L294" s="25">
        <f t="shared" si="124"/>
        <v>6900</v>
      </c>
      <c r="M294" s="25">
        <f t="shared" si="124"/>
        <v>0</v>
      </c>
      <c r="N294" s="25">
        <f t="shared" si="124"/>
        <v>720</v>
      </c>
      <c r="O294" s="25">
        <f t="shared" si="124"/>
        <v>10</v>
      </c>
      <c r="P294" s="25">
        <f t="shared" si="124"/>
        <v>2</v>
      </c>
      <c r="Q294" s="25">
        <f t="shared" si="124"/>
        <v>0</v>
      </c>
      <c r="R294" s="25">
        <f t="shared" si="124"/>
        <v>0</v>
      </c>
      <c r="S294" s="25">
        <f t="shared" si="124"/>
        <v>0</v>
      </c>
      <c r="T294" s="25">
        <f t="shared" si="124"/>
        <v>11</v>
      </c>
      <c r="U294" s="25">
        <f t="shared" si="124"/>
        <v>0</v>
      </c>
      <c r="V294" s="25">
        <f t="shared" si="124"/>
        <v>0</v>
      </c>
      <c r="W294" s="25">
        <f t="shared" si="124"/>
        <v>2</v>
      </c>
      <c r="X294" s="25">
        <f t="shared" si="124"/>
        <v>0</v>
      </c>
      <c r="Y294" s="25">
        <f t="shared" si="124"/>
        <v>0</v>
      </c>
      <c r="Z294" s="25">
        <f t="shared" si="124"/>
        <v>0</v>
      </c>
      <c r="AA294" s="25">
        <f t="shared" si="124"/>
        <v>0</v>
      </c>
      <c r="AB294" s="25">
        <f t="shared" si="124"/>
        <v>0</v>
      </c>
      <c r="AC294" s="25">
        <f t="shared" si="124"/>
        <v>0</v>
      </c>
      <c r="AD294" s="25">
        <f t="shared" si="124"/>
        <v>209</v>
      </c>
      <c r="AE294" s="25">
        <f t="shared" si="124"/>
        <v>900</v>
      </c>
      <c r="AF294" s="25">
        <f t="shared" si="124"/>
        <v>0</v>
      </c>
      <c r="AG294" s="25">
        <f t="shared" si="124"/>
        <v>0</v>
      </c>
      <c r="AH294" s="25">
        <f t="shared" si="124"/>
        <v>0</v>
      </c>
      <c r="AI294" s="25">
        <f t="shared" si="124"/>
        <v>10</v>
      </c>
      <c r="AJ294" s="25">
        <f t="shared" si="124"/>
        <v>4</v>
      </c>
      <c r="AK294" s="25">
        <f t="shared" si="124"/>
        <v>0</v>
      </c>
      <c r="AL294" s="25">
        <f t="shared" si="124"/>
        <v>0</v>
      </c>
      <c r="AM294" s="25">
        <f t="shared" si="124"/>
        <v>3430</v>
      </c>
      <c r="AN294" s="25">
        <f t="shared" ref="AN294:BT294" si="125">+AN118+AN291+AN277+AN159+AN178+AN236+AN247+AN252+AN262</f>
        <v>0</v>
      </c>
      <c r="AO294" s="25">
        <f t="shared" si="125"/>
        <v>114</v>
      </c>
      <c r="AP294" s="25">
        <f t="shared" si="125"/>
        <v>63</v>
      </c>
      <c r="AQ294" s="25">
        <f t="shared" si="125"/>
        <v>13</v>
      </c>
      <c r="AR294" s="25">
        <f t="shared" si="125"/>
        <v>0</v>
      </c>
      <c r="AS294" s="25">
        <f t="shared" si="125"/>
        <v>2</v>
      </c>
      <c r="AT294" s="25">
        <f t="shared" si="125"/>
        <v>12</v>
      </c>
      <c r="AU294" s="25">
        <f t="shared" si="125"/>
        <v>15050</v>
      </c>
      <c r="AV294" s="25">
        <f t="shared" si="125"/>
        <v>0</v>
      </c>
      <c r="AW294" s="25">
        <f t="shared" si="125"/>
        <v>0</v>
      </c>
      <c r="AX294" s="25">
        <f t="shared" si="125"/>
        <v>27</v>
      </c>
      <c r="AY294" s="25">
        <f t="shared" si="125"/>
        <v>0</v>
      </c>
      <c r="AZ294" s="25">
        <f t="shared" si="125"/>
        <v>0</v>
      </c>
      <c r="BA294" s="25">
        <f t="shared" si="125"/>
        <v>1</v>
      </c>
      <c r="BB294" s="25">
        <f t="shared" si="125"/>
        <v>27</v>
      </c>
      <c r="BC294" s="25">
        <f t="shared" si="125"/>
        <v>2</v>
      </c>
      <c r="BD294" s="25">
        <f t="shared" si="125"/>
        <v>1</v>
      </c>
      <c r="BE294" s="25">
        <f t="shared" si="125"/>
        <v>1</v>
      </c>
      <c r="BF294" s="25">
        <f t="shared" si="125"/>
        <v>14100</v>
      </c>
      <c r="BG294" s="25">
        <f t="shared" si="125"/>
        <v>1</v>
      </c>
      <c r="BH294" s="25">
        <f t="shared" si="125"/>
        <v>3</v>
      </c>
      <c r="BI294" s="25">
        <f t="shared" si="125"/>
        <v>1</v>
      </c>
      <c r="BJ294" s="25">
        <f t="shared" si="125"/>
        <v>2</v>
      </c>
      <c r="BK294" s="25">
        <f t="shared" si="125"/>
        <v>0</v>
      </c>
      <c r="BL294" s="25">
        <f t="shared" si="125"/>
        <v>0</v>
      </c>
      <c r="BM294" s="25">
        <f t="shared" si="125"/>
        <v>0</v>
      </c>
      <c r="BN294" s="25">
        <f t="shared" ref="BN294" si="126">+BN118+BN291+BN277+BN159+BN178+BN236+BN247+BN252+BN262</f>
        <v>25</v>
      </c>
      <c r="BO294" s="25">
        <f t="shared" si="125"/>
        <v>35</v>
      </c>
      <c r="BP294" s="25">
        <f t="shared" si="125"/>
        <v>0</v>
      </c>
      <c r="BQ294" s="25">
        <f t="shared" si="125"/>
        <v>1</v>
      </c>
      <c r="BR294" s="25">
        <f t="shared" si="125"/>
        <v>0</v>
      </c>
      <c r="BS294" s="25">
        <f t="shared" si="125"/>
        <v>0</v>
      </c>
      <c r="BT294" s="25">
        <f t="shared" si="125"/>
        <v>1</v>
      </c>
      <c r="BU294" s="25">
        <f t="shared" ref="BU294:DA294" si="127">+BU118+BU291+BU277+BU159+BU178+BU236+BU247+BU252+BU262</f>
        <v>900</v>
      </c>
      <c r="BV294" s="25">
        <f t="shared" si="127"/>
        <v>120</v>
      </c>
      <c r="BW294" s="25">
        <f t="shared" si="127"/>
        <v>970</v>
      </c>
      <c r="BX294" s="25">
        <f t="shared" si="127"/>
        <v>6650</v>
      </c>
      <c r="BY294" s="25">
        <f t="shared" si="127"/>
        <v>970</v>
      </c>
      <c r="BZ294" s="25">
        <f t="shared" si="127"/>
        <v>0</v>
      </c>
      <c r="CA294" s="25">
        <f t="shared" si="127"/>
        <v>0</v>
      </c>
      <c r="CB294" s="25">
        <f t="shared" si="127"/>
        <v>0</v>
      </c>
      <c r="CC294" s="25">
        <f t="shared" si="127"/>
        <v>39</v>
      </c>
      <c r="CD294" s="25">
        <f t="shared" si="127"/>
        <v>117</v>
      </c>
      <c r="CE294" s="25">
        <f t="shared" si="127"/>
        <v>1050</v>
      </c>
      <c r="CF294" s="25">
        <f t="shared" si="127"/>
        <v>0</v>
      </c>
      <c r="CG294" s="25">
        <f t="shared" si="127"/>
        <v>50</v>
      </c>
      <c r="CH294" s="25">
        <f t="shared" ref="CH294" si="128">+CH118+CH291+CH277+CH159+CH178+CH236+CH247+CH252+CH262</f>
        <v>9</v>
      </c>
      <c r="CI294" s="25">
        <f t="shared" si="127"/>
        <v>2910</v>
      </c>
      <c r="CJ294" s="25">
        <f t="shared" si="127"/>
        <v>0</v>
      </c>
      <c r="CK294" s="25">
        <f t="shared" si="127"/>
        <v>880</v>
      </c>
      <c r="CL294" s="25">
        <f t="shared" si="127"/>
        <v>11520</v>
      </c>
      <c r="CM294" s="25">
        <f t="shared" si="127"/>
        <v>2940</v>
      </c>
      <c r="CN294" s="25">
        <f t="shared" si="127"/>
        <v>957</v>
      </c>
      <c r="CO294" s="25">
        <f t="shared" si="127"/>
        <v>135</v>
      </c>
      <c r="CP294" s="25">
        <f t="shared" si="127"/>
        <v>195</v>
      </c>
      <c r="CQ294" s="25">
        <f t="shared" si="127"/>
        <v>50</v>
      </c>
      <c r="CR294" s="25">
        <f t="shared" si="127"/>
        <v>16</v>
      </c>
      <c r="CS294" s="25">
        <f t="shared" si="127"/>
        <v>0</v>
      </c>
      <c r="CT294" s="25">
        <f t="shared" si="127"/>
        <v>4850</v>
      </c>
      <c r="CU294" s="25">
        <f t="shared" si="127"/>
        <v>0</v>
      </c>
      <c r="CV294" s="25">
        <f t="shared" si="127"/>
        <v>83</v>
      </c>
      <c r="CW294" s="25">
        <f t="shared" si="127"/>
        <v>10</v>
      </c>
      <c r="CX294" s="25">
        <f t="shared" si="127"/>
        <v>30</v>
      </c>
      <c r="CY294" s="25">
        <f t="shared" si="127"/>
        <v>7</v>
      </c>
      <c r="CZ294" s="25">
        <f t="shared" si="127"/>
        <v>5</v>
      </c>
      <c r="DA294" s="25">
        <f t="shared" si="127"/>
        <v>7</v>
      </c>
      <c r="DB294" s="25">
        <f t="shared" ref="DB294:EG294" si="129">+DB118+DB291+DB277+DB159+DB178+DB236+DB247+DB252+DB262</f>
        <v>43</v>
      </c>
      <c r="DC294" s="25">
        <f t="shared" si="129"/>
        <v>900</v>
      </c>
      <c r="DD294" s="25">
        <f t="shared" si="129"/>
        <v>1700</v>
      </c>
      <c r="DE294" s="25">
        <f t="shared" si="129"/>
        <v>50</v>
      </c>
      <c r="DF294" s="25">
        <f t="shared" si="129"/>
        <v>150</v>
      </c>
      <c r="DG294" s="25">
        <f t="shared" si="129"/>
        <v>150</v>
      </c>
      <c r="DH294" s="25">
        <f t="shared" si="129"/>
        <v>110</v>
      </c>
      <c r="DI294" s="25">
        <f t="shared" si="129"/>
        <v>0</v>
      </c>
      <c r="DJ294" s="25">
        <f t="shared" si="129"/>
        <v>6</v>
      </c>
      <c r="DK294" s="25">
        <f t="shared" si="129"/>
        <v>1400</v>
      </c>
      <c r="DL294" s="25">
        <f t="shared" si="129"/>
        <v>35</v>
      </c>
      <c r="DM294" s="25">
        <f t="shared" si="129"/>
        <v>5</v>
      </c>
      <c r="DN294" s="25">
        <f t="shared" si="129"/>
        <v>20</v>
      </c>
      <c r="DO294" s="25">
        <f t="shared" si="129"/>
        <v>5</v>
      </c>
      <c r="DP294" s="25">
        <f t="shared" si="129"/>
        <v>0</v>
      </c>
      <c r="DQ294" s="25">
        <f t="shared" si="129"/>
        <v>18</v>
      </c>
      <c r="DR294" s="25">
        <f t="shared" si="129"/>
        <v>115</v>
      </c>
      <c r="DS294" s="25">
        <f t="shared" si="129"/>
        <v>0</v>
      </c>
      <c r="DT294" s="25">
        <f t="shared" si="129"/>
        <v>950</v>
      </c>
      <c r="DU294" s="25">
        <f t="shared" si="129"/>
        <v>0</v>
      </c>
      <c r="DV294" s="25">
        <f t="shared" si="129"/>
        <v>0</v>
      </c>
      <c r="DW294" s="25">
        <f t="shared" si="129"/>
        <v>9600</v>
      </c>
      <c r="DX294" s="25">
        <f t="shared" si="129"/>
        <v>0</v>
      </c>
      <c r="DY294" s="25">
        <f t="shared" si="129"/>
        <v>0</v>
      </c>
      <c r="DZ294" s="25">
        <f t="shared" si="129"/>
        <v>36</v>
      </c>
      <c r="EA294" s="25">
        <f t="shared" si="129"/>
        <v>0</v>
      </c>
      <c r="EB294" s="25">
        <f t="shared" si="129"/>
        <v>0</v>
      </c>
      <c r="EC294" s="25">
        <f t="shared" si="129"/>
        <v>0</v>
      </c>
      <c r="ED294" s="25">
        <f t="shared" si="129"/>
        <v>0</v>
      </c>
      <c r="EE294" s="25">
        <f t="shared" si="129"/>
        <v>0</v>
      </c>
      <c r="EF294" s="25">
        <f t="shared" si="129"/>
        <v>0</v>
      </c>
      <c r="EG294" s="25">
        <f t="shared" si="129"/>
        <v>0</v>
      </c>
      <c r="EH294" s="25">
        <f t="shared" ref="EH294:FJ294" si="130">+EH118+EH291+EH277+EH159+EH178+EH236+EH247+EH252+EH262</f>
        <v>0</v>
      </c>
      <c r="EI294" s="25">
        <f t="shared" si="130"/>
        <v>0</v>
      </c>
      <c r="EJ294" s="25">
        <f t="shared" si="130"/>
        <v>4</v>
      </c>
      <c r="EK294" s="25">
        <f t="shared" si="130"/>
        <v>0</v>
      </c>
      <c r="EL294" s="25">
        <f t="shared" si="130"/>
        <v>0</v>
      </c>
      <c r="EM294" s="25">
        <f t="shared" si="130"/>
        <v>0</v>
      </c>
      <c r="EN294" s="25">
        <f t="shared" si="130"/>
        <v>0</v>
      </c>
      <c r="EO294" s="25">
        <f t="shared" si="130"/>
        <v>0</v>
      </c>
      <c r="EP294" s="25">
        <f t="shared" si="130"/>
        <v>0</v>
      </c>
      <c r="EQ294" s="25">
        <f t="shared" si="130"/>
        <v>0</v>
      </c>
      <c r="ER294" s="25">
        <f t="shared" si="130"/>
        <v>0</v>
      </c>
      <c r="ES294" s="25">
        <f t="shared" si="130"/>
        <v>0</v>
      </c>
      <c r="ET294" s="25">
        <f t="shared" si="130"/>
        <v>250</v>
      </c>
      <c r="EU294" s="25">
        <f t="shared" si="130"/>
        <v>3860</v>
      </c>
      <c r="EV294" s="25">
        <f t="shared" si="130"/>
        <v>220</v>
      </c>
      <c r="EW294" s="25">
        <f t="shared" si="130"/>
        <v>0</v>
      </c>
      <c r="EX294" s="25">
        <f t="shared" si="130"/>
        <v>22</v>
      </c>
      <c r="EY294" s="25">
        <f t="shared" si="130"/>
        <v>0</v>
      </c>
      <c r="EZ294" s="25">
        <f t="shared" si="130"/>
        <v>14</v>
      </c>
      <c r="FA294" s="25">
        <f t="shared" si="130"/>
        <v>0</v>
      </c>
      <c r="FB294" s="25">
        <f t="shared" si="130"/>
        <v>327</v>
      </c>
      <c r="FC294" s="25">
        <f t="shared" si="130"/>
        <v>0</v>
      </c>
      <c r="FD294" s="25">
        <f t="shared" si="130"/>
        <v>0</v>
      </c>
      <c r="FE294" s="25">
        <f t="shared" si="130"/>
        <v>0</v>
      </c>
      <c r="FF294" s="25">
        <f t="shared" si="130"/>
        <v>770</v>
      </c>
      <c r="FG294" s="25">
        <f t="shared" si="130"/>
        <v>0</v>
      </c>
      <c r="FH294" s="25">
        <f t="shared" si="130"/>
        <v>0</v>
      </c>
      <c r="FI294" s="25">
        <f t="shared" si="130"/>
        <v>0</v>
      </c>
      <c r="FJ294" s="25">
        <f t="shared" si="130"/>
        <v>1</v>
      </c>
      <c r="FK294" s="197"/>
      <c r="FL294" s="26">
        <f>SUM(H294:FJ294)</f>
        <v>98406</v>
      </c>
      <c r="FM294" s="26"/>
      <c r="FN294" s="25"/>
      <c r="FO294" s="25"/>
      <c r="FP294" s="25">
        <f>+FP$118+FP$291+FP$277+FP$159+FP$178+FP$236+FP$247+FP$252+FP$262</f>
        <v>98406</v>
      </c>
      <c r="FQ294" s="5"/>
    </row>
    <row r="295" spans="1:173" s="69" customFormat="1" ht="17.55" customHeight="1">
      <c r="A295" s="66"/>
      <c r="B295" s="66"/>
      <c r="C295" s="66"/>
      <c r="D295" s="82"/>
      <c r="E295" s="67"/>
      <c r="F295" s="66"/>
      <c r="G295" s="82"/>
      <c r="H295" s="63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  <c r="DR295" s="63"/>
      <c r="DS295" s="63"/>
      <c r="DT295" s="63"/>
      <c r="DU295" s="63"/>
      <c r="DV295" s="63"/>
      <c r="DW295" s="63"/>
      <c r="DX295" s="63"/>
      <c r="DY295" s="63"/>
      <c r="DZ295" s="63"/>
      <c r="EA295" s="63"/>
      <c r="EB295" s="63"/>
      <c r="EC295" s="63"/>
      <c r="ED295" s="63"/>
      <c r="EE295" s="63"/>
      <c r="EF295" s="63"/>
      <c r="EG295" s="63"/>
      <c r="EH295" s="63"/>
      <c r="EI295" s="63"/>
      <c r="EJ295" s="63"/>
      <c r="EK295" s="63"/>
      <c r="EL295" s="63"/>
      <c r="EM295" s="63"/>
      <c r="EN295" s="63"/>
      <c r="EO295" s="63"/>
      <c r="EP295" s="63"/>
      <c r="EQ295" s="63"/>
      <c r="ER295" s="63"/>
      <c r="ES295" s="63"/>
      <c r="ET295" s="63"/>
      <c r="EU295" s="63"/>
      <c r="EV295" s="63"/>
      <c r="EW295" s="63"/>
      <c r="EX295" s="63"/>
      <c r="EY295" s="63"/>
      <c r="EZ295" s="63"/>
      <c r="FA295" s="63"/>
      <c r="FB295" s="63"/>
      <c r="FC295" s="63"/>
      <c r="FD295" s="63"/>
      <c r="FE295" s="63"/>
      <c r="FF295" s="63"/>
      <c r="FG295" s="63"/>
      <c r="FH295" s="63"/>
      <c r="FI295" s="63"/>
      <c r="FJ295" s="63"/>
      <c r="FK295" s="198"/>
      <c r="FL295" s="68"/>
      <c r="FM295" s="64"/>
      <c r="FN295" s="64"/>
      <c r="FO295" s="64"/>
      <c r="FP295" s="64"/>
      <c r="FQ295" s="5"/>
    </row>
    <row r="296" spans="1:173" s="69" customFormat="1" ht="17.55" customHeight="1">
      <c r="A296" s="66"/>
      <c r="B296" s="66"/>
      <c r="C296" s="66"/>
      <c r="D296" s="66"/>
      <c r="E296" s="82" t="s">
        <v>7</v>
      </c>
      <c r="F296" s="66"/>
      <c r="G296" s="67"/>
      <c r="H296" s="62">
        <v>736</v>
      </c>
      <c r="I296" s="62">
        <v>8900</v>
      </c>
      <c r="J296" s="62">
        <v>1020</v>
      </c>
      <c r="K296" s="62">
        <v>6870</v>
      </c>
      <c r="L296" s="62">
        <v>2000</v>
      </c>
      <c r="M296" s="62">
        <v>0</v>
      </c>
      <c r="N296" s="62">
        <v>0</v>
      </c>
      <c r="O296" s="62">
        <v>11010</v>
      </c>
      <c r="P296" s="62">
        <v>8450</v>
      </c>
      <c r="Q296" s="62">
        <v>0</v>
      </c>
      <c r="R296" s="62">
        <v>0</v>
      </c>
      <c r="S296" s="62">
        <v>1470</v>
      </c>
      <c r="T296" s="62">
        <v>0</v>
      </c>
      <c r="U296" s="62">
        <v>10440</v>
      </c>
      <c r="V296" s="62">
        <v>1290</v>
      </c>
      <c r="W296" s="62">
        <v>0</v>
      </c>
      <c r="X296" s="62">
        <v>0</v>
      </c>
      <c r="Y296" s="62">
        <v>0</v>
      </c>
      <c r="Z296" s="62">
        <v>1700</v>
      </c>
      <c r="AA296" s="62">
        <v>0</v>
      </c>
      <c r="AB296" s="62">
        <v>0</v>
      </c>
      <c r="AC296" s="62">
        <v>7140</v>
      </c>
      <c r="AD296" s="62">
        <v>1100</v>
      </c>
      <c r="AE296" s="62">
        <v>7060</v>
      </c>
      <c r="AF296" s="62">
        <v>5900</v>
      </c>
      <c r="AG296" s="62">
        <v>20760</v>
      </c>
      <c r="AH296" s="62">
        <v>13770</v>
      </c>
      <c r="AI296" s="62">
        <v>0</v>
      </c>
      <c r="AJ296" s="62">
        <v>0</v>
      </c>
      <c r="AK296" s="62">
        <v>0</v>
      </c>
      <c r="AL296" s="62">
        <v>0</v>
      </c>
      <c r="AM296" s="62">
        <v>0</v>
      </c>
      <c r="AN296" s="62">
        <v>0</v>
      </c>
      <c r="AO296" s="62">
        <v>4500</v>
      </c>
      <c r="AP296" s="62">
        <v>0</v>
      </c>
      <c r="AQ296" s="62">
        <v>0</v>
      </c>
      <c r="AR296" s="62">
        <v>0</v>
      </c>
      <c r="AS296" s="62">
        <v>0</v>
      </c>
      <c r="AT296" s="62">
        <v>0</v>
      </c>
      <c r="AU296" s="62">
        <v>49050</v>
      </c>
      <c r="AV296" s="62">
        <v>0</v>
      </c>
      <c r="AW296" s="62">
        <v>0</v>
      </c>
      <c r="AX296" s="62">
        <v>0</v>
      </c>
      <c r="AY296" s="62">
        <v>0</v>
      </c>
      <c r="AZ296" s="62">
        <v>0</v>
      </c>
      <c r="BA296" s="62">
        <v>0</v>
      </c>
      <c r="BB296" s="62">
        <v>0</v>
      </c>
      <c r="BC296" s="62">
        <v>0</v>
      </c>
      <c r="BD296" s="62">
        <v>0</v>
      </c>
      <c r="BE296" s="62">
        <v>0</v>
      </c>
      <c r="BF296" s="62">
        <v>24250</v>
      </c>
      <c r="BG296" s="62">
        <v>0</v>
      </c>
      <c r="BH296" s="62">
        <v>0</v>
      </c>
      <c r="BI296" s="62">
        <v>0</v>
      </c>
      <c r="BJ296" s="62">
        <v>0</v>
      </c>
      <c r="BK296" s="62">
        <v>0</v>
      </c>
      <c r="BL296" s="62">
        <v>0</v>
      </c>
      <c r="BM296" s="62">
        <v>0</v>
      </c>
      <c r="BN296" s="62">
        <v>0</v>
      </c>
      <c r="BO296" s="62">
        <v>0</v>
      </c>
      <c r="BP296" s="62">
        <v>0</v>
      </c>
      <c r="BQ296" s="62">
        <v>0</v>
      </c>
      <c r="BR296" s="62">
        <v>0</v>
      </c>
      <c r="BS296" s="62">
        <v>0</v>
      </c>
      <c r="BT296" s="62">
        <v>0</v>
      </c>
      <c r="BU296" s="62">
        <v>12540</v>
      </c>
      <c r="BV296" s="62">
        <v>15210</v>
      </c>
      <c r="BW296" s="62">
        <v>25840</v>
      </c>
      <c r="BX296" s="62">
        <v>22850</v>
      </c>
      <c r="BY296" s="62">
        <v>15060</v>
      </c>
      <c r="BZ296" s="62">
        <v>14530</v>
      </c>
      <c r="CA296" s="62">
        <v>12140</v>
      </c>
      <c r="CB296" s="62">
        <v>15070</v>
      </c>
      <c r="CC296" s="62">
        <v>21880</v>
      </c>
      <c r="CD296" s="62">
        <v>22170</v>
      </c>
      <c r="CE296" s="62">
        <v>15430</v>
      </c>
      <c r="CF296" s="62">
        <v>4800</v>
      </c>
      <c r="CG296" s="62">
        <v>14240</v>
      </c>
      <c r="CH296" s="62">
        <v>0</v>
      </c>
      <c r="CI296" s="62">
        <v>10430</v>
      </c>
      <c r="CJ296" s="62">
        <v>8780</v>
      </c>
      <c r="CK296" s="62">
        <v>19440</v>
      </c>
      <c r="CL296" s="62">
        <v>24260</v>
      </c>
      <c r="CM296" s="62">
        <v>14390</v>
      </c>
      <c r="CN296" s="62">
        <v>10580</v>
      </c>
      <c r="CO296" s="62">
        <v>1549</v>
      </c>
      <c r="CP296" s="62">
        <v>893</v>
      </c>
      <c r="CQ296" s="62">
        <v>7330</v>
      </c>
      <c r="CR296" s="62">
        <v>9730</v>
      </c>
      <c r="CS296" s="62">
        <v>15600</v>
      </c>
      <c r="CT296" s="62">
        <v>18570</v>
      </c>
      <c r="CU296" s="62">
        <v>995</v>
      </c>
      <c r="CV296" s="62">
        <v>130</v>
      </c>
      <c r="CW296" s="62">
        <v>0</v>
      </c>
      <c r="CX296" s="62">
        <v>0</v>
      </c>
      <c r="CY296" s="62">
        <v>0</v>
      </c>
      <c r="CZ296" s="62">
        <v>0</v>
      </c>
      <c r="DA296" s="62">
        <v>0</v>
      </c>
      <c r="DB296" s="62">
        <v>0</v>
      </c>
      <c r="DC296" s="62">
        <v>9680</v>
      </c>
      <c r="DD296" s="62">
        <v>12700</v>
      </c>
      <c r="DE296" s="62">
        <v>0</v>
      </c>
      <c r="DF296" s="62">
        <v>582</v>
      </c>
      <c r="DG296" s="62">
        <v>501</v>
      </c>
      <c r="DH296" s="62">
        <v>2282</v>
      </c>
      <c r="DI296" s="62">
        <v>1740</v>
      </c>
      <c r="DJ296" s="62">
        <v>7225</v>
      </c>
      <c r="DK296" s="62">
        <v>6510</v>
      </c>
      <c r="DL296" s="62">
        <v>30</v>
      </c>
      <c r="DM296" s="62">
        <v>0</v>
      </c>
      <c r="DN296" s="62">
        <v>0</v>
      </c>
      <c r="DO296" s="62">
        <v>0</v>
      </c>
      <c r="DP296" s="62">
        <v>0</v>
      </c>
      <c r="DQ296" s="62">
        <v>0</v>
      </c>
      <c r="DR296" s="62">
        <v>7635</v>
      </c>
      <c r="DS296" s="62">
        <v>0</v>
      </c>
      <c r="DT296" s="62">
        <v>3305</v>
      </c>
      <c r="DU296" s="62">
        <v>5980</v>
      </c>
      <c r="DV296" s="62">
        <v>640</v>
      </c>
      <c r="DW296" s="62">
        <v>18780</v>
      </c>
      <c r="DX296" s="62">
        <v>2670</v>
      </c>
      <c r="DY296" s="62">
        <v>6850</v>
      </c>
      <c r="DZ296" s="62">
        <v>0</v>
      </c>
      <c r="EA296" s="62">
        <v>1165</v>
      </c>
      <c r="EB296" s="62">
        <v>0</v>
      </c>
      <c r="EC296" s="62">
        <v>1000</v>
      </c>
      <c r="ED296" s="62">
        <v>0</v>
      </c>
      <c r="EE296" s="62">
        <v>1300</v>
      </c>
      <c r="EF296" s="62">
        <v>4350</v>
      </c>
      <c r="EG296" s="62">
        <v>2120</v>
      </c>
      <c r="EH296" s="62">
        <v>1090</v>
      </c>
      <c r="EI296" s="62">
        <v>0</v>
      </c>
      <c r="EJ296" s="62">
        <v>1400</v>
      </c>
      <c r="EK296" s="62">
        <v>0</v>
      </c>
      <c r="EL296" s="62">
        <v>0</v>
      </c>
      <c r="EM296" s="62">
        <v>0</v>
      </c>
      <c r="EN296" s="62">
        <v>0</v>
      </c>
      <c r="EO296" s="62">
        <v>0</v>
      </c>
      <c r="EP296" s="62">
        <v>10310</v>
      </c>
      <c r="EQ296" s="62">
        <v>10820</v>
      </c>
      <c r="ER296" s="62">
        <v>6200</v>
      </c>
      <c r="ES296" s="62">
        <v>2400</v>
      </c>
      <c r="ET296" s="62">
        <v>12350</v>
      </c>
      <c r="EU296" s="62">
        <v>11940</v>
      </c>
      <c r="EV296" s="62">
        <v>3710</v>
      </c>
      <c r="EW296" s="62">
        <v>0</v>
      </c>
      <c r="EX296" s="62">
        <v>5980</v>
      </c>
      <c r="EY296" s="62">
        <v>4325</v>
      </c>
      <c r="EZ296" s="62">
        <v>3640</v>
      </c>
      <c r="FA296" s="62">
        <v>0</v>
      </c>
      <c r="FB296" s="62">
        <v>6730</v>
      </c>
      <c r="FC296" s="62">
        <v>3665</v>
      </c>
      <c r="FD296" s="62">
        <v>542</v>
      </c>
      <c r="FE296" s="62">
        <v>0</v>
      </c>
      <c r="FF296" s="62">
        <v>5550</v>
      </c>
      <c r="FG296" s="62">
        <v>0</v>
      </c>
      <c r="FH296" s="62">
        <v>9260</v>
      </c>
      <c r="FI296" s="62">
        <v>0</v>
      </c>
      <c r="FJ296" s="62">
        <v>2000</v>
      </c>
      <c r="FK296" s="198"/>
      <c r="FL296" s="74">
        <f t="shared" ref="FL296:FL304" si="131">SUM(H296:FJ296)</f>
        <v>740810</v>
      </c>
      <c r="FM296" s="70"/>
      <c r="FN296" s="64"/>
      <c r="FO296" s="64"/>
      <c r="FP296" s="64"/>
      <c r="FQ296" s="5"/>
    </row>
    <row r="297" spans="1:173" s="39" customFormat="1" ht="18" customHeight="1">
      <c r="A297" s="69"/>
      <c r="B297" s="69"/>
      <c r="C297" s="69"/>
      <c r="D297" s="69"/>
      <c r="E297" s="90" t="s">
        <v>23</v>
      </c>
      <c r="F297" s="69"/>
      <c r="G297" s="4"/>
      <c r="H297" s="62">
        <v>680</v>
      </c>
      <c r="I297" s="62">
        <v>18860</v>
      </c>
      <c r="J297" s="62">
        <v>3830</v>
      </c>
      <c r="K297" s="62">
        <v>16540</v>
      </c>
      <c r="L297" s="62">
        <v>20330</v>
      </c>
      <c r="M297" s="62">
        <v>250</v>
      </c>
      <c r="N297" s="62">
        <v>19710</v>
      </c>
      <c r="O297" s="62">
        <v>23600</v>
      </c>
      <c r="P297" s="62">
        <v>19530</v>
      </c>
      <c r="Q297" s="62">
        <v>570</v>
      </c>
      <c r="R297" s="62">
        <v>250</v>
      </c>
      <c r="S297" s="62">
        <v>3620</v>
      </c>
      <c r="T297" s="62">
        <v>1262</v>
      </c>
      <c r="U297" s="62">
        <v>15480</v>
      </c>
      <c r="V297" s="62">
        <v>2070</v>
      </c>
      <c r="W297" s="62">
        <v>313</v>
      </c>
      <c r="X297" s="62">
        <v>1200</v>
      </c>
      <c r="Y297" s="62">
        <v>6070</v>
      </c>
      <c r="Z297" s="62">
        <v>7770</v>
      </c>
      <c r="AA297" s="62">
        <v>5540</v>
      </c>
      <c r="AB297" s="62">
        <v>37880</v>
      </c>
      <c r="AC297" s="62">
        <v>14710</v>
      </c>
      <c r="AD297" s="62">
        <v>5588</v>
      </c>
      <c r="AE297" s="62">
        <v>34310</v>
      </c>
      <c r="AF297" s="62">
        <v>6220</v>
      </c>
      <c r="AG297" s="62">
        <v>30630</v>
      </c>
      <c r="AH297" s="62">
        <v>32090</v>
      </c>
      <c r="AI297" s="62">
        <v>1630</v>
      </c>
      <c r="AJ297" s="62">
        <v>1478</v>
      </c>
      <c r="AK297" s="62">
        <v>1850</v>
      </c>
      <c r="AL297" s="62">
        <v>501</v>
      </c>
      <c r="AM297" s="62">
        <v>28700</v>
      </c>
      <c r="AN297" s="62">
        <v>2250</v>
      </c>
      <c r="AO297" s="62">
        <v>18302</v>
      </c>
      <c r="AP297" s="62">
        <v>163</v>
      </c>
      <c r="AQ297" s="62">
        <v>5719</v>
      </c>
      <c r="AR297" s="62">
        <v>11980</v>
      </c>
      <c r="AS297" s="62">
        <v>1986</v>
      </c>
      <c r="AT297" s="62">
        <v>1913</v>
      </c>
      <c r="AU297" s="62">
        <v>82520</v>
      </c>
      <c r="AV297" s="62">
        <v>1000</v>
      </c>
      <c r="AW297" s="62">
        <v>720</v>
      </c>
      <c r="AX297" s="62">
        <v>394</v>
      </c>
      <c r="AY297" s="62">
        <v>2420</v>
      </c>
      <c r="AZ297" s="62">
        <v>300</v>
      </c>
      <c r="BA297" s="62">
        <v>2</v>
      </c>
      <c r="BB297" s="62">
        <v>4751</v>
      </c>
      <c r="BC297" s="62">
        <v>700</v>
      </c>
      <c r="BD297" s="62">
        <v>201</v>
      </c>
      <c r="BE297" s="62">
        <v>41</v>
      </c>
      <c r="BF297" s="62">
        <v>44510</v>
      </c>
      <c r="BG297" s="62">
        <v>901</v>
      </c>
      <c r="BH297" s="62">
        <v>9006</v>
      </c>
      <c r="BI297" s="62">
        <v>1</v>
      </c>
      <c r="BJ297" s="62">
        <v>104</v>
      </c>
      <c r="BK297" s="62">
        <v>9</v>
      </c>
      <c r="BL297" s="62">
        <v>4</v>
      </c>
      <c r="BM297" s="62">
        <v>2</v>
      </c>
      <c r="BN297" s="62">
        <v>25</v>
      </c>
      <c r="BO297" s="62">
        <f>518-25</f>
        <v>493</v>
      </c>
      <c r="BP297" s="62">
        <v>13</v>
      </c>
      <c r="BQ297" s="62">
        <v>1</v>
      </c>
      <c r="BR297" s="62">
        <v>21</v>
      </c>
      <c r="BS297" s="62">
        <v>3</v>
      </c>
      <c r="BT297" s="62">
        <v>1</v>
      </c>
      <c r="BU297" s="62">
        <v>17770</v>
      </c>
      <c r="BV297" s="62">
        <v>19080</v>
      </c>
      <c r="BW297" s="62">
        <v>28955</v>
      </c>
      <c r="BX297" s="62">
        <v>30960</v>
      </c>
      <c r="BY297" s="62">
        <v>22410</v>
      </c>
      <c r="BZ297" s="62">
        <v>6900</v>
      </c>
      <c r="CA297" s="62">
        <v>15725</v>
      </c>
      <c r="CB297" s="62">
        <v>19790</v>
      </c>
      <c r="CC297" s="62">
        <v>30510</v>
      </c>
      <c r="CD297" s="62">
        <v>30400</v>
      </c>
      <c r="CE297" s="62">
        <v>28115</v>
      </c>
      <c r="CF297" s="62">
        <v>2700</v>
      </c>
      <c r="CG297" s="62">
        <v>18830</v>
      </c>
      <c r="CH297" s="62">
        <v>0</v>
      </c>
      <c r="CI297" s="62">
        <v>15120</v>
      </c>
      <c r="CJ297" s="62">
        <v>15940</v>
      </c>
      <c r="CK297" s="62">
        <v>24815</v>
      </c>
      <c r="CL297" s="62">
        <v>29155</v>
      </c>
      <c r="CM297" s="62">
        <v>19675</v>
      </c>
      <c r="CN297" s="62">
        <v>15975</v>
      </c>
      <c r="CO297" s="62">
        <v>3630</v>
      </c>
      <c r="CP297" s="62">
        <v>2685</v>
      </c>
      <c r="CQ297" s="62">
        <v>10605</v>
      </c>
      <c r="CR297" s="62">
        <v>9260</v>
      </c>
      <c r="CS297" s="62">
        <v>20895</v>
      </c>
      <c r="CT297" s="62">
        <v>24555</v>
      </c>
      <c r="CU297" s="62">
        <v>1600</v>
      </c>
      <c r="CV297" s="62">
        <v>120</v>
      </c>
      <c r="CW297" s="62">
        <v>50</v>
      </c>
      <c r="CX297" s="62">
        <v>100</v>
      </c>
      <c r="CY297" s="62">
        <v>10</v>
      </c>
      <c r="CZ297" s="62">
        <v>80</v>
      </c>
      <c r="DA297" s="62">
        <v>55</v>
      </c>
      <c r="DB297" s="62">
        <v>53</v>
      </c>
      <c r="DC297" s="62">
        <v>12190</v>
      </c>
      <c r="DD297" s="62">
        <v>16020</v>
      </c>
      <c r="DE297" s="62">
        <v>4880</v>
      </c>
      <c r="DF297" s="62">
        <v>2023</v>
      </c>
      <c r="DG297" s="62">
        <v>1871</v>
      </c>
      <c r="DH297" s="62">
        <v>4148</v>
      </c>
      <c r="DI297" s="62">
        <v>2870</v>
      </c>
      <c r="DJ297" s="62">
        <v>6580</v>
      </c>
      <c r="DK297" s="62">
        <v>6542</v>
      </c>
      <c r="DL297" s="62">
        <v>50</v>
      </c>
      <c r="DM297" s="62">
        <v>3</v>
      </c>
      <c r="DN297" s="62">
        <v>20</v>
      </c>
      <c r="DO297" s="62">
        <v>20</v>
      </c>
      <c r="DP297" s="62">
        <v>10</v>
      </c>
      <c r="DQ297" s="62">
        <v>32</v>
      </c>
      <c r="DR297" s="62">
        <v>8225</v>
      </c>
      <c r="DS297" s="62">
        <v>800</v>
      </c>
      <c r="DT297" s="62">
        <v>4480</v>
      </c>
      <c r="DU297" s="62">
        <v>13360</v>
      </c>
      <c r="DV297" s="62">
        <v>1500</v>
      </c>
      <c r="DW297" s="62">
        <v>28000</v>
      </c>
      <c r="DX297" s="62">
        <v>12090</v>
      </c>
      <c r="DY297" s="62">
        <v>13000</v>
      </c>
      <c r="DZ297" s="62">
        <v>4550</v>
      </c>
      <c r="EA297" s="62">
        <v>2960</v>
      </c>
      <c r="EB297" s="62">
        <v>1751</v>
      </c>
      <c r="EC297" s="62">
        <v>1310</v>
      </c>
      <c r="ED297" s="62">
        <v>770</v>
      </c>
      <c r="EE297" s="62">
        <v>1550</v>
      </c>
      <c r="EF297" s="62">
        <v>9074</v>
      </c>
      <c r="EG297" s="62">
        <v>5790</v>
      </c>
      <c r="EH297" s="62">
        <v>8664</v>
      </c>
      <c r="EI297" s="62">
        <v>1040</v>
      </c>
      <c r="EJ297" s="62">
        <v>6945</v>
      </c>
      <c r="EK297" s="62">
        <v>2500</v>
      </c>
      <c r="EL297" s="62">
        <v>3635</v>
      </c>
      <c r="EM297" s="62">
        <v>8085</v>
      </c>
      <c r="EN297" s="62">
        <v>2620</v>
      </c>
      <c r="EO297" s="62">
        <v>20635</v>
      </c>
      <c r="EP297" s="62">
        <v>3540</v>
      </c>
      <c r="EQ297" s="62">
        <v>4740</v>
      </c>
      <c r="ER297" s="62">
        <v>6680</v>
      </c>
      <c r="ES297" s="62">
        <v>3700</v>
      </c>
      <c r="ET297" s="62">
        <v>13080</v>
      </c>
      <c r="EU297" s="62">
        <v>14640</v>
      </c>
      <c r="EV297" s="62">
        <v>5680</v>
      </c>
      <c r="EW297" s="62">
        <v>300</v>
      </c>
      <c r="EX297" s="62">
        <v>7260</v>
      </c>
      <c r="EY297" s="62">
        <v>7310</v>
      </c>
      <c r="EZ297" s="62">
        <v>5910</v>
      </c>
      <c r="FA297" s="62">
        <v>490</v>
      </c>
      <c r="FB297" s="62">
        <v>10150</v>
      </c>
      <c r="FC297" s="62">
        <v>4325</v>
      </c>
      <c r="FD297" s="62">
        <v>650</v>
      </c>
      <c r="FE297" s="62">
        <v>550</v>
      </c>
      <c r="FF297" s="62">
        <v>5610</v>
      </c>
      <c r="FG297" s="62">
        <v>23370</v>
      </c>
      <c r="FH297" s="62">
        <v>27270</v>
      </c>
      <c r="FI297" s="62">
        <v>3000</v>
      </c>
      <c r="FJ297" s="62">
        <v>2001</v>
      </c>
      <c r="FK297" s="198"/>
      <c r="FL297" s="74">
        <f t="shared" si="131"/>
        <v>1390890</v>
      </c>
      <c r="FM297" s="71"/>
      <c r="FN297" s="23"/>
      <c r="FO297" s="23"/>
      <c r="FP297" s="23"/>
      <c r="FQ297" s="5"/>
    </row>
    <row r="298" spans="1:173" s="85" customFormat="1" ht="17.55" customHeight="1">
      <c r="A298" s="83"/>
      <c r="B298" s="83"/>
      <c r="C298" s="82"/>
      <c r="D298" s="82" t="s">
        <v>8</v>
      </c>
      <c r="E298" s="82" t="s">
        <v>24</v>
      </c>
      <c r="F298" s="83"/>
      <c r="G298" s="82" t="s">
        <v>8</v>
      </c>
      <c r="H298" s="62">
        <v>0</v>
      </c>
      <c r="I298" s="62">
        <v>0</v>
      </c>
      <c r="J298" s="62">
        <v>0</v>
      </c>
      <c r="K298" s="62">
        <v>0</v>
      </c>
      <c r="L298" s="62">
        <v>0</v>
      </c>
      <c r="M298" s="62">
        <v>0</v>
      </c>
      <c r="N298" s="62">
        <v>0</v>
      </c>
      <c r="O298" s="62">
        <v>10</v>
      </c>
      <c r="P298" s="62">
        <v>0</v>
      </c>
      <c r="Q298" s="62">
        <v>0</v>
      </c>
      <c r="R298" s="62">
        <v>0</v>
      </c>
      <c r="S298" s="62">
        <v>0</v>
      </c>
      <c r="T298" s="62">
        <v>11</v>
      </c>
      <c r="U298" s="62">
        <v>0</v>
      </c>
      <c r="V298" s="62">
        <v>0</v>
      </c>
      <c r="W298" s="62">
        <v>2</v>
      </c>
      <c r="X298" s="62">
        <v>0</v>
      </c>
      <c r="Y298" s="62">
        <v>0</v>
      </c>
      <c r="Z298" s="62">
        <v>0</v>
      </c>
      <c r="AA298" s="62">
        <v>0</v>
      </c>
      <c r="AB298" s="62">
        <v>0</v>
      </c>
      <c r="AC298" s="62">
        <v>0</v>
      </c>
      <c r="AD298" s="62">
        <v>209</v>
      </c>
      <c r="AE298" s="62">
        <v>0</v>
      </c>
      <c r="AF298" s="62">
        <v>0</v>
      </c>
      <c r="AG298" s="62">
        <v>0</v>
      </c>
      <c r="AH298" s="62">
        <v>0</v>
      </c>
      <c r="AI298" s="62">
        <v>2</v>
      </c>
      <c r="AJ298" s="62">
        <v>0</v>
      </c>
      <c r="AK298" s="62">
        <v>0</v>
      </c>
      <c r="AL298" s="62">
        <v>0</v>
      </c>
      <c r="AM298" s="62">
        <v>180</v>
      </c>
      <c r="AN298" s="62">
        <v>0</v>
      </c>
      <c r="AO298" s="62">
        <v>114</v>
      </c>
      <c r="AP298" s="62">
        <v>63</v>
      </c>
      <c r="AQ298" s="62">
        <v>13</v>
      </c>
      <c r="AR298" s="62">
        <v>0</v>
      </c>
      <c r="AS298" s="62">
        <v>0</v>
      </c>
      <c r="AT298" s="62">
        <v>5</v>
      </c>
      <c r="AU298" s="62">
        <v>0</v>
      </c>
      <c r="AV298" s="62">
        <v>0</v>
      </c>
      <c r="AW298" s="62">
        <v>0</v>
      </c>
      <c r="AX298" s="62">
        <v>27</v>
      </c>
      <c r="AY298" s="62">
        <v>0</v>
      </c>
      <c r="AZ298" s="62">
        <v>0</v>
      </c>
      <c r="BA298" s="62">
        <v>0</v>
      </c>
      <c r="BB298" s="62">
        <v>20</v>
      </c>
      <c r="BC298" s="62">
        <v>0</v>
      </c>
      <c r="BD298" s="62">
        <v>1</v>
      </c>
      <c r="BE298" s="62">
        <v>1</v>
      </c>
      <c r="BF298" s="62">
        <v>0</v>
      </c>
      <c r="BG298" s="62">
        <v>1</v>
      </c>
      <c r="BH298" s="62">
        <v>0</v>
      </c>
      <c r="BI298" s="62">
        <v>0</v>
      </c>
      <c r="BJ298" s="62">
        <v>0</v>
      </c>
      <c r="BK298" s="62">
        <v>0</v>
      </c>
      <c r="BL298" s="62">
        <v>0</v>
      </c>
      <c r="BM298" s="62">
        <v>0</v>
      </c>
      <c r="BN298" s="62">
        <v>0</v>
      </c>
      <c r="BO298" s="62">
        <v>0</v>
      </c>
      <c r="BP298" s="62">
        <v>0</v>
      </c>
      <c r="BQ298" s="62">
        <v>0</v>
      </c>
      <c r="BR298" s="62">
        <v>0</v>
      </c>
      <c r="BS298" s="62">
        <v>0</v>
      </c>
      <c r="BT298" s="62">
        <v>0</v>
      </c>
      <c r="BU298" s="62">
        <v>0</v>
      </c>
      <c r="BV298" s="62">
        <v>0</v>
      </c>
      <c r="BW298" s="62">
        <v>0</v>
      </c>
      <c r="BX298" s="62">
        <v>0</v>
      </c>
      <c r="BY298" s="62">
        <v>0</v>
      </c>
      <c r="BZ298" s="62">
        <v>0</v>
      </c>
      <c r="CA298" s="62">
        <v>0</v>
      </c>
      <c r="CB298" s="62">
        <v>0</v>
      </c>
      <c r="CC298" s="62">
        <v>0</v>
      </c>
      <c r="CD298" s="62">
        <v>0</v>
      </c>
      <c r="CE298" s="62">
        <v>0</v>
      </c>
      <c r="CF298" s="62">
        <v>0</v>
      </c>
      <c r="CG298" s="62">
        <v>0</v>
      </c>
      <c r="CH298" s="62">
        <v>0</v>
      </c>
      <c r="CI298" s="62">
        <v>0</v>
      </c>
      <c r="CJ298" s="62">
        <v>0</v>
      </c>
      <c r="CK298" s="62">
        <v>0</v>
      </c>
      <c r="CL298" s="62">
        <v>0</v>
      </c>
      <c r="CM298" s="62">
        <v>0</v>
      </c>
      <c r="CN298" s="62">
        <v>0</v>
      </c>
      <c r="CO298" s="62">
        <v>0</v>
      </c>
      <c r="CP298" s="62">
        <v>0</v>
      </c>
      <c r="CQ298" s="62">
        <v>0</v>
      </c>
      <c r="CR298" s="62">
        <v>0</v>
      </c>
      <c r="CS298" s="62">
        <v>0</v>
      </c>
      <c r="CT298" s="62">
        <v>0</v>
      </c>
      <c r="CU298" s="62">
        <v>0</v>
      </c>
      <c r="CV298" s="62">
        <v>0</v>
      </c>
      <c r="CW298" s="62">
        <v>0</v>
      </c>
      <c r="CX298" s="62">
        <v>0</v>
      </c>
      <c r="CY298" s="62">
        <v>0</v>
      </c>
      <c r="CZ298" s="62">
        <v>0</v>
      </c>
      <c r="DA298" s="62">
        <v>0</v>
      </c>
      <c r="DB298" s="62">
        <v>0</v>
      </c>
      <c r="DC298" s="62">
        <v>0</v>
      </c>
      <c r="DD298" s="62">
        <v>0</v>
      </c>
      <c r="DE298" s="62">
        <v>0</v>
      </c>
      <c r="DF298" s="62">
        <v>0</v>
      </c>
      <c r="DG298" s="62">
        <v>0</v>
      </c>
      <c r="DH298" s="62">
        <v>0</v>
      </c>
      <c r="DI298" s="62">
        <v>0</v>
      </c>
      <c r="DJ298" s="62">
        <v>0</v>
      </c>
      <c r="DK298" s="62">
        <v>0</v>
      </c>
      <c r="DL298" s="62">
        <v>0</v>
      </c>
      <c r="DM298" s="62">
        <v>0</v>
      </c>
      <c r="DN298" s="62">
        <v>0</v>
      </c>
      <c r="DO298" s="62">
        <v>0</v>
      </c>
      <c r="DP298" s="62">
        <v>0</v>
      </c>
      <c r="DQ298" s="62">
        <v>0</v>
      </c>
      <c r="DR298" s="62">
        <v>0</v>
      </c>
      <c r="DS298" s="62">
        <v>0</v>
      </c>
      <c r="DT298" s="62">
        <v>0</v>
      </c>
      <c r="DU298" s="62">
        <v>0</v>
      </c>
      <c r="DV298" s="62">
        <v>0</v>
      </c>
      <c r="DW298" s="62">
        <v>4800</v>
      </c>
      <c r="DX298" s="62">
        <v>0</v>
      </c>
      <c r="DY298" s="62">
        <v>0</v>
      </c>
      <c r="DZ298" s="62">
        <v>36</v>
      </c>
      <c r="EA298" s="62">
        <v>0</v>
      </c>
      <c r="EB298" s="62">
        <v>0</v>
      </c>
      <c r="EC298" s="62">
        <v>0</v>
      </c>
      <c r="ED298" s="62">
        <v>0</v>
      </c>
      <c r="EE298" s="62">
        <v>0</v>
      </c>
      <c r="EF298" s="62">
        <v>0</v>
      </c>
      <c r="EG298" s="62">
        <v>0</v>
      </c>
      <c r="EH298" s="62">
        <v>0</v>
      </c>
      <c r="EI298" s="62">
        <v>0</v>
      </c>
      <c r="EJ298" s="62">
        <v>0</v>
      </c>
      <c r="EK298" s="62">
        <v>0</v>
      </c>
      <c r="EL298" s="62">
        <v>0</v>
      </c>
      <c r="EM298" s="62">
        <v>0</v>
      </c>
      <c r="EN298" s="62">
        <v>0</v>
      </c>
      <c r="EO298" s="62">
        <v>0</v>
      </c>
      <c r="EP298" s="62">
        <v>0</v>
      </c>
      <c r="EQ298" s="62">
        <v>0</v>
      </c>
      <c r="ER298" s="62">
        <v>0</v>
      </c>
      <c r="ES298" s="62">
        <v>0</v>
      </c>
      <c r="ET298" s="62">
        <v>0</v>
      </c>
      <c r="EU298" s="62">
        <v>0</v>
      </c>
      <c r="EV298" s="62">
        <v>0</v>
      </c>
      <c r="EW298" s="62">
        <v>0</v>
      </c>
      <c r="EX298" s="62">
        <v>0</v>
      </c>
      <c r="EY298" s="62">
        <v>0</v>
      </c>
      <c r="EZ298" s="62">
        <v>0</v>
      </c>
      <c r="FA298" s="62">
        <v>0</v>
      </c>
      <c r="FB298" s="62">
        <v>0</v>
      </c>
      <c r="FC298" s="62">
        <v>0</v>
      </c>
      <c r="FD298" s="62">
        <v>0</v>
      </c>
      <c r="FE298" s="62">
        <v>0</v>
      </c>
      <c r="FF298" s="62">
        <v>0</v>
      </c>
      <c r="FG298" s="62">
        <v>0</v>
      </c>
      <c r="FH298" s="62">
        <v>0</v>
      </c>
      <c r="FI298" s="62">
        <v>0</v>
      </c>
      <c r="FJ298" s="62">
        <v>0</v>
      </c>
      <c r="FK298" s="198"/>
      <c r="FL298" s="74">
        <f t="shared" si="131"/>
        <v>5495</v>
      </c>
      <c r="FM298" s="84">
        <f>+FL298/$FL$302</f>
        <v>5.5840091051358655E-2</v>
      </c>
      <c r="FN298" s="72"/>
      <c r="FO298" s="72"/>
      <c r="FP298" s="72"/>
      <c r="FQ298" s="5"/>
    </row>
    <row r="299" spans="1:173" s="85" customFormat="1" ht="17.55" customHeight="1">
      <c r="A299" s="83"/>
      <c r="B299" s="83"/>
      <c r="C299" s="82"/>
      <c r="D299" s="82" t="s">
        <v>10</v>
      </c>
      <c r="E299" s="82"/>
      <c r="F299" s="83"/>
      <c r="G299" s="82" t="s">
        <v>10</v>
      </c>
      <c r="H299" s="62">
        <v>495</v>
      </c>
      <c r="I299" s="62">
        <v>0</v>
      </c>
      <c r="J299" s="62">
        <v>0</v>
      </c>
      <c r="K299" s="62">
        <v>0</v>
      </c>
      <c r="L299" s="62">
        <v>6900</v>
      </c>
      <c r="M299" s="62">
        <v>0</v>
      </c>
      <c r="N299" s="62">
        <v>720</v>
      </c>
      <c r="O299" s="62">
        <v>0</v>
      </c>
      <c r="P299" s="62">
        <v>2</v>
      </c>
      <c r="Q299" s="62">
        <v>0</v>
      </c>
      <c r="R299" s="62">
        <v>0</v>
      </c>
      <c r="S299" s="62">
        <v>0</v>
      </c>
      <c r="T299" s="62">
        <v>0</v>
      </c>
      <c r="U299" s="62">
        <v>0</v>
      </c>
      <c r="V299" s="62">
        <v>0</v>
      </c>
      <c r="W299" s="62">
        <v>0</v>
      </c>
      <c r="X299" s="62">
        <v>0</v>
      </c>
      <c r="Y299" s="62">
        <v>0</v>
      </c>
      <c r="Z299" s="62">
        <v>0</v>
      </c>
      <c r="AA299" s="62">
        <v>0</v>
      </c>
      <c r="AB299" s="62">
        <v>0</v>
      </c>
      <c r="AC299" s="62">
        <v>0</v>
      </c>
      <c r="AD299" s="62">
        <v>0</v>
      </c>
      <c r="AE299" s="62">
        <v>900</v>
      </c>
      <c r="AF299" s="62">
        <v>0</v>
      </c>
      <c r="AG299" s="62">
        <v>0</v>
      </c>
      <c r="AH299" s="62">
        <v>0</v>
      </c>
      <c r="AI299" s="62">
        <v>5</v>
      </c>
      <c r="AJ299" s="62">
        <v>4</v>
      </c>
      <c r="AK299" s="62">
        <v>0</v>
      </c>
      <c r="AL299" s="62">
        <v>0</v>
      </c>
      <c r="AM299" s="62">
        <v>3250</v>
      </c>
      <c r="AN299" s="62">
        <v>0</v>
      </c>
      <c r="AO299" s="62">
        <v>0</v>
      </c>
      <c r="AP299" s="62">
        <v>0</v>
      </c>
      <c r="AQ299" s="62">
        <v>0</v>
      </c>
      <c r="AR299" s="62">
        <v>0</v>
      </c>
      <c r="AS299" s="62">
        <v>2</v>
      </c>
      <c r="AT299" s="62">
        <v>7</v>
      </c>
      <c r="AU299" s="62">
        <v>10300</v>
      </c>
      <c r="AV299" s="62">
        <v>0</v>
      </c>
      <c r="AW299" s="62">
        <v>0</v>
      </c>
      <c r="AX299" s="62">
        <v>0</v>
      </c>
      <c r="AY299" s="62">
        <v>0</v>
      </c>
      <c r="AZ299" s="62">
        <v>0</v>
      </c>
      <c r="BA299" s="62">
        <v>0</v>
      </c>
      <c r="BB299" s="62">
        <v>7</v>
      </c>
      <c r="BC299" s="62">
        <v>2</v>
      </c>
      <c r="BD299" s="62">
        <v>0</v>
      </c>
      <c r="BE299" s="62">
        <v>0</v>
      </c>
      <c r="BF299" s="62">
        <v>14100</v>
      </c>
      <c r="BG299" s="62">
        <v>0</v>
      </c>
      <c r="BH299" s="62">
        <v>3</v>
      </c>
      <c r="BI299" s="62">
        <v>1</v>
      </c>
      <c r="BJ299" s="62">
        <v>2</v>
      </c>
      <c r="BK299" s="62">
        <v>0</v>
      </c>
      <c r="BL299" s="62">
        <v>0</v>
      </c>
      <c r="BM299" s="62">
        <v>0</v>
      </c>
      <c r="BN299" s="62">
        <v>25</v>
      </c>
      <c r="BO299" s="62">
        <v>35</v>
      </c>
      <c r="BP299" s="62">
        <v>0</v>
      </c>
      <c r="BQ299" s="62">
        <v>0</v>
      </c>
      <c r="BR299" s="62">
        <v>0</v>
      </c>
      <c r="BS299" s="62">
        <v>0</v>
      </c>
      <c r="BT299" s="62">
        <v>1</v>
      </c>
      <c r="BU299" s="62">
        <v>900</v>
      </c>
      <c r="BV299" s="62">
        <v>120</v>
      </c>
      <c r="BW299" s="62">
        <v>970</v>
      </c>
      <c r="BX299" s="62">
        <v>4750</v>
      </c>
      <c r="BY299" s="62">
        <v>970</v>
      </c>
      <c r="BZ299" s="62">
        <v>0</v>
      </c>
      <c r="CA299" s="62">
        <v>0</v>
      </c>
      <c r="CB299" s="62">
        <v>0</v>
      </c>
      <c r="CC299" s="62">
        <v>39</v>
      </c>
      <c r="CD299" s="62">
        <v>117</v>
      </c>
      <c r="CE299" s="62">
        <v>1050</v>
      </c>
      <c r="CF299" s="62">
        <v>0</v>
      </c>
      <c r="CG299" s="62">
        <v>50</v>
      </c>
      <c r="CH299" s="62">
        <v>9</v>
      </c>
      <c r="CI299" s="62">
        <v>2910</v>
      </c>
      <c r="CJ299" s="62">
        <v>0</v>
      </c>
      <c r="CK299" s="62">
        <v>880</v>
      </c>
      <c r="CL299" s="62">
        <v>11520</v>
      </c>
      <c r="CM299" s="62">
        <v>2940</v>
      </c>
      <c r="CN299" s="206">
        <v>37</v>
      </c>
      <c r="CO299" s="62">
        <v>135</v>
      </c>
      <c r="CP299" s="62">
        <v>195</v>
      </c>
      <c r="CQ299" s="62">
        <v>50</v>
      </c>
      <c r="CR299" s="62">
        <v>16</v>
      </c>
      <c r="CS299" s="62">
        <v>0</v>
      </c>
      <c r="CT299" s="62">
        <v>3900</v>
      </c>
      <c r="CU299" s="62">
        <v>0</v>
      </c>
      <c r="CV299" s="62">
        <f>185-30-10-62</f>
        <v>83</v>
      </c>
      <c r="CW299" s="62">
        <v>10</v>
      </c>
      <c r="CX299" s="62">
        <v>30</v>
      </c>
      <c r="CY299" s="62">
        <v>7</v>
      </c>
      <c r="CZ299" s="62">
        <v>5</v>
      </c>
      <c r="DA299" s="62">
        <v>7</v>
      </c>
      <c r="DB299" s="62">
        <v>43</v>
      </c>
      <c r="DC299" s="62">
        <v>900</v>
      </c>
      <c r="DD299" s="62">
        <v>1700</v>
      </c>
      <c r="DE299" s="62">
        <v>50</v>
      </c>
      <c r="DF299" s="62">
        <v>150</v>
      </c>
      <c r="DG299" s="62">
        <v>150</v>
      </c>
      <c r="DH299" s="62">
        <v>110</v>
      </c>
      <c r="DI299" s="62">
        <v>0</v>
      </c>
      <c r="DJ299" s="62">
        <v>6</v>
      </c>
      <c r="DK299" s="62">
        <v>1400</v>
      </c>
      <c r="DL299" s="62">
        <f>63-5-5-18</f>
        <v>35</v>
      </c>
      <c r="DM299" s="62">
        <v>5</v>
      </c>
      <c r="DN299" s="62">
        <v>20</v>
      </c>
      <c r="DO299" s="62">
        <v>5</v>
      </c>
      <c r="DP299" s="62">
        <v>0</v>
      </c>
      <c r="DQ299" s="62">
        <v>18</v>
      </c>
      <c r="DR299" s="62">
        <v>115</v>
      </c>
      <c r="DS299" s="62">
        <v>0</v>
      </c>
      <c r="DT299" s="62">
        <v>950</v>
      </c>
      <c r="DU299" s="62">
        <v>0</v>
      </c>
      <c r="DV299" s="62">
        <v>0</v>
      </c>
      <c r="DW299" s="62">
        <v>4800</v>
      </c>
      <c r="DX299" s="62">
        <v>0</v>
      </c>
      <c r="DY299" s="62">
        <v>0</v>
      </c>
      <c r="DZ299" s="62">
        <v>0</v>
      </c>
      <c r="EA299" s="62">
        <v>0</v>
      </c>
      <c r="EB299" s="62">
        <v>0</v>
      </c>
      <c r="EC299" s="62">
        <v>0</v>
      </c>
      <c r="ED299" s="62">
        <v>0</v>
      </c>
      <c r="EE299" s="62">
        <v>0</v>
      </c>
      <c r="EF299" s="62">
        <v>0</v>
      </c>
      <c r="EG299" s="62">
        <v>0</v>
      </c>
      <c r="EH299" s="62">
        <v>0</v>
      </c>
      <c r="EI299" s="62">
        <v>0</v>
      </c>
      <c r="EJ299" s="62">
        <v>4</v>
      </c>
      <c r="EK299" s="62">
        <v>0</v>
      </c>
      <c r="EL299" s="62">
        <v>0</v>
      </c>
      <c r="EM299" s="62">
        <v>0</v>
      </c>
      <c r="EN299" s="62">
        <v>0</v>
      </c>
      <c r="EO299" s="62">
        <v>0</v>
      </c>
      <c r="EP299" s="62">
        <v>0</v>
      </c>
      <c r="EQ299" s="62">
        <v>0</v>
      </c>
      <c r="ER299" s="62">
        <v>0</v>
      </c>
      <c r="ES299" s="62">
        <v>0</v>
      </c>
      <c r="ET299" s="62">
        <v>250</v>
      </c>
      <c r="EU299" s="62">
        <v>3860</v>
      </c>
      <c r="EV299" s="62">
        <v>220</v>
      </c>
      <c r="EW299" s="62">
        <v>0</v>
      </c>
      <c r="EX299" s="62">
        <v>22</v>
      </c>
      <c r="EY299" s="62">
        <v>0</v>
      </c>
      <c r="EZ299" s="62">
        <v>14</v>
      </c>
      <c r="FA299" s="62">
        <v>0</v>
      </c>
      <c r="FB299" s="62">
        <v>327</v>
      </c>
      <c r="FC299" s="62">
        <v>0</v>
      </c>
      <c r="FD299" s="62">
        <v>0</v>
      </c>
      <c r="FE299" s="62">
        <v>0</v>
      </c>
      <c r="FF299" s="62">
        <v>770</v>
      </c>
      <c r="FG299" s="62">
        <v>0</v>
      </c>
      <c r="FH299" s="62">
        <v>0</v>
      </c>
      <c r="FI299" s="62">
        <v>0</v>
      </c>
      <c r="FJ299" s="62">
        <v>1</v>
      </c>
      <c r="FK299" s="198"/>
      <c r="FL299" s="74">
        <f t="shared" si="131"/>
        <v>84386</v>
      </c>
      <c r="FM299" s="84">
        <f>+FL299/$FL$302</f>
        <v>0.85752901245858992</v>
      </c>
      <c r="FN299" s="72"/>
      <c r="FO299" s="72"/>
      <c r="FP299" s="72"/>
      <c r="FQ299" s="5"/>
    </row>
    <row r="300" spans="1:173" s="85" customFormat="1" ht="17.55" customHeight="1">
      <c r="A300" s="83"/>
      <c r="B300" s="83"/>
      <c r="C300" s="82"/>
      <c r="D300" s="82" t="s">
        <v>9</v>
      </c>
      <c r="E300" s="82"/>
      <c r="F300" s="83"/>
      <c r="G300" s="82" t="s">
        <v>9</v>
      </c>
      <c r="H300" s="62">
        <v>0</v>
      </c>
      <c r="I300" s="62">
        <v>0</v>
      </c>
      <c r="J300" s="62">
        <v>0</v>
      </c>
      <c r="K300" s="62">
        <v>0</v>
      </c>
      <c r="L300" s="62">
        <v>0</v>
      </c>
      <c r="M300" s="62">
        <v>0</v>
      </c>
      <c r="N300" s="62">
        <v>0</v>
      </c>
      <c r="O300" s="62">
        <v>0</v>
      </c>
      <c r="P300" s="62">
        <v>0</v>
      </c>
      <c r="Q300" s="62">
        <v>0</v>
      </c>
      <c r="R300" s="62">
        <v>0</v>
      </c>
      <c r="S300" s="62">
        <v>0</v>
      </c>
      <c r="T300" s="62">
        <v>0</v>
      </c>
      <c r="U300" s="62">
        <v>0</v>
      </c>
      <c r="V300" s="62">
        <v>0</v>
      </c>
      <c r="W300" s="62">
        <v>0</v>
      </c>
      <c r="X300" s="62">
        <v>0</v>
      </c>
      <c r="Y300" s="62">
        <v>0</v>
      </c>
      <c r="Z300" s="62">
        <v>0</v>
      </c>
      <c r="AA300" s="62">
        <v>0</v>
      </c>
      <c r="AB300" s="62">
        <v>0</v>
      </c>
      <c r="AC300" s="62">
        <v>0</v>
      </c>
      <c r="AD300" s="62">
        <v>0</v>
      </c>
      <c r="AE300" s="62">
        <v>0</v>
      </c>
      <c r="AF300" s="62">
        <v>0</v>
      </c>
      <c r="AG300" s="62">
        <v>0</v>
      </c>
      <c r="AH300" s="62">
        <v>0</v>
      </c>
      <c r="AI300" s="62">
        <v>3</v>
      </c>
      <c r="AJ300" s="62">
        <v>0</v>
      </c>
      <c r="AK300" s="62">
        <v>0</v>
      </c>
      <c r="AL300" s="62">
        <v>0</v>
      </c>
      <c r="AM300" s="62">
        <v>0</v>
      </c>
      <c r="AN300" s="62">
        <v>0</v>
      </c>
      <c r="AO300" s="62">
        <v>0</v>
      </c>
      <c r="AP300" s="62">
        <v>0</v>
      </c>
      <c r="AQ300" s="62">
        <v>0</v>
      </c>
      <c r="AR300" s="62">
        <v>0</v>
      </c>
      <c r="AS300" s="62">
        <v>0</v>
      </c>
      <c r="AT300" s="62">
        <v>0</v>
      </c>
      <c r="AU300" s="62">
        <v>4750</v>
      </c>
      <c r="AV300" s="62">
        <v>0</v>
      </c>
      <c r="AW300" s="62">
        <v>0</v>
      </c>
      <c r="AX300" s="62">
        <v>0</v>
      </c>
      <c r="AY300" s="62">
        <v>0</v>
      </c>
      <c r="AZ300" s="62">
        <v>0</v>
      </c>
      <c r="BA300" s="62">
        <v>1</v>
      </c>
      <c r="BB300" s="62">
        <v>0</v>
      </c>
      <c r="BC300" s="62">
        <v>0</v>
      </c>
      <c r="BD300" s="62">
        <v>0</v>
      </c>
      <c r="BE300" s="62">
        <v>0</v>
      </c>
      <c r="BF300" s="62">
        <v>0</v>
      </c>
      <c r="BG300" s="62">
        <v>0</v>
      </c>
      <c r="BH300" s="62">
        <v>0</v>
      </c>
      <c r="BI300" s="62">
        <v>0</v>
      </c>
      <c r="BJ300" s="62">
        <v>0</v>
      </c>
      <c r="BK300" s="62">
        <v>0</v>
      </c>
      <c r="BL300" s="62">
        <v>0</v>
      </c>
      <c r="BM300" s="62">
        <v>0</v>
      </c>
      <c r="BN300" s="62">
        <v>0</v>
      </c>
      <c r="BO300" s="62">
        <v>0</v>
      </c>
      <c r="BP300" s="62">
        <v>0</v>
      </c>
      <c r="BQ300" s="62">
        <v>1</v>
      </c>
      <c r="BR300" s="62">
        <v>0</v>
      </c>
      <c r="BS300" s="62">
        <v>0</v>
      </c>
      <c r="BT300" s="62">
        <v>0</v>
      </c>
      <c r="BU300" s="62">
        <v>0</v>
      </c>
      <c r="BV300" s="62">
        <v>0</v>
      </c>
      <c r="BW300" s="62">
        <v>0</v>
      </c>
      <c r="BX300" s="62">
        <v>1900</v>
      </c>
      <c r="BY300" s="62">
        <v>0</v>
      </c>
      <c r="BZ300" s="62">
        <v>0</v>
      </c>
      <c r="CA300" s="62">
        <v>0</v>
      </c>
      <c r="CB300" s="62">
        <v>0</v>
      </c>
      <c r="CC300" s="62">
        <v>0</v>
      </c>
      <c r="CD300" s="62">
        <v>0</v>
      </c>
      <c r="CE300" s="62">
        <v>0</v>
      </c>
      <c r="CF300" s="62">
        <v>0</v>
      </c>
      <c r="CG300" s="62">
        <v>0</v>
      </c>
      <c r="CH300" s="62">
        <v>0</v>
      </c>
      <c r="CI300" s="62">
        <v>0</v>
      </c>
      <c r="CJ300" s="62">
        <v>0</v>
      </c>
      <c r="CK300" s="62">
        <v>0</v>
      </c>
      <c r="CL300" s="62">
        <v>0</v>
      </c>
      <c r="CM300" s="62">
        <v>0</v>
      </c>
      <c r="CN300" s="206">
        <v>920</v>
      </c>
      <c r="CO300" s="62">
        <v>0</v>
      </c>
      <c r="CP300" s="62">
        <v>0</v>
      </c>
      <c r="CQ300" s="62">
        <v>0</v>
      </c>
      <c r="CR300" s="62">
        <v>0</v>
      </c>
      <c r="CS300" s="62">
        <v>0</v>
      </c>
      <c r="CT300" s="62">
        <v>950</v>
      </c>
      <c r="CU300" s="62">
        <v>0</v>
      </c>
      <c r="CV300" s="62">
        <v>0</v>
      </c>
      <c r="CW300" s="62">
        <v>0</v>
      </c>
      <c r="CX300" s="62">
        <v>0</v>
      </c>
      <c r="CY300" s="62">
        <v>0</v>
      </c>
      <c r="CZ300" s="62">
        <v>0</v>
      </c>
      <c r="DA300" s="62">
        <v>0</v>
      </c>
      <c r="DB300" s="62">
        <v>0</v>
      </c>
      <c r="DC300" s="62">
        <v>0</v>
      </c>
      <c r="DD300" s="62">
        <v>0</v>
      </c>
      <c r="DE300" s="62">
        <v>0</v>
      </c>
      <c r="DF300" s="62">
        <v>0</v>
      </c>
      <c r="DG300" s="62">
        <v>0</v>
      </c>
      <c r="DH300" s="62">
        <v>0</v>
      </c>
      <c r="DI300" s="62">
        <v>0</v>
      </c>
      <c r="DJ300" s="62">
        <v>0</v>
      </c>
      <c r="DK300" s="62">
        <v>0</v>
      </c>
      <c r="DL300" s="62">
        <v>0</v>
      </c>
      <c r="DM300" s="62">
        <v>0</v>
      </c>
      <c r="DN300" s="62">
        <v>0</v>
      </c>
      <c r="DO300" s="62">
        <v>0</v>
      </c>
      <c r="DP300" s="62">
        <v>0</v>
      </c>
      <c r="DQ300" s="62">
        <v>0</v>
      </c>
      <c r="DR300" s="62">
        <v>0</v>
      </c>
      <c r="DS300" s="62">
        <v>0</v>
      </c>
      <c r="DT300" s="62">
        <v>0</v>
      </c>
      <c r="DU300" s="62">
        <v>0</v>
      </c>
      <c r="DV300" s="62">
        <v>0</v>
      </c>
      <c r="DW300" s="62">
        <v>0</v>
      </c>
      <c r="DX300" s="62">
        <v>0</v>
      </c>
      <c r="DY300" s="62">
        <v>0</v>
      </c>
      <c r="DZ300" s="62">
        <v>0</v>
      </c>
      <c r="EA300" s="62">
        <v>0</v>
      </c>
      <c r="EB300" s="62">
        <v>0</v>
      </c>
      <c r="EC300" s="62">
        <v>0</v>
      </c>
      <c r="ED300" s="62">
        <v>0</v>
      </c>
      <c r="EE300" s="62">
        <v>0</v>
      </c>
      <c r="EF300" s="62">
        <v>0</v>
      </c>
      <c r="EG300" s="62">
        <v>0</v>
      </c>
      <c r="EH300" s="62">
        <v>0</v>
      </c>
      <c r="EI300" s="62">
        <v>0</v>
      </c>
      <c r="EJ300" s="62">
        <v>0</v>
      </c>
      <c r="EK300" s="62">
        <v>0</v>
      </c>
      <c r="EL300" s="62">
        <v>0</v>
      </c>
      <c r="EM300" s="62">
        <v>0</v>
      </c>
      <c r="EN300" s="62">
        <v>0</v>
      </c>
      <c r="EO300" s="62">
        <v>0</v>
      </c>
      <c r="EP300" s="62">
        <v>0</v>
      </c>
      <c r="EQ300" s="62">
        <v>0</v>
      </c>
      <c r="ER300" s="62">
        <v>0</v>
      </c>
      <c r="ES300" s="62">
        <v>0</v>
      </c>
      <c r="ET300" s="62">
        <v>0</v>
      </c>
      <c r="EU300" s="62">
        <v>0</v>
      </c>
      <c r="EV300" s="62">
        <v>0</v>
      </c>
      <c r="EW300" s="62">
        <v>0</v>
      </c>
      <c r="EX300" s="62">
        <v>0</v>
      </c>
      <c r="EY300" s="62">
        <v>0</v>
      </c>
      <c r="EZ300" s="62">
        <v>0</v>
      </c>
      <c r="FA300" s="62">
        <v>0</v>
      </c>
      <c r="FB300" s="62">
        <v>0</v>
      </c>
      <c r="FC300" s="62">
        <v>0</v>
      </c>
      <c r="FD300" s="62">
        <v>0</v>
      </c>
      <c r="FE300" s="62">
        <v>0</v>
      </c>
      <c r="FF300" s="62">
        <v>0</v>
      </c>
      <c r="FG300" s="62">
        <v>0</v>
      </c>
      <c r="FH300" s="62">
        <v>0</v>
      </c>
      <c r="FI300" s="62">
        <v>0</v>
      </c>
      <c r="FJ300" s="62">
        <v>0</v>
      </c>
      <c r="FK300" s="198"/>
      <c r="FL300" s="74">
        <f t="shared" si="131"/>
        <v>8525</v>
      </c>
      <c r="FM300" s="84">
        <f>+FL300/$FL$302</f>
        <v>8.6630896490051415E-2</v>
      </c>
      <c r="FN300" s="72"/>
      <c r="FO300" s="72"/>
      <c r="FP300" s="72"/>
      <c r="FQ300" s="5"/>
    </row>
    <row r="301" spans="1:173" s="85" customFormat="1" ht="17.55" customHeight="1">
      <c r="A301" s="83"/>
      <c r="B301" s="83"/>
      <c r="C301" s="82"/>
      <c r="D301" s="82" t="s">
        <v>28</v>
      </c>
      <c r="E301" s="82"/>
      <c r="F301" s="83"/>
      <c r="G301" s="82" t="s">
        <v>28</v>
      </c>
      <c r="H301" s="62">
        <v>0</v>
      </c>
      <c r="I301" s="62">
        <v>0</v>
      </c>
      <c r="J301" s="62">
        <v>0</v>
      </c>
      <c r="K301" s="62">
        <v>0</v>
      </c>
      <c r="L301" s="62">
        <v>0</v>
      </c>
      <c r="M301" s="62">
        <v>0</v>
      </c>
      <c r="N301" s="62">
        <v>0</v>
      </c>
      <c r="O301" s="62">
        <v>0</v>
      </c>
      <c r="P301" s="62">
        <v>0</v>
      </c>
      <c r="Q301" s="62">
        <v>0</v>
      </c>
      <c r="R301" s="62">
        <v>0</v>
      </c>
      <c r="S301" s="62">
        <v>0</v>
      </c>
      <c r="T301" s="62">
        <v>0</v>
      </c>
      <c r="U301" s="62">
        <v>0</v>
      </c>
      <c r="V301" s="62">
        <v>0</v>
      </c>
      <c r="W301" s="62">
        <v>0</v>
      </c>
      <c r="X301" s="62">
        <v>0</v>
      </c>
      <c r="Y301" s="62">
        <v>0</v>
      </c>
      <c r="Z301" s="62">
        <v>0</v>
      </c>
      <c r="AA301" s="62">
        <v>0</v>
      </c>
      <c r="AB301" s="62">
        <v>0</v>
      </c>
      <c r="AC301" s="62">
        <v>0</v>
      </c>
      <c r="AD301" s="62">
        <v>0</v>
      </c>
      <c r="AE301" s="62">
        <v>0</v>
      </c>
      <c r="AF301" s="62">
        <v>0</v>
      </c>
      <c r="AG301" s="62">
        <v>0</v>
      </c>
      <c r="AH301" s="62">
        <v>0</v>
      </c>
      <c r="AI301" s="62">
        <v>0</v>
      </c>
      <c r="AJ301" s="62">
        <v>0</v>
      </c>
      <c r="AK301" s="62">
        <v>0</v>
      </c>
      <c r="AL301" s="62">
        <v>0</v>
      </c>
      <c r="AM301" s="62">
        <v>0</v>
      </c>
      <c r="AN301" s="62">
        <v>0</v>
      </c>
      <c r="AO301" s="62">
        <v>0</v>
      </c>
      <c r="AP301" s="62">
        <v>0</v>
      </c>
      <c r="AQ301" s="62">
        <v>0</v>
      </c>
      <c r="AR301" s="62">
        <v>0</v>
      </c>
      <c r="AS301" s="62">
        <v>0</v>
      </c>
      <c r="AT301" s="62">
        <v>0</v>
      </c>
      <c r="AU301" s="62">
        <v>0</v>
      </c>
      <c r="AV301" s="62">
        <v>0</v>
      </c>
      <c r="AW301" s="62">
        <v>0</v>
      </c>
      <c r="AX301" s="62">
        <v>0</v>
      </c>
      <c r="AY301" s="62">
        <v>0</v>
      </c>
      <c r="AZ301" s="62">
        <v>0</v>
      </c>
      <c r="BA301" s="62">
        <v>0</v>
      </c>
      <c r="BB301" s="62">
        <v>0</v>
      </c>
      <c r="BC301" s="62">
        <v>0</v>
      </c>
      <c r="BD301" s="62">
        <v>0</v>
      </c>
      <c r="BE301" s="62">
        <v>0</v>
      </c>
      <c r="BF301" s="62">
        <v>0</v>
      </c>
      <c r="BG301" s="62">
        <v>0</v>
      </c>
      <c r="BH301" s="62">
        <v>0</v>
      </c>
      <c r="BI301" s="62">
        <v>0</v>
      </c>
      <c r="BJ301" s="62">
        <v>0</v>
      </c>
      <c r="BK301" s="62">
        <v>0</v>
      </c>
      <c r="BL301" s="62">
        <v>0</v>
      </c>
      <c r="BM301" s="62">
        <v>0</v>
      </c>
      <c r="BN301" s="62">
        <v>0</v>
      </c>
      <c r="BO301" s="62">
        <v>0</v>
      </c>
      <c r="BP301" s="62">
        <v>0</v>
      </c>
      <c r="BQ301" s="62">
        <v>0</v>
      </c>
      <c r="BR301" s="62">
        <v>0</v>
      </c>
      <c r="BS301" s="62">
        <v>0</v>
      </c>
      <c r="BT301" s="62">
        <v>0</v>
      </c>
      <c r="BU301" s="62">
        <v>0</v>
      </c>
      <c r="BV301" s="62">
        <v>0</v>
      </c>
      <c r="BW301" s="62">
        <v>0</v>
      </c>
      <c r="BX301" s="62">
        <v>0</v>
      </c>
      <c r="BY301" s="62">
        <v>0</v>
      </c>
      <c r="BZ301" s="62">
        <v>0</v>
      </c>
      <c r="CA301" s="62">
        <v>0</v>
      </c>
      <c r="CB301" s="62">
        <v>0</v>
      </c>
      <c r="CC301" s="62">
        <v>0</v>
      </c>
      <c r="CD301" s="62">
        <v>0</v>
      </c>
      <c r="CE301" s="62">
        <v>0</v>
      </c>
      <c r="CF301" s="62">
        <v>0</v>
      </c>
      <c r="CG301" s="62">
        <v>0</v>
      </c>
      <c r="CH301" s="62">
        <v>0</v>
      </c>
      <c r="CI301" s="62">
        <v>0</v>
      </c>
      <c r="CJ301" s="62">
        <v>0</v>
      </c>
      <c r="CK301" s="62">
        <v>0</v>
      </c>
      <c r="CL301" s="62">
        <v>0</v>
      </c>
      <c r="CM301" s="62">
        <v>0</v>
      </c>
      <c r="CN301" s="62">
        <v>0</v>
      </c>
      <c r="CO301" s="62">
        <v>0</v>
      </c>
      <c r="CP301" s="62">
        <v>0</v>
      </c>
      <c r="CQ301" s="62">
        <v>0</v>
      </c>
      <c r="CR301" s="62">
        <v>0</v>
      </c>
      <c r="CS301" s="62">
        <v>0</v>
      </c>
      <c r="CT301" s="62">
        <v>0</v>
      </c>
      <c r="CU301" s="62">
        <v>0</v>
      </c>
      <c r="CV301" s="62">
        <v>0</v>
      </c>
      <c r="CW301" s="62">
        <v>0</v>
      </c>
      <c r="CX301" s="62">
        <v>0</v>
      </c>
      <c r="CY301" s="62">
        <v>0</v>
      </c>
      <c r="CZ301" s="62">
        <v>0</v>
      </c>
      <c r="DA301" s="62">
        <v>0</v>
      </c>
      <c r="DB301" s="62">
        <v>0</v>
      </c>
      <c r="DC301" s="62">
        <v>0</v>
      </c>
      <c r="DD301" s="62">
        <v>0</v>
      </c>
      <c r="DE301" s="62">
        <v>0</v>
      </c>
      <c r="DF301" s="62">
        <v>0</v>
      </c>
      <c r="DG301" s="62">
        <v>0</v>
      </c>
      <c r="DH301" s="62">
        <v>0</v>
      </c>
      <c r="DI301" s="62">
        <v>0</v>
      </c>
      <c r="DJ301" s="62">
        <v>0</v>
      </c>
      <c r="DK301" s="62">
        <v>0</v>
      </c>
      <c r="DL301" s="62">
        <v>0</v>
      </c>
      <c r="DM301" s="62">
        <v>0</v>
      </c>
      <c r="DN301" s="62">
        <v>0</v>
      </c>
      <c r="DO301" s="62">
        <v>0</v>
      </c>
      <c r="DP301" s="62">
        <v>0</v>
      </c>
      <c r="DQ301" s="62">
        <v>0</v>
      </c>
      <c r="DR301" s="62">
        <v>0</v>
      </c>
      <c r="DS301" s="62">
        <v>0</v>
      </c>
      <c r="DT301" s="62">
        <v>0</v>
      </c>
      <c r="DU301" s="62">
        <v>0</v>
      </c>
      <c r="DV301" s="62">
        <v>0</v>
      </c>
      <c r="DW301" s="62">
        <v>0</v>
      </c>
      <c r="DX301" s="62">
        <v>0</v>
      </c>
      <c r="DY301" s="62">
        <v>0</v>
      </c>
      <c r="DZ301" s="62">
        <v>0</v>
      </c>
      <c r="EA301" s="62">
        <v>0</v>
      </c>
      <c r="EB301" s="62">
        <v>0</v>
      </c>
      <c r="EC301" s="62">
        <v>0</v>
      </c>
      <c r="ED301" s="62">
        <v>0</v>
      </c>
      <c r="EE301" s="62">
        <v>0</v>
      </c>
      <c r="EF301" s="62">
        <v>0</v>
      </c>
      <c r="EG301" s="62">
        <v>0</v>
      </c>
      <c r="EH301" s="62">
        <v>0</v>
      </c>
      <c r="EI301" s="62">
        <v>0</v>
      </c>
      <c r="EJ301" s="62">
        <v>0</v>
      </c>
      <c r="EK301" s="62">
        <v>0</v>
      </c>
      <c r="EL301" s="62">
        <v>0</v>
      </c>
      <c r="EM301" s="62">
        <v>0</v>
      </c>
      <c r="EN301" s="62">
        <v>0</v>
      </c>
      <c r="EO301" s="62">
        <v>0</v>
      </c>
      <c r="EP301" s="62">
        <v>0</v>
      </c>
      <c r="EQ301" s="62">
        <v>0</v>
      </c>
      <c r="ER301" s="62">
        <v>0</v>
      </c>
      <c r="ES301" s="62">
        <v>0</v>
      </c>
      <c r="ET301" s="62">
        <v>0</v>
      </c>
      <c r="EU301" s="62">
        <v>0</v>
      </c>
      <c r="EV301" s="62">
        <v>0</v>
      </c>
      <c r="EW301" s="62">
        <v>0</v>
      </c>
      <c r="EX301" s="62">
        <v>0</v>
      </c>
      <c r="EY301" s="62">
        <v>0</v>
      </c>
      <c r="EZ301" s="62">
        <v>0</v>
      </c>
      <c r="FA301" s="62">
        <v>0</v>
      </c>
      <c r="FB301" s="62">
        <v>0</v>
      </c>
      <c r="FC301" s="62">
        <v>0</v>
      </c>
      <c r="FD301" s="62">
        <v>0</v>
      </c>
      <c r="FE301" s="62">
        <v>0</v>
      </c>
      <c r="FF301" s="62">
        <v>0</v>
      </c>
      <c r="FG301" s="62">
        <v>0</v>
      </c>
      <c r="FH301" s="62">
        <v>0</v>
      </c>
      <c r="FI301" s="62">
        <v>0</v>
      </c>
      <c r="FJ301" s="62">
        <v>0</v>
      </c>
      <c r="FK301" s="198"/>
      <c r="FL301" s="74">
        <f t="shared" si="131"/>
        <v>0</v>
      </c>
      <c r="FM301" s="84">
        <f>+FL301/$FL$302</f>
        <v>0</v>
      </c>
      <c r="FN301" s="72"/>
      <c r="FO301" s="72"/>
      <c r="FP301" s="72"/>
      <c r="FQ301" s="5"/>
    </row>
    <row r="302" spans="1:173" s="12" customFormat="1" ht="17.55" customHeight="1">
      <c r="A302" s="86"/>
      <c r="B302" s="87"/>
      <c r="C302" s="86"/>
      <c r="D302" s="33"/>
      <c r="E302" s="182" t="s">
        <v>105</v>
      </c>
      <c r="F302" s="86"/>
      <c r="G302" s="87" t="s">
        <v>11</v>
      </c>
      <c r="H302" s="73">
        <f t="shared" ref="H302:FJ302" si="132">SUM(H298:H301)</f>
        <v>495</v>
      </c>
      <c r="I302" s="73">
        <f t="shared" si="132"/>
        <v>0</v>
      </c>
      <c r="J302" s="73">
        <f t="shared" si="132"/>
        <v>0</v>
      </c>
      <c r="K302" s="73">
        <f t="shared" si="132"/>
        <v>0</v>
      </c>
      <c r="L302" s="73">
        <f t="shared" si="132"/>
        <v>6900</v>
      </c>
      <c r="M302" s="73">
        <f t="shared" si="132"/>
        <v>0</v>
      </c>
      <c r="N302" s="73">
        <f t="shared" si="132"/>
        <v>720</v>
      </c>
      <c r="O302" s="73">
        <f t="shared" si="132"/>
        <v>10</v>
      </c>
      <c r="P302" s="73">
        <f t="shared" si="132"/>
        <v>2</v>
      </c>
      <c r="Q302" s="73">
        <f t="shared" si="132"/>
        <v>0</v>
      </c>
      <c r="R302" s="73">
        <f t="shared" si="132"/>
        <v>0</v>
      </c>
      <c r="S302" s="73">
        <f t="shared" si="132"/>
        <v>0</v>
      </c>
      <c r="T302" s="73">
        <f t="shared" si="132"/>
        <v>11</v>
      </c>
      <c r="U302" s="73">
        <f t="shared" si="132"/>
        <v>0</v>
      </c>
      <c r="V302" s="73">
        <f t="shared" si="132"/>
        <v>0</v>
      </c>
      <c r="W302" s="73">
        <f t="shared" si="132"/>
        <v>2</v>
      </c>
      <c r="X302" s="73">
        <f t="shared" si="132"/>
        <v>0</v>
      </c>
      <c r="Y302" s="73">
        <f t="shared" si="132"/>
        <v>0</v>
      </c>
      <c r="Z302" s="73">
        <f t="shared" si="132"/>
        <v>0</v>
      </c>
      <c r="AA302" s="73">
        <f t="shared" si="132"/>
        <v>0</v>
      </c>
      <c r="AB302" s="73">
        <f t="shared" si="132"/>
        <v>0</v>
      </c>
      <c r="AC302" s="73">
        <f t="shared" si="132"/>
        <v>0</v>
      </c>
      <c r="AD302" s="73">
        <f t="shared" si="132"/>
        <v>209</v>
      </c>
      <c r="AE302" s="73">
        <f t="shared" si="132"/>
        <v>900</v>
      </c>
      <c r="AF302" s="73">
        <f t="shared" si="132"/>
        <v>0</v>
      </c>
      <c r="AG302" s="73">
        <f t="shared" si="132"/>
        <v>0</v>
      </c>
      <c r="AH302" s="73">
        <f t="shared" si="132"/>
        <v>0</v>
      </c>
      <c r="AI302" s="73">
        <f t="shared" si="132"/>
        <v>10</v>
      </c>
      <c r="AJ302" s="73">
        <f t="shared" si="132"/>
        <v>4</v>
      </c>
      <c r="AK302" s="73">
        <f t="shared" si="132"/>
        <v>0</v>
      </c>
      <c r="AL302" s="73">
        <f t="shared" si="132"/>
        <v>0</v>
      </c>
      <c r="AM302" s="73">
        <f t="shared" si="132"/>
        <v>3430</v>
      </c>
      <c r="AN302" s="73">
        <f t="shared" si="132"/>
        <v>0</v>
      </c>
      <c r="AO302" s="73">
        <f t="shared" si="132"/>
        <v>114</v>
      </c>
      <c r="AP302" s="73">
        <f t="shared" si="132"/>
        <v>63</v>
      </c>
      <c r="AQ302" s="73">
        <f t="shared" si="132"/>
        <v>13</v>
      </c>
      <c r="AR302" s="73">
        <f t="shared" si="132"/>
        <v>0</v>
      </c>
      <c r="AS302" s="73">
        <f t="shared" si="132"/>
        <v>2</v>
      </c>
      <c r="AT302" s="73">
        <f t="shared" si="132"/>
        <v>12</v>
      </c>
      <c r="AU302" s="73">
        <f t="shared" si="132"/>
        <v>15050</v>
      </c>
      <c r="AV302" s="73">
        <f t="shared" si="132"/>
        <v>0</v>
      </c>
      <c r="AW302" s="73">
        <f t="shared" si="132"/>
        <v>0</v>
      </c>
      <c r="AX302" s="73">
        <f t="shared" si="132"/>
        <v>27</v>
      </c>
      <c r="AY302" s="73">
        <f t="shared" si="132"/>
        <v>0</v>
      </c>
      <c r="AZ302" s="73">
        <f t="shared" si="132"/>
        <v>0</v>
      </c>
      <c r="BA302" s="73">
        <f t="shared" si="132"/>
        <v>1</v>
      </c>
      <c r="BB302" s="73">
        <f t="shared" si="132"/>
        <v>27</v>
      </c>
      <c r="BC302" s="73">
        <f t="shared" si="132"/>
        <v>2</v>
      </c>
      <c r="BD302" s="73">
        <f t="shared" si="132"/>
        <v>1</v>
      </c>
      <c r="BE302" s="73">
        <f t="shared" si="132"/>
        <v>1</v>
      </c>
      <c r="BF302" s="73">
        <f t="shared" si="132"/>
        <v>14100</v>
      </c>
      <c r="BG302" s="73">
        <f t="shared" si="132"/>
        <v>1</v>
      </c>
      <c r="BH302" s="73">
        <f t="shared" si="132"/>
        <v>3</v>
      </c>
      <c r="BI302" s="73">
        <f t="shared" si="132"/>
        <v>1</v>
      </c>
      <c r="BJ302" s="73">
        <f t="shared" si="132"/>
        <v>2</v>
      </c>
      <c r="BK302" s="73">
        <f t="shared" si="132"/>
        <v>0</v>
      </c>
      <c r="BL302" s="73">
        <f t="shared" si="132"/>
        <v>0</v>
      </c>
      <c r="BM302" s="73">
        <f t="shared" si="132"/>
        <v>0</v>
      </c>
      <c r="BN302" s="73">
        <f t="shared" ref="BN302" si="133">SUM(BN298:BN301)</f>
        <v>25</v>
      </c>
      <c r="BO302" s="73">
        <f t="shared" si="132"/>
        <v>35</v>
      </c>
      <c r="BP302" s="73">
        <f t="shared" si="132"/>
        <v>0</v>
      </c>
      <c r="BQ302" s="73">
        <f t="shared" si="132"/>
        <v>1</v>
      </c>
      <c r="BR302" s="73">
        <f t="shared" si="132"/>
        <v>0</v>
      </c>
      <c r="BS302" s="73">
        <f t="shared" si="132"/>
        <v>0</v>
      </c>
      <c r="BT302" s="73">
        <f t="shared" si="132"/>
        <v>1</v>
      </c>
      <c r="BU302" s="73">
        <f t="shared" si="132"/>
        <v>900</v>
      </c>
      <c r="BV302" s="73">
        <f t="shared" si="132"/>
        <v>120</v>
      </c>
      <c r="BW302" s="73">
        <f t="shared" si="132"/>
        <v>970</v>
      </c>
      <c r="BX302" s="73">
        <f t="shared" si="132"/>
        <v>6650</v>
      </c>
      <c r="BY302" s="73">
        <f t="shared" si="132"/>
        <v>970</v>
      </c>
      <c r="BZ302" s="73">
        <f t="shared" si="132"/>
        <v>0</v>
      </c>
      <c r="CA302" s="73">
        <f t="shared" si="132"/>
        <v>0</v>
      </c>
      <c r="CB302" s="73">
        <f t="shared" si="132"/>
        <v>0</v>
      </c>
      <c r="CC302" s="73">
        <f t="shared" si="132"/>
        <v>39</v>
      </c>
      <c r="CD302" s="73">
        <f t="shared" si="132"/>
        <v>117</v>
      </c>
      <c r="CE302" s="73">
        <f t="shared" si="132"/>
        <v>1050</v>
      </c>
      <c r="CF302" s="73">
        <f t="shared" si="132"/>
        <v>0</v>
      </c>
      <c r="CG302" s="73">
        <f t="shared" si="132"/>
        <v>50</v>
      </c>
      <c r="CH302" s="73">
        <f t="shared" si="132"/>
        <v>9</v>
      </c>
      <c r="CI302" s="73">
        <f t="shared" si="132"/>
        <v>2910</v>
      </c>
      <c r="CJ302" s="73">
        <f t="shared" si="132"/>
        <v>0</v>
      </c>
      <c r="CK302" s="73">
        <f t="shared" si="132"/>
        <v>880</v>
      </c>
      <c r="CL302" s="73">
        <f t="shared" si="132"/>
        <v>11520</v>
      </c>
      <c r="CM302" s="73">
        <f t="shared" si="132"/>
        <v>2940</v>
      </c>
      <c r="CN302" s="73">
        <f t="shared" si="132"/>
        <v>957</v>
      </c>
      <c r="CO302" s="73">
        <f t="shared" si="132"/>
        <v>135</v>
      </c>
      <c r="CP302" s="73">
        <f t="shared" si="132"/>
        <v>195</v>
      </c>
      <c r="CQ302" s="73">
        <f t="shared" si="132"/>
        <v>50</v>
      </c>
      <c r="CR302" s="73">
        <f t="shared" si="132"/>
        <v>16</v>
      </c>
      <c r="CS302" s="73">
        <f t="shared" si="132"/>
        <v>0</v>
      </c>
      <c r="CT302" s="73">
        <f t="shared" si="132"/>
        <v>4850</v>
      </c>
      <c r="CU302" s="73">
        <f t="shared" si="132"/>
        <v>0</v>
      </c>
      <c r="CV302" s="73">
        <f t="shared" si="132"/>
        <v>83</v>
      </c>
      <c r="CW302" s="73">
        <f t="shared" si="132"/>
        <v>10</v>
      </c>
      <c r="CX302" s="73">
        <f t="shared" si="132"/>
        <v>30</v>
      </c>
      <c r="CY302" s="73">
        <f t="shared" si="132"/>
        <v>7</v>
      </c>
      <c r="CZ302" s="73">
        <f t="shared" si="132"/>
        <v>5</v>
      </c>
      <c r="DA302" s="73">
        <f t="shared" si="132"/>
        <v>7</v>
      </c>
      <c r="DB302" s="73">
        <f t="shared" si="132"/>
        <v>43</v>
      </c>
      <c r="DC302" s="73">
        <f t="shared" si="132"/>
        <v>900</v>
      </c>
      <c r="DD302" s="73">
        <f t="shared" si="132"/>
        <v>1700</v>
      </c>
      <c r="DE302" s="73">
        <f t="shared" si="132"/>
        <v>50</v>
      </c>
      <c r="DF302" s="73">
        <f t="shared" si="132"/>
        <v>150</v>
      </c>
      <c r="DG302" s="73">
        <f t="shared" si="132"/>
        <v>150</v>
      </c>
      <c r="DH302" s="73">
        <f t="shared" si="132"/>
        <v>110</v>
      </c>
      <c r="DI302" s="73">
        <f t="shared" si="132"/>
        <v>0</v>
      </c>
      <c r="DJ302" s="73">
        <f t="shared" si="132"/>
        <v>6</v>
      </c>
      <c r="DK302" s="73">
        <f t="shared" si="132"/>
        <v>1400</v>
      </c>
      <c r="DL302" s="73">
        <f t="shared" si="132"/>
        <v>35</v>
      </c>
      <c r="DM302" s="73">
        <f t="shared" si="132"/>
        <v>5</v>
      </c>
      <c r="DN302" s="73">
        <f t="shared" si="132"/>
        <v>20</v>
      </c>
      <c r="DO302" s="73">
        <f t="shared" si="132"/>
        <v>5</v>
      </c>
      <c r="DP302" s="73">
        <f t="shared" si="132"/>
        <v>0</v>
      </c>
      <c r="DQ302" s="73">
        <f t="shared" si="132"/>
        <v>18</v>
      </c>
      <c r="DR302" s="73">
        <f t="shared" si="132"/>
        <v>115</v>
      </c>
      <c r="DS302" s="73">
        <f t="shared" si="132"/>
        <v>0</v>
      </c>
      <c r="DT302" s="73">
        <f t="shared" si="132"/>
        <v>950</v>
      </c>
      <c r="DU302" s="73">
        <f t="shared" si="132"/>
        <v>0</v>
      </c>
      <c r="DV302" s="73">
        <f t="shared" si="132"/>
        <v>0</v>
      </c>
      <c r="DW302" s="73">
        <f t="shared" si="132"/>
        <v>9600</v>
      </c>
      <c r="DX302" s="73">
        <f t="shared" si="132"/>
        <v>0</v>
      </c>
      <c r="DY302" s="73">
        <f t="shared" si="132"/>
        <v>0</v>
      </c>
      <c r="DZ302" s="73">
        <f t="shared" si="132"/>
        <v>36</v>
      </c>
      <c r="EA302" s="73">
        <f t="shared" si="132"/>
        <v>0</v>
      </c>
      <c r="EB302" s="73">
        <f t="shared" si="132"/>
        <v>0</v>
      </c>
      <c r="EC302" s="73">
        <f t="shared" si="132"/>
        <v>0</v>
      </c>
      <c r="ED302" s="73">
        <f t="shared" si="132"/>
        <v>0</v>
      </c>
      <c r="EE302" s="73">
        <f t="shared" si="132"/>
        <v>0</v>
      </c>
      <c r="EF302" s="73">
        <f t="shared" si="132"/>
        <v>0</v>
      </c>
      <c r="EG302" s="73">
        <f t="shared" si="132"/>
        <v>0</v>
      </c>
      <c r="EH302" s="73">
        <f t="shared" si="132"/>
        <v>0</v>
      </c>
      <c r="EI302" s="73">
        <f t="shared" si="132"/>
        <v>0</v>
      </c>
      <c r="EJ302" s="73">
        <f t="shared" si="132"/>
        <v>4</v>
      </c>
      <c r="EK302" s="73">
        <f t="shared" si="132"/>
        <v>0</v>
      </c>
      <c r="EL302" s="73">
        <f t="shared" si="132"/>
        <v>0</v>
      </c>
      <c r="EM302" s="73">
        <f t="shared" si="132"/>
        <v>0</v>
      </c>
      <c r="EN302" s="73">
        <f t="shared" si="132"/>
        <v>0</v>
      </c>
      <c r="EO302" s="73">
        <f t="shared" si="132"/>
        <v>0</v>
      </c>
      <c r="EP302" s="73">
        <f t="shared" si="132"/>
        <v>0</v>
      </c>
      <c r="EQ302" s="73">
        <f t="shared" si="132"/>
        <v>0</v>
      </c>
      <c r="ER302" s="73">
        <f t="shared" si="132"/>
        <v>0</v>
      </c>
      <c r="ES302" s="73">
        <f t="shared" si="132"/>
        <v>0</v>
      </c>
      <c r="ET302" s="73">
        <f t="shared" si="132"/>
        <v>250</v>
      </c>
      <c r="EU302" s="73">
        <f t="shared" si="132"/>
        <v>3860</v>
      </c>
      <c r="EV302" s="73">
        <f t="shared" si="132"/>
        <v>220</v>
      </c>
      <c r="EW302" s="73">
        <f t="shared" si="132"/>
        <v>0</v>
      </c>
      <c r="EX302" s="73">
        <f t="shared" si="132"/>
        <v>22</v>
      </c>
      <c r="EY302" s="73">
        <f t="shared" si="132"/>
        <v>0</v>
      </c>
      <c r="EZ302" s="73">
        <f t="shared" si="132"/>
        <v>14</v>
      </c>
      <c r="FA302" s="73">
        <f t="shared" si="132"/>
        <v>0</v>
      </c>
      <c r="FB302" s="73">
        <f t="shared" si="132"/>
        <v>327</v>
      </c>
      <c r="FC302" s="73">
        <f t="shared" si="132"/>
        <v>0</v>
      </c>
      <c r="FD302" s="73">
        <f t="shared" si="132"/>
        <v>0</v>
      </c>
      <c r="FE302" s="73">
        <f t="shared" si="132"/>
        <v>0</v>
      </c>
      <c r="FF302" s="73">
        <f t="shared" si="132"/>
        <v>770</v>
      </c>
      <c r="FG302" s="73">
        <f t="shared" si="132"/>
        <v>0</v>
      </c>
      <c r="FH302" s="73">
        <f t="shared" si="132"/>
        <v>0</v>
      </c>
      <c r="FI302" s="73">
        <f t="shared" si="132"/>
        <v>0</v>
      </c>
      <c r="FJ302" s="73">
        <f t="shared" si="132"/>
        <v>1</v>
      </c>
      <c r="FK302" s="199"/>
      <c r="FL302" s="88">
        <f t="shared" si="131"/>
        <v>98406</v>
      </c>
      <c r="FM302" s="89">
        <f>+FL302/$FL$297</f>
        <v>7.0750382848392038E-2</v>
      </c>
      <c r="FN302" s="73"/>
      <c r="FO302" s="73"/>
      <c r="FP302" s="73"/>
      <c r="FQ302" s="5"/>
    </row>
    <row r="303" spans="1:173" s="39" customFormat="1" ht="17.55" customHeight="1">
      <c r="A303" s="76"/>
      <c r="B303" s="90"/>
      <c r="C303" s="76"/>
      <c r="E303" s="90" t="s">
        <v>25</v>
      </c>
      <c r="F303" s="76"/>
      <c r="G303" s="90"/>
      <c r="H303" s="74">
        <f t="shared" ref="H303:FJ303" si="134">+H297-H302</f>
        <v>185</v>
      </c>
      <c r="I303" s="74">
        <f t="shared" si="134"/>
        <v>18860</v>
      </c>
      <c r="J303" s="74">
        <f t="shared" si="134"/>
        <v>3830</v>
      </c>
      <c r="K303" s="74">
        <f t="shared" si="134"/>
        <v>16540</v>
      </c>
      <c r="L303" s="74">
        <f t="shared" si="134"/>
        <v>13430</v>
      </c>
      <c r="M303" s="74">
        <f t="shared" si="134"/>
        <v>250</v>
      </c>
      <c r="N303" s="74">
        <f t="shared" si="134"/>
        <v>18990</v>
      </c>
      <c r="O303" s="74">
        <f t="shared" si="134"/>
        <v>23590</v>
      </c>
      <c r="P303" s="74">
        <f t="shared" si="134"/>
        <v>19528</v>
      </c>
      <c r="Q303" s="74">
        <f t="shared" si="134"/>
        <v>570</v>
      </c>
      <c r="R303" s="74">
        <f t="shared" si="134"/>
        <v>250</v>
      </c>
      <c r="S303" s="74">
        <f t="shared" si="134"/>
        <v>3620</v>
      </c>
      <c r="T303" s="74">
        <f t="shared" si="134"/>
        <v>1251</v>
      </c>
      <c r="U303" s="74">
        <f t="shared" si="134"/>
        <v>15480</v>
      </c>
      <c r="V303" s="74">
        <f t="shared" si="134"/>
        <v>2070</v>
      </c>
      <c r="W303" s="74">
        <f t="shared" si="134"/>
        <v>311</v>
      </c>
      <c r="X303" s="74">
        <f t="shared" ref="X303:AH303" si="135">+X297-X302</f>
        <v>1200</v>
      </c>
      <c r="Y303" s="74">
        <f t="shared" si="135"/>
        <v>6070</v>
      </c>
      <c r="Z303" s="74">
        <f t="shared" si="135"/>
        <v>7770</v>
      </c>
      <c r="AA303" s="74">
        <f t="shared" si="135"/>
        <v>5540</v>
      </c>
      <c r="AB303" s="74">
        <f t="shared" si="135"/>
        <v>37880</v>
      </c>
      <c r="AC303" s="74">
        <f t="shared" si="135"/>
        <v>14710</v>
      </c>
      <c r="AD303" s="74">
        <f t="shared" si="135"/>
        <v>5379</v>
      </c>
      <c r="AE303" s="74">
        <f t="shared" si="135"/>
        <v>33410</v>
      </c>
      <c r="AF303" s="74">
        <f t="shared" si="135"/>
        <v>6220</v>
      </c>
      <c r="AG303" s="74">
        <f t="shared" si="135"/>
        <v>30630</v>
      </c>
      <c r="AH303" s="74">
        <f t="shared" si="135"/>
        <v>32090</v>
      </c>
      <c r="AI303" s="74">
        <f t="shared" si="134"/>
        <v>1620</v>
      </c>
      <c r="AJ303" s="74">
        <f t="shared" si="134"/>
        <v>1474</v>
      </c>
      <c r="AK303" s="74">
        <f t="shared" si="134"/>
        <v>1850</v>
      </c>
      <c r="AL303" s="74">
        <f t="shared" si="134"/>
        <v>501</v>
      </c>
      <c r="AM303" s="74">
        <f t="shared" si="134"/>
        <v>25270</v>
      </c>
      <c r="AN303" s="74">
        <f t="shared" si="134"/>
        <v>2250</v>
      </c>
      <c r="AO303" s="74">
        <f t="shared" si="134"/>
        <v>18188</v>
      </c>
      <c r="AP303" s="74">
        <f t="shared" si="134"/>
        <v>100</v>
      </c>
      <c r="AQ303" s="74">
        <f t="shared" si="134"/>
        <v>5706</v>
      </c>
      <c r="AR303" s="74">
        <f t="shared" si="134"/>
        <v>11980</v>
      </c>
      <c r="AS303" s="74">
        <f t="shared" si="134"/>
        <v>1984</v>
      </c>
      <c r="AT303" s="74">
        <f t="shared" ref="AT303:BE303" si="136">+AT297-AT302</f>
        <v>1901</v>
      </c>
      <c r="AU303" s="74">
        <f t="shared" ref="AU303:BA303" si="137">+AU297-AU302</f>
        <v>67470</v>
      </c>
      <c r="AV303" s="74">
        <f t="shared" si="137"/>
        <v>1000</v>
      </c>
      <c r="AW303" s="74">
        <f t="shared" si="137"/>
        <v>720</v>
      </c>
      <c r="AX303" s="74">
        <f t="shared" si="137"/>
        <v>367</v>
      </c>
      <c r="AY303" s="74">
        <f t="shared" si="137"/>
        <v>2420</v>
      </c>
      <c r="AZ303" s="74">
        <f t="shared" si="137"/>
        <v>300</v>
      </c>
      <c r="BA303" s="74">
        <f t="shared" si="137"/>
        <v>1</v>
      </c>
      <c r="BB303" s="74">
        <f t="shared" si="136"/>
        <v>4724</v>
      </c>
      <c r="BC303" s="74">
        <f t="shared" si="136"/>
        <v>698</v>
      </c>
      <c r="BD303" s="74">
        <f t="shared" si="136"/>
        <v>200</v>
      </c>
      <c r="BE303" s="74">
        <f t="shared" si="136"/>
        <v>40</v>
      </c>
      <c r="BF303" s="74">
        <f t="shared" si="134"/>
        <v>30410</v>
      </c>
      <c r="BG303" s="74">
        <f t="shared" ref="BG303:BH303" si="138">+BG297-BG302</f>
        <v>900</v>
      </c>
      <c r="BH303" s="74">
        <f t="shared" si="138"/>
        <v>9003</v>
      </c>
      <c r="BI303" s="74">
        <f t="shared" ref="BI303:BN303" si="139">+BI297-BI302</f>
        <v>0</v>
      </c>
      <c r="BJ303" s="74">
        <f t="shared" si="139"/>
        <v>102</v>
      </c>
      <c r="BK303" s="74">
        <f t="shared" si="139"/>
        <v>9</v>
      </c>
      <c r="BL303" s="74">
        <f t="shared" si="139"/>
        <v>4</v>
      </c>
      <c r="BM303" s="74">
        <f t="shared" si="139"/>
        <v>2</v>
      </c>
      <c r="BN303" s="74">
        <f t="shared" si="139"/>
        <v>0</v>
      </c>
      <c r="BO303" s="74">
        <f t="shared" si="134"/>
        <v>458</v>
      </c>
      <c r="BP303" s="74">
        <f t="shared" ref="BP303:BY303" si="140">+BP297-BP302</f>
        <v>13</v>
      </c>
      <c r="BQ303" s="74">
        <f t="shared" si="140"/>
        <v>0</v>
      </c>
      <c r="BR303" s="74">
        <f t="shared" si="140"/>
        <v>21</v>
      </c>
      <c r="BS303" s="74">
        <f t="shared" si="140"/>
        <v>3</v>
      </c>
      <c r="BT303" s="74">
        <f t="shared" si="140"/>
        <v>0</v>
      </c>
      <c r="BU303" s="74">
        <f t="shared" si="140"/>
        <v>16870</v>
      </c>
      <c r="BV303" s="74">
        <f t="shared" si="140"/>
        <v>18960</v>
      </c>
      <c r="BW303" s="74">
        <f t="shared" si="140"/>
        <v>27985</v>
      </c>
      <c r="BX303" s="74">
        <f t="shared" si="140"/>
        <v>24310</v>
      </c>
      <c r="BY303" s="74">
        <f t="shared" si="140"/>
        <v>21440</v>
      </c>
      <c r="BZ303" s="74">
        <f t="shared" si="134"/>
        <v>6900</v>
      </c>
      <c r="CA303" s="74">
        <f t="shared" si="134"/>
        <v>15725</v>
      </c>
      <c r="CB303" s="74">
        <f t="shared" ref="CB303:CJ303" si="141">+CB297-CB302</f>
        <v>19790</v>
      </c>
      <c r="CC303" s="74">
        <f t="shared" si="141"/>
        <v>30471</v>
      </c>
      <c r="CD303" s="74">
        <f t="shared" si="141"/>
        <v>30283</v>
      </c>
      <c r="CE303" s="74">
        <f t="shared" si="141"/>
        <v>27065</v>
      </c>
      <c r="CF303" s="74">
        <f t="shared" si="141"/>
        <v>2700</v>
      </c>
      <c r="CG303" s="74">
        <f t="shared" si="141"/>
        <v>18780</v>
      </c>
      <c r="CH303" s="74">
        <f t="shared" ref="CH303" si="142">+CH297-CH302</f>
        <v>-9</v>
      </c>
      <c r="CI303" s="74">
        <f t="shared" si="141"/>
        <v>12210</v>
      </c>
      <c r="CJ303" s="74">
        <f t="shared" si="141"/>
        <v>15940</v>
      </c>
      <c r="CK303" s="74">
        <f t="shared" ref="CK303:CL303" si="143">+CK297-CK302</f>
        <v>23935</v>
      </c>
      <c r="CL303" s="74">
        <f t="shared" si="143"/>
        <v>17635</v>
      </c>
      <c r="CM303" s="74">
        <f t="shared" si="134"/>
        <v>16735</v>
      </c>
      <c r="CN303" s="74">
        <f t="shared" si="134"/>
        <v>15018</v>
      </c>
      <c r="CO303" s="74">
        <f t="shared" si="134"/>
        <v>3495</v>
      </c>
      <c r="CP303" s="74">
        <f t="shared" ref="CP303:CQ303" si="144">+CP297-CP302</f>
        <v>2490</v>
      </c>
      <c r="CQ303" s="74">
        <f t="shared" si="144"/>
        <v>10555</v>
      </c>
      <c r="CR303" s="74">
        <f t="shared" si="134"/>
        <v>9244</v>
      </c>
      <c r="CS303" s="74">
        <f t="shared" si="134"/>
        <v>20895</v>
      </c>
      <c r="CT303" s="74">
        <f t="shared" si="134"/>
        <v>19705</v>
      </c>
      <c r="CU303" s="74">
        <f t="shared" ref="CU303:FF303" si="145">+CU297-CU302</f>
        <v>1600</v>
      </c>
      <c r="CV303" s="74">
        <f t="shared" si="145"/>
        <v>37</v>
      </c>
      <c r="CW303" s="74">
        <f t="shared" si="145"/>
        <v>40</v>
      </c>
      <c r="CX303" s="74">
        <f t="shared" si="145"/>
        <v>70</v>
      </c>
      <c r="CY303" s="74">
        <f t="shared" si="145"/>
        <v>3</v>
      </c>
      <c r="CZ303" s="74">
        <f t="shared" si="145"/>
        <v>75</v>
      </c>
      <c r="DA303" s="74">
        <f t="shared" si="145"/>
        <v>48</v>
      </c>
      <c r="DB303" s="74">
        <f t="shared" si="145"/>
        <v>10</v>
      </c>
      <c r="DC303" s="74">
        <f t="shared" si="145"/>
        <v>11290</v>
      </c>
      <c r="DD303" s="74">
        <f t="shared" si="145"/>
        <v>14320</v>
      </c>
      <c r="DE303" s="74">
        <f t="shared" si="145"/>
        <v>4830</v>
      </c>
      <c r="DF303" s="74">
        <f t="shared" ref="DF303:DL303" si="146">+DF297-DF302</f>
        <v>1873</v>
      </c>
      <c r="DG303" s="74">
        <f t="shared" si="146"/>
        <v>1721</v>
      </c>
      <c r="DH303" s="74">
        <f t="shared" si="146"/>
        <v>4038</v>
      </c>
      <c r="DI303" s="74">
        <f t="shared" si="146"/>
        <v>2870</v>
      </c>
      <c r="DJ303" s="74">
        <f t="shared" si="146"/>
        <v>6574</v>
      </c>
      <c r="DK303" s="74">
        <f t="shared" si="146"/>
        <v>5142</v>
      </c>
      <c r="DL303" s="74">
        <f t="shared" si="146"/>
        <v>15</v>
      </c>
      <c r="DM303" s="74">
        <f t="shared" si="145"/>
        <v>-2</v>
      </c>
      <c r="DN303" s="74">
        <f t="shared" si="145"/>
        <v>0</v>
      </c>
      <c r="DO303" s="74">
        <f t="shared" si="145"/>
        <v>15</v>
      </c>
      <c r="DP303" s="74">
        <f t="shared" si="145"/>
        <v>10</v>
      </c>
      <c r="DQ303" s="74">
        <f t="shared" si="145"/>
        <v>14</v>
      </c>
      <c r="DR303" s="74">
        <f t="shared" si="145"/>
        <v>8110</v>
      </c>
      <c r="DS303" s="74">
        <f t="shared" si="145"/>
        <v>800</v>
      </c>
      <c r="DT303" s="74">
        <f t="shared" ref="DT303:EL303" si="147">+DT297-DT302</f>
        <v>3530</v>
      </c>
      <c r="DU303" s="74">
        <f t="shared" si="147"/>
        <v>13360</v>
      </c>
      <c r="DV303" s="74">
        <f t="shared" si="147"/>
        <v>1500</v>
      </c>
      <c r="DW303" s="74">
        <f t="shared" si="147"/>
        <v>18400</v>
      </c>
      <c r="DX303" s="74">
        <f t="shared" si="147"/>
        <v>12090</v>
      </c>
      <c r="DY303" s="74">
        <f t="shared" si="147"/>
        <v>13000</v>
      </c>
      <c r="DZ303" s="74">
        <f t="shared" si="147"/>
        <v>4514</v>
      </c>
      <c r="EA303" s="74">
        <f t="shared" si="147"/>
        <v>2960</v>
      </c>
      <c r="EB303" s="74">
        <f t="shared" si="147"/>
        <v>1751</v>
      </c>
      <c r="EC303" s="74">
        <f t="shared" ref="EC303:EI303" si="148">+EC297-EC302</f>
        <v>1310</v>
      </c>
      <c r="ED303" s="74">
        <f t="shared" si="148"/>
        <v>770</v>
      </c>
      <c r="EE303" s="74">
        <f t="shared" si="148"/>
        <v>1550</v>
      </c>
      <c r="EF303" s="74">
        <f t="shared" si="148"/>
        <v>9074</v>
      </c>
      <c r="EG303" s="74">
        <f t="shared" si="148"/>
        <v>5790</v>
      </c>
      <c r="EH303" s="74">
        <f t="shared" si="148"/>
        <v>8664</v>
      </c>
      <c r="EI303" s="74">
        <f t="shared" si="148"/>
        <v>1040</v>
      </c>
      <c r="EJ303" s="74">
        <f t="shared" si="147"/>
        <v>6941</v>
      </c>
      <c r="EK303" s="74">
        <f t="shared" si="147"/>
        <v>2500</v>
      </c>
      <c r="EL303" s="74">
        <f t="shared" si="147"/>
        <v>3635</v>
      </c>
      <c r="EM303" s="74">
        <f t="shared" si="145"/>
        <v>8085</v>
      </c>
      <c r="EN303" s="74">
        <f t="shared" ref="EN303:EY303" si="149">+EN297-EN302</f>
        <v>2620</v>
      </c>
      <c r="EO303" s="74">
        <f t="shared" si="149"/>
        <v>20635</v>
      </c>
      <c r="EP303" s="74">
        <f t="shared" si="149"/>
        <v>3540</v>
      </c>
      <c r="EQ303" s="74">
        <f t="shared" ref="EQ303:ET303" si="150">+EQ297-EQ302</f>
        <v>4740</v>
      </c>
      <c r="ER303" s="74">
        <f t="shared" si="150"/>
        <v>6680</v>
      </c>
      <c r="ES303" s="74">
        <f t="shared" si="150"/>
        <v>3700</v>
      </c>
      <c r="ET303" s="74">
        <f t="shared" si="150"/>
        <v>12830</v>
      </c>
      <c r="EU303" s="74">
        <f t="shared" si="149"/>
        <v>10780</v>
      </c>
      <c r="EV303" s="74">
        <f t="shared" si="149"/>
        <v>5460</v>
      </c>
      <c r="EW303" s="74">
        <f t="shared" si="149"/>
        <v>300</v>
      </c>
      <c r="EX303" s="74">
        <f t="shared" si="149"/>
        <v>7238</v>
      </c>
      <c r="EY303" s="74">
        <f t="shared" si="149"/>
        <v>7310</v>
      </c>
      <c r="EZ303" s="74">
        <f t="shared" si="145"/>
        <v>5896</v>
      </c>
      <c r="FA303" s="74">
        <f t="shared" si="145"/>
        <v>490</v>
      </c>
      <c r="FB303" s="74">
        <f t="shared" ref="FB303" si="151">+FB297-FB302</f>
        <v>9823</v>
      </c>
      <c r="FC303" s="74">
        <f t="shared" si="145"/>
        <v>4325</v>
      </c>
      <c r="FD303" s="74">
        <f t="shared" si="145"/>
        <v>650</v>
      </c>
      <c r="FE303" s="74">
        <f t="shared" si="145"/>
        <v>550</v>
      </c>
      <c r="FF303" s="74">
        <f t="shared" si="145"/>
        <v>4840</v>
      </c>
      <c r="FG303" s="74">
        <f t="shared" ref="FG303:FH303" si="152">+FG297-FG302</f>
        <v>23370</v>
      </c>
      <c r="FH303" s="74">
        <f t="shared" si="152"/>
        <v>27270</v>
      </c>
      <c r="FI303" s="74">
        <f t="shared" si="134"/>
        <v>3000</v>
      </c>
      <c r="FJ303" s="74">
        <f t="shared" si="134"/>
        <v>2000</v>
      </c>
      <c r="FK303" s="200"/>
      <c r="FL303" s="74">
        <f t="shared" si="131"/>
        <v>1292484</v>
      </c>
      <c r="FM303" s="84">
        <f>+FL303/$FL$297</f>
        <v>0.92924961715160792</v>
      </c>
      <c r="FN303" s="74"/>
      <c r="FO303" s="74"/>
      <c r="FP303" s="74"/>
      <c r="FQ303" s="5"/>
    </row>
    <row r="304" spans="1:173" s="76" customFormat="1" ht="17.55" customHeight="1">
      <c r="A304" s="91"/>
      <c r="B304" s="92"/>
      <c r="C304" s="91"/>
      <c r="D304" s="54"/>
      <c r="E304" s="92" t="s">
        <v>26</v>
      </c>
      <c r="F304" s="91"/>
      <c r="G304" s="92"/>
      <c r="H304" s="75">
        <f t="shared" ref="H304:FJ304" si="153">+H294-H302</f>
        <v>0</v>
      </c>
      <c r="I304" s="75">
        <f t="shared" si="153"/>
        <v>0</v>
      </c>
      <c r="J304" s="75">
        <f t="shared" si="153"/>
        <v>0</v>
      </c>
      <c r="K304" s="75">
        <f t="shared" si="153"/>
        <v>0</v>
      </c>
      <c r="L304" s="75">
        <f t="shared" si="153"/>
        <v>0</v>
      </c>
      <c r="M304" s="75">
        <f t="shared" si="153"/>
        <v>0</v>
      </c>
      <c r="N304" s="75">
        <f t="shared" si="153"/>
        <v>0</v>
      </c>
      <c r="O304" s="75">
        <f t="shared" si="153"/>
        <v>0</v>
      </c>
      <c r="P304" s="75">
        <f t="shared" si="153"/>
        <v>0</v>
      </c>
      <c r="Q304" s="75">
        <f t="shared" si="153"/>
        <v>0</v>
      </c>
      <c r="R304" s="75">
        <f t="shared" si="153"/>
        <v>0</v>
      </c>
      <c r="S304" s="75">
        <f t="shared" si="153"/>
        <v>0</v>
      </c>
      <c r="T304" s="75">
        <f t="shared" si="153"/>
        <v>0</v>
      </c>
      <c r="U304" s="75">
        <f t="shared" si="153"/>
        <v>0</v>
      </c>
      <c r="V304" s="75">
        <f t="shared" si="153"/>
        <v>0</v>
      </c>
      <c r="W304" s="75">
        <f t="shared" si="153"/>
        <v>0</v>
      </c>
      <c r="X304" s="75">
        <f t="shared" ref="X304:AH304" si="154">+X294-X302</f>
        <v>0</v>
      </c>
      <c r="Y304" s="75">
        <f t="shared" si="154"/>
        <v>0</v>
      </c>
      <c r="Z304" s="75">
        <f t="shared" si="154"/>
        <v>0</v>
      </c>
      <c r="AA304" s="75">
        <f t="shared" si="154"/>
        <v>0</v>
      </c>
      <c r="AB304" s="75">
        <f t="shared" si="154"/>
        <v>0</v>
      </c>
      <c r="AC304" s="75">
        <f t="shared" si="154"/>
        <v>0</v>
      </c>
      <c r="AD304" s="75">
        <f t="shared" si="154"/>
        <v>0</v>
      </c>
      <c r="AE304" s="75">
        <f t="shared" si="154"/>
        <v>0</v>
      </c>
      <c r="AF304" s="75">
        <f t="shared" si="154"/>
        <v>0</v>
      </c>
      <c r="AG304" s="75">
        <f t="shared" si="154"/>
        <v>0</v>
      </c>
      <c r="AH304" s="75">
        <f t="shared" si="154"/>
        <v>0</v>
      </c>
      <c r="AI304" s="75">
        <f t="shared" si="153"/>
        <v>0</v>
      </c>
      <c r="AJ304" s="75">
        <f t="shared" si="153"/>
        <v>0</v>
      </c>
      <c r="AK304" s="75">
        <f t="shared" si="153"/>
        <v>0</v>
      </c>
      <c r="AL304" s="75">
        <f t="shared" si="153"/>
        <v>0</v>
      </c>
      <c r="AM304" s="75">
        <f t="shared" si="153"/>
        <v>0</v>
      </c>
      <c r="AN304" s="75">
        <f t="shared" si="153"/>
        <v>0</v>
      </c>
      <c r="AO304" s="75">
        <f t="shared" si="153"/>
        <v>0</v>
      </c>
      <c r="AP304" s="75">
        <f t="shared" si="153"/>
        <v>0</v>
      </c>
      <c r="AQ304" s="75">
        <f t="shared" si="153"/>
        <v>0</v>
      </c>
      <c r="AR304" s="75">
        <f t="shared" si="153"/>
        <v>0</v>
      </c>
      <c r="AS304" s="75">
        <f t="shared" si="153"/>
        <v>0</v>
      </c>
      <c r="AT304" s="75">
        <f t="shared" ref="AT304:BE304" si="155">+AT294-AT302</f>
        <v>0</v>
      </c>
      <c r="AU304" s="75">
        <f t="shared" ref="AU304:BA304" si="156">+AU294-AU302</f>
        <v>0</v>
      </c>
      <c r="AV304" s="75">
        <f t="shared" si="156"/>
        <v>0</v>
      </c>
      <c r="AW304" s="75">
        <f t="shared" si="156"/>
        <v>0</v>
      </c>
      <c r="AX304" s="75">
        <f t="shared" si="156"/>
        <v>0</v>
      </c>
      <c r="AY304" s="75">
        <f t="shared" si="156"/>
        <v>0</v>
      </c>
      <c r="AZ304" s="75">
        <f t="shared" si="156"/>
        <v>0</v>
      </c>
      <c r="BA304" s="75">
        <f t="shared" si="156"/>
        <v>0</v>
      </c>
      <c r="BB304" s="75">
        <f t="shared" si="155"/>
        <v>0</v>
      </c>
      <c r="BC304" s="75">
        <f t="shared" si="155"/>
        <v>0</v>
      </c>
      <c r="BD304" s="75">
        <f t="shared" si="155"/>
        <v>0</v>
      </c>
      <c r="BE304" s="75">
        <f t="shared" si="155"/>
        <v>0</v>
      </c>
      <c r="BF304" s="75">
        <f t="shared" si="153"/>
        <v>0</v>
      </c>
      <c r="BG304" s="75">
        <f t="shared" ref="BG304:BH304" si="157">+BG294-BG302</f>
        <v>0</v>
      </c>
      <c r="BH304" s="75">
        <f t="shared" si="157"/>
        <v>0</v>
      </c>
      <c r="BI304" s="75">
        <f t="shared" ref="BI304:BN304" si="158">+BI294-BI302</f>
        <v>0</v>
      </c>
      <c r="BJ304" s="75">
        <f t="shared" si="158"/>
        <v>0</v>
      </c>
      <c r="BK304" s="75">
        <f t="shared" si="158"/>
        <v>0</v>
      </c>
      <c r="BL304" s="75">
        <f t="shared" si="158"/>
        <v>0</v>
      </c>
      <c r="BM304" s="75">
        <f t="shared" si="158"/>
        <v>0</v>
      </c>
      <c r="BN304" s="75">
        <f t="shared" si="158"/>
        <v>0</v>
      </c>
      <c r="BO304" s="75">
        <f t="shared" si="153"/>
        <v>0</v>
      </c>
      <c r="BP304" s="75">
        <f t="shared" ref="BP304:BY304" si="159">+BP294-BP302</f>
        <v>0</v>
      </c>
      <c r="BQ304" s="75">
        <f t="shared" si="159"/>
        <v>0</v>
      </c>
      <c r="BR304" s="75">
        <f t="shared" si="159"/>
        <v>0</v>
      </c>
      <c r="BS304" s="75">
        <f t="shared" si="159"/>
        <v>0</v>
      </c>
      <c r="BT304" s="75">
        <f t="shared" si="159"/>
        <v>0</v>
      </c>
      <c r="BU304" s="75">
        <f t="shared" si="159"/>
        <v>0</v>
      </c>
      <c r="BV304" s="75">
        <f t="shared" si="159"/>
        <v>0</v>
      </c>
      <c r="BW304" s="75">
        <f t="shared" si="159"/>
        <v>0</v>
      </c>
      <c r="BX304" s="75">
        <f t="shared" si="159"/>
        <v>0</v>
      </c>
      <c r="BY304" s="75">
        <f t="shared" si="159"/>
        <v>0</v>
      </c>
      <c r="BZ304" s="75">
        <f t="shared" si="153"/>
        <v>0</v>
      </c>
      <c r="CA304" s="75">
        <f t="shared" si="153"/>
        <v>0</v>
      </c>
      <c r="CB304" s="75">
        <f t="shared" ref="CB304:CJ304" si="160">+CB294-CB302</f>
        <v>0</v>
      </c>
      <c r="CC304" s="75">
        <f t="shared" si="160"/>
        <v>0</v>
      </c>
      <c r="CD304" s="75">
        <f t="shared" si="160"/>
        <v>0</v>
      </c>
      <c r="CE304" s="75">
        <f t="shared" si="160"/>
        <v>0</v>
      </c>
      <c r="CF304" s="75">
        <f t="shared" si="160"/>
        <v>0</v>
      </c>
      <c r="CG304" s="75">
        <f t="shared" si="160"/>
        <v>0</v>
      </c>
      <c r="CH304" s="75">
        <f t="shared" ref="CH304" si="161">+CH294-CH302</f>
        <v>0</v>
      </c>
      <c r="CI304" s="75">
        <f t="shared" si="160"/>
        <v>0</v>
      </c>
      <c r="CJ304" s="75">
        <f t="shared" si="160"/>
        <v>0</v>
      </c>
      <c r="CK304" s="75">
        <f t="shared" ref="CK304:CL304" si="162">+CK294-CK302</f>
        <v>0</v>
      </c>
      <c r="CL304" s="75">
        <f t="shared" si="162"/>
        <v>0</v>
      </c>
      <c r="CM304" s="75">
        <f t="shared" si="153"/>
        <v>0</v>
      </c>
      <c r="CN304" s="75">
        <f t="shared" si="153"/>
        <v>0</v>
      </c>
      <c r="CO304" s="75">
        <f t="shared" si="153"/>
        <v>0</v>
      </c>
      <c r="CP304" s="75">
        <f t="shared" ref="CP304:CQ304" si="163">+CP294-CP302</f>
        <v>0</v>
      </c>
      <c r="CQ304" s="75">
        <f t="shared" si="163"/>
        <v>0</v>
      </c>
      <c r="CR304" s="75">
        <f t="shared" si="153"/>
        <v>0</v>
      </c>
      <c r="CS304" s="75">
        <f t="shared" si="153"/>
        <v>0</v>
      </c>
      <c r="CT304" s="75">
        <f t="shared" si="153"/>
        <v>0</v>
      </c>
      <c r="CU304" s="75">
        <f t="shared" ref="CU304:FF304" si="164">+CU294-CU302</f>
        <v>0</v>
      </c>
      <c r="CV304" s="75">
        <f t="shared" si="164"/>
        <v>0</v>
      </c>
      <c r="CW304" s="75">
        <f t="shared" si="164"/>
        <v>0</v>
      </c>
      <c r="CX304" s="75">
        <f t="shared" si="164"/>
        <v>0</v>
      </c>
      <c r="CY304" s="75">
        <f t="shared" si="164"/>
        <v>0</v>
      </c>
      <c r="CZ304" s="75">
        <f t="shared" si="164"/>
        <v>0</v>
      </c>
      <c r="DA304" s="75">
        <f t="shared" si="164"/>
        <v>0</v>
      </c>
      <c r="DB304" s="75">
        <f t="shared" si="164"/>
        <v>0</v>
      </c>
      <c r="DC304" s="75">
        <f t="shared" si="164"/>
        <v>0</v>
      </c>
      <c r="DD304" s="75">
        <f t="shared" si="164"/>
        <v>0</v>
      </c>
      <c r="DE304" s="75">
        <f t="shared" si="164"/>
        <v>0</v>
      </c>
      <c r="DF304" s="75">
        <f t="shared" ref="DF304:DL304" si="165">+DF294-DF302</f>
        <v>0</v>
      </c>
      <c r="DG304" s="75">
        <f t="shared" si="165"/>
        <v>0</v>
      </c>
      <c r="DH304" s="75">
        <f t="shared" si="165"/>
        <v>0</v>
      </c>
      <c r="DI304" s="75">
        <f t="shared" si="165"/>
        <v>0</v>
      </c>
      <c r="DJ304" s="75">
        <f t="shared" si="165"/>
        <v>0</v>
      </c>
      <c r="DK304" s="75">
        <f t="shared" si="165"/>
        <v>0</v>
      </c>
      <c r="DL304" s="75">
        <f t="shared" si="165"/>
        <v>0</v>
      </c>
      <c r="DM304" s="75">
        <f t="shared" si="164"/>
        <v>0</v>
      </c>
      <c r="DN304" s="75">
        <f t="shared" si="164"/>
        <v>0</v>
      </c>
      <c r="DO304" s="75">
        <f t="shared" si="164"/>
        <v>0</v>
      </c>
      <c r="DP304" s="75">
        <f t="shared" si="164"/>
        <v>0</v>
      </c>
      <c r="DQ304" s="75">
        <f t="shared" si="164"/>
        <v>0</v>
      </c>
      <c r="DR304" s="75">
        <f t="shared" si="164"/>
        <v>0</v>
      </c>
      <c r="DS304" s="75">
        <f t="shared" si="164"/>
        <v>0</v>
      </c>
      <c r="DT304" s="75">
        <f t="shared" ref="DT304:EL304" si="166">+DT294-DT302</f>
        <v>0</v>
      </c>
      <c r="DU304" s="75">
        <f t="shared" si="166"/>
        <v>0</v>
      </c>
      <c r="DV304" s="75">
        <f t="shared" si="166"/>
        <v>0</v>
      </c>
      <c r="DW304" s="75">
        <f t="shared" si="166"/>
        <v>0</v>
      </c>
      <c r="DX304" s="75">
        <f t="shared" si="166"/>
        <v>0</v>
      </c>
      <c r="DY304" s="75">
        <f t="shared" si="166"/>
        <v>0</v>
      </c>
      <c r="DZ304" s="75">
        <f t="shared" si="166"/>
        <v>0</v>
      </c>
      <c r="EA304" s="75">
        <f t="shared" si="166"/>
        <v>0</v>
      </c>
      <c r="EB304" s="75">
        <f t="shared" si="166"/>
        <v>0</v>
      </c>
      <c r="EC304" s="75">
        <f t="shared" ref="EC304:EI304" si="167">+EC294-EC302</f>
        <v>0</v>
      </c>
      <c r="ED304" s="75">
        <f t="shared" si="167"/>
        <v>0</v>
      </c>
      <c r="EE304" s="75">
        <f t="shared" si="167"/>
        <v>0</v>
      </c>
      <c r="EF304" s="75">
        <f t="shared" si="167"/>
        <v>0</v>
      </c>
      <c r="EG304" s="75">
        <f t="shared" si="167"/>
        <v>0</v>
      </c>
      <c r="EH304" s="75">
        <f t="shared" si="167"/>
        <v>0</v>
      </c>
      <c r="EI304" s="75">
        <f t="shared" si="167"/>
        <v>0</v>
      </c>
      <c r="EJ304" s="75">
        <f t="shared" si="166"/>
        <v>0</v>
      </c>
      <c r="EK304" s="75">
        <f t="shared" si="166"/>
        <v>0</v>
      </c>
      <c r="EL304" s="75">
        <f t="shared" si="166"/>
        <v>0</v>
      </c>
      <c r="EM304" s="75">
        <f t="shared" si="164"/>
        <v>0</v>
      </c>
      <c r="EN304" s="75">
        <f t="shared" ref="EN304:EY304" si="168">+EN294-EN302</f>
        <v>0</v>
      </c>
      <c r="EO304" s="75">
        <f t="shared" si="168"/>
        <v>0</v>
      </c>
      <c r="EP304" s="75">
        <f t="shared" si="168"/>
        <v>0</v>
      </c>
      <c r="EQ304" s="75">
        <f t="shared" ref="EQ304:ET304" si="169">+EQ294-EQ302</f>
        <v>0</v>
      </c>
      <c r="ER304" s="75">
        <f t="shared" si="169"/>
        <v>0</v>
      </c>
      <c r="ES304" s="75">
        <f t="shared" si="169"/>
        <v>0</v>
      </c>
      <c r="ET304" s="75">
        <f t="shared" si="169"/>
        <v>0</v>
      </c>
      <c r="EU304" s="75">
        <f t="shared" si="168"/>
        <v>0</v>
      </c>
      <c r="EV304" s="75">
        <f t="shared" si="168"/>
        <v>0</v>
      </c>
      <c r="EW304" s="75">
        <f t="shared" si="168"/>
        <v>0</v>
      </c>
      <c r="EX304" s="75">
        <f t="shared" si="168"/>
        <v>0</v>
      </c>
      <c r="EY304" s="75">
        <f t="shared" si="168"/>
        <v>0</v>
      </c>
      <c r="EZ304" s="75">
        <f t="shared" si="164"/>
        <v>0</v>
      </c>
      <c r="FA304" s="75">
        <f t="shared" si="164"/>
        <v>0</v>
      </c>
      <c r="FB304" s="75">
        <f t="shared" ref="FB304" si="170">+FB294-FB302</f>
        <v>0</v>
      </c>
      <c r="FC304" s="75">
        <f t="shared" si="164"/>
        <v>0</v>
      </c>
      <c r="FD304" s="75">
        <f t="shared" si="164"/>
        <v>0</v>
      </c>
      <c r="FE304" s="75">
        <f t="shared" si="164"/>
        <v>0</v>
      </c>
      <c r="FF304" s="75">
        <f t="shared" si="164"/>
        <v>0</v>
      </c>
      <c r="FG304" s="75">
        <f t="shared" ref="FG304:FH304" si="171">+FG294-FG302</f>
        <v>0</v>
      </c>
      <c r="FH304" s="75">
        <f t="shared" si="171"/>
        <v>0</v>
      </c>
      <c r="FI304" s="75">
        <f t="shared" si="153"/>
        <v>0</v>
      </c>
      <c r="FJ304" s="75">
        <f t="shared" si="153"/>
        <v>0</v>
      </c>
      <c r="FK304" s="201"/>
      <c r="FL304" s="75">
        <f t="shared" si="131"/>
        <v>0</v>
      </c>
      <c r="FM304" s="93"/>
      <c r="FN304" s="75"/>
      <c r="FO304" s="91"/>
      <c r="FP304" s="91"/>
      <c r="FQ304" s="5"/>
    </row>
    <row r="305" spans="1:173" s="134" customFormat="1" ht="99" customHeight="1">
      <c r="A305" s="132"/>
      <c r="B305" s="133"/>
      <c r="C305" s="132"/>
      <c r="E305" s="174" t="s">
        <v>27</v>
      </c>
      <c r="F305" s="132"/>
      <c r="G305" s="138" t="s">
        <v>67</v>
      </c>
      <c r="H305" s="168" t="s">
        <v>821</v>
      </c>
      <c r="I305" s="168" t="s">
        <v>822</v>
      </c>
      <c r="J305" s="168" t="s">
        <v>822</v>
      </c>
      <c r="K305" s="168" t="s">
        <v>822</v>
      </c>
      <c r="L305" s="168" t="s">
        <v>822</v>
      </c>
      <c r="M305" s="168" t="s">
        <v>823</v>
      </c>
      <c r="N305" s="168" t="s">
        <v>822</v>
      </c>
      <c r="O305" s="168" t="s">
        <v>822</v>
      </c>
      <c r="P305" s="168" t="s">
        <v>822</v>
      </c>
      <c r="Q305" s="168" t="s">
        <v>824</v>
      </c>
      <c r="R305" s="168" t="s">
        <v>822</v>
      </c>
      <c r="S305" s="168" t="s">
        <v>822</v>
      </c>
      <c r="T305" s="168" t="s">
        <v>825</v>
      </c>
      <c r="U305" s="168" t="s">
        <v>822</v>
      </c>
      <c r="V305" s="168" t="s">
        <v>822</v>
      </c>
      <c r="W305" s="168" t="s">
        <v>824</v>
      </c>
      <c r="X305" s="168" t="s">
        <v>824</v>
      </c>
      <c r="Y305" s="168" t="s">
        <v>823</v>
      </c>
      <c r="Z305" s="168" t="s">
        <v>823</v>
      </c>
      <c r="AA305" s="168" t="s">
        <v>824</v>
      </c>
      <c r="AB305" s="168" t="s">
        <v>826</v>
      </c>
      <c r="AC305" s="168" t="s">
        <v>826</v>
      </c>
      <c r="AD305" s="168" t="s">
        <v>825</v>
      </c>
      <c r="AE305" s="168" t="s">
        <v>826</v>
      </c>
      <c r="AF305" s="168" t="s">
        <v>823</v>
      </c>
      <c r="AG305" s="168" t="s">
        <v>827</v>
      </c>
      <c r="AH305" s="168" t="s">
        <v>827</v>
      </c>
      <c r="AI305" s="168" t="s">
        <v>825</v>
      </c>
      <c r="AJ305" s="168" t="s">
        <v>824</v>
      </c>
      <c r="AK305" s="168" t="s">
        <v>824</v>
      </c>
      <c r="AL305" s="168" t="s">
        <v>824</v>
      </c>
      <c r="AM305" s="168" t="s">
        <v>828</v>
      </c>
      <c r="AN305" s="168" t="s">
        <v>824</v>
      </c>
      <c r="AO305" s="168" t="s">
        <v>825</v>
      </c>
      <c r="AP305" s="168" t="s">
        <v>825</v>
      </c>
      <c r="AQ305" s="168" t="s">
        <v>825</v>
      </c>
      <c r="AR305" s="168" t="s">
        <v>824</v>
      </c>
      <c r="AS305" s="168" t="s">
        <v>824</v>
      </c>
      <c r="AT305" s="168" t="s">
        <v>824</v>
      </c>
      <c r="AU305" s="168" t="s">
        <v>829</v>
      </c>
      <c r="AV305" s="168" t="s">
        <v>824</v>
      </c>
      <c r="AW305" s="168" t="s">
        <v>824</v>
      </c>
      <c r="AX305" s="168" t="s">
        <v>824</v>
      </c>
      <c r="AY305" s="168" t="s">
        <v>824</v>
      </c>
      <c r="AZ305" s="168" t="s">
        <v>824</v>
      </c>
      <c r="BA305" s="168" t="s">
        <v>824</v>
      </c>
      <c r="BB305" s="168" t="s">
        <v>825</v>
      </c>
      <c r="BC305" s="168" t="s">
        <v>824</v>
      </c>
      <c r="BD305" s="168" t="s">
        <v>825</v>
      </c>
      <c r="BE305" s="168" t="s">
        <v>825</v>
      </c>
      <c r="BF305" s="168" t="s">
        <v>829</v>
      </c>
      <c r="BG305" s="168" t="s">
        <v>824</v>
      </c>
      <c r="BH305" s="168" t="s">
        <v>824</v>
      </c>
      <c r="BI305" s="168" t="s">
        <v>824</v>
      </c>
      <c r="BJ305" s="168" t="s">
        <v>824</v>
      </c>
      <c r="BK305" s="168" t="s">
        <v>824</v>
      </c>
      <c r="BL305" s="168" t="s">
        <v>824</v>
      </c>
      <c r="BM305" s="168" t="s">
        <v>824</v>
      </c>
      <c r="BN305" s="168" t="s">
        <v>824</v>
      </c>
      <c r="BO305" s="168" t="s">
        <v>824</v>
      </c>
      <c r="BP305" s="168" t="s">
        <v>824</v>
      </c>
      <c r="BQ305" s="168" t="s">
        <v>830</v>
      </c>
      <c r="BR305" s="168" t="s">
        <v>824</v>
      </c>
      <c r="BS305" s="168" t="s">
        <v>824</v>
      </c>
      <c r="BT305" s="168" t="s">
        <v>830</v>
      </c>
      <c r="BU305" s="168" t="s">
        <v>831</v>
      </c>
      <c r="BV305" s="168" t="s">
        <v>831</v>
      </c>
      <c r="BW305" s="168" t="s">
        <v>831</v>
      </c>
      <c r="BX305" s="168" t="s">
        <v>831</v>
      </c>
      <c r="BY305" s="168" t="s">
        <v>831</v>
      </c>
      <c r="BZ305" s="168" t="s">
        <v>832</v>
      </c>
      <c r="CA305" s="168" t="s">
        <v>832</v>
      </c>
      <c r="CB305" s="168" t="s">
        <v>832</v>
      </c>
      <c r="CC305" s="168" t="s">
        <v>832</v>
      </c>
      <c r="CD305" s="168" t="s">
        <v>832</v>
      </c>
      <c r="CE305" s="168" t="s">
        <v>832</v>
      </c>
      <c r="CF305" s="168" t="s">
        <v>823</v>
      </c>
      <c r="CG305" s="168" t="s">
        <v>832</v>
      </c>
      <c r="CH305" s="168" t="s">
        <v>830</v>
      </c>
      <c r="CI305" s="168" t="s">
        <v>833</v>
      </c>
      <c r="CJ305" s="168" t="s">
        <v>833</v>
      </c>
      <c r="CK305" s="168" t="s">
        <v>833</v>
      </c>
      <c r="CL305" s="168" t="s">
        <v>833</v>
      </c>
      <c r="CM305" s="168" t="s">
        <v>833</v>
      </c>
      <c r="CN305" s="168" t="s">
        <v>834</v>
      </c>
      <c r="CO305" s="168" t="s">
        <v>834</v>
      </c>
      <c r="CP305" s="168" t="s">
        <v>834</v>
      </c>
      <c r="CQ305" s="168" t="s">
        <v>834</v>
      </c>
      <c r="CR305" s="168" t="s">
        <v>834</v>
      </c>
      <c r="CS305" s="168" t="s">
        <v>834</v>
      </c>
      <c r="CT305" s="168" t="s">
        <v>834</v>
      </c>
      <c r="CU305" s="168" t="s">
        <v>834</v>
      </c>
      <c r="CV305" s="168" t="s">
        <v>830</v>
      </c>
      <c r="CW305" s="168" t="s">
        <v>830</v>
      </c>
      <c r="CX305" s="168" t="s">
        <v>834</v>
      </c>
      <c r="CY305" s="168" t="s">
        <v>834</v>
      </c>
      <c r="CZ305" s="168" t="s">
        <v>834</v>
      </c>
      <c r="DA305" s="168" t="s">
        <v>834</v>
      </c>
      <c r="DB305" s="168" t="s">
        <v>834</v>
      </c>
      <c r="DC305" s="168" t="s">
        <v>834</v>
      </c>
      <c r="DD305" s="168" t="s">
        <v>834</v>
      </c>
      <c r="DE305" s="168" t="s">
        <v>835</v>
      </c>
      <c r="DF305" s="168" t="s">
        <v>835</v>
      </c>
      <c r="DG305" s="168" t="s">
        <v>835</v>
      </c>
      <c r="DH305" s="168" t="s">
        <v>835</v>
      </c>
      <c r="DI305" s="168" t="s">
        <v>835</v>
      </c>
      <c r="DJ305" s="168" t="s">
        <v>835</v>
      </c>
      <c r="DK305" s="168" t="s">
        <v>835</v>
      </c>
      <c r="DL305" s="168" t="s">
        <v>830</v>
      </c>
      <c r="DM305" s="168" t="s">
        <v>830</v>
      </c>
      <c r="DN305" s="168" t="s">
        <v>830</v>
      </c>
      <c r="DO305" s="168" t="s">
        <v>835</v>
      </c>
      <c r="DP305" s="168" t="s">
        <v>830</v>
      </c>
      <c r="DQ305" s="168" t="s">
        <v>835</v>
      </c>
      <c r="DR305" s="168" t="s">
        <v>835</v>
      </c>
      <c r="DS305" s="168" t="s">
        <v>835</v>
      </c>
      <c r="DT305" s="168" t="s">
        <v>835</v>
      </c>
      <c r="DU305" s="168" t="s">
        <v>831</v>
      </c>
      <c r="DV305" s="168" t="s">
        <v>831</v>
      </c>
      <c r="DW305" s="168" t="s">
        <v>831</v>
      </c>
      <c r="DX305" s="168" t="s">
        <v>831</v>
      </c>
      <c r="DY305" s="168" t="s">
        <v>831</v>
      </c>
      <c r="DZ305" s="168" t="s">
        <v>822</v>
      </c>
      <c r="EA305" s="168" t="s">
        <v>822</v>
      </c>
      <c r="EB305" s="168" t="s">
        <v>824</v>
      </c>
      <c r="EC305" s="168" t="s">
        <v>824</v>
      </c>
      <c r="ED305" s="168" t="s">
        <v>824</v>
      </c>
      <c r="EE305" s="168" t="s">
        <v>824</v>
      </c>
      <c r="EF305" s="168" t="s">
        <v>824</v>
      </c>
      <c r="EG305" s="168" t="s">
        <v>824</v>
      </c>
      <c r="EH305" s="168" t="s">
        <v>827</v>
      </c>
      <c r="EI305" s="168" t="s">
        <v>827</v>
      </c>
      <c r="EJ305" s="168" t="s">
        <v>827</v>
      </c>
      <c r="EK305" s="168" t="s">
        <v>824</v>
      </c>
      <c r="EL305" s="168" t="s">
        <v>824</v>
      </c>
      <c r="EM305" s="168" t="s">
        <v>827</v>
      </c>
      <c r="EN305" s="168" t="s">
        <v>823</v>
      </c>
      <c r="EO305" s="168" t="s">
        <v>827</v>
      </c>
      <c r="EP305" s="168" t="s">
        <v>836</v>
      </c>
      <c r="EQ305" s="168" t="s">
        <v>836</v>
      </c>
      <c r="ER305" s="168" t="s">
        <v>837</v>
      </c>
      <c r="ES305" s="168" t="s">
        <v>838</v>
      </c>
      <c r="ET305" s="168" t="s">
        <v>839</v>
      </c>
      <c r="EU305" s="168" t="s">
        <v>837</v>
      </c>
      <c r="EV305" s="168" t="s">
        <v>840</v>
      </c>
      <c r="EW305" s="168" t="s">
        <v>838</v>
      </c>
      <c r="EX305" s="168" t="s">
        <v>840</v>
      </c>
      <c r="EY305" s="168" t="s">
        <v>841</v>
      </c>
      <c r="EZ305" s="168" t="s">
        <v>841</v>
      </c>
      <c r="FA305" s="168" t="s">
        <v>838</v>
      </c>
      <c r="FB305" s="168" t="s">
        <v>841</v>
      </c>
      <c r="FC305" s="168" t="s">
        <v>842</v>
      </c>
      <c r="FD305" s="168" t="s">
        <v>838</v>
      </c>
      <c r="FE305" s="168" t="s">
        <v>838</v>
      </c>
      <c r="FF305" s="168" t="s">
        <v>842</v>
      </c>
      <c r="FG305" s="168" t="s">
        <v>822</v>
      </c>
      <c r="FH305" s="168" t="s">
        <v>822</v>
      </c>
      <c r="FI305" s="168" t="s">
        <v>824</v>
      </c>
      <c r="FJ305" s="168" t="s">
        <v>822</v>
      </c>
      <c r="FK305" s="202"/>
      <c r="FL305" s="135"/>
      <c r="FM305" s="136"/>
      <c r="FN305" s="132"/>
      <c r="FO305" s="132"/>
      <c r="FP305" s="132"/>
      <c r="FQ305" s="5"/>
    </row>
    <row r="306" spans="1:173" s="39" customFormat="1" ht="52.2" customHeight="1">
      <c r="A306" s="76"/>
      <c r="B306" s="90"/>
      <c r="C306" s="76"/>
      <c r="E306" s="166"/>
      <c r="F306" s="170"/>
      <c r="G306" s="245"/>
      <c r="H306" s="178"/>
      <c r="I306" s="178"/>
      <c r="J306" s="178"/>
      <c r="K306" s="178"/>
      <c r="L306" s="178"/>
      <c r="M306" s="178"/>
      <c r="N306" s="178"/>
      <c r="O306" s="178"/>
      <c r="P306" s="178"/>
      <c r="Q306" s="178"/>
      <c r="R306" s="178"/>
      <c r="S306" s="178"/>
      <c r="T306" s="178"/>
      <c r="U306" s="178"/>
      <c r="V306" s="178"/>
      <c r="W306" s="178"/>
      <c r="X306" s="178"/>
      <c r="Y306" s="178"/>
      <c r="Z306" s="178"/>
      <c r="AA306" s="178"/>
      <c r="AB306" s="178"/>
      <c r="AC306" s="178"/>
      <c r="AD306" s="178"/>
      <c r="AE306" s="178"/>
      <c r="AF306" s="178"/>
      <c r="AG306" s="178"/>
      <c r="AH306" s="178"/>
      <c r="AI306" s="178"/>
      <c r="AJ306" s="178"/>
      <c r="AK306" s="178"/>
      <c r="AL306" s="178"/>
      <c r="AM306" s="178"/>
      <c r="AN306" s="178"/>
      <c r="AO306" s="178"/>
      <c r="AP306" s="178"/>
      <c r="AQ306" s="178"/>
      <c r="AR306" s="178"/>
      <c r="AS306" s="178"/>
      <c r="AT306" s="178"/>
      <c r="AU306" s="178"/>
      <c r="AV306" s="178"/>
      <c r="AW306" s="178"/>
      <c r="AX306" s="178"/>
      <c r="AY306" s="178"/>
      <c r="AZ306" s="178"/>
      <c r="BA306" s="178"/>
      <c r="BB306" s="178"/>
      <c r="BC306" s="178"/>
      <c r="BD306" s="178"/>
      <c r="BE306" s="178"/>
      <c r="BF306" s="178"/>
      <c r="BG306" s="178"/>
      <c r="BH306" s="178"/>
      <c r="BI306" s="178"/>
      <c r="BJ306" s="178"/>
      <c r="BK306" s="178"/>
      <c r="BL306" s="178"/>
      <c r="BM306" s="178"/>
      <c r="BN306" s="178"/>
      <c r="BO306" s="178"/>
      <c r="BP306" s="178"/>
      <c r="BQ306" s="178"/>
      <c r="BR306" s="178"/>
      <c r="BS306" s="178"/>
      <c r="BT306" s="178"/>
      <c r="BU306" s="178"/>
      <c r="BV306" s="178"/>
      <c r="BW306" s="178"/>
      <c r="BX306" s="178"/>
      <c r="BY306" s="178"/>
      <c r="BZ306" s="178"/>
      <c r="CA306" s="178"/>
      <c r="CB306" s="178"/>
      <c r="CC306" s="178"/>
      <c r="CD306" s="178"/>
      <c r="CE306" s="178"/>
      <c r="CF306" s="178"/>
      <c r="CG306" s="178"/>
      <c r="CH306" s="178"/>
      <c r="CI306" s="178"/>
      <c r="CJ306" s="178"/>
      <c r="CK306" s="178"/>
      <c r="CL306" s="178"/>
      <c r="CM306" s="178"/>
      <c r="CN306" s="178"/>
      <c r="CO306" s="178"/>
      <c r="CP306" s="178"/>
      <c r="CQ306" s="178"/>
      <c r="CR306" s="178"/>
      <c r="CS306" s="178"/>
      <c r="CT306" s="178"/>
      <c r="CU306" s="178"/>
      <c r="CV306" s="178"/>
      <c r="CW306" s="178"/>
      <c r="CX306" s="178"/>
      <c r="CY306" s="178"/>
      <c r="CZ306" s="178"/>
      <c r="DA306" s="178"/>
      <c r="DB306" s="178"/>
      <c r="DC306" s="178"/>
      <c r="DD306" s="178"/>
      <c r="DE306" s="178"/>
      <c r="DF306" s="178"/>
      <c r="DG306" s="178"/>
      <c r="DH306" s="178"/>
      <c r="DI306" s="178"/>
      <c r="DJ306" s="178"/>
      <c r="DK306" s="178"/>
      <c r="DL306" s="178"/>
      <c r="DM306" s="178"/>
      <c r="DN306" s="178"/>
      <c r="DO306" s="178"/>
      <c r="DP306" s="178"/>
      <c r="DQ306" s="178"/>
      <c r="DR306" s="178"/>
      <c r="DS306" s="178"/>
      <c r="DT306" s="178"/>
      <c r="DU306" s="178"/>
      <c r="DV306" s="178"/>
      <c r="DW306" s="178"/>
      <c r="DX306" s="178"/>
      <c r="DY306" s="178"/>
      <c r="DZ306" s="178"/>
      <c r="EA306" s="178"/>
      <c r="EB306" s="178"/>
      <c r="EC306" s="178"/>
      <c r="ED306" s="178"/>
      <c r="EE306" s="178"/>
      <c r="EF306" s="178"/>
      <c r="EG306" s="178"/>
      <c r="EH306" s="178"/>
      <c r="EI306" s="178"/>
      <c r="EJ306" s="178"/>
      <c r="EK306" s="178"/>
      <c r="EL306" s="178"/>
      <c r="EM306" s="178"/>
      <c r="EN306" s="178"/>
      <c r="EO306" s="178"/>
      <c r="EP306" s="178"/>
      <c r="EQ306" s="178"/>
      <c r="ER306" s="178"/>
      <c r="ES306" s="178"/>
      <c r="ET306" s="178"/>
      <c r="EU306" s="178"/>
      <c r="EV306" s="178"/>
      <c r="EW306" s="178"/>
      <c r="EX306" s="178"/>
      <c r="EY306" s="178"/>
      <c r="EZ306" s="178"/>
      <c r="FA306" s="178"/>
      <c r="FB306" s="178"/>
      <c r="FC306" s="178"/>
      <c r="FD306" s="178"/>
      <c r="FE306" s="178"/>
      <c r="FF306" s="178"/>
      <c r="FG306" s="178"/>
      <c r="FH306" s="178"/>
      <c r="FI306" s="178"/>
      <c r="FJ306" s="178"/>
      <c r="FK306" s="200"/>
      <c r="FL306" s="74"/>
      <c r="FM306" s="94"/>
      <c r="FN306" s="76"/>
      <c r="FO306" s="76"/>
      <c r="FP306" s="76"/>
      <c r="FQ306" s="5"/>
    </row>
    <row r="307" spans="1:173" s="76" customFormat="1" ht="17.55" customHeight="1">
      <c r="B307" s="90"/>
      <c r="D307" s="39"/>
      <c r="E307" s="167"/>
      <c r="F307" s="85"/>
      <c r="G307" s="90"/>
      <c r="H307" s="179"/>
      <c r="I307" s="179"/>
      <c r="J307" s="179"/>
      <c r="K307" s="179"/>
      <c r="L307" s="179"/>
      <c r="M307" s="179"/>
      <c r="N307" s="179"/>
      <c r="O307" s="179"/>
      <c r="P307" s="179"/>
      <c r="Q307" s="179"/>
      <c r="R307" s="179"/>
      <c r="S307" s="179"/>
      <c r="T307" s="179"/>
      <c r="U307" s="179"/>
      <c r="V307" s="179"/>
      <c r="W307" s="179"/>
      <c r="X307" s="179"/>
      <c r="Y307" s="179"/>
      <c r="Z307" s="179"/>
      <c r="AA307" s="179"/>
      <c r="AB307" s="179"/>
      <c r="AC307" s="179"/>
      <c r="AD307" s="179"/>
      <c r="AE307" s="179"/>
      <c r="AF307" s="179"/>
      <c r="AG307" s="179"/>
      <c r="AH307" s="179"/>
      <c r="AI307" s="179"/>
      <c r="AJ307" s="179"/>
      <c r="AK307" s="179"/>
      <c r="AL307" s="179"/>
      <c r="AM307" s="179"/>
      <c r="AN307" s="179"/>
      <c r="AO307" s="179"/>
      <c r="AP307" s="179"/>
      <c r="AQ307" s="179"/>
      <c r="AR307" s="179"/>
      <c r="AS307" s="179"/>
      <c r="AT307" s="179"/>
      <c r="AU307" s="179"/>
      <c r="AV307" s="179"/>
      <c r="AW307" s="179"/>
      <c r="AX307" s="179"/>
      <c r="AY307" s="179"/>
      <c r="AZ307" s="179"/>
      <c r="BA307" s="179"/>
      <c r="BB307" s="179"/>
      <c r="BC307" s="179"/>
      <c r="BD307" s="179"/>
      <c r="BE307" s="179"/>
      <c r="BF307" s="179"/>
      <c r="BG307" s="179"/>
      <c r="BH307" s="179"/>
      <c r="BI307" s="179"/>
      <c r="BJ307" s="179"/>
      <c r="BK307" s="179"/>
      <c r="BL307" s="179"/>
      <c r="BM307" s="179"/>
      <c r="BN307" s="179"/>
      <c r="BO307" s="179"/>
      <c r="BP307" s="179"/>
      <c r="BQ307" s="179"/>
      <c r="BR307" s="179"/>
      <c r="BS307" s="179"/>
      <c r="BT307" s="179"/>
      <c r="BU307" s="179"/>
      <c r="BV307" s="179"/>
      <c r="BW307" s="179"/>
      <c r="BX307" s="179"/>
      <c r="BY307" s="179"/>
      <c r="BZ307" s="179"/>
      <c r="CA307" s="179"/>
      <c r="CB307" s="179"/>
      <c r="CC307" s="179"/>
      <c r="CD307" s="179"/>
      <c r="CE307" s="179"/>
      <c r="CF307" s="179"/>
      <c r="CG307" s="179"/>
      <c r="CH307" s="179"/>
      <c r="CI307" s="179"/>
      <c r="CJ307" s="179"/>
      <c r="CK307" s="179"/>
      <c r="CL307" s="179"/>
      <c r="CM307" s="179"/>
      <c r="CN307" s="179"/>
      <c r="CO307" s="179"/>
      <c r="CP307" s="179"/>
      <c r="CQ307" s="179"/>
      <c r="CR307" s="179"/>
      <c r="CS307" s="179"/>
      <c r="CT307" s="179"/>
      <c r="CU307" s="179"/>
      <c r="CV307" s="179"/>
      <c r="CW307" s="179"/>
      <c r="CX307" s="179"/>
      <c r="CY307" s="179"/>
      <c r="CZ307" s="179"/>
      <c r="DA307" s="179"/>
      <c r="DB307" s="179"/>
      <c r="DC307" s="179"/>
      <c r="DD307" s="179"/>
      <c r="DE307" s="179"/>
      <c r="DF307" s="179"/>
      <c r="DG307" s="179"/>
      <c r="DH307" s="179"/>
      <c r="DI307" s="179"/>
      <c r="DJ307" s="179"/>
      <c r="DK307" s="179"/>
      <c r="DL307" s="179"/>
      <c r="DM307" s="179"/>
      <c r="DN307" s="179"/>
      <c r="DO307" s="179"/>
      <c r="DP307" s="179"/>
      <c r="DQ307" s="179"/>
      <c r="DR307" s="179"/>
      <c r="DS307" s="179"/>
      <c r="DT307" s="179"/>
      <c r="DU307" s="179"/>
      <c r="DV307" s="179"/>
      <c r="DW307" s="179"/>
      <c r="DX307" s="179"/>
      <c r="DY307" s="179"/>
      <c r="DZ307" s="179"/>
      <c r="EA307" s="179"/>
      <c r="EB307" s="179"/>
      <c r="EC307" s="179"/>
      <c r="ED307" s="179"/>
      <c r="EE307" s="179"/>
      <c r="EF307" s="179"/>
      <c r="EG307" s="179"/>
      <c r="EH307" s="179"/>
      <c r="EI307" s="179"/>
      <c r="EJ307" s="179"/>
      <c r="EK307" s="179"/>
      <c r="EL307" s="179"/>
      <c r="EM307" s="179"/>
      <c r="EN307" s="179"/>
      <c r="EO307" s="179"/>
      <c r="EP307" s="179"/>
      <c r="EQ307" s="179"/>
      <c r="ER307" s="179"/>
      <c r="ES307" s="179"/>
      <c r="ET307" s="179"/>
      <c r="EU307" s="179"/>
      <c r="EV307" s="179"/>
      <c r="EW307" s="179"/>
      <c r="EX307" s="179"/>
      <c r="EY307" s="179"/>
      <c r="EZ307" s="179"/>
      <c r="FA307" s="179"/>
      <c r="FB307" s="179"/>
      <c r="FC307" s="179"/>
      <c r="FD307" s="179"/>
      <c r="FE307" s="179"/>
      <c r="FF307" s="179"/>
      <c r="FG307" s="179"/>
      <c r="FH307" s="179"/>
      <c r="FI307" s="179"/>
      <c r="FJ307" s="179"/>
      <c r="FK307" s="200"/>
      <c r="FL307" s="74"/>
      <c r="FM307" s="94"/>
      <c r="FQ307" s="5"/>
    </row>
    <row r="308" spans="1:173" s="76" customFormat="1" ht="17.55" customHeight="1">
      <c r="B308" s="90"/>
      <c r="D308" s="39"/>
      <c r="E308" s="90"/>
      <c r="F308" s="85"/>
      <c r="G308" s="90"/>
      <c r="H308" s="179"/>
      <c r="I308" s="179"/>
      <c r="J308" s="179"/>
      <c r="K308" s="179"/>
      <c r="L308" s="179"/>
      <c r="M308" s="179"/>
      <c r="N308" s="179"/>
      <c r="O308" s="179"/>
      <c r="P308" s="179"/>
      <c r="Q308" s="179"/>
      <c r="R308" s="179"/>
      <c r="S308" s="179"/>
      <c r="T308" s="179"/>
      <c r="U308" s="179"/>
      <c r="V308" s="179"/>
      <c r="W308" s="179"/>
      <c r="X308" s="179"/>
      <c r="Y308" s="179"/>
      <c r="Z308" s="179"/>
      <c r="AA308" s="179"/>
      <c r="AB308" s="179"/>
      <c r="AC308" s="179"/>
      <c r="AD308" s="179"/>
      <c r="AE308" s="179"/>
      <c r="AF308" s="179"/>
      <c r="AG308" s="179"/>
      <c r="AH308" s="179"/>
      <c r="AI308" s="179"/>
      <c r="AJ308" s="179"/>
      <c r="AK308" s="179"/>
      <c r="AL308" s="179"/>
      <c r="AM308" s="179"/>
      <c r="AN308" s="179"/>
      <c r="AO308" s="179"/>
      <c r="AP308" s="179"/>
      <c r="AQ308" s="179"/>
      <c r="AR308" s="179"/>
      <c r="AS308" s="179"/>
      <c r="AT308" s="179"/>
      <c r="AU308" s="179"/>
      <c r="AV308" s="179"/>
      <c r="AW308" s="179"/>
      <c r="AX308" s="179"/>
      <c r="AY308" s="179"/>
      <c r="AZ308" s="179"/>
      <c r="BA308" s="179"/>
      <c r="BB308" s="179"/>
      <c r="BC308" s="179"/>
      <c r="BD308" s="179"/>
      <c r="BE308" s="179"/>
      <c r="BF308" s="179"/>
      <c r="BG308" s="179"/>
      <c r="BH308" s="179"/>
      <c r="BI308" s="179"/>
      <c r="BJ308" s="179"/>
      <c r="BK308" s="179"/>
      <c r="BL308" s="179"/>
      <c r="BM308" s="179"/>
      <c r="BN308" s="179"/>
      <c r="BO308" s="179"/>
      <c r="BP308" s="179"/>
      <c r="BQ308" s="179"/>
      <c r="BR308" s="179"/>
      <c r="BS308" s="179"/>
      <c r="BT308" s="179"/>
      <c r="BU308" s="179"/>
      <c r="BV308" s="179"/>
      <c r="BW308" s="179"/>
      <c r="BX308" s="179"/>
      <c r="BY308" s="179"/>
      <c r="BZ308" s="179"/>
      <c r="CA308" s="179"/>
      <c r="CB308" s="179"/>
      <c r="CC308" s="179"/>
      <c r="CD308" s="179"/>
      <c r="CE308" s="179"/>
      <c r="CF308" s="179"/>
      <c r="CG308" s="179"/>
      <c r="CH308" s="179"/>
      <c r="CI308" s="179"/>
      <c r="CJ308" s="179"/>
      <c r="CK308" s="179"/>
      <c r="CL308" s="179"/>
      <c r="CM308" s="179"/>
      <c r="CN308" s="179"/>
      <c r="CO308" s="179"/>
      <c r="CP308" s="179"/>
      <c r="CQ308" s="179"/>
      <c r="CR308" s="179"/>
      <c r="CS308" s="179"/>
      <c r="CT308" s="179"/>
      <c r="CU308" s="179"/>
      <c r="CV308" s="179"/>
      <c r="CW308" s="179"/>
      <c r="CX308" s="179"/>
      <c r="CY308" s="179"/>
      <c r="CZ308" s="179"/>
      <c r="DA308" s="179"/>
      <c r="DB308" s="179"/>
      <c r="DC308" s="179"/>
      <c r="DD308" s="179"/>
      <c r="DE308" s="179"/>
      <c r="DF308" s="179"/>
      <c r="DG308" s="179"/>
      <c r="DH308" s="179"/>
      <c r="DI308" s="179"/>
      <c r="DJ308" s="179"/>
      <c r="DK308" s="179"/>
      <c r="DL308" s="179"/>
      <c r="DM308" s="179"/>
      <c r="DN308" s="179"/>
      <c r="DO308" s="179"/>
      <c r="DP308" s="179"/>
      <c r="DQ308" s="179"/>
      <c r="DR308" s="179"/>
      <c r="DS308" s="179"/>
      <c r="DT308" s="179"/>
      <c r="DU308" s="179"/>
      <c r="DV308" s="179"/>
      <c r="DW308" s="179"/>
      <c r="DX308" s="179"/>
      <c r="DY308" s="179"/>
      <c r="DZ308" s="179"/>
      <c r="EA308" s="179"/>
      <c r="EB308" s="179"/>
      <c r="EC308" s="179"/>
      <c r="ED308" s="179"/>
      <c r="EE308" s="179"/>
      <c r="EF308" s="179"/>
      <c r="EG308" s="179"/>
      <c r="EH308" s="179"/>
      <c r="EI308" s="179"/>
      <c r="EJ308" s="179"/>
      <c r="EK308" s="179"/>
      <c r="EL308" s="179"/>
      <c r="EM308" s="179"/>
      <c r="EN308" s="179"/>
      <c r="EO308" s="179"/>
      <c r="EP308" s="179"/>
      <c r="EQ308" s="179"/>
      <c r="ER308" s="179"/>
      <c r="ES308" s="179"/>
      <c r="ET308" s="179"/>
      <c r="EU308" s="179"/>
      <c r="EV308" s="179"/>
      <c r="EW308" s="179"/>
      <c r="EX308" s="179"/>
      <c r="EY308" s="179"/>
      <c r="EZ308" s="179"/>
      <c r="FA308" s="179"/>
      <c r="FB308" s="179"/>
      <c r="FC308" s="179"/>
      <c r="FD308" s="179"/>
      <c r="FE308" s="179"/>
      <c r="FF308" s="179"/>
      <c r="FG308" s="179"/>
      <c r="FH308" s="179"/>
      <c r="FI308" s="179"/>
      <c r="FJ308" s="179"/>
      <c r="FK308" s="200"/>
      <c r="FL308" s="74"/>
      <c r="FM308" s="94"/>
      <c r="FQ308" s="5"/>
    </row>
    <row r="309" spans="1:173" s="77" customFormat="1" ht="18" customHeight="1">
      <c r="B309" s="95"/>
      <c r="E309" s="95"/>
      <c r="F309" s="100"/>
      <c r="G309" s="95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196"/>
      <c r="FL309" s="74"/>
      <c r="FM309" s="96"/>
      <c r="FQ309" s="5"/>
    </row>
    <row r="310" spans="1:173" s="106" customFormat="1" ht="17.55" customHeight="1">
      <c r="B310" s="105"/>
      <c r="E310" s="105"/>
      <c r="G310" s="153" t="s">
        <v>32</v>
      </c>
      <c r="H310" s="143">
        <f>SUMIF($D$6:$D290,"DG",H$6:H290)</f>
        <v>0</v>
      </c>
      <c r="I310" s="143">
        <f>SUMIF($D$6:$D290,"DG",I$6:I290)</f>
        <v>0</v>
      </c>
      <c r="J310" s="143">
        <f>SUMIF($D$6:$D290,"DG",J$6:J290)</f>
        <v>0</v>
      </c>
      <c r="K310" s="143">
        <f>SUMIF($D$6:$D290,"DG",K$6:K290)</f>
        <v>0</v>
      </c>
      <c r="L310" s="143">
        <f>SUMIF($D$6:$D290,"DG",L$6:L290)</f>
        <v>0</v>
      </c>
      <c r="M310" s="143">
        <f>SUMIF($D$6:$D290,"DG",M$6:M290)</f>
        <v>0</v>
      </c>
      <c r="N310" s="143">
        <f>SUMIF($D$6:$D290,"DG",N$6:N290)</f>
        <v>0</v>
      </c>
      <c r="O310" s="143">
        <f>SUMIF($D$6:$D290,"DG",O$6:O290)</f>
        <v>10</v>
      </c>
      <c r="P310" s="143">
        <f>SUMIF($D$6:$D290,"DG",P$6:P290)</f>
        <v>0</v>
      </c>
      <c r="Q310" s="143">
        <f>SUMIF($D$6:$D290,"DG",Q$6:Q290)</f>
        <v>0</v>
      </c>
      <c r="R310" s="143">
        <f>SUMIF($D$6:$D290,"DG",R$6:R290)</f>
        <v>0</v>
      </c>
      <c r="S310" s="143">
        <f>SUMIF($D$6:$D290,"DG",S$6:S290)</f>
        <v>0</v>
      </c>
      <c r="T310" s="143">
        <f>SUMIF($D$6:$D290,"DG",T$6:T290)</f>
        <v>11</v>
      </c>
      <c r="U310" s="143">
        <f>SUMIF($D$6:$D290,"DG",U$6:U290)</f>
        <v>0</v>
      </c>
      <c r="V310" s="143">
        <f>SUMIF($D$6:$D290,"DG",V$6:V290)</f>
        <v>0</v>
      </c>
      <c r="W310" s="143">
        <f>SUMIF($D$6:$D290,"DG",W$6:W290)</f>
        <v>2</v>
      </c>
      <c r="X310" s="143">
        <f>SUMIF($D$6:$D290,"DG",X$6:X290)</f>
        <v>0</v>
      </c>
      <c r="Y310" s="143">
        <f>SUMIF($D$6:$D290,"DG",Y$6:Y290)</f>
        <v>0</v>
      </c>
      <c r="Z310" s="143">
        <f>SUMIF($D$6:$D290,"DG",Z$6:Z290)</f>
        <v>0</v>
      </c>
      <c r="AA310" s="143">
        <f>SUMIF($D$6:$D290,"DG",AA$6:AA290)</f>
        <v>0</v>
      </c>
      <c r="AB310" s="143">
        <f>SUMIF($D$6:$D290,"DG",AB$6:AB290)</f>
        <v>0</v>
      </c>
      <c r="AC310" s="143">
        <f>SUMIF($D$6:$D290,"DG",AC$6:AC290)</f>
        <v>0</v>
      </c>
      <c r="AD310" s="143">
        <f>SUMIF($D$6:$D290,"DG",AD$6:AD290)</f>
        <v>209</v>
      </c>
      <c r="AE310" s="143">
        <f>SUMIF($D$6:$D290,"DG",AE$6:AE290)</f>
        <v>0</v>
      </c>
      <c r="AF310" s="143">
        <f>SUMIF($D$6:$D290,"DG",AF$6:AF290)</f>
        <v>0</v>
      </c>
      <c r="AG310" s="143">
        <f>SUMIF($D$6:$D290,"DG",AG$6:AG290)</f>
        <v>0</v>
      </c>
      <c r="AH310" s="143">
        <f>SUMIF($D$6:$D290,"DG",AH$6:AH290)</f>
        <v>0</v>
      </c>
      <c r="AI310" s="143">
        <f>SUMIF($D$6:$D290,"DG",AI$6:AI290)</f>
        <v>2</v>
      </c>
      <c r="AJ310" s="143">
        <f>SUMIF($D$6:$D290,"DG",AJ$6:AJ290)</f>
        <v>0</v>
      </c>
      <c r="AK310" s="143">
        <f>SUMIF($D$6:$D290,"DG",AK$6:AK290)</f>
        <v>0</v>
      </c>
      <c r="AL310" s="143">
        <f>SUMIF($D$6:$D290,"DG",AL$6:AL290)</f>
        <v>0</v>
      </c>
      <c r="AM310" s="143">
        <f>SUMIF($D$6:$D290,"DG",AM$6:AM290)</f>
        <v>180</v>
      </c>
      <c r="AN310" s="143">
        <f>SUMIF($D$6:$D290,"DG",AN$6:AN290)</f>
        <v>0</v>
      </c>
      <c r="AO310" s="143">
        <f>SUMIF($D$6:$D290,"DG",AO$6:AO290)</f>
        <v>114</v>
      </c>
      <c r="AP310" s="143">
        <f>SUMIF($D$6:$D290,"DG",AP$6:AP290)</f>
        <v>63</v>
      </c>
      <c r="AQ310" s="143">
        <f>SUMIF($D$6:$D290,"DG",AQ$6:AQ290)</f>
        <v>13</v>
      </c>
      <c r="AR310" s="143">
        <f>SUMIF($D$6:$D290,"DG",AR$6:AR290)</f>
        <v>0</v>
      </c>
      <c r="AS310" s="143">
        <f>SUMIF($D$6:$D290,"DG",AS$6:AS290)</f>
        <v>0</v>
      </c>
      <c r="AT310" s="143">
        <f>SUMIF($D$6:$D290,"DG",AT$6:AT290)</f>
        <v>5</v>
      </c>
      <c r="AU310" s="143">
        <f>SUMIF($D$6:$D290,"DG",AU$6:AU290)</f>
        <v>0</v>
      </c>
      <c r="AV310" s="143">
        <f>SUMIF($D$6:$D290,"DG",AV$6:AV290)</f>
        <v>0</v>
      </c>
      <c r="AW310" s="143">
        <f>SUMIF($D$6:$D290,"DG",AW$6:AW290)</f>
        <v>0</v>
      </c>
      <c r="AX310" s="143">
        <f>SUMIF($D$6:$D290,"DG",AX$6:AX290)</f>
        <v>27</v>
      </c>
      <c r="AY310" s="143">
        <f>SUMIF($D$6:$D290,"DG",AY$6:AY290)</f>
        <v>0</v>
      </c>
      <c r="AZ310" s="143">
        <f>SUMIF($D$6:$D290,"DG",AZ$6:AZ290)</f>
        <v>0</v>
      </c>
      <c r="BA310" s="143">
        <f>SUMIF($D$6:$D290,"DG",BA$6:BA290)</f>
        <v>0</v>
      </c>
      <c r="BB310" s="143">
        <f>SUMIF($D$6:$D290,"DG",BB$6:BB290)</f>
        <v>20</v>
      </c>
      <c r="BC310" s="143">
        <f>SUMIF($D$6:$D290,"DG",BC$6:BC290)</f>
        <v>0</v>
      </c>
      <c r="BD310" s="143">
        <f>SUMIF($D$6:$D290,"DG",BD$6:BD290)</f>
        <v>1</v>
      </c>
      <c r="BE310" s="143">
        <f>SUMIF($D$6:$D290,"DG",BE$6:BE290)</f>
        <v>1</v>
      </c>
      <c r="BF310" s="143">
        <f>SUMIF($D$6:$D290,"DG",BF$6:BF290)</f>
        <v>0</v>
      </c>
      <c r="BG310" s="143">
        <f>SUMIF($D$6:$D290,"DG",BG$6:BG290)</f>
        <v>1</v>
      </c>
      <c r="BH310" s="143">
        <f>SUMIF($D$6:$D290,"DG",BH$6:BH290)</f>
        <v>0</v>
      </c>
      <c r="BI310" s="143">
        <f>SUMIF($D$6:$D290,"DG",BI$6:BI290)</f>
        <v>0</v>
      </c>
      <c r="BJ310" s="143">
        <f>SUMIF($D$6:$D290,"DG",BJ$6:BJ290)</f>
        <v>0</v>
      </c>
      <c r="BK310" s="143">
        <f>SUMIF($D$6:$D290,"DG",BK$6:BK290)</f>
        <v>0</v>
      </c>
      <c r="BL310" s="143">
        <f>SUMIF($D$6:$D290,"DG",BL$6:BL290)</f>
        <v>0</v>
      </c>
      <c r="BM310" s="143">
        <f>SUMIF($D$6:$D290,"DG",BM$6:BM290)</f>
        <v>0</v>
      </c>
      <c r="BN310" s="143">
        <f>SUMIF($D$6:$D290,"DG",BN$6:BN290)</f>
        <v>0</v>
      </c>
      <c r="BO310" s="143">
        <f>SUMIF($D$6:$D290,"DG",BO$6:BO290)</f>
        <v>0</v>
      </c>
      <c r="BP310" s="143">
        <f>SUMIF($D$6:$D290,"DG",BP$6:BP290)</f>
        <v>0</v>
      </c>
      <c r="BQ310" s="143">
        <f>SUMIF($D$6:$D290,"DG",BQ$6:BQ290)</f>
        <v>0</v>
      </c>
      <c r="BR310" s="143">
        <f>SUMIF($D$6:$D290,"DG",BR$6:BR290)</f>
        <v>0</v>
      </c>
      <c r="BS310" s="143">
        <f>SUMIF($D$6:$D290,"DG",BS$6:BS290)</f>
        <v>0</v>
      </c>
      <c r="BT310" s="143">
        <f>SUMIF($D$6:$D290,"DG",BT$6:BT290)</f>
        <v>0</v>
      </c>
      <c r="BU310" s="143">
        <f>SUMIF($D$6:$D290,"DG",BU$6:BU290)</f>
        <v>0</v>
      </c>
      <c r="BV310" s="143">
        <f>SUMIF($D$6:$D290,"DG",BV$6:BV290)</f>
        <v>0</v>
      </c>
      <c r="BW310" s="143">
        <f>SUMIF($D$6:$D290,"DG",BW$6:BW290)</f>
        <v>0</v>
      </c>
      <c r="BX310" s="143">
        <f>SUMIF($D$6:$D290,"DG",BX$6:BX290)</f>
        <v>0</v>
      </c>
      <c r="BY310" s="143">
        <f>SUMIF($D$6:$D290,"DG",BY$6:BY290)</f>
        <v>0</v>
      </c>
      <c r="BZ310" s="143">
        <f>SUMIF($D$6:$D290,"DG",BZ$6:BZ290)</f>
        <v>0</v>
      </c>
      <c r="CA310" s="143">
        <f>SUMIF($D$6:$D290,"DG",CA$6:CA290)</f>
        <v>0</v>
      </c>
      <c r="CB310" s="143">
        <f>SUMIF($D$6:$D290,"DG",CB$6:CB290)</f>
        <v>0</v>
      </c>
      <c r="CC310" s="143">
        <f>SUMIF($D$6:$D290,"DG",CC$6:CC290)</f>
        <v>0</v>
      </c>
      <c r="CD310" s="143">
        <f>SUMIF($D$6:$D290,"DG",CD$6:CD290)</f>
        <v>0</v>
      </c>
      <c r="CE310" s="143">
        <f>SUMIF($D$6:$D290,"DG",CE$6:CE290)</f>
        <v>0</v>
      </c>
      <c r="CF310" s="143">
        <f>SUMIF($D$6:$D290,"DG",CF$6:CF290)</f>
        <v>0</v>
      </c>
      <c r="CG310" s="143">
        <f>SUMIF($D$6:$D290,"DG",CG$6:CG290)</f>
        <v>0</v>
      </c>
      <c r="CH310" s="143">
        <f>SUMIF($D$6:$D290,"DG",CH$6:CH290)</f>
        <v>0</v>
      </c>
      <c r="CI310" s="143">
        <f>SUMIF($D$6:$D290,"DG",CI$6:CI290)</f>
        <v>0</v>
      </c>
      <c r="CJ310" s="143">
        <f>SUMIF($D$6:$D290,"DG",CJ$6:CJ290)</f>
        <v>0</v>
      </c>
      <c r="CK310" s="143">
        <f>SUMIF($D$6:$D290,"DG",CK$6:CK290)</f>
        <v>0</v>
      </c>
      <c r="CL310" s="143">
        <f>SUMIF($D$6:$D290,"DG",CL$6:CL290)</f>
        <v>0</v>
      </c>
      <c r="CM310" s="143">
        <f>SUMIF($D$6:$D290,"DG",CM$6:CM290)</f>
        <v>0</v>
      </c>
      <c r="CN310" s="143">
        <f>SUMIF($D$6:$D290,"DG",CN$6:CN290)</f>
        <v>0</v>
      </c>
      <c r="CO310" s="143">
        <f>SUMIF($D$6:$D290,"DG",CO$6:CO290)</f>
        <v>0</v>
      </c>
      <c r="CP310" s="143">
        <f>SUMIF($D$6:$D290,"DG",CP$6:CP290)</f>
        <v>0</v>
      </c>
      <c r="CQ310" s="143">
        <f>SUMIF($D$6:$D290,"DG",CQ$6:CQ290)</f>
        <v>0</v>
      </c>
      <c r="CR310" s="143">
        <f>SUMIF($D$6:$D290,"DG",CR$6:CR290)</f>
        <v>0</v>
      </c>
      <c r="CS310" s="143">
        <f>SUMIF($D$6:$D290,"DG",CS$6:CS290)</f>
        <v>0</v>
      </c>
      <c r="CT310" s="143">
        <f>SUMIF($D$6:$D290,"DG",CT$6:CT290)</f>
        <v>0</v>
      </c>
      <c r="CU310" s="143">
        <f>SUMIF($D$6:$D290,"DG",CU$6:CU290)</f>
        <v>0</v>
      </c>
      <c r="CV310" s="143">
        <f>SUMIF($D$6:$D290,"DG",CV$6:CV290)</f>
        <v>0</v>
      </c>
      <c r="CW310" s="143">
        <f>SUMIF($D$6:$D290,"DG",CW$6:CW290)</f>
        <v>0</v>
      </c>
      <c r="CX310" s="143">
        <f>SUMIF($D$6:$D290,"DG",CX$6:CX290)</f>
        <v>0</v>
      </c>
      <c r="CY310" s="143">
        <f>SUMIF($D$6:$D290,"DG",CY$6:CY290)</f>
        <v>0</v>
      </c>
      <c r="CZ310" s="143">
        <f>SUMIF($D$6:$D290,"DG",CZ$6:CZ290)</f>
        <v>0</v>
      </c>
      <c r="DA310" s="143">
        <f>SUMIF($D$6:$D290,"DG",DA$6:DA290)</f>
        <v>0</v>
      </c>
      <c r="DB310" s="143">
        <f>SUMIF($D$6:$D290,"DG",DB$6:DB290)</f>
        <v>0</v>
      </c>
      <c r="DC310" s="143">
        <f>SUMIF($D$6:$D290,"DG",DC$6:DC290)</f>
        <v>0</v>
      </c>
      <c r="DD310" s="143">
        <f>SUMIF($D$6:$D290,"DG",DD$6:DD290)</f>
        <v>0</v>
      </c>
      <c r="DE310" s="143">
        <f>SUMIF($D$6:$D290,"DG",DE$6:DE290)</f>
        <v>0</v>
      </c>
      <c r="DF310" s="143">
        <f>SUMIF($D$6:$D290,"DG",DF$6:DF290)</f>
        <v>0</v>
      </c>
      <c r="DG310" s="143">
        <f>SUMIF($D$6:$D290,"DG",DG$6:DG290)</f>
        <v>0</v>
      </c>
      <c r="DH310" s="143">
        <f>SUMIF($D$6:$D290,"DG",DH$6:DH290)</f>
        <v>0</v>
      </c>
      <c r="DI310" s="143">
        <f>SUMIF($D$6:$D290,"DG",DI$6:DI290)</f>
        <v>0</v>
      </c>
      <c r="DJ310" s="143">
        <f>SUMIF($D$6:$D290,"DG",DJ$6:DJ290)</f>
        <v>0</v>
      </c>
      <c r="DK310" s="143">
        <f>SUMIF($D$6:$D290,"DG",DK$6:DK290)</f>
        <v>0</v>
      </c>
      <c r="DL310" s="143">
        <f>SUMIF($D$6:$D290,"DG",DL$6:DL290)</f>
        <v>0</v>
      </c>
      <c r="DM310" s="143">
        <f>SUMIF($D$6:$D290,"DG",DM$6:DM290)</f>
        <v>0</v>
      </c>
      <c r="DN310" s="143">
        <f>SUMIF($D$6:$D290,"DG",DN$6:DN290)</f>
        <v>0</v>
      </c>
      <c r="DO310" s="143">
        <f>SUMIF($D$6:$D290,"DG",DO$6:DO290)</f>
        <v>0</v>
      </c>
      <c r="DP310" s="143">
        <f>SUMIF($D$6:$D290,"DG",DP$6:DP290)</f>
        <v>0</v>
      </c>
      <c r="DQ310" s="143">
        <f>SUMIF($D$6:$D290,"DG",DQ$6:DQ290)</f>
        <v>0</v>
      </c>
      <c r="DR310" s="143">
        <f>SUMIF($D$6:$D290,"DG",DR$6:DR290)</f>
        <v>0</v>
      </c>
      <c r="DS310" s="143">
        <f>SUMIF($D$6:$D290,"DG",DS$6:DS290)</f>
        <v>0</v>
      </c>
      <c r="DT310" s="143">
        <f>SUMIF($D$6:$D290,"DG",DT$6:DT290)</f>
        <v>0</v>
      </c>
      <c r="DU310" s="143">
        <f>SUMIF($D$6:$D290,"DG",DU$6:DU290)</f>
        <v>0</v>
      </c>
      <c r="DV310" s="143">
        <f>SUMIF($D$6:$D290,"DG",DV$6:DV290)</f>
        <v>0</v>
      </c>
      <c r="DW310" s="143">
        <f>SUMIF($D$6:$D290,"DG",DW$6:DW290)</f>
        <v>4800</v>
      </c>
      <c r="DX310" s="143">
        <f>SUMIF($D$6:$D290,"DG",DX$6:DX290)</f>
        <v>0</v>
      </c>
      <c r="DY310" s="143">
        <f>SUMIF($D$6:$D290,"DG",DY$6:DY290)</f>
        <v>0</v>
      </c>
      <c r="DZ310" s="143">
        <f>SUMIF($D$6:$D290,"DG",DZ$6:DZ290)</f>
        <v>36</v>
      </c>
      <c r="EA310" s="143">
        <f>SUMIF($D$6:$D290,"DG",EA$6:EA290)</f>
        <v>0</v>
      </c>
      <c r="EB310" s="143">
        <f>SUMIF($D$6:$D290,"DG",EB$6:EB290)</f>
        <v>0</v>
      </c>
      <c r="EC310" s="143">
        <f>SUMIF($D$6:$D290,"DG",EC$6:EC290)</f>
        <v>0</v>
      </c>
      <c r="ED310" s="143">
        <f>SUMIF($D$6:$D290,"DG",ED$6:ED290)</f>
        <v>0</v>
      </c>
      <c r="EE310" s="143">
        <f>SUMIF($D$6:$D290,"DG",EE$6:EE290)</f>
        <v>0</v>
      </c>
      <c r="EF310" s="143">
        <f>SUMIF($D$6:$D290,"DG",EF$6:EF290)</f>
        <v>0</v>
      </c>
      <c r="EG310" s="143">
        <f>SUMIF($D$6:$D290,"DG",EG$6:EG290)</f>
        <v>0</v>
      </c>
      <c r="EH310" s="143">
        <f>SUMIF($D$6:$D290,"DG",EH$6:EH290)</f>
        <v>0</v>
      </c>
      <c r="EI310" s="143">
        <f>SUMIF($D$6:$D290,"DG",EI$6:EI290)</f>
        <v>0</v>
      </c>
      <c r="EJ310" s="143">
        <f>SUMIF($D$6:$D290,"DG",EJ$6:EJ290)</f>
        <v>0</v>
      </c>
      <c r="EK310" s="143">
        <f>SUMIF($D$6:$D290,"DG",EK$6:EK290)</f>
        <v>0</v>
      </c>
      <c r="EL310" s="143">
        <f>SUMIF($D$6:$D290,"DG",EL$6:EL290)</f>
        <v>0</v>
      </c>
      <c r="EM310" s="143">
        <f>SUMIF($D$6:$D290,"DG",EM$6:EM290)</f>
        <v>0</v>
      </c>
      <c r="EN310" s="143">
        <f>SUMIF($D$6:$D290,"DG",EN$6:EN290)</f>
        <v>0</v>
      </c>
      <c r="EO310" s="143">
        <f>SUMIF($D$6:$D290,"DG",EO$6:EO290)</f>
        <v>0</v>
      </c>
      <c r="EP310" s="143">
        <f>SUMIF($D$6:$D290,"DG",EP$6:EP290)</f>
        <v>0</v>
      </c>
      <c r="EQ310" s="143">
        <f>SUMIF($D$6:$D290,"DG",EQ$6:EQ290)</f>
        <v>0</v>
      </c>
      <c r="ER310" s="143">
        <f>SUMIF($D$6:$D290,"DG",ER$6:ER290)</f>
        <v>0</v>
      </c>
      <c r="ES310" s="143">
        <f>SUMIF($D$6:$D290,"DG",ES$6:ES290)</f>
        <v>0</v>
      </c>
      <c r="ET310" s="143">
        <f>SUMIF($D$6:$D290,"DG",ET$6:ET290)</f>
        <v>0</v>
      </c>
      <c r="EU310" s="143">
        <f>SUMIF($D$6:$D290,"DG",EU$6:EU290)</f>
        <v>0</v>
      </c>
      <c r="EV310" s="143">
        <f>SUMIF($D$6:$D290,"DG",EV$6:EV290)</f>
        <v>0</v>
      </c>
      <c r="EW310" s="143">
        <f>SUMIF($D$6:$D290,"DG",EW$6:EW290)</f>
        <v>0</v>
      </c>
      <c r="EX310" s="143">
        <f>SUMIF($D$6:$D290,"DG",EX$6:EX290)</f>
        <v>0</v>
      </c>
      <c r="EY310" s="143">
        <f>SUMIF($D$6:$D290,"DG",EY$6:EY290)</f>
        <v>0</v>
      </c>
      <c r="EZ310" s="143">
        <f>SUMIF($D$6:$D290,"DG",EZ$6:EZ290)</f>
        <v>0</v>
      </c>
      <c r="FA310" s="143">
        <f>SUMIF($D$6:$D290,"DG",FA$6:FA290)</f>
        <v>0</v>
      </c>
      <c r="FB310" s="143">
        <f>SUMIF($D$6:$D290,"DG",FB$6:FB290)</f>
        <v>0</v>
      </c>
      <c r="FC310" s="143">
        <f>SUMIF($D$6:$D290,"DG",FC$6:FC290)</f>
        <v>0</v>
      </c>
      <c r="FD310" s="143">
        <f>SUMIF($D$6:$D290,"DG",FD$6:FD290)</f>
        <v>0</v>
      </c>
      <c r="FE310" s="143">
        <f>SUMIF($D$6:$D290,"DG",FE$6:FE290)</f>
        <v>0</v>
      </c>
      <c r="FF310" s="143">
        <f>SUMIF($D$6:$D290,"DG",FF$6:FF290)</f>
        <v>0</v>
      </c>
      <c r="FG310" s="143">
        <f>SUMIF($D$6:$D290,"DG",FG$6:FG290)</f>
        <v>0</v>
      </c>
      <c r="FH310" s="143">
        <f>SUMIF($D$6:$D290,"DG",FH$6:FH290)</f>
        <v>0</v>
      </c>
      <c r="FI310" s="143">
        <f>SUMIF($D$6:$D290,"DG",FI$6:FI290)</f>
        <v>0</v>
      </c>
      <c r="FJ310" s="143">
        <f>SUMIF($D$6:$D290,"DG",FJ$6:FJ290)</f>
        <v>0</v>
      </c>
      <c r="FK310" s="117"/>
      <c r="FQ310" s="5"/>
    </row>
    <row r="311" spans="1:173" s="12" customFormat="1" ht="17.55" customHeight="1">
      <c r="B311" s="22"/>
      <c r="E311" s="22"/>
      <c r="G311" s="144" t="s">
        <v>33</v>
      </c>
      <c r="H311" s="143">
        <f>SUMIF($D$6:$D290,"GBM",H$6:H290)</f>
        <v>495</v>
      </c>
      <c r="I311" s="143">
        <f>SUMIF($D$6:$D290,"GBM",I$6:I290)</f>
        <v>0</v>
      </c>
      <c r="J311" s="143">
        <f>SUMIF($D$6:$D290,"GBM",J$6:J290)</f>
        <v>0</v>
      </c>
      <c r="K311" s="143">
        <f>SUMIF($D$6:$D290,"GBM",K$6:K290)</f>
        <v>0</v>
      </c>
      <c r="L311" s="143">
        <f>SUMIF($D$6:$D290,"GBM",L$6:L290)</f>
        <v>6900</v>
      </c>
      <c r="M311" s="143">
        <f>SUMIF($D$6:$D290,"GBM",M$6:M290)</f>
        <v>0</v>
      </c>
      <c r="N311" s="143">
        <f>SUMIF($D$6:$D290,"GBM",N$6:N290)</f>
        <v>720</v>
      </c>
      <c r="O311" s="143">
        <f>SUMIF($D$6:$D290,"GBM",O$6:O290)</f>
        <v>0</v>
      </c>
      <c r="P311" s="143">
        <f>SUMIF($D$6:$D290,"GBM",P$6:P290)</f>
        <v>2</v>
      </c>
      <c r="Q311" s="143">
        <f>SUMIF($D$6:$D290,"GBM",Q$6:Q290)</f>
        <v>0</v>
      </c>
      <c r="R311" s="143">
        <f>SUMIF($D$6:$D290,"GBM",R$6:R290)</f>
        <v>0</v>
      </c>
      <c r="S311" s="143">
        <f>SUMIF($D$6:$D290,"GBM",S$6:S290)</f>
        <v>0</v>
      </c>
      <c r="T311" s="143">
        <f>SUMIF($D$6:$D290,"GBM",T$6:T290)</f>
        <v>0</v>
      </c>
      <c r="U311" s="143">
        <f>SUMIF($D$6:$D290,"GBM",U$6:U290)</f>
        <v>0</v>
      </c>
      <c r="V311" s="143">
        <f>SUMIF($D$6:$D290,"GBM",V$6:V290)</f>
        <v>0</v>
      </c>
      <c r="W311" s="143">
        <f>SUMIF($D$6:$D290,"GBM",W$6:W290)</f>
        <v>0</v>
      </c>
      <c r="X311" s="143">
        <f>SUMIF($D$6:$D290,"GBM",X$6:X290)</f>
        <v>0</v>
      </c>
      <c r="Y311" s="143">
        <f>SUMIF($D$6:$D290,"GBM",Y$6:Y290)</f>
        <v>0</v>
      </c>
      <c r="Z311" s="143">
        <f>SUMIF($D$6:$D290,"GBM",Z$6:Z290)</f>
        <v>0</v>
      </c>
      <c r="AA311" s="143">
        <f>SUMIF($D$6:$D290,"GBM",AA$6:AA290)</f>
        <v>0</v>
      </c>
      <c r="AB311" s="143">
        <f>SUMIF($D$6:$D290,"GBM",AB$6:AB290)</f>
        <v>0</v>
      </c>
      <c r="AC311" s="143">
        <f>SUMIF($D$6:$D290,"GBM",AC$6:AC290)</f>
        <v>0</v>
      </c>
      <c r="AD311" s="143">
        <f>SUMIF($D$6:$D290,"GBM",AD$6:AD290)</f>
        <v>0</v>
      </c>
      <c r="AE311" s="143">
        <f>SUMIF($D$6:$D290,"GBM",AE$6:AE290)</f>
        <v>900</v>
      </c>
      <c r="AF311" s="143">
        <f>SUMIF($D$6:$D290,"GBM",AF$6:AF290)</f>
        <v>0</v>
      </c>
      <c r="AG311" s="143">
        <f>SUMIF($D$6:$D290,"GBM",AG$6:AG290)</f>
        <v>0</v>
      </c>
      <c r="AH311" s="143">
        <f>SUMIF($D$6:$D290,"GBM",AH$6:AH290)</f>
        <v>0</v>
      </c>
      <c r="AI311" s="143">
        <f>SUMIF($D$6:$D290,"GBM",AI$6:AI290)</f>
        <v>5</v>
      </c>
      <c r="AJ311" s="143">
        <f>SUMIF($D$6:$D290,"GBM",AJ$6:AJ290)</f>
        <v>4</v>
      </c>
      <c r="AK311" s="143">
        <f>SUMIF($D$6:$D290,"GBM",AK$6:AK290)</f>
        <v>0</v>
      </c>
      <c r="AL311" s="143">
        <f>SUMIF($D$6:$D290,"GBM",AL$6:AL290)</f>
        <v>0</v>
      </c>
      <c r="AM311" s="143">
        <f>SUMIF($D$6:$D290,"GBM",AM$6:AM290)</f>
        <v>3250</v>
      </c>
      <c r="AN311" s="143">
        <f>SUMIF($D$6:$D290,"GBM",AN$6:AN290)</f>
        <v>0</v>
      </c>
      <c r="AO311" s="143">
        <f>SUMIF($D$6:$D290,"GBM",AO$6:AO290)</f>
        <v>0</v>
      </c>
      <c r="AP311" s="143">
        <f>SUMIF($D$6:$D290,"GBM",AP$6:AP290)</f>
        <v>0</v>
      </c>
      <c r="AQ311" s="143">
        <f>SUMIF($D$6:$D290,"GBM",AQ$6:AQ290)</f>
        <v>0</v>
      </c>
      <c r="AR311" s="143">
        <f>SUMIF($D$6:$D290,"GBM",AR$6:AR290)</f>
        <v>0</v>
      </c>
      <c r="AS311" s="143">
        <f>SUMIF($D$6:$D290,"GBM",AS$6:AS290)</f>
        <v>2</v>
      </c>
      <c r="AT311" s="143">
        <f>SUMIF($D$6:$D290,"GBM",AT$6:AT290)</f>
        <v>7</v>
      </c>
      <c r="AU311" s="143">
        <f>SUMIF($D$6:$D290,"GBM",AU$6:AU290)</f>
        <v>10300</v>
      </c>
      <c r="AV311" s="143">
        <f>SUMIF($D$6:$D290,"GBM",AV$6:AV290)</f>
        <v>0</v>
      </c>
      <c r="AW311" s="143">
        <f>SUMIF($D$6:$D290,"GBM",AW$6:AW290)</f>
        <v>0</v>
      </c>
      <c r="AX311" s="143">
        <f>SUMIF($D$6:$D290,"GBM",AX$6:AX290)</f>
        <v>0</v>
      </c>
      <c r="AY311" s="143">
        <f>SUMIF($D$6:$D290,"GBM",AY$6:AY290)</f>
        <v>0</v>
      </c>
      <c r="AZ311" s="143">
        <f>SUMIF($D$6:$D290,"GBM",AZ$6:AZ290)</f>
        <v>0</v>
      </c>
      <c r="BA311" s="143">
        <f>SUMIF($D$6:$D290,"GBM",BA$6:BA290)</f>
        <v>0</v>
      </c>
      <c r="BB311" s="143">
        <f>SUMIF($D$6:$D290,"GBM",BB$6:BB290)</f>
        <v>7</v>
      </c>
      <c r="BC311" s="143">
        <f>SUMIF($D$6:$D290,"GBM",BC$6:BC290)</f>
        <v>2</v>
      </c>
      <c r="BD311" s="143">
        <f>SUMIF($D$6:$D290,"GBM",BD$6:BD290)</f>
        <v>0</v>
      </c>
      <c r="BE311" s="143">
        <f>SUMIF($D$6:$D290,"GBM",BE$6:BE290)</f>
        <v>0</v>
      </c>
      <c r="BF311" s="143">
        <f>SUMIF($D$6:$D290,"GBM",BF$6:BF290)</f>
        <v>14100</v>
      </c>
      <c r="BG311" s="143">
        <f>SUMIF($D$6:$D290,"GBM",BG$6:BG290)</f>
        <v>0</v>
      </c>
      <c r="BH311" s="143">
        <f>SUMIF($D$6:$D290,"GBM",BH$6:BH290)</f>
        <v>3</v>
      </c>
      <c r="BI311" s="143">
        <f>SUMIF($D$6:$D290,"GBM",BI$6:BI290)</f>
        <v>1</v>
      </c>
      <c r="BJ311" s="143">
        <f>SUMIF($D$6:$D290,"GBM",BJ$6:BJ290)</f>
        <v>2</v>
      </c>
      <c r="BK311" s="143">
        <f>SUMIF($D$6:$D290,"GBM",BK$6:BK290)</f>
        <v>0</v>
      </c>
      <c r="BL311" s="143">
        <f>SUMIF($D$6:$D290,"GBM",BL$6:BL290)</f>
        <v>0</v>
      </c>
      <c r="BM311" s="143">
        <f>SUMIF($D$6:$D290,"GBM",BM$6:BM290)</f>
        <v>0</v>
      </c>
      <c r="BN311" s="143">
        <f>SUMIF($D$6:$D290,"GBM",BN$6:BN290)</f>
        <v>25</v>
      </c>
      <c r="BO311" s="143">
        <f>SUMIF($D$6:$D290,"GBM",BO$6:BO290)</f>
        <v>35</v>
      </c>
      <c r="BP311" s="143">
        <f>SUMIF($D$6:$D290,"GBM",BP$6:BP290)</f>
        <v>0</v>
      </c>
      <c r="BQ311" s="143">
        <f>SUMIF($D$6:$D290,"GBM",BQ$6:BQ290)</f>
        <v>0</v>
      </c>
      <c r="BR311" s="143">
        <f>SUMIF($D$6:$D290,"GBM",BR$6:BR290)</f>
        <v>0</v>
      </c>
      <c r="BS311" s="143">
        <f>SUMIF($D$6:$D290,"GBM",BS$6:BS290)</f>
        <v>0</v>
      </c>
      <c r="BT311" s="143">
        <f>SUMIF($D$6:$D290,"GBM",BT$6:BT290)</f>
        <v>1</v>
      </c>
      <c r="BU311" s="143">
        <f>SUMIF($D$6:$D290,"GBM",BU$6:BU290)</f>
        <v>900</v>
      </c>
      <c r="BV311" s="143">
        <f>SUMIF($D$6:$D290,"GBM",BV$6:BV290)</f>
        <v>120</v>
      </c>
      <c r="BW311" s="143">
        <f>SUMIF($D$6:$D290,"GBM",BW$6:BW290)</f>
        <v>970</v>
      </c>
      <c r="BX311" s="143">
        <f>SUMIF($D$6:$D290,"GBM",BX$6:BX290)</f>
        <v>4750</v>
      </c>
      <c r="BY311" s="143">
        <f>SUMIF($D$6:$D290,"GBM",BY$6:BY290)</f>
        <v>970</v>
      </c>
      <c r="BZ311" s="143">
        <f>SUMIF($D$6:$D290,"GBM",BZ$6:BZ290)</f>
        <v>0</v>
      </c>
      <c r="CA311" s="143">
        <f>SUMIF($D$6:$D290,"GBM",CA$6:CA290)</f>
        <v>0</v>
      </c>
      <c r="CB311" s="143">
        <f>SUMIF($D$6:$D290,"GBM",CB$6:CB290)</f>
        <v>0</v>
      </c>
      <c r="CC311" s="143">
        <f>SUMIF($D$6:$D290,"GBM",CC$6:CC290)</f>
        <v>39</v>
      </c>
      <c r="CD311" s="143">
        <f>SUMIF($D$6:$D290,"GBM",CD$6:CD290)</f>
        <v>117</v>
      </c>
      <c r="CE311" s="143">
        <f>SUMIF($D$6:$D290,"GBM",CE$6:CE290)</f>
        <v>1050</v>
      </c>
      <c r="CF311" s="143">
        <f>SUMIF($D$6:$D290,"GBM",CF$6:CF290)</f>
        <v>0</v>
      </c>
      <c r="CG311" s="143">
        <f>SUMIF($D$6:$D290,"GBM",CG$6:CG290)</f>
        <v>50</v>
      </c>
      <c r="CH311" s="143">
        <f>SUMIF($D$6:$D290,"GBM",CH$6:CH290)</f>
        <v>9</v>
      </c>
      <c r="CI311" s="143">
        <f>SUMIF($D$6:$D290,"GBM",CI$6:CI290)</f>
        <v>2910</v>
      </c>
      <c r="CJ311" s="143">
        <f>SUMIF($D$6:$D290,"GBM",CJ$6:CJ290)</f>
        <v>0</v>
      </c>
      <c r="CK311" s="143">
        <f>SUMIF($D$6:$D290,"GBM",CK$6:CK290)</f>
        <v>880</v>
      </c>
      <c r="CL311" s="143">
        <f>SUMIF($D$6:$D290,"GBM",CL$6:CL290)</f>
        <v>11520</v>
      </c>
      <c r="CM311" s="143">
        <f>SUMIF($D$6:$D290,"GBM",CM$6:CM290)</f>
        <v>2940</v>
      </c>
      <c r="CN311" s="143">
        <f>SUMIF($D$6:$D290,"GBM",CN$6:CN290)</f>
        <v>37</v>
      </c>
      <c r="CO311" s="143">
        <f>SUMIF($D$6:$D290,"GBM",CO$6:CO290)</f>
        <v>135</v>
      </c>
      <c r="CP311" s="143">
        <f>SUMIF($D$6:$D290,"GBM",CP$6:CP290)</f>
        <v>195</v>
      </c>
      <c r="CQ311" s="143">
        <f>SUMIF($D$6:$D290,"GBM",CQ$6:CQ290)</f>
        <v>50</v>
      </c>
      <c r="CR311" s="143">
        <f>SUMIF($D$6:$D290,"GBM",CR$6:CR290)</f>
        <v>16</v>
      </c>
      <c r="CS311" s="143">
        <f>SUMIF($D$6:$D290,"GBM",CS$6:CS290)</f>
        <v>0</v>
      </c>
      <c r="CT311" s="143">
        <f>SUMIF($D$6:$D290,"GBM",CT$6:CT290)</f>
        <v>3900</v>
      </c>
      <c r="CU311" s="143">
        <f>SUMIF($D$6:$D290,"GBM",CU$6:CU290)</f>
        <v>0</v>
      </c>
      <c r="CV311" s="143">
        <f>SUMIF($D$6:$D290,"GBM",CV$6:CV290)</f>
        <v>83</v>
      </c>
      <c r="CW311" s="143">
        <f>SUMIF($D$6:$D290,"GBM",CW$6:CW290)</f>
        <v>10</v>
      </c>
      <c r="CX311" s="143">
        <f>SUMIF($D$6:$D290,"GBM",CX$6:CX290)</f>
        <v>30</v>
      </c>
      <c r="CY311" s="143">
        <f>SUMIF($D$6:$D290,"GBM",CY$6:CY290)</f>
        <v>7</v>
      </c>
      <c r="CZ311" s="143">
        <f>SUMIF($D$6:$D290,"GBM",CZ$6:CZ290)</f>
        <v>5</v>
      </c>
      <c r="DA311" s="143">
        <f>SUMIF($D$6:$D290,"GBM",DA$6:DA290)</f>
        <v>7</v>
      </c>
      <c r="DB311" s="143">
        <f>SUMIF($D$6:$D290,"GBM",DB$6:DB290)</f>
        <v>43</v>
      </c>
      <c r="DC311" s="143">
        <f>SUMIF($D$6:$D290,"GBM",DC$6:DC290)</f>
        <v>900</v>
      </c>
      <c r="DD311" s="143">
        <f>SUMIF($D$6:$D290,"GBM",DD$6:DD290)</f>
        <v>1700</v>
      </c>
      <c r="DE311" s="143">
        <f>SUMIF($D$6:$D290,"GBM",DE$6:DE290)</f>
        <v>50</v>
      </c>
      <c r="DF311" s="143">
        <f>SUMIF($D$6:$D290,"GBM",DF$6:DF290)</f>
        <v>150</v>
      </c>
      <c r="DG311" s="143">
        <f>SUMIF($D$6:$D290,"GBM",DG$6:DG290)</f>
        <v>150</v>
      </c>
      <c r="DH311" s="143">
        <f>SUMIF($D$6:$D290,"GBM",DH$6:DH290)</f>
        <v>110</v>
      </c>
      <c r="DI311" s="143">
        <f>SUMIF($D$6:$D290,"GBM",DI$6:DI290)</f>
        <v>0</v>
      </c>
      <c r="DJ311" s="143">
        <f>SUMIF($D$6:$D290,"GBM",DJ$6:DJ290)</f>
        <v>6</v>
      </c>
      <c r="DK311" s="143">
        <f>SUMIF($D$6:$D290,"GBM",DK$6:DK290)</f>
        <v>1400</v>
      </c>
      <c r="DL311" s="143">
        <f>SUMIF($D$6:$D290,"GBM",DL$6:DL290)</f>
        <v>35</v>
      </c>
      <c r="DM311" s="143">
        <f>SUMIF($D$6:$D290,"GBM",DM$6:DM290)</f>
        <v>5</v>
      </c>
      <c r="DN311" s="143">
        <f>SUMIF($D$6:$D290,"GBM",DN$6:DN290)</f>
        <v>20</v>
      </c>
      <c r="DO311" s="143">
        <f>SUMIF($D$6:$D290,"GBM",DO$6:DO290)</f>
        <v>5</v>
      </c>
      <c r="DP311" s="143">
        <f>SUMIF($D$6:$D290,"GBM",DP$6:DP290)</f>
        <v>0</v>
      </c>
      <c r="DQ311" s="143">
        <f>SUMIF($D$6:$D290,"GBM",DQ$6:DQ290)</f>
        <v>18</v>
      </c>
      <c r="DR311" s="143">
        <f>SUMIF($D$6:$D290,"GBM",DR$6:DR290)</f>
        <v>115</v>
      </c>
      <c r="DS311" s="143">
        <f>SUMIF($D$6:$D290,"GBM",DS$6:DS290)</f>
        <v>0</v>
      </c>
      <c r="DT311" s="143">
        <f>SUMIF($D$6:$D290,"GBM",DT$6:DT290)</f>
        <v>950</v>
      </c>
      <c r="DU311" s="143">
        <f>SUMIF($D$6:$D290,"GBM",DU$6:DU290)</f>
        <v>0</v>
      </c>
      <c r="DV311" s="143">
        <f>SUMIF($D$6:$D290,"GBM",DV$6:DV290)</f>
        <v>0</v>
      </c>
      <c r="DW311" s="143">
        <f>SUMIF($D$6:$D290,"GBM",DW$6:DW290)</f>
        <v>4800</v>
      </c>
      <c r="DX311" s="143">
        <f>SUMIF($D$6:$D290,"GBM",DX$6:DX290)</f>
        <v>0</v>
      </c>
      <c r="DY311" s="143">
        <f>SUMIF($D$6:$D290,"GBM",DY$6:DY290)</f>
        <v>0</v>
      </c>
      <c r="DZ311" s="143">
        <f>SUMIF($D$6:$D290,"GBM",DZ$6:DZ290)</f>
        <v>0</v>
      </c>
      <c r="EA311" s="143">
        <f>SUMIF($D$6:$D290,"GBM",EA$6:EA290)</f>
        <v>0</v>
      </c>
      <c r="EB311" s="143">
        <f>SUMIF($D$6:$D290,"GBM",EB$6:EB290)</f>
        <v>0</v>
      </c>
      <c r="EC311" s="143">
        <f>SUMIF($D$6:$D290,"GBM",EC$6:EC290)</f>
        <v>0</v>
      </c>
      <c r="ED311" s="143">
        <f>SUMIF($D$6:$D290,"GBM",ED$6:ED290)</f>
        <v>0</v>
      </c>
      <c r="EE311" s="143">
        <f>SUMIF($D$6:$D290,"GBM",EE$6:EE290)</f>
        <v>0</v>
      </c>
      <c r="EF311" s="143">
        <f>SUMIF($D$6:$D290,"GBM",EF$6:EF290)</f>
        <v>0</v>
      </c>
      <c r="EG311" s="143">
        <f>SUMIF($D$6:$D290,"GBM",EG$6:EG290)</f>
        <v>0</v>
      </c>
      <c r="EH311" s="143">
        <f>SUMIF($D$6:$D290,"GBM",EH$6:EH290)</f>
        <v>0</v>
      </c>
      <c r="EI311" s="143">
        <f>SUMIF($D$6:$D290,"GBM",EI$6:EI290)</f>
        <v>0</v>
      </c>
      <c r="EJ311" s="143">
        <f>SUMIF($D$6:$D290,"GBM",EJ$6:EJ290)</f>
        <v>4</v>
      </c>
      <c r="EK311" s="143">
        <f>SUMIF($D$6:$D290,"GBM",EK$6:EK290)</f>
        <v>0</v>
      </c>
      <c r="EL311" s="143">
        <f>SUMIF($D$6:$D290,"GBM",EL$6:EL290)</f>
        <v>0</v>
      </c>
      <c r="EM311" s="143">
        <f>SUMIF($D$6:$D290,"GBM",EM$6:EM290)</f>
        <v>0</v>
      </c>
      <c r="EN311" s="143">
        <f>SUMIF($D$6:$D290,"GBM",EN$6:EN290)</f>
        <v>0</v>
      </c>
      <c r="EO311" s="143">
        <f>SUMIF($D$6:$D290,"GBM",EO$6:EO290)</f>
        <v>0</v>
      </c>
      <c r="EP311" s="143">
        <f>SUMIF($D$6:$D290,"GBM",EP$6:EP290)</f>
        <v>0</v>
      </c>
      <c r="EQ311" s="143">
        <f>SUMIF($D$6:$D290,"GBM",EQ$6:EQ290)</f>
        <v>0</v>
      </c>
      <c r="ER311" s="143">
        <f>SUMIF($D$6:$D290,"GBM",ER$6:ER290)</f>
        <v>0</v>
      </c>
      <c r="ES311" s="143">
        <f>SUMIF($D$6:$D290,"GBM",ES$6:ES290)</f>
        <v>0</v>
      </c>
      <c r="ET311" s="143">
        <f>SUMIF($D$6:$D290,"GBM",ET$6:ET290)</f>
        <v>250</v>
      </c>
      <c r="EU311" s="143">
        <f>SUMIF($D$6:$D290,"GBM",EU$6:EU290)</f>
        <v>3860</v>
      </c>
      <c r="EV311" s="143">
        <f>SUMIF($D$6:$D290,"GBM",EV$6:EV290)</f>
        <v>220</v>
      </c>
      <c r="EW311" s="143">
        <f>SUMIF($D$6:$D290,"GBM",EW$6:EW290)</f>
        <v>0</v>
      </c>
      <c r="EX311" s="143">
        <f>SUMIF($D$6:$D290,"GBM",EX$6:EX290)</f>
        <v>22</v>
      </c>
      <c r="EY311" s="143">
        <f>SUMIF($D$6:$D290,"GBM",EY$6:EY290)</f>
        <v>0</v>
      </c>
      <c r="EZ311" s="143">
        <f>SUMIF($D$6:$D290,"GBM",EZ$6:EZ290)</f>
        <v>14</v>
      </c>
      <c r="FA311" s="143">
        <f>SUMIF($D$6:$D290,"GBM",FA$6:FA290)</f>
        <v>0</v>
      </c>
      <c r="FB311" s="143">
        <f>SUMIF($D$6:$D290,"GBM",FB$6:FB290)</f>
        <v>327</v>
      </c>
      <c r="FC311" s="143">
        <f>SUMIF($D$6:$D290,"GBM",FC$6:FC290)</f>
        <v>0</v>
      </c>
      <c r="FD311" s="143">
        <f>SUMIF($D$6:$D290,"GBM",FD$6:FD290)</f>
        <v>0</v>
      </c>
      <c r="FE311" s="143">
        <f>SUMIF($D$6:$D290,"GBM",FE$6:FE290)</f>
        <v>0</v>
      </c>
      <c r="FF311" s="143">
        <f>SUMIF($D$6:$D290,"GBM",FF$6:FF290)</f>
        <v>770</v>
      </c>
      <c r="FG311" s="143">
        <f>SUMIF($D$6:$D290,"GBM",FG$6:FG290)</f>
        <v>0</v>
      </c>
      <c r="FH311" s="143">
        <f>SUMIF($D$6:$D290,"GBM",FH$6:FH290)</f>
        <v>0</v>
      </c>
      <c r="FI311" s="143">
        <f>SUMIF($D$6:$D290,"GBM",FI$6:FI290)</f>
        <v>0</v>
      </c>
      <c r="FJ311" s="143">
        <f>SUMIF($D$6:$D290,"GBM",FJ$6:FJ290)</f>
        <v>1</v>
      </c>
      <c r="FK311" s="116"/>
      <c r="FQ311" s="5"/>
    </row>
    <row r="312" spans="1:173" s="12" customFormat="1" ht="17.55" customHeight="1">
      <c r="B312" s="22"/>
      <c r="E312" s="22"/>
      <c r="G312" s="144" t="s">
        <v>34</v>
      </c>
      <c r="H312" s="143">
        <f>SUMIF($D$6:$D290,"NP",H$6:H290)</f>
        <v>0</v>
      </c>
      <c r="I312" s="143">
        <f>SUMIF($D$6:$D290,"NP",I$6:I290)</f>
        <v>0</v>
      </c>
      <c r="J312" s="143">
        <f>SUMIF($D$6:$D290,"NP",J$6:J290)</f>
        <v>0</v>
      </c>
      <c r="K312" s="143">
        <f>SUMIF($D$6:$D290,"NP",K$6:K290)</f>
        <v>0</v>
      </c>
      <c r="L312" s="143">
        <f>SUMIF($D$6:$D290,"NP",L$6:L290)</f>
        <v>0</v>
      </c>
      <c r="M312" s="143">
        <f>SUMIF($D$6:$D290,"NP",M$6:M290)</f>
        <v>0</v>
      </c>
      <c r="N312" s="143">
        <f>SUMIF($D$6:$D290,"NP",N$6:N290)</f>
        <v>0</v>
      </c>
      <c r="O312" s="143">
        <f>SUMIF($D$6:$D290,"NP",O$6:O290)</f>
        <v>0</v>
      </c>
      <c r="P312" s="143">
        <f>SUMIF($D$6:$D290,"NP",P$6:P290)</f>
        <v>0</v>
      </c>
      <c r="Q312" s="143">
        <f>SUMIF($D$6:$D290,"NP",Q$6:Q290)</f>
        <v>0</v>
      </c>
      <c r="R312" s="143">
        <f>SUMIF($D$6:$D290,"NP",R$6:R290)</f>
        <v>0</v>
      </c>
      <c r="S312" s="143">
        <f>SUMIF($D$6:$D290,"NP",S$6:S290)</f>
        <v>0</v>
      </c>
      <c r="T312" s="143">
        <f>SUMIF($D$6:$D290,"NP",T$6:T290)</f>
        <v>0</v>
      </c>
      <c r="U312" s="143">
        <f>SUMIF($D$6:$D290,"NP",U$6:U290)</f>
        <v>0</v>
      </c>
      <c r="V312" s="143">
        <f>SUMIF($D$6:$D290,"NP",V$6:V290)</f>
        <v>0</v>
      </c>
      <c r="W312" s="143">
        <f>SUMIF($D$6:$D290,"NP",W$6:W290)</f>
        <v>0</v>
      </c>
      <c r="X312" s="143">
        <f>SUMIF($D$6:$D290,"NP",X$6:X290)</f>
        <v>0</v>
      </c>
      <c r="Y312" s="143">
        <f>SUMIF($D$6:$D290,"NP",Y$6:Y290)</f>
        <v>0</v>
      </c>
      <c r="Z312" s="143">
        <f>SUMIF($D$6:$D290,"NP",Z$6:Z290)</f>
        <v>0</v>
      </c>
      <c r="AA312" s="143">
        <f>SUMIF($D$6:$D290,"NP",AA$6:AA290)</f>
        <v>0</v>
      </c>
      <c r="AB312" s="143">
        <f>SUMIF($D$6:$D290,"NP",AB$6:AB290)</f>
        <v>0</v>
      </c>
      <c r="AC312" s="143">
        <f>SUMIF($D$6:$D290,"NP",AC$6:AC290)</f>
        <v>0</v>
      </c>
      <c r="AD312" s="143">
        <f>SUMIF($D$6:$D290,"NP",AD$6:AD290)</f>
        <v>0</v>
      </c>
      <c r="AE312" s="143">
        <f>SUMIF($D$6:$D290,"NP",AE$6:AE290)</f>
        <v>0</v>
      </c>
      <c r="AF312" s="143">
        <f>SUMIF($D$6:$D290,"NP",AF$6:AF290)</f>
        <v>0</v>
      </c>
      <c r="AG312" s="143">
        <f>SUMIF($D$6:$D290,"NP",AG$6:AG290)</f>
        <v>0</v>
      </c>
      <c r="AH312" s="143">
        <f>SUMIF($D$6:$D290,"NP",AH$6:AH290)</f>
        <v>0</v>
      </c>
      <c r="AI312" s="143">
        <f>SUMIF($D$6:$D290,"NP",AI$6:AI290)</f>
        <v>3</v>
      </c>
      <c r="AJ312" s="143">
        <f>SUMIF($D$6:$D290,"NP",AJ$6:AJ290)</f>
        <v>0</v>
      </c>
      <c r="AK312" s="143">
        <f>SUMIF($D$6:$D290,"NP",AK$6:AK290)</f>
        <v>0</v>
      </c>
      <c r="AL312" s="143">
        <f>SUMIF($D$6:$D290,"NP",AL$6:AL290)</f>
        <v>0</v>
      </c>
      <c r="AM312" s="143">
        <f>SUMIF($D$6:$D290,"NP",AM$6:AM290)</f>
        <v>0</v>
      </c>
      <c r="AN312" s="143">
        <f>SUMIF($D$6:$D290,"NP",AN$6:AN290)</f>
        <v>0</v>
      </c>
      <c r="AO312" s="143">
        <f>SUMIF($D$6:$D290,"NP",AO$6:AO290)</f>
        <v>0</v>
      </c>
      <c r="AP312" s="143">
        <f>SUMIF($D$6:$D290,"NP",AP$6:AP290)</f>
        <v>0</v>
      </c>
      <c r="AQ312" s="143">
        <f>SUMIF($D$6:$D290,"NP",AQ$6:AQ290)</f>
        <v>0</v>
      </c>
      <c r="AR312" s="143">
        <f>SUMIF($D$6:$D290,"NP",AR$6:AR290)</f>
        <v>0</v>
      </c>
      <c r="AS312" s="143">
        <f>SUMIF($D$6:$D290,"NP",AS$6:AS290)</f>
        <v>0</v>
      </c>
      <c r="AT312" s="143">
        <f>SUMIF($D$6:$D290,"NP",AT$6:AT290)</f>
        <v>0</v>
      </c>
      <c r="AU312" s="143">
        <f>SUMIF($D$6:$D290,"NP",AU$6:AU290)</f>
        <v>4750</v>
      </c>
      <c r="AV312" s="143">
        <f>SUMIF($D$6:$D290,"NP",AV$6:AV290)</f>
        <v>0</v>
      </c>
      <c r="AW312" s="143">
        <f>SUMIF($D$6:$D290,"NP",AW$6:AW290)</f>
        <v>0</v>
      </c>
      <c r="AX312" s="143">
        <f>SUMIF($D$6:$D290,"NP",AX$6:AX290)</f>
        <v>0</v>
      </c>
      <c r="AY312" s="143">
        <f>SUMIF($D$6:$D290,"NP",AY$6:AY290)</f>
        <v>0</v>
      </c>
      <c r="AZ312" s="143">
        <f>SUMIF($D$6:$D290,"NP",AZ$6:AZ290)</f>
        <v>0</v>
      </c>
      <c r="BA312" s="143">
        <f>SUMIF($D$6:$D290,"NP",BA$6:BA290)</f>
        <v>1</v>
      </c>
      <c r="BB312" s="143">
        <f>SUMIF($D$6:$D290,"NP",BB$6:BB290)</f>
        <v>0</v>
      </c>
      <c r="BC312" s="143">
        <f>SUMIF($D$6:$D290,"NP",BC$6:BC290)</f>
        <v>0</v>
      </c>
      <c r="BD312" s="143">
        <f>SUMIF($D$6:$D290,"NP",BD$6:BD290)</f>
        <v>0</v>
      </c>
      <c r="BE312" s="143">
        <f>SUMIF($D$6:$D290,"NP",BE$6:BE290)</f>
        <v>0</v>
      </c>
      <c r="BF312" s="143">
        <f>SUMIF($D$6:$D290,"NP",BF$6:BF290)</f>
        <v>0</v>
      </c>
      <c r="BG312" s="143">
        <f>SUMIF($D$6:$D290,"NP",BG$6:BG290)</f>
        <v>0</v>
      </c>
      <c r="BH312" s="143">
        <f>SUMIF($D$6:$D290,"NP",BH$6:BH290)</f>
        <v>0</v>
      </c>
      <c r="BI312" s="143">
        <f>SUMIF($D$6:$D290,"NP",BI$6:BI290)</f>
        <v>0</v>
      </c>
      <c r="BJ312" s="143">
        <f>SUMIF($D$6:$D290,"NP",BJ$6:BJ290)</f>
        <v>0</v>
      </c>
      <c r="BK312" s="143">
        <f>SUMIF($D$6:$D290,"NP",BK$6:BK290)</f>
        <v>0</v>
      </c>
      <c r="BL312" s="143">
        <f>SUMIF($D$6:$D290,"NP",BL$6:BL290)</f>
        <v>0</v>
      </c>
      <c r="BM312" s="143">
        <f>SUMIF($D$6:$D290,"NP",BM$6:BM290)</f>
        <v>0</v>
      </c>
      <c r="BN312" s="143">
        <f>SUMIF($D$6:$D290,"NP",BN$6:BN290)</f>
        <v>0</v>
      </c>
      <c r="BO312" s="143">
        <f>SUMIF($D$6:$D290,"NP",BO$6:BO290)</f>
        <v>0</v>
      </c>
      <c r="BP312" s="143">
        <f>SUMIF($D$6:$D290,"NP",BP$6:BP290)</f>
        <v>0</v>
      </c>
      <c r="BQ312" s="143">
        <f>SUMIF($D$6:$D290,"NP",BQ$6:BQ290)</f>
        <v>1</v>
      </c>
      <c r="BR312" s="143">
        <f>SUMIF($D$6:$D290,"NP",BR$6:BR290)</f>
        <v>0</v>
      </c>
      <c r="BS312" s="143">
        <f>SUMIF($D$6:$D290,"NP",BS$6:BS290)</f>
        <v>0</v>
      </c>
      <c r="BT312" s="143">
        <f>SUMIF($D$6:$D290,"NP",BT$6:BT290)</f>
        <v>0</v>
      </c>
      <c r="BU312" s="143">
        <f>SUMIF($D$6:$D290,"NP",BU$6:BU290)</f>
        <v>0</v>
      </c>
      <c r="BV312" s="143">
        <f>SUMIF($D$6:$D290,"NP",BV$6:BV290)</f>
        <v>0</v>
      </c>
      <c r="BW312" s="143">
        <f>SUMIF($D$6:$D290,"NP",BW$6:BW290)</f>
        <v>0</v>
      </c>
      <c r="BX312" s="143">
        <f>SUMIF($D$6:$D290,"NP",BX$6:BX290)</f>
        <v>1900</v>
      </c>
      <c r="BY312" s="143">
        <f>SUMIF($D$6:$D290,"NP",BY$6:BY290)</f>
        <v>0</v>
      </c>
      <c r="BZ312" s="143">
        <f>SUMIF($D$6:$D290,"NP",BZ$6:BZ290)</f>
        <v>0</v>
      </c>
      <c r="CA312" s="143">
        <f>SUMIF($D$6:$D290,"NP",CA$6:CA290)</f>
        <v>0</v>
      </c>
      <c r="CB312" s="143">
        <f>SUMIF($D$6:$D290,"NP",CB$6:CB290)</f>
        <v>0</v>
      </c>
      <c r="CC312" s="143">
        <f>SUMIF($D$6:$D290,"NP",CC$6:CC290)</f>
        <v>0</v>
      </c>
      <c r="CD312" s="143">
        <f>SUMIF($D$6:$D290,"NP",CD$6:CD290)</f>
        <v>0</v>
      </c>
      <c r="CE312" s="143">
        <f>SUMIF($D$6:$D290,"NP",CE$6:CE290)</f>
        <v>0</v>
      </c>
      <c r="CF312" s="143">
        <f>SUMIF($D$6:$D290,"NP",CF$6:CF290)</f>
        <v>0</v>
      </c>
      <c r="CG312" s="143">
        <f>SUMIF($D$6:$D290,"NP",CG$6:CG290)</f>
        <v>0</v>
      </c>
      <c r="CH312" s="143">
        <f>SUMIF($D$6:$D290,"NP",CH$6:CH290)</f>
        <v>0</v>
      </c>
      <c r="CI312" s="143">
        <f>SUMIF($D$6:$D290,"NP",CI$6:CI290)</f>
        <v>0</v>
      </c>
      <c r="CJ312" s="143">
        <f>SUMIF($D$6:$D290,"NP",CJ$6:CJ290)</f>
        <v>0</v>
      </c>
      <c r="CK312" s="143">
        <f>SUMIF($D$6:$D290,"NP",CK$6:CK290)</f>
        <v>0</v>
      </c>
      <c r="CL312" s="143">
        <f>SUMIF($D$6:$D290,"NP",CL$6:CL290)</f>
        <v>0</v>
      </c>
      <c r="CM312" s="143">
        <f>SUMIF($D$6:$D290,"NP",CM$6:CM290)</f>
        <v>0</v>
      </c>
      <c r="CN312" s="143">
        <f>SUMIF($D$6:$D290,"NP",CN$6:CN290)</f>
        <v>920</v>
      </c>
      <c r="CO312" s="143">
        <f>SUMIF($D$6:$D290,"NP",CO$6:CO290)</f>
        <v>0</v>
      </c>
      <c r="CP312" s="143">
        <f>SUMIF($D$6:$D290,"NP",CP$6:CP290)</f>
        <v>0</v>
      </c>
      <c r="CQ312" s="143">
        <f>SUMIF($D$6:$D290,"NP",CQ$6:CQ290)</f>
        <v>0</v>
      </c>
      <c r="CR312" s="143">
        <f>SUMIF($D$6:$D290,"NP",CR$6:CR290)</f>
        <v>0</v>
      </c>
      <c r="CS312" s="143">
        <f>SUMIF($D$6:$D290,"NP",CS$6:CS290)</f>
        <v>0</v>
      </c>
      <c r="CT312" s="143">
        <f>SUMIF($D$6:$D290,"NP",CT$6:CT290)</f>
        <v>950</v>
      </c>
      <c r="CU312" s="143">
        <f>SUMIF($D$6:$D290,"NP",CU$6:CU290)</f>
        <v>0</v>
      </c>
      <c r="CV312" s="143">
        <f>SUMIF($D$6:$D290,"NP",CV$6:CV290)</f>
        <v>0</v>
      </c>
      <c r="CW312" s="143">
        <f>SUMIF($D$6:$D290,"NP",CW$6:CW290)</f>
        <v>0</v>
      </c>
      <c r="CX312" s="143">
        <f>SUMIF($D$6:$D290,"NP",CX$6:CX290)</f>
        <v>0</v>
      </c>
      <c r="CY312" s="143">
        <f>SUMIF($D$6:$D290,"NP",CY$6:CY290)</f>
        <v>0</v>
      </c>
      <c r="CZ312" s="143">
        <f>SUMIF($D$6:$D290,"NP",CZ$6:CZ290)</f>
        <v>0</v>
      </c>
      <c r="DA312" s="143">
        <f>SUMIF($D$6:$D290,"NP",DA$6:DA290)</f>
        <v>0</v>
      </c>
      <c r="DB312" s="143">
        <f>SUMIF($D$6:$D290,"NP",DB$6:DB290)</f>
        <v>0</v>
      </c>
      <c r="DC312" s="143">
        <f>SUMIF($D$6:$D290,"NP",DC$6:DC290)</f>
        <v>0</v>
      </c>
      <c r="DD312" s="143">
        <f>SUMIF($D$6:$D290,"NP",DD$6:DD290)</f>
        <v>0</v>
      </c>
      <c r="DE312" s="143">
        <f>SUMIF($D$6:$D290,"NP",DE$6:DE290)</f>
        <v>0</v>
      </c>
      <c r="DF312" s="143">
        <f>SUMIF($D$6:$D290,"NP",DF$6:DF290)</f>
        <v>0</v>
      </c>
      <c r="DG312" s="143">
        <f>SUMIF($D$6:$D290,"NP",DG$6:DG290)</f>
        <v>0</v>
      </c>
      <c r="DH312" s="143">
        <f>SUMIF($D$6:$D290,"NP",DH$6:DH290)</f>
        <v>0</v>
      </c>
      <c r="DI312" s="143">
        <f>SUMIF($D$6:$D290,"NP",DI$6:DI290)</f>
        <v>0</v>
      </c>
      <c r="DJ312" s="143">
        <f>SUMIF($D$6:$D290,"NP",DJ$6:DJ290)</f>
        <v>0</v>
      </c>
      <c r="DK312" s="143">
        <f>SUMIF($D$6:$D290,"NP",DK$6:DK290)</f>
        <v>0</v>
      </c>
      <c r="DL312" s="143">
        <f>SUMIF($D$6:$D290,"NP",DL$6:DL290)</f>
        <v>0</v>
      </c>
      <c r="DM312" s="143">
        <f>SUMIF($D$6:$D290,"NP",DM$6:DM290)</f>
        <v>0</v>
      </c>
      <c r="DN312" s="143">
        <f>SUMIF($D$6:$D290,"NP",DN$6:DN290)</f>
        <v>0</v>
      </c>
      <c r="DO312" s="143">
        <f>SUMIF($D$6:$D290,"NP",DO$6:DO290)</f>
        <v>0</v>
      </c>
      <c r="DP312" s="143">
        <f>SUMIF($D$6:$D290,"NP",DP$6:DP290)</f>
        <v>0</v>
      </c>
      <c r="DQ312" s="143">
        <f>SUMIF($D$6:$D290,"NP",DQ$6:DQ290)</f>
        <v>0</v>
      </c>
      <c r="DR312" s="143">
        <f>SUMIF($D$6:$D290,"NP",DR$6:DR290)</f>
        <v>0</v>
      </c>
      <c r="DS312" s="143">
        <f>SUMIF($D$6:$D290,"NP",DS$6:DS290)</f>
        <v>0</v>
      </c>
      <c r="DT312" s="143">
        <f>SUMIF($D$6:$D290,"NP",DT$6:DT290)</f>
        <v>0</v>
      </c>
      <c r="DU312" s="143">
        <f>SUMIF($D$6:$D290,"NP",DU$6:DU290)</f>
        <v>0</v>
      </c>
      <c r="DV312" s="143">
        <f>SUMIF($D$6:$D290,"NP",DV$6:DV290)</f>
        <v>0</v>
      </c>
      <c r="DW312" s="143">
        <f>SUMIF($D$6:$D290,"NP",DW$6:DW290)</f>
        <v>0</v>
      </c>
      <c r="DX312" s="143">
        <f>SUMIF($D$6:$D290,"NP",DX$6:DX290)</f>
        <v>0</v>
      </c>
      <c r="DY312" s="143">
        <f>SUMIF($D$6:$D290,"NP",DY$6:DY290)</f>
        <v>0</v>
      </c>
      <c r="DZ312" s="143">
        <f>SUMIF($D$6:$D290,"NP",DZ$6:DZ290)</f>
        <v>0</v>
      </c>
      <c r="EA312" s="143">
        <f>SUMIF($D$6:$D290,"NP",EA$6:EA290)</f>
        <v>0</v>
      </c>
      <c r="EB312" s="143">
        <f>SUMIF($D$6:$D290,"NP",EB$6:EB290)</f>
        <v>0</v>
      </c>
      <c r="EC312" s="143">
        <f>SUMIF($D$6:$D290,"NP",EC$6:EC290)</f>
        <v>0</v>
      </c>
      <c r="ED312" s="143">
        <f>SUMIF($D$6:$D290,"NP",ED$6:ED290)</f>
        <v>0</v>
      </c>
      <c r="EE312" s="143">
        <f>SUMIF($D$6:$D290,"NP",EE$6:EE290)</f>
        <v>0</v>
      </c>
      <c r="EF312" s="143">
        <f>SUMIF($D$6:$D290,"NP",EF$6:EF290)</f>
        <v>0</v>
      </c>
      <c r="EG312" s="143">
        <f>SUMIF($D$6:$D290,"NP",EG$6:EG290)</f>
        <v>0</v>
      </c>
      <c r="EH312" s="143">
        <f>SUMIF($D$6:$D290,"NP",EH$6:EH290)</f>
        <v>0</v>
      </c>
      <c r="EI312" s="143">
        <f>SUMIF($D$6:$D290,"NP",EI$6:EI290)</f>
        <v>0</v>
      </c>
      <c r="EJ312" s="143">
        <f>SUMIF($D$6:$D290,"NP",EJ$6:EJ290)</f>
        <v>0</v>
      </c>
      <c r="EK312" s="143">
        <f>SUMIF($D$6:$D290,"NP",EK$6:EK290)</f>
        <v>0</v>
      </c>
      <c r="EL312" s="143">
        <f>SUMIF($D$6:$D290,"NP",EL$6:EL290)</f>
        <v>0</v>
      </c>
      <c r="EM312" s="143">
        <f>SUMIF($D$6:$D290,"NP",EM$6:EM290)</f>
        <v>0</v>
      </c>
      <c r="EN312" s="143">
        <f>SUMIF($D$6:$D290,"NP",EN$6:EN290)</f>
        <v>0</v>
      </c>
      <c r="EO312" s="143">
        <f>SUMIF($D$6:$D290,"NP",EO$6:EO290)</f>
        <v>0</v>
      </c>
      <c r="EP312" s="143">
        <f>SUMIF($D$6:$D290,"NP",EP$6:EP290)</f>
        <v>0</v>
      </c>
      <c r="EQ312" s="143">
        <f>SUMIF($D$6:$D290,"NP",EQ$6:EQ290)</f>
        <v>0</v>
      </c>
      <c r="ER312" s="143">
        <f>SUMIF($D$6:$D290,"NP",ER$6:ER290)</f>
        <v>0</v>
      </c>
      <c r="ES312" s="143">
        <f>SUMIF($D$6:$D290,"NP",ES$6:ES290)</f>
        <v>0</v>
      </c>
      <c r="ET312" s="143">
        <f>SUMIF($D$6:$D290,"NP",ET$6:ET290)</f>
        <v>0</v>
      </c>
      <c r="EU312" s="143">
        <f>SUMIF($D$6:$D290,"NP",EU$6:EU290)</f>
        <v>0</v>
      </c>
      <c r="EV312" s="143">
        <f>SUMIF($D$6:$D290,"NP",EV$6:EV290)</f>
        <v>0</v>
      </c>
      <c r="EW312" s="143">
        <f>SUMIF($D$6:$D290,"NP",EW$6:EW290)</f>
        <v>0</v>
      </c>
      <c r="EX312" s="143">
        <f>SUMIF($D$6:$D290,"NP",EX$6:EX290)</f>
        <v>0</v>
      </c>
      <c r="EY312" s="143">
        <f>SUMIF($D$6:$D290,"NP",EY$6:EY290)</f>
        <v>0</v>
      </c>
      <c r="EZ312" s="143">
        <f>SUMIF($D$6:$D290,"NP",EZ$6:EZ290)</f>
        <v>0</v>
      </c>
      <c r="FA312" s="143">
        <f>SUMIF($D$6:$D290,"NP",FA$6:FA290)</f>
        <v>0</v>
      </c>
      <c r="FB312" s="143">
        <f>SUMIF($D$6:$D290,"NP",FB$6:FB290)</f>
        <v>0</v>
      </c>
      <c r="FC312" s="143">
        <f>SUMIF($D$6:$D290,"NP",FC$6:FC290)</f>
        <v>0</v>
      </c>
      <c r="FD312" s="143">
        <f>SUMIF($D$6:$D290,"NP",FD$6:FD290)</f>
        <v>0</v>
      </c>
      <c r="FE312" s="143">
        <f>SUMIF($D$6:$D290,"NP",FE$6:FE290)</f>
        <v>0</v>
      </c>
      <c r="FF312" s="143">
        <f>SUMIF($D$6:$D290,"NP",FF$6:FF290)</f>
        <v>0</v>
      </c>
      <c r="FG312" s="143">
        <f>SUMIF($D$6:$D290,"NP",FG$6:FG290)</f>
        <v>0</v>
      </c>
      <c r="FH312" s="143">
        <f>SUMIF($D$6:$D290,"NP",FH$6:FH290)</f>
        <v>0</v>
      </c>
      <c r="FI312" s="143">
        <f>SUMIF($D$6:$D290,"NP",FI$6:FI290)</f>
        <v>0</v>
      </c>
      <c r="FJ312" s="143">
        <f>SUMIF($D$6:$D290,"NP",FJ$6:FJ290)</f>
        <v>0</v>
      </c>
      <c r="FK312" s="116"/>
      <c r="FQ312" s="5"/>
    </row>
    <row r="313" spans="1:173" s="12" customFormat="1" ht="17.55" customHeight="1">
      <c r="B313" s="22"/>
      <c r="E313" s="22"/>
      <c r="G313" s="144" t="s">
        <v>35</v>
      </c>
      <c r="H313" s="143">
        <f>SUMIF($D$6:$D290,"WTT",H$6:H290)</f>
        <v>0</v>
      </c>
      <c r="I313" s="143">
        <f>SUMIF($D$6:$D290,"WTT",I$6:I290)</f>
        <v>0</v>
      </c>
      <c r="J313" s="143">
        <f>SUMIF($D$6:$D290,"WTT",J$6:J290)</f>
        <v>0</v>
      </c>
      <c r="K313" s="143">
        <f>SUMIF($D$6:$D290,"WTT",K$6:K290)</f>
        <v>0</v>
      </c>
      <c r="L313" s="143">
        <f>SUMIF($D$6:$D290,"WTT",L$6:L290)</f>
        <v>0</v>
      </c>
      <c r="M313" s="143">
        <f>SUMIF($D$6:$D290,"WTT",M$6:M290)</f>
        <v>0</v>
      </c>
      <c r="N313" s="143">
        <f>SUMIF($D$6:$D290,"WTT",N$6:N290)</f>
        <v>0</v>
      </c>
      <c r="O313" s="143">
        <f>SUMIF($D$6:$D290,"WTT",O$6:O290)</f>
        <v>0</v>
      </c>
      <c r="P313" s="143">
        <f>SUMIF($D$6:$D290,"WTT",P$6:P290)</f>
        <v>0</v>
      </c>
      <c r="Q313" s="143">
        <f>SUMIF($D$6:$D290,"WTT",Q$6:Q290)</f>
        <v>0</v>
      </c>
      <c r="R313" s="143">
        <f>SUMIF($D$6:$D290,"WTT",R$6:R290)</f>
        <v>0</v>
      </c>
      <c r="S313" s="143">
        <f>SUMIF($D$6:$D290,"WTT",S$6:S290)</f>
        <v>0</v>
      </c>
      <c r="T313" s="143">
        <f>SUMIF($D$6:$D290,"WTT",T$6:T290)</f>
        <v>0</v>
      </c>
      <c r="U313" s="143">
        <f>SUMIF($D$6:$D290,"WTT",U$6:U290)</f>
        <v>0</v>
      </c>
      <c r="V313" s="143">
        <f>SUMIF($D$6:$D290,"WTT",V$6:V290)</f>
        <v>0</v>
      </c>
      <c r="W313" s="143">
        <f>SUMIF($D$6:$D290,"WTT",W$6:W290)</f>
        <v>0</v>
      </c>
      <c r="X313" s="143">
        <f>SUMIF($D$6:$D290,"WTT",X$6:X290)</f>
        <v>0</v>
      </c>
      <c r="Y313" s="143">
        <f>SUMIF($D$6:$D290,"WTT",Y$6:Y290)</f>
        <v>0</v>
      </c>
      <c r="Z313" s="143">
        <f>SUMIF($D$6:$D290,"WTT",Z$6:Z290)</f>
        <v>0</v>
      </c>
      <c r="AA313" s="143">
        <f>SUMIF($D$6:$D290,"WTT",AA$6:AA290)</f>
        <v>0</v>
      </c>
      <c r="AB313" s="143">
        <f>SUMIF($D$6:$D290,"WTT",AB$6:AB290)</f>
        <v>0</v>
      </c>
      <c r="AC313" s="143">
        <f>SUMIF($D$6:$D290,"WTT",AC$6:AC290)</f>
        <v>0</v>
      </c>
      <c r="AD313" s="143">
        <f>SUMIF($D$6:$D290,"WTT",AD$6:AD290)</f>
        <v>0</v>
      </c>
      <c r="AE313" s="143">
        <f>SUMIF($D$6:$D290,"WTT",AE$6:AE290)</f>
        <v>0</v>
      </c>
      <c r="AF313" s="143">
        <f>SUMIF($D$6:$D290,"WTT",AF$6:AF290)</f>
        <v>0</v>
      </c>
      <c r="AG313" s="143">
        <f>SUMIF($D$6:$D290,"WTT",AG$6:AG290)</f>
        <v>0</v>
      </c>
      <c r="AH313" s="143">
        <f>SUMIF($D$6:$D290,"WTT",AH$6:AH290)</f>
        <v>0</v>
      </c>
      <c r="AI313" s="143">
        <f>SUMIF($D$6:$D290,"WTT",AI$6:AI290)</f>
        <v>0</v>
      </c>
      <c r="AJ313" s="143">
        <f>SUMIF($D$6:$D290,"WTT",AJ$6:AJ290)</f>
        <v>0</v>
      </c>
      <c r="AK313" s="143">
        <f>SUMIF($D$6:$D290,"WTT",AK$6:AK290)</f>
        <v>0</v>
      </c>
      <c r="AL313" s="143">
        <f>SUMIF($D$6:$D290,"WTT",AL$6:AL290)</f>
        <v>0</v>
      </c>
      <c r="AM313" s="143">
        <f>SUMIF($D$6:$D290,"WTT",AM$6:AM290)</f>
        <v>0</v>
      </c>
      <c r="AN313" s="143">
        <f>SUMIF($D$6:$D290,"WTT",AN$6:AN290)</f>
        <v>0</v>
      </c>
      <c r="AO313" s="143">
        <f>SUMIF($D$6:$D290,"WTT",AO$6:AO290)</f>
        <v>0</v>
      </c>
      <c r="AP313" s="143">
        <f>SUMIF($D$6:$D290,"WTT",AP$6:AP290)</f>
        <v>0</v>
      </c>
      <c r="AQ313" s="143">
        <f>SUMIF($D$6:$D290,"WTT",AQ$6:AQ290)</f>
        <v>0</v>
      </c>
      <c r="AR313" s="143">
        <f>SUMIF($D$6:$D290,"WTT",AR$6:AR290)</f>
        <v>0</v>
      </c>
      <c r="AS313" s="143">
        <f>SUMIF($D$6:$D290,"WTT",AS$6:AS290)</f>
        <v>0</v>
      </c>
      <c r="AT313" s="143">
        <f>SUMIF($D$6:$D290,"WTT",AT$6:AT290)</f>
        <v>0</v>
      </c>
      <c r="AU313" s="143">
        <f>SUMIF($D$6:$D290,"WTT",AU$6:AU290)</f>
        <v>0</v>
      </c>
      <c r="AV313" s="143">
        <f>SUMIF($D$6:$D290,"WTT",AV$6:AV290)</f>
        <v>0</v>
      </c>
      <c r="AW313" s="143">
        <f>SUMIF($D$6:$D290,"WTT",AW$6:AW290)</f>
        <v>0</v>
      </c>
      <c r="AX313" s="143">
        <f>SUMIF($D$6:$D290,"WTT",AX$6:AX290)</f>
        <v>0</v>
      </c>
      <c r="AY313" s="143">
        <f>SUMIF($D$6:$D290,"WTT",AY$6:AY290)</f>
        <v>0</v>
      </c>
      <c r="AZ313" s="143">
        <f>SUMIF($D$6:$D290,"WTT",AZ$6:AZ290)</f>
        <v>0</v>
      </c>
      <c r="BA313" s="143">
        <f>SUMIF($D$6:$D290,"WTT",BA$6:BA290)</f>
        <v>0</v>
      </c>
      <c r="BB313" s="143">
        <f>SUMIF($D$6:$D290,"WTT",BB$6:BB290)</f>
        <v>0</v>
      </c>
      <c r="BC313" s="143">
        <f>SUMIF($D$6:$D290,"WTT",BC$6:BC290)</f>
        <v>0</v>
      </c>
      <c r="BD313" s="143">
        <f>SUMIF($D$6:$D290,"WTT",BD$6:BD290)</f>
        <v>0</v>
      </c>
      <c r="BE313" s="143">
        <f>SUMIF($D$6:$D290,"WTT",BE$6:BE290)</f>
        <v>0</v>
      </c>
      <c r="BF313" s="143">
        <f>SUMIF($D$6:$D290,"WTT",BF$6:BF290)</f>
        <v>0</v>
      </c>
      <c r="BG313" s="143">
        <f>SUMIF($D$6:$D290,"WTT",BG$6:BG290)</f>
        <v>0</v>
      </c>
      <c r="BH313" s="143">
        <f>SUMIF($D$6:$D290,"WTT",BH$6:BH290)</f>
        <v>0</v>
      </c>
      <c r="BI313" s="143">
        <f>SUMIF($D$6:$D290,"WTT",BI$6:BI290)</f>
        <v>0</v>
      </c>
      <c r="BJ313" s="143">
        <f>SUMIF($D$6:$D290,"WTT",BJ$6:BJ290)</f>
        <v>0</v>
      </c>
      <c r="BK313" s="143">
        <f>SUMIF($D$6:$D290,"WTT",BK$6:BK290)</f>
        <v>0</v>
      </c>
      <c r="BL313" s="143">
        <f>SUMIF($D$6:$D290,"WTT",BL$6:BL290)</f>
        <v>0</v>
      </c>
      <c r="BM313" s="143">
        <f>SUMIF($D$6:$D290,"WTT",BM$6:BM290)</f>
        <v>0</v>
      </c>
      <c r="BN313" s="143">
        <f>SUMIF($D$6:$D290,"WTT",BN$6:BN290)</f>
        <v>0</v>
      </c>
      <c r="BO313" s="143">
        <f>SUMIF($D$6:$D290,"WTT",BO$6:BO290)</f>
        <v>0</v>
      </c>
      <c r="BP313" s="143">
        <f>SUMIF($D$6:$D290,"WTT",BP$6:BP290)</f>
        <v>0</v>
      </c>
      <c r="BQ313" s="143">
        <f>SUMIF($D$6:$D290,"WTT",BQ$6:BQ290)</f>
        <v>0</v>
      </c>
      <c r="BR313" s="143">
        <f>SUMIF($D$6:$D290,"WTT",BR$6:BR290)</f>
        <v>0</v>
      </c>
      <c r="BS313" s="143">
        <f>SUMIF($D$6:$D290,"WTT",BS$6:BS290)</f>
        <v>0</v>
      </c>
      <c r="BT313" s="143">
        <f>SUMIF($D$6:$D290,"WTT",BT$6:BT290)</f>
        <v>0</v>
      </c>
      <c r="BU313" s="143">
        <f>SUMIF($D$6:$D290,"WTT",BU$6:BU290)</f>
        <v>0</v>
      </c>
      <c r="BV313" s="143">
        <f>SUMIF($D$6:$D290,"WTT",BV$6:BV290)</f>
        <v>0</v>
      </c>
      <c r="BW313" s="143">
        <f>SUMIF($D$6:$D290,"WTT",BW$6:BW290)</f>
        <v>0</v>
      </c>
      <c r="BX313" s="143">
        <f>SUMIF($D$6:$D290,"WTT",BX$6:BX290)</f>
        <v>0</v>
      </c>
      <c r="BY313" s="143">
        <f>SUMIF($D$6:$D290,"WTT",BY$6:BY290)</f>
        <v>0</v>
      </c>
      <c r="BZ313" s="143">
        <f>SUMIF($D$6:$D290,"WTT",BZ$6:BZ290)</f>
        <v>0</v>
      </c>
      <c r="CA313" s="143">
        <f>SUMIF($D$6:$D290,"WTT",CA$6:CA290)</f>
        <v>0</v>
      </c>
      <c r="CB313" s="143">
        <f>SUMIF($D$6:$D290,"WTT",CB$6:CB290)</f>
        <v>0</v>
      </c>
      <c r="CC313" s="143">
        <f>SUMIF($D$6:$D290,"WTT",CC$6:CC290)</f>
        <v>0</v>
      </c>
      <c r="CD313" s="143">
        <f>SUMIF($D$6:$D290,"WTT",CD$6:CD290)</f>
        <v>0</v>
      </c>
      <c r="CE313" s="143">
        <f>SUMIF($D$6:$D290,"WTT",CE$6:CE290)</f>
        <v>0</v>
      </c>
      <c r="CF313" s="143">
        <f>SUMIF($D$6:$D290,"WTT",CF$6:CF290)</f>
        <v>0</v>
      </c>
      <c r="CG313" s="143">
        <f>SUMIF($D$6:$D290,"WTT",CG$6:CG290)</f>
        <v>0</v>
      </c>
      <c r="CH313" s="143">
        <f>SUMIF($D$6:$D290,"WTT",CH$6:CH290)</f>
        <v>0</v>
      </c>
      <c r="CI313" s="143">
        <f>SUMIF($D$6:$D290,"WTT",CI$6:CI290)</f>
        <v>0</v>
      </c>
      <c r="CJ313" s="143">
        <f>SUMIF($D$6:$D290,"WTT",CJ$6:CJ290)</f>
        <v>0</v>
      </c>
      <c r="CK313" s="143">
        <f>SUMIF($D$6:$D290,"WTT",CK$6:CK290)</f>
        <v>0</v>
      </c>
      <c r="CL313" s="143">
        <f>SUMIF($D$6:$D290,"WTT",CL$6:CL290)</f>
        <v>0</v>
      </c>
      <c r="CM313" s="143">
        <f>SUMIF($D$6:$D290,"WTT",CM$6:CM290)</f>
        <v>0</v>
      </c>
      <c r="CN313" s="143">
        <f>SUMIF($D$6:$D290,"WTT",CN$6:CN290)</f>
        <v>0</v>
      </c>
      <c r="CO313" s="143">
        <f>SUMIF($D$6:$D290,"WTT",CO$6:CO290)</f>
        <v>0</v>
      </c>
      <c r="CP313" s="143">
        <f>SUMIF($D$6:$D290,"WTT",CP$6:CP290)</f>
        <v>0</v>
      </c>
      <c r="CQ313" s="143">
        <f>SUMIF($D$6:$D290,"WTT",CQ$6:CQ290)</f>
        <v>0</v>
      </c>
      <c r="CR313" s="143">
        <f>SUMIF($D$6:$D290,"WTT",CR$6:CR290)</f>
        <v>0</v>
      </c>
      <c r="CS313" s="143">
        <f>SUMIF($D$6:$D290,"WTT",CS$6:CS290)</f>
        <v>0</v>
      </c>
      <c r="CT313" s="143">
        <f>SUMIF($D$6:$D290,"WTT",CT$6:CT290)</f>
        <v>0</v>
      </c>
      <c r="CU313" s="143">
        <f>SUMIF($D$6:$D290,"WTT",CU$6:CU290)</f>
        <v>0</v>
      </c>
      <c r="CV313" s="143">
        <f>SUMIF($D$6:$D290,"WTT",CV$6:CV290)</f>
        <v>0</v>
      </c>
      <c r="CW313" s="143">
        <f>SUMIF($D$6:$D290,"WTT",CW$6:CW290)</f>
        <v>0</v>
      </c>
      <c r="CX313" s="143">
        <f>SUMIF($D$6:$D290,"WTT",CX$6:CX290)</f>
        <v>0</v>
      </c>
      <c r="CY313" s="143">
        <f>SUMIF($D$6:$D290,"WTT",CY$6:CY290)</f>
        <v>0</v>
      </c>
      <c r="CZ313" s="143">
        <f>SUMIF($D$6:$D290,"WTT",CZ$6:CZ290)</f>
        <v>0</v>
      </c>
      <c r="DA313" s="143">
        <f>SUMIF($D$6:$D290,"WTT",DA$6:DA290)</f>
        <v>0</v>
      </c>
      <c r="DB313" s="143">
        <f>SUMIF($D$6:$D290,"WTT",DB$6:DB290)</f>
        <v>0</v>
      </c>
      <c r="DC313" s="143">
        <f>SUMIF($D$6:$D290,"WTT",DC$6:DC290)</f>
        <v>0</v>
      </c>
      <c r="DD313" s="143">
        <f>SUMIF($D$6:$D290,"WTT",DD$6:DD290)</f>
        <v>0</v>
      </c>
      <c r="DE313" s="143">
        <f>SUMIF($D$6:$D290,"WTT",DE$6:DE290)</f>
        <v>0</v>
      </c>
      <c r="DF313" s="143">
        <f>SUMIF($D$6:$D290,"WTT",DF$6:DF290)</f>
        <v>0</v>
      </c>
      <c r="DG313" s="143">
        <f>SUMIF($D$6:$D290,"WTT",DG$6:DG290)</f>
        <v>0</v>
      </c>
      <c r="DH313" s="143">
        <f>SUMIF($D$6:$D290,"WTT",DH$6:DH290)</f>
        <v>0</v>
      </c>
      <c r="DI313" s="143">
        <f>SUMIF($D$6:$D290,"WTT",DI$6:DI290)</f>
        <v>0</v>
      </c>
      <c r="DJ313" s="143">
        <f>SUMIF($D$6:$D290,"WTT",DJ$6:DJ290)</f>
        <v>0</v>
      </c>
      <c r="DK313" s="143">
        <f>SUMIF($D$6:$D290,"WTT",DK$6:DK290)</f>
        <v>0</v>
      </c>
      <c r="DL313" s="143">
        <f>SUMIF($D$6:$D290,"WTT",DL$6:DL290)</f>
        <v>0</v>
      </c>
      <c r="DM313" s="143">
        <f>SUMIF($D$6:$D290,"WTT",DM$6:DM290)</f>
        <v>0</v>
      </c>
      <c r="DN313" s="143">
        <f>SUMIF($D$6:$D290,"WTT",DN$6:DN290)</f>
        <v>0</v>
      </c>
      <c r="DO313" s="143">
        <f>SUMIF($D$6:$D290,"WTT",DO$6:DO290)</f>
        <v>0</v>
      </c>
      <c r="DP313" s="143">
        <f>SUMIF($D$6:$D290,"WTT",DP$6:DP290)</f>
        <v>0</v>
      </c>
      <c r="DQ313" s="143">
        <f>SUMIF($D$6:$D290,"WTT",DQ$6:DQ290)</f>
        <v>0</v>
      </c>
      <c r="DR313" s="143">
        <f>SUMIF($D$6:$D290,"WTT",DR$6:DR290)</f>
        <v>0</v>
      </c>
      <c r="DS313" s="143">
        <f>SUMIF($D$6:$D290,"WTT",DS$6:DS290)</f>
        <v>0</v>
      </c>
      <c r="DT313" s="143">
        <f>SUMIF($D$6:$D290,"WTT",DT$6:DT290)</f>
        <v>0</v>
      </c>
      <c r="DU313" s="143">
        <f>SUMIF($D$6:$D290,"WTT",DU$6:DU290)</f>
        <v>0</v>
      </c>
      <c r="DV313" s="143">
        <f>SUMIF($D$6:$D290,"WTT",DV$6:DV290)</f>
        <v>0</v>
      </c>
      <c r="DW313" s="143">
        <f>SUMIF($D$6:$D290,"WTT",DW$6:DW290)</f>
        <v>0</v>
      </c>
      <c r="DX313" s="143">
        <f>SUMIF($D$6:$D290,"WTT",DX$6:DX290)</f>
        <v>0</v>
      </c>
      <c r="DY313" s="143">
        <f>SUMIF($D$6:$D290,"WTT",DY$6:DY290)</f>
        <v>0</v>
      </c>
      <c r="DZ313" s="143">
        <f>SUMIF($D$6:$D290,"WTT",DZ$6:DZ290)</f>
        <v>0</v>
      </c>
      <c r="EA313" s="143">
        <f>SUMIF($D$6:$D290,"WTT",EA$6:EA290)</f>
        <v>0</v>
      </c>
      <c r="EB313" s="143">
        <f>SUMIF($D$6:$D290,"WTT",EB$6:EB290)</f>
        <v>0</v>
      </c>
      <c r="EC313" s="143">
        <f>SUMIF($D$6:$D290,"WTT",EC$6:EC290)</f>
        <v>0</v>
      </c>
      <c r="ED313" s="143">
        <f>SUMIF($D$6:$D290,"WTT",ED$6:ED290)</f>
        <v>0</v>
      </c>
      <c r="EE313" s="143">
        <f>SUMIF($D$6:$D290,"WTT",EE$6:EE290)</f>
        <v>0</v>
      </c>
      <c r="EF313" s="143">
        <f>SUMIF($D$6:$D290,"WTT",EF$6:EF290)</f>
        <v>0</v>
      </c>
      <c r="EG313" s="143">
        <f>SUMIF($D$6:$D290,"WTT",EG$6:EG290)</f>
        <v>0</v>
      </c>
      <c r="EH313" s="143">
        <f>SUMIF($D$6:$D290,"WTT",EH$6:EH290)</f>
        <v>0</v>
      </c>
      <c r="EI313" s="143">
        <f>SUMIF($D$6:$D290,"WTT",EI$6:EI290)</f>
        <v>0</v>
      </c>
      <c r="EJ313" s="143">
        <f>SUMIF($D$6:$D290,"WTT",EJ$6:EJ290)</f>
        <v>0</v>
      </c>
      <c r="EK313" s="143">
        <f>SUMIF($D$6:$D290,"WTT",EK$6:EK290)</f>
        <v>0</v>
      </c>
      <c r="EL313" s="143">
        <f>SUMIF($D$6:$D290,"WTT",EL$6:EL290)</f>
        <v>0</v>
      </c>
      <c r="EM313" s="143">
        <f>SUMIF($D$6:$D290,"WTT",EM$6:EM290)</f>
        <v>0</v>
      </c>
      <c r="EN313" s="143">
        <f>SUMIF($D$6:$D290,"WTT",EN$6:EN290)</f>
        <v>0</v>
      </c>
      <c r="EO313" s="143">
        <f>SUMIF($D$6:$D290,"WTT",EO$6:EO290)</f>
        <v>0</v>
      </c>
      <c r="EP313" s="143">
        <f>SUMIF($D$6:$D290,"WTT",EP$6:EP290)</f>
        <v>0</v>
      </c>
      <c r="EQ313" s="143">
        <f>SUMIF($D$6:$D290,"WTT",EQ$6:EQ290)</f>
        <v>0</v>
      </c>
      <c r="ER313" s="143">
        <f>SUMIF($D$6:$D290,"WTT",ER$6:ER290)</f>
        <v>0</v>
      </c>
      <c r="ES313" s="143">
        <f>SUMIF($D$6:$D290,"WTT",ES$6:ES290)</f>
        <v>0</v>
      </c>
      <c r="ET313" s="143">
        <f>SUMIF($D$6:$D290,"WTT",ET$6:ET290)</f>
        <v>0</v>
      </c>
      <c r="EU313" s="143">
        <f>SUMIF($D$6:$D290,"WTT",EU$6:EU290)</f>
        <v>0</v>
      </c>
      <c r="EV313" s="143">
        <f>SUMIF($D$6:$D290,"WTT",EV$6:EV290)</f>
        <v>0</v>
      </c>
      <c r="EW313" s="143">
        <f>SUMIF($D$6:$D290,"WTT",EW$6:EW290)</f>
        <v>0</v>
      </c>
      <c r="EX313" s="143">
        <f>SUMIF($D$6:$D290,"WTT",EX$6:EX290)</f>
        <v>0</v>
      </c>
      <c r="EY313" s="143">
        <f>SUMIF($D$6:$D290,"WTT",EY$6:EY290)</f>
        <v>0</v>
      </c>
      <c r="EZ313" s="143">
        <f>SUMIF($D$6:$D290,"WTT",EZ$6:EZ290)</f>
        <v>0</v>
      </c>
      <c r="FA313" s="143">
        <f>SUMIF($D$6:$D290,"WTT",FA$6:FA290)</f>
        <v>0</v>
      </c>
      <c r="FB313" s="143">
        <f>SUMIF($D$6:$D290,"WTT",FB$6:FB290)</f>
        <v>0</v>
      </c>
      <c r="FC313" s="143">
        <f>SUMIF($D$6:$D290,"WTT",FC$6:FC290)</f>
        <v>0</v>
      </c>
      <c r="FD313" s="143">
        <f>SUMIF($D$6:$D290,"WTT",FD$6:FD290)</f>
        <v>0</v>
      </c>
      <c r="FE313" s="143">
        <f>SUMIF($D$6:$D290,"WTT",FE$6:FE290)</f>
        <v>0</v>
      </c>
      <c r="FF313" s="143">
        <f>SUMIF($D$6:$D290,"WTT",FF$6:FF290)</f>
        <v>0</v>
      </c>
      <c r="FG313" s="143">
        <f>SUMIF($D$6:$D290,"WTT",FG$6:FG290)</f>
        <v>0</v>
      </c>
      <c r="FH313" s="143">
        <f>SUMIF($D$6:$D290,"WTT",FH$6:FH290)</f>
        <v>0</v>
      </c>
      <c r="FI313" s="143">
        <f>SUMIF($D$6:$D290,"WTT",FI$6:FI290)</f>
        <v>0</v>
      </c>
      <c r="FJ313" s="143">
        <f>SUMIF($D$6:$D290,"WTT",FJ$6:FJ290)</f>
        <v>0</v>
      </c>
      <c r="FK313" s="116"/>
      <c r="FQ313" s="5"/>
    </row>
    <row r="314" spans="1:173" s="12" customFormat="1" ht="17.55" customHeight="1">
      <c r="B314" s="22"/>
      <c r="E314" s="157" t="s">
        <v>87</v>
      </c>
      <c r="G314" s="154" t="s">
        <v>42</v>
      </c>
      <c r="H314" s="155">
        <f t="shared" ref="H314:FJ314" si="172">H298-H310</f>
        <v>0</v>
      </c>
      <c r="I314" s="155">
        <f t="shared" si="172"/>
        <v>0</v>
      </c>
      <c r="J314" s="155">
        <f t="shared" si="172"/>
        <v>0</v>
      </c>
      <c r="K314" s="155">
        <f t="shared" si="172"/>
        <v>0</v>
      </c>
      <c r="L314" s="155">
        <f t="shared" si="172"/>
        <v>0</v>
      </c>
      <c r="M314" s="155">
        <f t="shared" si="172"/>
        <v>0</v>
      </c>
      <c r="N314" s="155">
        <f t="shared" si="172"/>
        <v>0</v>
      </c>
      <c r="O314" s="155">
        <f t="shared" si="172"/>
        <v>0</v>
      </c>
      <c r="P314" s="155">
        <f t="shared" si="172"/>
        <v>0</v>
      </c>
      <c r="Q314" s="155">
        <f t="shared" si="172"/>
        <v>0</v>
      </c>
      <c r="R314" s="155">
        <f t="shared" si="172"/>
        <v>0</v>
      </c>
      <c r="S314" s="155">
        <f t="shared" si="172"/>
        <v>0</v>
      </c>
      <c r="T314" s="155">
        <f t="shared" si="172"/>
        <v>0</v>
      </c>
      <c r="U314" s="155">
        <f t="shared" si="172"/>
        <v>0</v>
      </c>
      <c r="V314" s="155">
        <f t="shared" si="172"/>
        <v>0</v>
      </c>
      <c r="W314" s="155">
        <f t="shared" si="172"/>
        <v>0</v>
      </c>
      <c r="X314" s="155">
        <f t="shared" ref="X314:AH314" si="173">X298-X310</f>
        <v>0</v>
      </c>
      <c r="Y314" s="155">
        <f t="shared" si="173"/>
        <v>0</v>
      </c>
      <c r="Z314" s="155">
        <f t="shared" si="173"/>
        <v>0</v>
      </c>
      <c r="AA314" s="155">
        <f t="shared" si="173"/>
        <v>0</v>
      </c>
      <c r="AB314" s="155">
        <f t="shared" si="173"/>
        <v>0</v>
      </c>
      <c r="AC314" s="155">
        <f t="shared" si="173"/>
        <v>0</v>
      </c>
      <c r="AD314" s="155">
        <f t="shared" si="173"/>
        <v>0</v>
      </c>
      <c r="AE314" s="155">
        <f t="shared" si="173"/>
        <v>0</v>
      </c>
      <c r="AF314" s="155">
        <f t="shared" si="173"/>
        <v>0</v>
      </c>
      <c r="AG314" s="155">
        <f t="shared" si="173"/>
        <v>0</v>
      </c>
      <c r="AH314" s="155">
        <f t="shared" si="173"/>
        <v>0</v>
      </c>
      <c r="AI314" s="155">
        <f t="shared" si="172"/>
        <v>0</v>
      </c>
      <c r="AJ314" s="155">
        <f t="shared" si="172"/>
        <v>0</v>
      </c>
      <c r="AK314" s="155">
        <f t="shared" si="172"/>
        <v>0</v>
      </c>
      <c r="AL314" s="155">
        <f t="shared" si="172"/>
        <v>0</v>
      </c>
      <c r="AM314" s="155">
        <f t="shared" si="172"/>
        <v>0</v>
      </c>
      <c r="AN314" s="155">
        <f t="shared" si="172"/>
        <v>0</v>
      </c>
      <c r="AO314" s="155">
        <f t="shared" si="172"/>
        <v>0</v>
      </c>
      <c r="AP314" s="155">
        <f t="shared" si="172"/>
        <v>0</v>
      </c>
      <c r="AQ314" s="155">
        <f t="shared" si="172"/>
        <v>0</v>
      </c>
      <c r="AR314" s="155">
        <f t="shared" si="172"/>
        <v>0</v>
      </c>
      <c r="AS314" s="155">
        <f t="shared" si="172"/>
        <v>0</v>
      </c>
      <c r="AT314" s="155">
        <f t="shared" ref="AT314:BE314" si="174">AT298-AT310</f>
        <v>0</v>
      </c>
      <c r="AU314" s="155">
        <f t="shared" ref="AU314:BA314" si="175">AU298-AU310</f>
        <v>0</v>
      </c>
      <c r="AV314" s="155">
        <f t="shared" si="175"/>
        <v>0</v>
      </c>
      <c r="AW314" s="155">
        <f t="shared" si="175"/>
        <v>0</v>
      </c>
      <c r="AX314" s="155">
        <f t="shared" si="175"/>
        <v>0</v>
      </c>
      <c r="AY314" s="155">
        <f t="shared" si="175"/>
        <v>0</v>
      </c>
      <c r="AZ314" s="155">
        <f t="shared" si="175"/>
        <v>0</v>
      </c>
      <c r="BA314" s="155">
        <f t="shared" si="175"/>
        <v>0</v>
      </c>
      <c r="BB314" s="155">
        <f t="shared" si="174"/>
        <v>0</v>
      </c>
      <c r="BC314" s="155">
        <f t="shared" si="174"/>
        <v>0</v>
      </c>
      <c r="BD314" s="155">
        <f t="shared" si="174"/>
        <v>0</v>
      </c>
      <c r="BE314" s="155">
        <f t="shared" si="174"/>
        <v>0</v>
      </c>
      <c r="BF314" s="155">
        <f t="shared" si="172"/>
        <v>0</v>
      </c>
      <c r="BG314" s="155">
        <f t="shared" ref="BG314:BH314" si="176">BG298-BG310</f>
        <v>0</v>
      </c>
      <c r="BH314" s="155">
        <f t="shared" si="176"/>
        <v>0</v>
      </c>
      <c r="BI314" s="155">
        <f t="shared" ref="BI314:BN314" si="177">BI298-BI310</f>
        <v>0</v>
      </c>
      <c r="BJ314" s="155">
        <f t="shared" si="177"/>
        <v>0</v>
      </c>
      <c r="BK314" s="155">
        <f t="shared" si="177"/>
        <v>0</v>
      </c>
      <c r="BL314" s="155">
        <f t="shared" si="177"/>
        <v>0</v>
      </c>
      <c r="BM314" s="155">
        <f t="shared" si="177"/>
        <v>0</v>
      </c>
      <c r="BN314" s="155">
        <f t="shared" si="177"/>
        <v>0</v>
      </c>
      <c r="BO314" s="155">
        <f t="shared" si="172"/>
        <v>0</v>
      </c>
      <c r="BP314" s="155">
        <f t="shared" ref="BP314:BY314" si="178">BP298-BP310</f>
        <v>0</v>
      </c>
      <c r="BQ314" s="155">
        <f t="shared" si="178"/>
        <v>0</v>
      </c>
      <c r="BR314" s="155">
        <f t="shared" si="178"/>
        <v>0</v>
      </c>
      <c r="BS314" s="155">
        <f t="shared" si="178"/>
        <v>0</v>
      </c>
      <c r="BT314" s="155">
        <f t="shared" si="178"/>
        <v>0</v>
      </c>
      <c r="BU314" s="155">
        <f t="shared" si="178"/>
        <v>0</v>
      </c>
      <c r="BV314" s="155">
        <f t="shared" si="178"/>
        <v>0</v>
      </c>
      <c r="BW314" s="155">
        <f t="shared" si="178"/>
        <v>0</v>
      </c>
      <c r="BX314" s="155">
        <f t="shared" si="178"/>
        <v>0</v>
      </c>
      <c r="BY314" s="155">
        <f t="shared" si="178"/>
        <v>0</v>
      </c>
      <c r="BZ314" s="155">
        <f t="shared" si="172"/>
        <v>0</v>
      </c>
      <c r="CA314" s="155">
        <f t="shared" si="172"/>
        <v>0</v>
      </c>
      <c r="CB314" s="155">
        <f t="shared" ref="CB314:CJ314" si="179">CB298-CB310</f>
        <v>0</v>
      </c>
      <c r="CC314" s="155">
        <f t="shared" si="179"/>
        <v>0</v>
      </c>
      <c r="CD314" s="155">
        <f t="shared" si="179"/>
        <v>0</v>
      </c>
      <c r="CE314" s="155">
        <f t="shared" si="179"/>
        <v>0</v>
      </c>
      <c r="CF314" s="155">
        <f t="shared" si="179"/>
        <v>0</v>
      </c>
      <c r="CG314" s="155">
        <f t="shared" si="179"/>
        <v>0</v>
      </c>
      <c r="CH314" s="155">
        <f t="shared" ref="CH314" si="180">CH298-CH310</f>
        <v>0</v>
      </c>
      <c r="CI314" s="155">
        <f t="shared" si="179"/>
        <v>0</v>
      </c>
      <c r="CJ314" s="155">
        <f t="shared" si="179"/>
        <v>0</v>
      </c>
      <c r="CK314" s="155">
        <f t="shared" ref="CK314:CL314" si="181">CK298-CK310</f>
        <v>0</v>
      </c>
      <c r="CL314" s="155">
        <f t="shared" si="181"/>
        <v>0</v>
      </c>
      <c r="CM314" s="155">
        <f t="shared" si="172"/>
        <v>0</v>
      </c>
      <c r="CN314" s="155">
        <f t="shared" si="172"/>
        <v>0</v>
      </c>
      <c r="CO314" s="155">
        <f t="shared" si="172"/>
        <v>0</v>
      </c>
      <c r="CP314" s="155">
        <f t="shared" ref="CP314:CQ314" si="182">CP298-CP310</f>
        <v>0</v>
      </c>
      <c r="CQ314" s="155">
        <f t="shared" si="182"/>
        <v>0</v>
      </c>
      <c r="CR314" s="155">
        <f t="shared" si="172"/>
        <v>0</v>
      </c>
      <c r="CS314" s="155">
        <f t="shared" si="172"/>
        <v>0</v>
      </c>
      <c r="CT314" s="155">
        <f t="shared" si="172"/>
        <v>0</v>
      </c>
      <c r="CU314" s="155">
        <f t="shared" ref="CU314:FF314" si="183">CU298-CU310</f>
        <v>0</v>
      </c>
      <c r="CV314" s="155">
        <f t="shared" si="183"/>
        <v>0</v>
      </c>
      <c r="CW314" s="155">
        <f t="shared" si="183"/>
        <v>0</v>
      </c>
      <c r="CX314" s="155">
        <f t="shared" si="183"/>
        <v>0</v>
      </c>
      <c r="CY314" s="155">
        <f t="shared" si="183"/>
        <v>0</v>
      </c>
      <c r="CZ314" s="155">
        <f t="shared" si="183"/>
        <v>0</v>
      </c>
      <c r="DA314" s="155">
        <f t="shared" si="183"/>
        <v>0</v>
      </c>
      <c r="DB314" s="155">
        <f t="shared" si="183"/>
        <v>0</v>
      </c>
      <c r="DC314" s="155">
        <f t="shared" si="183"/>
        <v>0</v>
      </c>
      <c r="DD314" s="155">
        <f t="shared" si="183"/>
        <v>0</v>
      </c>
      <c r="DE314" s="155">
        <f t="shared" si="183"/>
        <v>0</v>
      </c>
      <c r="DF314" s="155">
        <f t="shared" ref="DF314:DL314" si="184">DF298-DF310</f>
        <v>0</v>
      </c>
      <c r="DG314" s="155">
        <f t="shared" si="184"/>
        <v>0</v>
      </c>
      <c r="DH314" s="155">
        <f t="shared" si="184"/>
        <v>0</v>
      </c>
      <c r="DI314" s="155">
        <f t="shared" si="184"/>
        <v>0</v>
      </c>
      <c r="DJ314" s="155">
        <f t="shared" si="184"/>
        <v>0</v>
      </c>
      <c r="DK314" s="155">
        <f t="shared" si="184"/>
        <v>0</v>
      </c>
      <c r="DL314" s="155">
        <f t="shared" si="184"/>
        <v>0</v>
      </c>
      <c r="DM314" s="155">
        <f t="shared" si="183"/>
        <v>0</v>
      </c>
      <c r="DN314" s="155">
        <f t="shared" si="183"/>
        <v>0</v>
      </c>
      <c r="DO314" s="155">
        <f t="shared" si="183"/>
        <v>0</v>
      </c>
      <c r="DP314" s="155">
        <f t="shared" si="183"/>
        <v>0</v>
      </c>
      <c r="DQ314" s="155">
        <f t="shared" si="183"/>
        <v>0</v>
      </c>
      <c r="DR314" s="155">
        <f t="shared" si="183"/>
        <v>0</v>
      </c>
      <c r="DS314" s="155">
        <f t="shared" si="183"/>
        <v>0</v>
      </c>
      <c r="DT314" s="155">
        <f t="shared" ref="DT314:EL314" si="185">DT298-DT310</f>
        <v>0</v>
      </c>
      <c r="DU314" s="155">
        <f t="shared" si="185"/>
        <v>0</v>
      </c>
      <c r="DV314" s="155">
        <f t="shared" si="185"/>
        <v>0</v>
      </c>
      <c r="DW314" s="155">
        <f t="shared" si="185"/>
        <v>0</v>
      </c>
      <c r="DX314" s="155">
        <f t="shared" si="185"/>
        <v>0</v>
      </c>
      <c r="DY314" s="155">
        <f t="shared" si="185"/>
        <v>0</v>
      </c>
      <c r="DZ314" s="155">
        <f t="shared" si="185"/>
        <v>0</v>
      </c>
      <c r="EA314" s="155">
        <f t="shared" si="185"/>
        <v>0</v>
      </c>
      <c r="EB314" s="155">
        <f t="shared" si="185"/>
        <v>0</v>
      </c>
      <c r="EC314" s="155">
        <f t="shared" ref="EC314:EI317" si="186">EC298-EC310</f>
        <v>0</v>
      </c>
      <c r="ED314" s="155">
        <f t="shared" si="186"/>
        <v>0</v>
      </c>
      <c r="EE314" s="155">
        <f t="shared" si="186"/>
        <v>0</v>
      </c>
      <c r="EF314" s="155">
        <f t="shared" si="186"/>
        <v>0</v>
      </c>
      <c r="EG314" s="155">
        <f t="shared" si="186"/>
        <v>0</v>
      </c>
      <c r="EH314" s="155">
        <f t="shared" si="186"/>
        <v>0</v>
      </c>
      <c r="EI314" s="155">
        <f t="shared" si="186"/>
        <v>0</v>
      </c>
      <c r="EJ314" s="155">
        <f t="shared" si="185"/>
        <v>0</v>
      </c>
      <c r="EK314" s="155">
        <f t="shared" si="185"/>
        <v>0</v>
      </c>
      <c r="EL314" s="155">
        <f t="shared" si="185"/>
        <v>0</v>
      </c>
      <c r="EM314" s="155">
        <f t="shared" si="183"/>
        <v>0</v>
      </c>
      <c r="EN314" s="155">
        <f t="shared" ref="EN314:EY317" si="187">EN298-EN310</f>
        <v>0</v>
      </c>
      <c r="EO314" s="155">
        <f t="shared" si="187"/>
        <v>0</v>
      </c>
      <c r="EP314" s="155">
        <f t="shared" si="187"/>
        <v>0</v>
      </c>
      <c r="EQ314" s="155">
        <f t="shared" ref="EQ314:ET314" si="188">EQ298-EQ310</f>
        <v>0</v>
      </c>
      <c r="ER314" s="155">
        <f t="shared" si="188"/>
        <v>0</v>
      </c>
      <c r="ES314" s="155">
        <f t="shared" si="188"/>
        <v>0</v>
      </c>
      <c r="ET314" s="155">
        <f t="shared" si="188"/>
        <v>0</v>
      </c>
      <c r="EU314" s="155">
        <f t="shared" si="187"/>
        <v>0</v>
      </c>
      <c r="EV314" s="155">
        <f t="shared" si="187"/>
        <v>0</v>
      </c>
      <c r="EW314" s="155">
        <f t="shared" si="187"/>
        <v>0</v>
      </c>
      <c r="EX314" s="155">
        <f t="shared" si="187"/>
        <v>0</v>
      </c>
      <c r="EY314" s="155">
        <f t="shared" si="187"/>
        <v>0</v>
      </c>
      <c r="EZ314" s="155">
        <f t="shared" si="183"/>
        <v>0</v>
      </c>
      <c r="FA314" s="155">
        <f t="shared" si="183"/>
        <v>0</v>
      </c>
      <c r="FB314" s="155">
        <f t="shared" ref="FB314" si="189">FB298-FB310</f>
        <v>0</v>
      </c>
      <c r="FC314" s="155">
        <f t="shared" si="183"/>
        <v>0</v>
      </c>
      <c r="FD314" s="155">
        <f t="shared" si="183"/>
        <v>0</v>
      </c>
      <c r="FE314" s="155">
        <f t="shared" si="183"/>
        <v>0</v>
      </c>
      <c r="FF314" s="155">
        <f t="shared" si="183"/>
        <v>0</v>
      </c>
      <c r="FG314" s="155">
        <f t="shared" ref="FG314:FH314" si="190">FG298-FG310</f>
        <v>0</v>
      </c>
      <c r="FH314" s="155">
        <f t="shared" si="190"/>
        <v>0</v>
      </c>
      <c r="FI314" s="155">
        <f t="shared" si="172"/>
        <v>0</v>
      </c>
      <c r="FJ314" s="155">
        <f t="shared" si="172"/>
        <v>0</v>
      </c>
      <c r="FK314" s="116"/>
      <c r="FQ314" s="5"/>
    </row>
    <row r="315" spans="1:173" s="12" customFormat="1" ht="17.55" customHeight="1">
      <c r="B315" s="22"/>
      <c r="E315" s="22"/>
      <c r="G315" s="154" t="s">
        <v>43</v>
      </c>
      <c r="H315" s="155">
        <f t="shared" ref="H315:FJ315" si="191">H299-H311</f>
        <v>0</v>
      </c>
      <c r="I315" s="155">
        <f t="shared" si="191"/>
        <v>0</v>
      </c>
      <c r="J315" s="155">
        <f t="shared" si="191"/>
        <v>0</v>
      </c>
      <c r="K315" s="155">
        <f t="shared" si="191"/>
        <v>0</v>
      </c>
      <c r="L315" s="155">
        <f t="shared" si="191"/>
        <v>0</v>
      </c>
      <c r="M315" s="155">
        <f t="shared" si="191"/>
        <v>0</v>
      </c>
      <c r="N315" s="155">
        <f t="shared" si="191"/>
        <v>0</v>
      </c>
      <c r="O315" s="155">
        <f t="shared" si="191"/>
        <v>0</v>
      </c>
      <c r="P315" s="155">
        <f t="shared" si="191"/>
        <v>0</v>
      </c>
      <c r="Q315" s="155">
        <f t="shared" si="191"/>
        <v>0</v>
      </c>
      <c r="R315" s="155">
        <f t="shared" si="191"/>
        <v>0</v>
      </c>
      <c r="S315" s="155">
        <f t="shared" si="191"/>
        <v>0</v>
      </c>
      <c r="T315" s="155">
        <f t="shared" si="191"/>
        <v>0</v>
      </c>
      <c r="U315" s="155">
        <f t="shared" si="191"/>
        <v>0</v>
      </c>
      <c r="V315" s="155">
        <f t="shared" si="191"/>
        <v>0</v>
      </c>
      <c r="W315" s="155">
        <f t="shared" si="191"/>
        <v>0</v>
      </c>
      <c r="X315" s="155">
        <f t="shared" ref="X315:AH315" si="192">X299-X311</f>
        <v>0</v>
      </c>
      <c r="Y315" s="155">
        <f t="shared" si="192"/>
        <v>0</v>
      </c>
      <c r="Z315" s="155">
        <f t="shared" si="192"/>
        <v>0</v>
      </c>
      <c r="AA315" s="155">
        <f t="shared" si="192"/>
        <v>0</v>
      </c>
      <c r="AB315" s="155">
        <f t="shared" si="192"/>
        <v>0</v>
      </c>
      <c r="AC315" s="155">
        <f t="shared" si="192"/>
        <v>0</v>
      </c>
      <c r="AD315" s="155">
        <f t="shared" si="192"/>
        <v>0</v>
      </c>
      <c r="AE315" s="155">
        <f t="shared" si="192"/>
        <v>0</v>
      </c>
      <c r="AF315" s="155">
        <f t="shared" si="192"/>
        <v>0</v>
      </c>
      <c r="AG315" s="155">
        <f t="shared" si="192"/>
        <v>0</v>
      </c>
      <c r="AH315" s="155">
        <f t="shared" si="192"/>
        <v>0</v>
      </c>
      <c r="AI315" s="155">
        <f t="shared" si="191"/>
        <v>0</v>
      </c>
      <c r="AJ315" s="155">
        <f t="shared" si="191"/>
        <v>0</v>
      </c>
      <c r="AK315" s="155">
        <f t="shared" si="191"/>
        <v>0</v>
      </c>
      <c r="AL315" s="155">
        <f t="shared" si="191"/>
        <v>0</v>
      </c>
      <c r="AM315" s="155">
        <f t="shared" si="191"/>
        <v>0</v>
      </c>
      <c r="AN315" s="155">
        <f t="shared" si="191"/>
        <v>0</v>
      </c>
      <c r="AO315" s="155">
        <f t="shared" si="191"/>
        <v>0</v>
      </c>
      <c r="AP315" s="155">
        <f t="shared" si="191"/>
        <v>0</v>
      </c>
      <c r="AQ315" s="155">
        <f t="shared" si="191"/>
        <v>0</v>
      </c>
      <c r="AR315" s="155">
        <f t="shared" si="191"/>
        <v>0</v>
      </c>
      <c r="AS315" s="155">
        <f t="shared" si="191"/>
        <v>0</v>
      </c>
      <c r="AT315" s="155">
        <f t="shared" ref="AT315:BE315" si="193">AT299-AT311</f>
        <v>0</v>
      </c>
      <c r="AU315" s="155">
        <f t="shared" ref="AU315:BA315" si="194">AU299-AU311</f>
        <v>0</v>
      </c>
      <c r="AV315" s="155">
        <f t="shared" si="194"/>
        <v>0</v>
      </c>
      <c r="AW315" s="155">
        <f t="shared" si="194"/>
        <v>0</v>
      </c>
      <c r="AX315" s="155">
        <f t="shared" si="194"/>
        <v>0</v>
      </c>
      <c r="AY315" s="155">
        <f t="shared" si="194"/>
        <v>0</v>
      </c>
      <c r="AZ315" s="155">
        <f t="shared" si="194"/>
        <v>0</v>
      </c>
      <c r="BA315" s="155">
        <f t="shared" si="194"/>
        <v>0</v>
      </c>
      <c r="BB315" s="155">
        <f t="shared" si="193"/>
        <v>0</v>
      </c>
      <c r="BC315" s="155">
        <f t="shared" si="193"/>
        <v>0</v>
      </c>
      <c r="BD315" s="155">
        <f t="shared" si="193"/>
        <v>0</v>
      </c>
      <c r="BE315" s="155">
        <f t="shared" si="193"/>
        <v>0</v>
      </c>
      <c r="BF315" s="155">
        <f t="shared" si="191"/>
        <v>0</v>
      </c>
      <c r="BG315" s="155">
        <f t="shared" ref="BG315:BH315" si="195">BG299-BG311</f>
        <v>0</v>
      </c>
      <c r="BH315" s="155">
        <f t="shared" si="195"/>
        <v>0</v>
      </c>
      <c r="BI315" s="155">
        <f t="shared" ref="BI315:BN315" si="196">BI299-BI311</f>
        <v>0</v>
      </c>
      <c r="BJ315" s="155">
        <f t="shared" si="196"/>
        <v>0</v>
      </c>
      <c r="BK315" s="155">
        <f t="shared" si="196"/>
        <v>0</v>
      </c>
      <c r="BL315" s="155">
        <f t="shared" si="196"/>
        <v>0</v>
      </c>
      <c r="BM315" s="155">
        <f t="shared" si="196"/>
        <v>0</v>
      </c>
      <c r="BN315" s="155">
        <f t="shared" si="196"/>
        <v>0</v>
      </c>
      <c r="BO315" s="155">
        <f t="shared" si="191"/>
        <v>0</v>
      </c>
      <c r="BP315" s="155">
        <f t="shared" ref="BP315:BY315" si="197">BP299-BP311</f>
        <v>0</v>
      </c>
      <c r="BQ315" s="155">
        <f t="shared" si="197"/>
        <v>0</v>
      </c>
      <c r="BR315" s="155">
        <f t="shared" si="197"/>
        <v>0</v>
      </c>
      <c r="BS315" s="155">
        <f t="shared" si="197"/>
        <v>0</v>
      </c>
      <c r="BT315" s="155">
        <f t="shared" si="197"/>
        <v>0</v>
      </c>
      <c r="BU315" s="155">
        <f t="shared" si="197"/>
        <v>0</v>
      </c>
      <c r="BV315" s="155">
        <f t="shared" si="197"/>
        <v>0</v>
      </c>
      <c r="BW315" s="155">
        <f t="shared" si="197"/>
        <v>0</v>
      </c>
      <c r="BX315" s="155">
        <f t="shared" si="197"/>
        <v>0</v>
      </c>
      <c r="BY315" s="155">
        <f t="shared" si="197"/>
        <v>0</v>
      </c>
      <c r="BZ315" s="155">
        <f t="shared" si="191"/>
        <v>0</v>
      </c>
      <c r="CA315" s="155">
        <f t="shared" si="191"/>
        <v>0</v>
      </c>
      <c r="CB315" s="155">
        <f t="shared" ref="CB315:CJ315" si="198">CB299-CB311</f>
        <v>0</v>
      </c>
      <c r="CC315" s="155">
        <f t="shared" si="198"/>
        <v>0</v>
      </c>
      <c r="CD315" s="155">
        <f t="shared" si="198"/>
        <v>0</v>
      </c>
      <c r="CE315" s="155">
        <f t="shared" si="198"/>
        <v>0</v>
      </c>
      <c r="CF315" s="155">
        <f t="shared" si="198"/>
        <v>0</v>
      </c>
      <c r="CG315" s="155">
        <f t="shared" si="198"/>
        <v>0</v>
      </c>
      <c r="CH315" s="155">
        <f t="shared" ref="CH315" si="199">CH299-CH311</f>
        <v>0</v>
      </c>
      <c r="CI315" s="155">
        <f t="shared" si="198"/>
        <v>0</v>
      </c>
      <c r="CJ315" s="155">
        <f t="shared" si="198"/>
        <v>0</v>
      </c>
      <c r="CK315" s="155">
        <f t="shared" ref="CK315:CL315" si="200">CK299-CK311</f>
        <v>0</v>
      </c>
      <c r="CL315" s="155">
        <f t="shared" si="200"/>
        <v>0</v>
      </c>
      <c r="CM315" s="155">
        <f t="shared" si="191"/>
        <v>0</v>
      </c>
      <c r="CN315" s="155">
        <f t="shared" si="191"/>
        <v>0</v>
      </c>
      <c r="CO315" s="155">
        <f t="shared" si="191"/>
        <v>0</v>
      </c>
      <c r="CP315" s="155">
        <f t="shared" ref="CP315:CQ315" si="201">CP299-CP311</f>
        <v>0</v>
      </c>
      <c r="CQ315" s="155">
        <f t="shared" si="201"/>
        <v>0</v>
      </c>
      <c r="CR315" s="155">
        <f t="shared" si="191"/>
        <v>0</v>
      </c>
      <c r="CS315" s="155">
        <f t="shared" si="191"/>
        <v>0</v>
      </c>
      <c r="CT315" s="155">
        <f t="shared" si="191"/>
        <v>0</v>
      </c>
      <c r="CU315" s="155">
        <f t="shared" ref="CU315:FF315" si="202">CU299-CU311</f>
        <v>0</v>
      </c>
      <c r="CV315" s="155">
        <f t="shared" si="202"/>
        <v>0</v>
      </c>
      <c r="CW315" s="155">
        <f t="shared" si="202"/>
        <v>0</v>
      </c>
      <c r="CX315" s="155">
        <f t="shared" si="202"/>
        <v>0</v>
      </c>
      <c r="CY315" s="155">
        <f t="shared" si="202"/>
        <v>0</v>
      </c>
      <c r="CZ315" s="155">
        <f t="shared" si="202"/>
        <v>0</v>
      </c>
      <c r="DA315" s="155">
        <f t="shared" si="202"/>
        <v>0</v>
      </c>
      <c r="DB315" s="155">
        <f t="shared" si="202"/>
        <v>0</v>
      </c>
      <c r="DC315" s="155">
        <f t="shared" si="202"/>
        <v>0</v>
      </c>
      <c r="DD315" s="155">
        <f t="shared" si="202"/>
        <v>0</v>
      </c>
      <c r="DE315" s="155">
        <f t="shared" si="202"/>
        <v>0</v>
      </c>
      <c r="DF315" s="155">
        <f t="shared" ref="DF315:DL315" si="203">DF299-DF311</f>
        <v>0</v>
      </c>
      <c r="DG315" s="155">
        <f t="shared" si="203"/>
        <v>0</v>
      </c>
      <c r="DH315" s="155">
        <f t="shared" si="203"/>
        <v>0</v>
      </c>
      <c r="DI315" s="155">
        <f t="shared" si="203"/>
        <v>0</v>
      </c>
      <c r="DJ315" s="155">
        <f t="shared" si="203"/>
        <v>0</v>
      </c>
      <c r="DK315" s="155">
        <f t="shared" si="203"/>
        <v>0</v>
      </c>
      <c r="DL315" s="155">
        <f t="shared" si="203"/>
        <v>0</v>
      </c>
      <c r="DM315" s="155">
        <f t="shared" si="202"/>
        <v>0</v>
      </c>
      <c r="DN315" s="155">
        <f t="shared" si="202"/>
        <v>0</v>
      </c>
      <c r="DO315" s="155">
        <f t="shared" si="202"/>
        <v>0</v>
      </c>
      <c r="DP315" s="155">
        <f t="shared" si="202"/>
        <v>0</v>
      </c>
      <c r="DQ315" s="155">
        <f t="shared" si="202"/>
        <v>0</v>
      </c>
      <c r="DR315" s="155">
        <f t="shared" si="202"/>
        <v>0</v>
      </c>
      <c r="DS315" s="155">
        <f t="shared" si="202"/>
        <v>0</v>
      </c>
      <c r="DT315" s="155">
        <f t="shared" ref="DT315:EL315" si="204">DT299-DT311</f>
        <v>0</v>
      </c>
      <c r="DU315" s="155">
        <f t="shared" si="204"/>
        <v>0</v>
      </c>
      <c r="DV315" s="155">
        <f t="shared" si="204"/>
        <v>0</v>
      </c>
      <c r="DW315" s="155">
        <f t="shared" si="204"/>
        <v>0</v>
      </c>
      <c r="DX315" s="155">
        <f t="shared" si="204"/>
        <v>0</v>
      </c>
      <c r="DY315" s="155">
        <f t="shared" si="204"/>
        <v>0</v>
      </c>
      <c r="DZ315" s="155">
        <f t="shared" si="204"/>
        <v>0</v>
      </c>
      <c r="EA315" s="155">
        <f t="shared" si="204"/>
        <v>0</v>
      </c>
      <c r="EB315" s="155">
        <f t="shared" si="204"/>
        <v>0</v>
      </c>
      <c r="EC315" s="155">
        <f t="shared" ref="EC315:EH315" si="205">EC299-EC311</f>
        <v>0</v>
      </c>
      <c r="ED315" s="155">
        <f t="shared" si="205"/>
        <v>0</v>
      </c>
      <c r="EE315" s="155">
        <f t="shared" si="205"/>
        <v>0</v>
      </c>
      <c r="EF315" s="155">
        <f t="shared" si="205"/>
        <v>0</v>
      </c>
      <c r="EG315" s="155">
        <f t="shared" si="205"/>
        <v>0</v>
      </c>
      <c r="EH315" s="155">
        <f t="shared" si="205"/>
        <v>0</v>
      </c>
      <c r="EI315" s="155">
        <f t="shared" si="186"/>
        <v>0</v>
      </c>
      <c r="EJ315" s="155">
        <f t="shared" si="204"/>
        <v>0</v>
      </c>
      <c r="EK315" s="155">
        <f t="shared" si="204"/>
        <v>0</v>
      </c>
      <c r="EL315" s="155">
        <f t="shared" si="204"/>
        <v>0</v>
      </c>
      <c r="EM315" s="155">
        <f t="shared" si="202"/>
        <v>0</v>
      </c>
      <c r="EN315" s="155">
        <f t="shared" ref="EN315:EO315" si="206">EN299-EN311</f>
        <v>0</v>
      </c>
      <c r="EO315" s="155">
        <f t="shared" si="206"/>
        <v>0</v>
      </c>
      <c r="EP315" s="155">
        <f t="shared" si="187"/>
        <v>0</v>
      </c>
      <c r="EQ315" s="155">
        <f t="shared" ref="EQ315:ET315" si="207">EQ299-EQ311</f>
        <v>0</v>
      </c>
      <c r="ER315" s="155">
        <f t="shared" si="207"/>
        <v>0</v>
      </c>
      <c r="ES315" s="155">
        <f t="shared" si="207"/>
        <v>0</v>
      </c>
      <c r="ET315" s="155">
        <f t="shared" si="207"/>
        <v>0</v>
      </c>
      <c r="EU315" s="155">
        <f t="shared" si="187"/>
        <v>0</v>
      </c>
      <c r="EV315" s="155">
        <f t="shared" si="187"/>
        <v>0</v>
      </c>
      <c r="EW315" s="155">
        <f t="shared" si="187"/>
        <v>0</v>
      </c>
      <c r="EX315" s="155">
        <f t="shared" si="187"/>
        <v>0</v>
      </c>
      <c r="EY315" s="155">
        <f t="shared" si="187"/>
        <v>0</v>
      </c>
      <c r="EZ315" s="155">
        <f t="shared" si="202"/>
        <v>0</v>
      </c>
      <c r="FA315" s="155">
        <f t="shared" si="202"/>
        <v>0</v>
      </c>
      <c r="FB315" s="155">
        <f t="shared" ref="FB315" si="208">FB299-FB311</f>
        <v>0</v>
      </c>
      <c r="FC315" s="155">
        <f t="shared" si="202"/>
        <v>0</v>
      </c>
      <c r="FD315" s="155">
        <f t="shared" si="202"/>
        <v>0</v>
      </c>
      <c r="FE315" s="155">
        <f t="shared" si="202"/>
        <v>0</v>
      </c>
      <c r="FF315" s="155">
        <f t="shared" si="202"/>
        <v>0</v>
      </c>
      <c r="FG315" s="155">
        <f t="shared" ref="FG315:FH315" si="209">FG299-FG311</f>
        <v>0</v>
      </c>
      <c r="FH315" s="155">
        <f t="shared" si="209"/>
        <v>0</v>
      </c>
      <c r="FI315" s="155">
        <f t="shared" si="191"/>
        <v>0</v>
      </c>
      <c r="FJ315" s="155">
        <f t="shared" si="191"/>
        <v>0</v>
      </c>
      <c r="FK315" s="116"/>
      <c r="FQ315" s="5"/>
    </row>
    <row r="316" spans="1:173" s="12" customFormat="1" ht="17.55" customHeight="1">
      <c r="B316" s="22"/>
      <c r="E316" s="22"/>
      <c r="G316" s="154" t="s">
        <v>44</v>
      </c>
      <c r="H316" s="155">
        <f t="shared" ref="H316:FJ316" si="210">H300-H312</f>
        <v>0</v>
      </c>
      <c r="I316" s="155">
        <f t="shared" si="210"/>
        <v>0</v>
      </c>
      <c r="J316" s="155">
        <f t="shared" si="210"/>
        <v>0</v>
      </c>
      <c r="K316" s="155">
        <f t="shared" si="210"/>
        <v>0</v>
      </c>
      <c r="L316" s="155">
        <f t="shared" si="210"/>
        <v>0</v>
      </c>
      <c r="M316" s="155">
        <f t="shared" si="210"/>
        <v>0</v>
      </c>
      <c r="N316" s="155">
        <f t="shared" si="210"/>
        <v>0</v>
      </c>
      <c r="O316" s="155">
        <f t="shared" si="210"/>
        <v>0</v>
      </c>
      <c r="P316" s="155">
        <f t="shared" si="210"/>
        <v>0</v>
      </c>
      <c r="Q316" s="155">
        <f t="shared" si="210"/>
        <v>0</v>
      </c>
      <c r="R316" s="155">
        <f t="shared" si="210"/>
        <v>0</v>
      </c>
      <c r="S316" s="155">
        <f t="shared" si="210"/>
        <v>0</v>
      </c>
      <c r="T316" s="155">
        <f t="shared" si="210"/>
        <v>0</v>
      </c>
      <c r="U316" s="155">
        <f t="shared" si="210"/>
        <v>0</v>
      </c>
      <c r="V316" s="155">
        <f t="shared" si="210"/>
        <v>0</v>
      </c>
      <c r="W316" s="155">
        <f t="shared" si="210"/>
        <v>0</v>
      </c>
      <c r="X316" s="155">
        <f t="shared" ref="X316:AH316" si="211">X300-X312</f>
        <v>0</v>
      </c>
      <c r="Y316" s="155">
        <f t="shared" si="211"/>
        <v>0</v>
      </c>
      <c r="Z316" s="155">
        <f t="shared" si="211"/>
        <v>0</v>
      </c>
      <c r="AA316" s="155">
        <f t="shared" si="211"/>
        <v>0</v>
      </c>
      <c r="AB316" s="155">
        <f t="shared" si="211"/>
        <v>0</v>
      </c>
      <c r="AC316" s="155">
        <f t="shared" si="211"/>
        <v>0</v>
      </c>
      <c r="AD316" s="155">
        <f t="shared" si="211"/>
        <v>0</v>
      </c>
      <c r="AE316" s="155">
        <f t="shared" si="211"/>
        <v>0</v>
      </c>
      <c r="AF316" s="155">
        <f t="shared" si="211"/>
        <v>0</v>
      </c>
      <c r="AG316" s="155">
        <f t="shared" si="211"/>
        <v>0</v>
      </c>
      <c r="AH316" s="155">
        <f t="shared" si="211"/>
        <v>0</v>
      </c>
      <c r="AI316" s="155">
        <f t="shared" si="210"/>
        <v>0</v>
      </c>
      <c r="AJ316" s="155">
        <f t="shared" si="210"/>
        <v>0</v>
      </c>
      <c r="AK316" s="155">
        <f t="shared" si="210"/>
        <v>0</v>
      </c>
      <c r="AL316" s="155">
        <f t="shared" si="210"/>
        <v>0</v>
      </c>
      <c r="AM316" s="155">
        <f t="shared" si="210"/>
        <v>0</v>
      </c>
      <c r="AN316" s="155">
        <f t="shared" si="210"/>
        <v>0</v>
      </c>
      <c r="AO316" s="155">
        <f t="shared" si="210"/>
        <v>0</v>
      </c>
      <c r="AP316" s="155">
        <f t="shared" si="210"/>
        <v>0</v>
      </c>
      <c r="AQ316" s="155">
        <f t="shared" si="210"/>
        <v>0</v>
      </c>
      <c r="AR316" s="155">
        <f t="shared" si="210"/>
        <v>0</v>
      </c>
      <c r="AS316" s="155">
        <f t="shared" si="210"/>
        <v>0</v>
      </c>
      <c r="AT316" s="155">
        <f t="shared" ref="AT316:BE316" si="212">AT300-AT312</f>
        <v>0</v>
      </c>
      <c r="AU316" s="155">
        <f t="shared" ref="AU316:BA316" si="213">AU300-AU312</f>
        <v>0</v>
      </c>
      <c r="AV316" s="155">
        <f t="shared" si="213"/>
        <v>0</v>
      </c>
      <c r="AW316" s="155">
        <f t="shared" si="213"/>
        <v>0</v>
      </c>
      <c r="AX316" s="155">
        <f t="shared" si="213"/>
        <v>0</v>
      </c>
      <c r="AY316" s="155">
        <f t="shared" si="213"/>
        <v>0</v>
      </c>
      <c r="AZ316" s="155">
        <f t="shared" si="213"/>
        <v>0</v>
      </c>
      <c r="BA316" s="155">
        <f t="shared" si="213"/>
        <v>0</v>
      </c>
      <c r="BB316" s="155">
        <f t="shared" si="212"/>
        <v>0</v>
      </c>
      <c r="BC316" s="155">
        <f t="shared" si="212"/>
        <v>0</v>
      </c>
      <c r="BD316" s="155">
        <f t="shared" si="212"/>
        <v>0</v>
      </c>
      <c r="BE316" s="155">
        <f t="shared" si="212"/>
        <v>0</v>
      </c>
      <c r="BF316" s="155">
        <f t="shared" si="210"/>
        <v>0</v>
      </c>
      <c r="BG316" s="155">
        <f t="shared" ref="BG316:BH316" si="214">BG300-BG312</f>
        <v>0</v>
      </c>
      <c r="BH316" s="155">
        <f t="shared" si="214"/>
        <v>0</v>
      </c>
      <c r="BI316" s="155">
        <f t="shared" ref="BI316:BN316" si="215">BI300-BI312</f>
        <v>0</v>
      </c>
      <c r="BJ316" s="155">
        <f t="shared" si="215"/>
        <v>0</v>
      </c>
      <c r="BK316" s="155">
        <f t="shared" si="215"/>
        <v>0</v>
      </c>
      <c r="BL316" s="155">
        <f t="shared" si="215"/>
        <v>0</v>
      </c>
      <c r="BM316" s="155">
        <f t="shared" si="215"/>
        <v>0</v>
      </c>
      <c r="BN316" s="155">
        <f t="shared" si="215"/>
        <v>0</v>
      </c>
      <c r="BO316" s="155">
        <f t="shared" si="210"/>
        <v>0</v>
      </c>
      <c r="BP316" s="155">
        <f t="shared" ref="BP316:BY316" si="216">BP300-BP312</f>
        <v>0</v>
      </c>
      <c r="BQ316" s="155">
        <f t="shared" si="216"/>
        <v>0</v>
      </c>
      <c r="BR316" s="155">
        <f t="shared" si="216"/>
        <v>0</v>
      </c>
      <c r="BS316" s="155">
        <f t="shared" si="216"/>
        <v>0</v>
      </c>
      <c r="BT316" s="155">
        <f t="shared" si="216"/>
        <v>0</v>
      </c>
      <c r="BU316" s="155">
        <f t="shared" si="216"/>
        <v>0</v>
      </c>
      <c r="BV316" s="155">
        <f t="shared" si="216"/>
        <v>0</v>
      </c>
      <c r="BW316" s="155">
        <f t="shared" si="216"/>
        <v>0</v>
      </c>
      <c r="BX316" s="155">
        <f t="shared" si="216"/>
        <v>0</v>
      </c>
      <c r="BY316" s="155">
        <f t="shared" si="216"/>
        <v>0</v>
      </c>
      <c r="BZ316" s="155">
        <f t="shared" si="210"/>
        <v>0</v>
      </c>
      <c r="CA316" s="155">
        <f t="shared" si="210"/>
        <v>0</v>
      </c>
      <c r="CB316" s="155">
        <f t="shared" ref="CB316:CJ316" si="217">CB300-CB312</f>
        <v>0</v>
      </c>
      <c r="CC316" s="155">
        <f t="shared" si="217"/>
        <v>0</v>
      </c>
      <c r="CD316" s="155">
        <f t="shared" si="217"/>
        <v>0</v>
      </c>
      <c r="CE316" s="155">
        <f t="shared" si="217"/>
        <v>0</v>
      </c>
      <c r="CF316" s="155">
        <f t="shared" si="217"/>
        <v>0</v>
      </c>
      <c r="CG316" s="155">
        <f t="shared" si="217"/>
        <v>0</v>
      </c>
      <c r="CH316" s="155">
        <f t="shared" ref="CH316" si="218">CH300-CH312</f>
        <v>0</v>
      </c>
      <c r="CI316" s="155">
        <f t="shared" si="217"/>
        <v>0</v>
      </c>
      <c r="CJ316" s="155">
        <f t="shared" si="217"/>
        <v>0</v>
      </c>
      <c r="CK316" s="155">
        <f t="shared" ref="CK316:CL316" si="219">CK300-CK312</f>
        <v>0</v>
      </c>
      <c r="CL316" s="155">
        <f t="shared" si="219"/>
        <v>0</v>
      </c>
      <c r="CM316" s="155">
        <f t="shared" si="210"/>
        <v>0</v>
      </c>
      <c r="CN316" s="155">
        <f t="shared" si="210"/>
        <v>0</v>
      </c>
      <c r="CO316" s="155">
        <f t="shared" si="210"/>
        <v>0</v>
      </c>
      <c r="CP316" s="155">
        <f t="shared" ref="CP316:CQ316" si="220">CP300-CP312</f>
        <v>0</v>
      </c>
      <c r="CQ316" s="155">
        <f t="shared" si="220"/>
        <v>0</v>
      </c>
      <c r="CR316" s="155">
        <f t="shared" si="210"/>
        <v>0</v>
      </c>
      <c r="CS316" s="155">
        <f t="shared" si="210"/>
        <v>0</v>
      </c>
      <c r="CT316" s="155">
        <f t="shared" si="210"/>
        <v>0</v>
      </c>
      <c r="CU316" s="155">
        <f t="shared" ref="CU316:FF316" si="221">CU300-CU312</f>
        <v>0</v>
      </c>
      <c r="CV316" s="155">
        <f t="shared" si="221"/>
        <v>0</v>
      </c>
      <c r="CW316" s="155">
        <f t="shared" si="221"/>
        <v>0</v>
      </c>
      <c r="CX316" s="155">
        <f t="shared" si="221"/>
        <v>0</v>
      </c>
      <c r="CY316" s="155">
        <f t="shared" si="221"/>
        <v>0</v>
      </c>
      <c r="CZ316" s="155">
        <f t="shared" si="221"/>
        <v>0</v>
      </c>
      <c r="DA316" s="155">
        <f t="shared" si="221"/>
        <v>0</v>
      </c>
      <c r="DB316" s="155">
        <f t="shared" si="221"/>
        <v>0</v>
      </c>
      <c r="DC316" s="155">
        <f t="shared" si="221"/>
        <v>0</v>
      </c>
      <c r="DD316" s="155">
        <f t="shared" si="221"/>
        <v>0</v>
      </c>
      <c r="DE316" s="155">
        <f t="shared" si="221"/>
        <v>0</v>
      </c>
      <c r="DF316" s="155">
        <f t="shared" ref="DF316:DL316" si="222">DF300-DF312</f>
        <v>0</v>
      </c>
      <c r="DG316" s="155">
        <f t="shared" si="222"/>
        <v>0</v>
      </c>
      <c r="DH316" s="155">
        <f t="shared" si="222"/>
        <v>0</v>
      </c>
      <c r="DI316" s="155">
        <f t="shared" si="222"/>
        <v>0</v>
      </c>
      <c r="DJ316" s="155">
        <f t="shared" si="222"/>
        <v>0</v>
      </c>
      <c r="DK316" s="155">
        <f t="shared" si="222"/>
        <v>0</v>
      </c>
      <c r="DL316" s="155">
        <f t="shared" si="222"/>
        <v>0</v>
      </c>
      <c r="DM316" s="155">
        <f t="shared" si="221"/>
        <v>0</v>
      </c>
      <c r="DN316" s="155">
        <f t="shared" si="221"/>
        <v>0</v>
      </c>
      <c r="DO316" s="155">
        <f t="shared" si="221"/>
        <v>0</v>
      </c>
      <c r="DP316" s="155">
        <f t="shared" si="221"/>
        <v>0</v>
      </c>
      <c r="DQ316" s="155">
        <f t="shared" si="221"/>
        <v>0</v>
      </c>
      <c r="DR316" s="155">
        <f t="shared" si="221"/>
        <v>0</v>
      </c>
      <c r="DS316" s="155">
        <f t="shared" si="221"/>
        <v>0</v>
      </c>
      <c r="DT316" s="155">
        <f t="shared" ref="DT316:EL316" si="223">DT300-DT312</f>
        <v>0</v>
      </c>
      <c r="DU316" s="155">
        <f t="shared" si="223"/>
        <v>0</v>
      </c>
      <c r="DV316" s="155">
        <f t="shared" si="223"/>
        <v>0</v>
      </c>
      <c r="DW316" s="155">
        <f t="shared" si="223"/>
        <v>0</v>
      </c>
      <c r="DX316" s="155">
        <f t="shared" si="223"/>
        <v>0</v>
      </c>
      <c r="DY316" s="155">
        <f t="shared" si="223"/>
        <v>0</v>
      </c>
      <c r="DZ316" s="155">
        <f t="shared" si="223"/>
        <v>0</v>
      </c>
      <c r="EA316" s="155">
        <f t="shared" si="223"/>
        <v>0</v>
      </c>
      <c r="EB316" s="155">
        <f t="shared" si="223"/>
        <v>0</v>
      </c>
      <c r="EC316" s="155">
        <f t="shared" ref="EC316:EH316" si="224">EC300-EC312</f>
        <v>0</v>
      </c>
      <c r="ED316" s="155">
        <f t="shared" si="224"/>
        <v>0</v>
      </c>
      <c r="EE316" s="155">
        <f t="shared" si="224"/>
        <v>0</v>
      </c>
      <c r="EF316" s="155">
        <f t="shared" si="224"/>
        <v>0</v>
      </c>
      <c r="EG316" s="155">
        <f t="shared" si="224"/>
        <v>0</v>
      </c>
      <c r="EH316" s="155">
        <f t="shared" si="224"/>
        <v>0</v>
      </c>
      <c r="EI316" s="155">
        <f t="shared" si="186"/>
        <v>0</v>
      </c>
      <c r="EJ316" s="155">
        <f t="shared" si="223"/>
        <v>0</v>
      </c>
      <c r="EK316" s="155">
        <f t="shared" si="223"/>
        <v>0</v>
      </c>
      <c r="EL316" s="155">
        <f t="shared" si="223"/>
        <v>0</v>
      </c>
      <c r="EM316" s="155">
        <f t="shared" si="221"/>
        <v>0</v>
      </c>
      <c r="EN316" s="155">
        <f t="shared" ref="EN316:EO316" si="225">EN300-EN312</f>
        <v>0</v>
      </c>
      <c r="EO316" s="155">
        <f t="shared" si="225"/>
        <v>0</v>
      </c>
      <c r="EP316" s="155">
        <f t="shared" si="187"/>
        <v>0</v>
      </c>
      <c r="EQ316" s="155">
        <f t="shared" ref="EQ316:ET316" si="226">EQ300-EQ312</f>
        <v>0</v>
      </c>
      <c r="ER316" s="155">
        <f t="shared" si="226"/>
        <v>0</v>
      </c>
      <c r="ES316" s="155">
        <f t="shared" si="226"/>
        <v>0</v>
      </c>
      <c r="ET316" s="155">
        <f t="shared" si="226"/>
        <v>0</v>
      </c>
      <c r="EU316" s="155">
        <f t="shared" si="187"/>
        <v>0</v>
      </c>
      <c r="EV316" s="155">
        <f t="shared" si="187"/>
        <v>0</v>
      </c>
      <c r="EW316" s="155">
        <f t="shared" si="187"/>
        <v>0</v>
      </c>
      <c r="EX316" s="155">
        <f t="shared" si="187"/>
        <v>0</v>
      </c>
      <c r="EY316" s="155">
        <f t="shared" si="187"/>
        <v>0</v>
      </c>
      <c r="EZ316" s="155">
        <f t="shared" si="221"/>
        <v>0</v>
      </c>
      <c r="FA316" s="155">
        <f t="shared" si="221"/>
        <v>0</v>
      </c>
      <c r="FB316" s="155">
        <f t="shared" ref="FB316" si="227">FB300-FB312</f>
        <v>0</v>
      </c>
      <c r="FC316" s="155">
        <f t="shared" si="221"/>
        <v>0</v>
      </c>
      <c r="FD316" s="155">
        <f t="shared" si="221"/>
        <v>0</v>
      </c>
      <c r="FE316" s="155">
        <f t="shared" si="221"/>
        <v>0</v>
      </c>
      <c r="FF316" s="155">
        <f t="shared" si="221"/>
        <v>0</v>
      </c>
      <c r="FG316" s="155">
        <f t="shared" ref="FG316:FH316" si="228">FG300-FG312</f>
        <v>0</v>
      </c>
      <c r="FH316" s="155">
        <f t="shared" si="228"/>
        <v>0</v>
      </c>
      <c r="FI316" s="155">
        <f t="shared" si="210"/>
        <v>0</v>
      </c>
      <c r="FJ316" s="155">
        <f t="shared" si="210"/>
        <v>0</v>
      </c>
      <c r="FK316" s="116"/>
      <c r="FQ316" s="5"/>
    </row>
    <row r="317" spans="1:173" s="12" customFormat="1" ht="17.55" customHeight="1">
      <c r="B317" s="22"/>
      <c r="E317" s="22"/>
      <c r="G317" s="156" t="s">
        <v>45</v>
      </c>
      <c r="H317" s="155">
        <f t="shared" ref="H317:FJ317" si="229">H301-H313</f>
        <v>0</v>
      </c>
      <c r="I317" s="155">
        <f t="shared" si="229"/>
        <v>0</v>
      </c>
      <c r="J317" s="155">
        <f t="shared" si="229"/>
        <v>0</v>
      </c>
      <c r="K317" s="155">
        <f t="shared" si="229"/>
        <v>0</v>
      </c>
      <c r="L317" s="155">
        <f t="shared" si="229"/>
        <v>0</v>
      </c>
      <c r="M317" s="155">
        <f t="shared" si="229"/>
        <v>0</v>
      </c>
      <c r="N317" s="155">
        <f t="shared" si="229"/>
        <v>0</v>
      </c>
      <c r="O317" s="155">
        <f t="shared" si="229"/>
        <v>0</v>
      </c>
      <c r="P317" s="155">
        <f t="shared" si="229"/>
        <v>0</v>
      </c>
      <c r="Q317" s="155">
        <f t="shared" si="229"/>
        <v>0</v>
      </c>
      <c r="R317" s="155">
        <f t="shared" si="229"/>
        <v>0</v>
      </c>
      <c r="S317" s="155">
        <f t="shared" si="229"/>
        <v>0</v>
      </c>
      <c r="T317" s="155">
        <f t="shared" si="229"/>
        <v>0</v>
      </c>
      <c r="U317" s="155">
        <f t="shared" si="229"/>
        <v>0</v>
      </c>
      <c r="V317" s="155">
        <f t="shared" si="229"/>
        <v>0</v>
      </c>
      <c r="W317" s="155">
        <f t="shared" si="229"/>
        <v>0</v>
      </c>
      <c r="X317" s="155">
        <f t="shared" ref="X317:AH317" si="230">X301-X313</f>
        <v>0</v>
      </c>
      <c r="Y317" s="155">
        <f t="shared" si="230"/>
        <v>0</v>
      </c>
      <c r="Z317" s="155">
        <f t="shared" si="230"/>
        <v>0</v>
      </c>
      <c r="AA317" s="155">
        <f t="shared" si="230"/>
        <v>0</v>
      </c>
      <c r="AB317" s="155">
        <f t="shared" si="230"/>
        <v>0</v>
      </c>
      <c r="AC317" s="155">
        <f t="shared" si="230"/>
        <v>0</v>
      </c>
      <c r="AD317" s="155">
        <f t="shared" si="230"/>
        <v>0</v>
      </c>
      <c r="AE317" s="155">
        <f t="shared" si="230"/>
        <v>0</v>
      </c>
      <c r="AF317" s="155">
        <f t="shared" si="230"/>
        <v>0</v>
      </c>
      <c r="AG317" s="155">
        <f t="shared" si="230"/>
        <v>0</v>
      </c>
      <c r="AH317" s="155">
        <f t="shared" si="230"/>
        <v>0</v>
      </c>
      <c r="AI317" s="155">
        <f t="shared" si="229"/>
        <v>0</v>
      </c>
      <c r="AJ317" s="155">
        <f t="shared" si="229"/>
        <v>0</v>
      </c>
      <c r="AK317" s="155">
        <f t="shared" si="229"/>
        <v>0</v>
      </c>
      <c r="AL317" s="155">
        <f t="shared" si="229"/>
        <v>0</v>
      </c>
      <c r="AM317" s="155">
        <f t="shared" si="229"/>
        <v>0</v>
      </c>
      <c r="AN317" s="155">
        <f t="shared" si="229"/>
        <v>0</v>
      </c>
      <c r="AO317" s="155">
        <f t="shared" si="229"/>
        <v>0</v>
      </c>
      <c r="AP317" s="155">
        <f t="shared" si="229"/>
        <v>0</v>
      </c>
      <c r="AQ317" s="155">
        <f t="shared" si="229"/>
        <v>0</v>
      </c>
      <c r="AR317" s="155">
        <f t="shared" si="229"/>
        <v>0</v>
      </c>
      <c r="AS317" s="155">
        <f t="shared" si="229"/>
        <v>0</v>
      </c>
      <c r="AT317" s="155">
        <f t="shared" ref="AT317:BE317" si="231">AT301-AT313</f>
        <v>0</v>
      </c>
      <c r="AU317" s="155">
        <f t="shared" ref="AU317:BA317" si="232">AU301-AU313</f>
        <v>0</v>
      </c>
      <c r="AV317" s="155">
        <f t="shared" si="232"/>
        <v>0</v>
      </c>
      <c r="AW317" s="155">
        <f t="shared" si="232"/>
        <v>0</v>
      </c>
      <c r="AX317" s="155">
        <f t="shared" si="232"/>
        <v>0</v>
      </c>
      <c r="AY317" s="155">
        <f t="shared" si="232"/>
        <v>0</v>
      </c>
      <c r="AZ317" s="155">
        <f t="shared" si="232"/>
        <v>0</v>
      </c>
      <c r="BA317" s="155">
        <f t="shared" si="232"/>
        <v>0</v>
      </c>
      <c r="BB317" s="155">
        <f t="shared" si="231"/>
        <v>0</v>
      </c>
      <c r="BC317" s="155">
        <f t="shared" si="231"/>
        <v>0</v>
      </c>
      <c r="BD317" s="155">
        <f t="shared" si="231"/>
        <v>0</v>
      </c>
      <c r="BE317" s="155">
        <f t="shared" si="231"/>
        <v>0</v>
      </c>
      <c r="BF317" s="155">
        <f t="shared" si="229"/>
        <v>0</v>
      </c>
      <c r="BG317" s="155">
        <f t="shared" ref="BG317:BH317" si="233">BG301-BG313</f>
        <v>0</v>
      </c>
      <c r="BH317" s="155">
        <f t="shared" si="233"/>
        <v>0</v>
      </c>
      <c r="BI317" s="155">
        <f t="shared" ref="BI317:BN317" si="234">BI301-BI313</f>
        <v>0</v>
      </c>
      <c r="BJ317" s="155">
        <f t="shared" si="234"/>
        <v>0</v>
      </c>
      <c r="BK317" s="155">
        <f t="shared" si="234"/>
        <v>0</v>
      </c>
      <c r="BL317" s="155">
        <f t="shared" si="234"/>
        <v>0</v>
      </c>
      <c r="BM317" s="155">
        <f t="shared" si="234"/>
        <v>0</v>
      </c>
      <c r="BN317" s="155">
        <f t="shared" si="234"/>
        <v>0</v>
      </c>
      <c r="BO317" s="155">
        <f t="shared" si="229"/>
        <v>0</v>
      </c>
      <c r="BP317" s="155">
        <f t="shared" ref="BP317:BY317" si="235">BP301-BP313</f>
        <v>0</v>
      </c>
      <c r="BQ317" s="155">
        <f t="shared" si="235"/>
        <v>0</v>
      </c>
      <c r="BR317" s="155">
        <f t="shared" si="235"/>
        <v>0</v>
      </c>
      <c r="BS317" s="155">
        <f t="shared" si="235"/>
        <v>0</v>
      </c>
      <c r="BT317" s="155">
        <f t="shared" si="235"/>
        <v>0</v>
      </c>
      <c r="BU317" s="155">
        <f t="shared" si="235"/>
        <v>0</v>
      </c>
      <c r="BV317" s="155">
        <f t="shared" si="235"/>
        <v>0</v>
      </c>
      <c r="BW317" s="155">
        <f t="shared" si="235"/>
        <v>0</v>
      </c>
      <c r="BX317" s="155">
        <f t="shared" si="235"/>
        <v>0</v>
      </c>
      <c r="BY317" s="155">
        <f t="shared" si="235"/>
        <v>0</v>
      </c>
      <c r="BZ317" s="155">
        <f t="shared" si="229"/>
        <v>0</v>
      </c>
      <c r="CA317" s="155">
        <f t="shared" si="229"/>
        <v>0</v>
      </c>
      <c r="CB317" s="155">
        <f t="shared" ref="CB317:CJ317" si="236">CB301-CB313</f>
        <v>0</v>
      </c>
      <c r="CC317" s="155">
        <f t="shared" si="236"/>
        <v>0</v>
      </c>
      <c r="CD317" s="155">
        <f t="shared" si="236"/>
        <v>0</v>
      </c>
      <c r="CE317" s="155">
        <f t="shared" si="236"/>
        <v>0</v>
      </c>
      <c r="CF317" s="155">
        <f t="shared" si="236"/>
        <v>0</v>
      </c>
      <c r="CG317" s="155">
        <f t="shared" si="236"/>
        <v>0</v>
      </c>
      <c r="CH317" s="155">
        <f t="shared" ref="CH317" si="237">CH301-CH313</f>
        <v>0</v>
      </c>
      <c r="CI317" s="155">
        <f t="shared" si="236"/>
        <v>0</v>
      </c>
      <c r="CJ317" s="155">
        <f t="shared" si="236"/>
        <v>0</v>
      </c>
      <c r="CK317" s="155">
        <f t="shared" ref="CK317:CL317" si="238">CK301-CK313</f>
        <v>0</v>
      </c>
      <c r="CL317" s="155">
        <f t="shared" si="238"/>
        <v>0</v>
      </c>
      <c r="CM317" s="155">
        <f t="shared" si="229"/>
        <v>0</v>
      </c>
      <c r="CN317" s="155">
        <f t="shared" si="229"/>
        <v>0</v>
      </c>
      <c r="CO317" s="155">
        <f t="shared" si="229"/>
        <v>0</v>
      </c>
      <c r="CP317" s="155">
        <f t="shared" ref="CP317:CQ317" si="239">CP301-CP313</f>
        <v>0</v>
      </c>
      <c r="CQ317" s="155">
        <f t="shared" si="239"/>
        <v>0</v>
      </c>
      <c r="CR317" s="155">
        <f t="shared" si="229"/>
        <v>0</v>
      </c>
      <c r="CS317" s="155">
        <f t="shared" si="229"/>
        <v>0</v>
      </c>
      <c r="CT317" s="155">
        <f t="shared" si="229"/>
        <v>0</v>
      </c>
      <c r="CU317" s="155">
        <f t="shared" ref="CU317:FF317" si="240">CU301-CU313</f>
        <v>0</v>
      </c>
      <c r="CV317" s="155">
        <f t="shared" si="240"/>
        <v>0</v>
      </c>
      <c r="CW317" s="155">
        <f t="shared" si="240"/>
        <v>0</v>
      </c>
      <c r="CX317" s="155">
        <f t="shared" si="240"/>
        <v>0</v>
      </c>
      <c r="CY317" s="155">
        <f t="shared" si="240"/>
        <v>0</v>
      </c>
      <c r="CZ317" s="155">
        <f t="shared" si="240"/>
        <v>0</v>
      </c>
      <c r="DA317" s="155">
        <f t="shared" si="240"/>
        <v>0</v>
      </c>
      <c r="DB317" s="155">
        <f t="shared" si="240"/>
        <v>0</v>
      </c>
      <c r="DC317" s="155">
        <f t="shared" si="240"/>
        <v>0</v>
      </c>
      <c r="DD317" s="155">
        <f t="shared" si="240"/>
        <v>0</v>
      </c>
      <c r="DE317" s="155">
        <f t="shared" si="240"/>
        <v>0</v>
      </c>
      <c r="DF317" s="155">
        <f t="shared" ref="DF317:DL317" si="241">DF301-DF313</f>
        <v>0</v>
      </c>
      <c r="DG317" s="155">
        <f t="shared" si="241"/>
        <v>0</v>
      </c>
      <c r="DH317" s="155">
        <f t="shared" si="241"/>
        <v>0</v>
      </c>
      <c r="DI317" s="155">
        <f t="shared" si="241"/>
        <v>0</v>
      </c>
      <c r="DJ317" s="155">
        <f t="shared" si="241"/>
        <v>0</v>
      </c>
      <c r="DK317" s="155">
        <f t="shared" si="241"/>
        <v>0</v>
      </c>
      <c r="DL317" s="155">
        <f t="shared" si="241"/>
        <v>0</v>
      </c>
      <c r="DM317" s="155">
        <f t="shared" si="240"/>
        <v>0</v>
      </c>
      <c r="DN317" s="155">
        <f t="shared" si="240"/>
        <v>0</v>
      </c>
      <c r="DO317" s="155">
        <f t="shared" si="240"/>
        <v>0</v>
      </c>
      <c r="DP317" s="155">
        <f t="shared" si="240"/>
        <v>0</v>
      </c>
      <c r="DQ317" s="155">
        <f t="shared" si="240"/>
        <v>0</v>
      </c>
      <c r="DR317" s="155">
        <f t="shared" si="240"/>
        <v>0</v>
      </c>
      <c r="DS317" s="155">
        <f t="shared" si="240"/>
        <v>0</v>
      </c>
      <c r="DT317" s="155">
        <f t="shared" ref="DT317:EL317" si="242">DT301-DT313</f>
        <v>0</v>
      </c>
      <c r="DU317" s="155">
        <f t="shared" si="242"/>
        <v>0</v>
      </c>
      <c r="DV317" s="155">
        <f t="shared" si="242"/>
        <v>0</v>
      </c>
      <c r="DW317" s="155">
        <f t="shared" si="242"/>
        <v>0</v>
      </c>
      <c r="DX317" s="155">
        <f t="shared" si="242"/>
        <v>0</v>
      </c>
      <c r="DY317" s="155">
        <f t="shared" si="242"/>
        <v>0</v>
      </c>
      <c r="DZ317" s="155">
        <f t="shared" si="242"/>
        <v>0</v>
      </c>
      <c r="EA317" s="155">
        <f t="shared" si="242"/>
        <v>0</v>
      </c>
      <c r="EB317" s="155">
        <f t="shared" si="242"/>
        <v>0</v>
      </c>
      <c r="EC317" s="155">
        <f t="shared" ref="EC317:EH317" si="243">EC301-EC313</f>
        <v>0</v>
      </c>
      <c r="ED317" s="155">
        <f t="shared" si="243"/>
        <v>0</v>
      </c>
      <c r="EE317" s="155">
        <f t="shared" si="243"/>
        <v>0</v>
      </c>
      <c r="EF317" s="155">
        <f t="shared" si="243"/>
        <v>0</v>
      </c>
      <c r="EG317" s="155">
        <f t="shared" si="243"/>
        <v>0</v>
      </c>
      <c r="EH317" s="155">
        <f t="shared" si="243"/>
        <v>0</v>
      </c>
      <c r="EI317" s="155">
        <f t="shared" si="186"/>
        <v>0</v>
      </c>
      <c r="EJ317" s="155">
        <f t="shared" si="242"/>
        <v>0</v>
      </c>
      <c r="EK317" s="155">
        <f t="shared" si="242"/>
        <v>0</v>
      </c>
      <c r="EL317" s="155">
        <f t="shared" si="242"/>
        <v>0</v>
      </c>
      <c r="EM317" s="155">
        <f t="shared" si="240"/>
        <v>0</v>
      </c>
      <c r="EN317" s="155">
        <f t="shared" ref="EN317:EO317" si="244">EN301-EN313</f>
        <v>0</v>
      </c>
      <c r="EO317" s="155">
        <f t="shared" si="244"/>
        <v>0</v>
      </c>
      <c r="EP317" s="155">
        <f t="shared" si="187"/>
        <v>0</v>
      </c>
      <c r="EQ317" s="155">
        <f t="shared" ref="EQ317:ET317" si="245">EQ301-EQ313</f>
        <v>0</v>
      </c>
      <c r="ER317" s="155">
        <f t="shared" si="245"/>
        <v>0</v>
      </c>
      <c r="ES317" s="155">
        <f t="shared" si="245"/>
        <v>0</v>
      </c>
      <c r="ET317" s="155">
        <f t="shared" si="245"/>
        <v>0</v>
      </c>
      <c r="EU317" s="155">
        <f t="shared" si="187"/>
        <v>0</v>
      </c>
      <c r="EV317" s="155">
        <f t="shared" si="187"/>
        <v>0</v>
      </c>
      <c r="EW317" s="155">
        <f t="shared" si="187"/>
        <v>0</v>
      </c>
      <c r="EX317" s="155">
        <f t="shared" si="187"/>
        <v>0</v>
      </c>
      <c r="EY317" s="155">
        <f t="shared" si="187"/>
        <v>0</v>
      </c>
      <c r="EZ317" s="155">
        <f t="shared" si="240"/>
        <v>0</v>
      </c>
      <c r="FA317" s="155">
        <f t="shared" si="240"/>
        <v>0</v>
      </c>
      <c r="FB317" s="155">
        <f t="shared" ref="FB317" si="246">FB301-FB313</f>
        <v>0</v>
      </c>
      <c r="FC317" s="155">
        <f t="shared" si="240"/>
        <v>0</v>
      </c>
      <c r="FD317" s="155">
        <f t="shared" si="240"/>
        <v>0</v>
      </c>
      <c r="FE317" s="155">
        <f t="shared" si="240"/>
        <v>0</v>
      </c>
      <c r="FF317" s="155">
        <f t="shared" si="240"/>
        <v>0</v>
      </c>
      <c r="FG317" s="155">
        <f t="shared" ref="FG317:FH317" si="247">FG301-FG313</f>
        <v>0</v>
      </c>
      <c r="FH317" s="155">
        <f t="shared" si="247"/>
        <v>0</v>
      </c>
      <c r="FI317" s="155">
        <f t="shared" si="229"/>
        <v>0</v>
      </c>
      <c r="FJ317" s="155">
        <f t="shared" si="229"/>
        <v>0</v>
      </c>
      <c r="FK317" s="116"/>
      <c r="FQ317" s="5"/>
    </row>
    <row r="318" spans="1:173" s="12" customFormat="1" ht="17.55" customHeight="1">
      <c r="B318" s="22"/>
      <c r="E318" s="22"/>
      <c r="G318" s="22"/>
      <c r="H318" s="175">
        <f>SUM(H314:H317)</f>
        <v>0</v>
      </c>
      <c r="I318" s="175">
        <f t="shared" ref="I318:DC318" si="248">SUM(I314:I317)</f>
        <v>0</v>
      </c>
      <c r="J318" s="175">
        <f t="shared" si="248"/>
        <v>0</v>
      </c>
      <c r="K318" s="175">
        <f t="shared" si="248"/>
        <v>0</v>
      </c>
      <c r="L318" s="175">
        <f t="shared" si="248"/>
        <v>0</v>
      </c>
      <c r="M318" s="175">
        <f t="shared" ref="M318:W318" si="249">SUM(M314:M317)</f>
        <v>0</v>
      </c>
      <c r="N318" s="175">
        <f t="shared" si="249"/>
        <v>0</v>
      </c>
      <c r="O318" s="175">
        <f t="shared" si="249"/>
        <v>0</v>
      </c>
      <c r="P318" s="175">
        <f t="shared" si="249"/>
        <v>0</v>
      </c>
      <c r="Q318" s="175">
        <f t="shared" si="249"/>
        <v>0</v>
      </c>
      <c r="R318" s="175">
        <f t="shared" si="249"/>
        <v>0</v>
      </c>
      <c r="S318" s="175">
        <f t="shared" si="249"/>
        <v>0</v>
      </c>
      <c r="T318" s="175">
        <f t="shared" si="249"/>
        <v>0</v>
      </c>
      <c r="U318" s="175">
        <f t="shared" si="249"/>
        <v>0</v>
      </c>
      <c r="V318" s="175">
        <f t="shared" si="249"/>
        <v>0</v>
      </c>
      <c r="W318" s="175">
        <f t="shared" si="249"/>
        <v>0</v>
      </c>
      <c r="X318" s="175">
        <f t="shared" si="248"/>
        <v>0</v>
      </c>
      <c r="Y318" s="175">
        <f t="shared" si="248"/>
        <v>0</v>
      </c>
      <c r="Z318" s="175">
        <f t="shared" si="248"/>
        <v>0</v>
      </c>
      <c r="AA318" s="175">
        <f t="shared" si="248"/>
        <v>0</v>
      </c>
      <c r="AB318" s="175">
        <f t="shared" si="248"/>
        <v>0</v>
      </c>
      <c r="AC318" s="175">
        <f t="shared" si="248"/>
        <v>0</v>
      </c>
      <c r="AD318" s="175">
        <f t="shared" si="248"/>
        <v>0</v>
      </c>
      <c r="AE318" s="175">
        <f t="shared" si="248"/>
        <v>0</v>
      </c>
      <c r="AF318" s="175">
        <f t="shared" si="248"/>
        <v>0</v>
      </c>
      <c r="AG318" s="175">
        <f t="shared" si="248"/>
        <v>0</v>
      </c>
      <c r="AH318" s="175">
        <f t="shared" si="248"/>
        <v>0</v>
      </c>
      <c r="AI318" s="175">
        <f t="shared" ref="AI318:AS318" si="250">SUM(AI314:AI317)</f>
        <v>0</v>
      </c>
      <c r="AJ318" s="175">
        <f t="shared" si="250"/>
        <v>0</v>
      </c>
      <c r="AK318" s="175">
        <f t="shared" si="250"/>
        <v>0</v>
      </c>
      <c r="AL318" s="175">
        <f t="shared" si="250"/>
        <v>0</v>
      </c>
      <c r="AM318" s="175">
        <f t="shared" si="250"/>
        <v>0</v>
      </c>
      <c r="AN318" s="175">
        <f t="shared" si="250"/>
        <v>0</v>
      </c>
      <c r="AO318" s="175">
        <f t="shared" si="250"/>
        <v>0</v>
      </c>
      <c r="AP318" s="175">
        <f t="shared" si="250"/>
        <v>0</v>
      </c>
      <c r="AQ318" s="175">
        <f t="shared" si="250"/>
        <v>0</v>
      </c>
      <c r="AR318" s="175">
        <f t="shared" si="250"/>
        <v>0</v>
      </c>
      <c r="AS318" s="175">
        <f t="shared" si="250"/>
        <v>0</v>
      </c>
      <c r="AT318" s="175">
        <f t="shared" si="248"/>
        <v>0</v>
      </c>
      <c r="AU318" s="175">
        <f t="shared" si="248"/>
        <v>0</v>
      </c>
      <c r="AV318" s="175">
        <f t="shared" si="248"/>
        <v>0</v>
      </c>
      <c r="AW318" s="175">
        <f t="shared" si="248"/>
        <v>0</v>
      </c>
      <c r="AX318" s="175">
        <f t="shared" si="248"/>
        <v>0</v>
      </c>
      <c r="AY318" s="175">
        <f t="shared" si="248"/>
        <v>0</v>
      </c>
      <c r="AZ318" s="175">
        <f t="shared" si="248"/>
        <v>0</v>
      </c>
      <c r="BA318" s="175">
        <f t="shared" si="248"/>
        <v>0</v>
      </c>
      <c r="BB318" s="175">
        <f t="shared" si="248"/>
        <v>0</v>
      </c>
      <c r="BC318" s="175">
        <f t="shared" si="248"/>
        <v>0</v>
      </c>
      <c r="BD318" s="175">
        <f t="shared" si="248"/>
        <v>0</v>
      </c>
      <c r="BE318" s="175">
        <f t="shared" si="248"/>
        <v>0</v>
      </c>
      <c r="BF318" s="175">
        <f t="shared" si="248"/>
        <v>0</v>
      </c>
      <c r="BG318" s="175">
        <f t="shared" si="248"/>
        <v>0</v>
      </c>
      <c r="BH318" s="175">
        <f t="shared" si="248"/>
        <v>0</v>
      </c>
      <c r="BI318" s="175">
        <f t="shared" si="248"/>
        <v>0</v>
      </c>
      <c r="BJ318" s="175">
        <f t="shared" si="248"/>
        <v>0</v>
      </c>
      <c r="BK318" s="175">
        <f t="shared" si="248"/>
        <v>0</v>
      </c>
      <c r="BL318" s="175">
        <f t="shared" si="248"/>
        <v>0</v>
      </c>
      <c r="BM318" s="175">
        <f t="shared" si="248"/>
        <v>0</v>
      </c>
      <c r="BN318" s="175">
        <f t="shared" ref="BN318" si="251">SUM(BN314:BN317)</f>
        <v>0</v>
      </c>
      <c r="BO318" s="175">
        <f t="shared" si="248"/>
        <v>0</v>
      </c>
      <c r="BP318" s="175">
        <f t="shared" si="248"/>
        <v>0</v>
      </c>
      <c r="BQ318" s="175">
        <f t="shared" si="248"/>
        <v>0</v>
      </c>
      <c r="BR318" s="175">
        <f t="shared" si="248"/>
        <v>0</v>
      </c>
      <c r="BS318" s="175">
        <f t="shared" si="248"/>
        <v>0</v>
      </c>
      <c r="BT318" s="175">
        <f t="shared" si="248"/>
        <v>0</v>
      </c>
      <c r="BU318" s="175">
        <f t="shared" si="248"/>
        <v>0</v>
      </c>
      <c r="BV318" s="175">
        <f t="shared" si="248"/>
        <v>0</v>
      </c>
      <c r="BW318" s="175">
        <f t="shared" si="248"/>
        <v>0</v>
      </c>
      <c r="BX318" s="175">
        <f t="shared" si="248"/>
        <v>0</v>
      </c>
      <c r="BY318" s="175">
        <f t="shared" si="248"/>
        <v>0</v>
      </c>
      <c r="BZ318" s="175">
        <f t="shared" si="248"/>
        <v>0</v>
      </c>
      <c r="CA318" s="175">
        <f t="shared" si="248"/>
        <v>0</v>
      </c>
      <c r="CB318" s="175">
        <f t="shared" si="248"/>
        <v>0</v>
      </c>
      <c r="CC318" s="175">
        <f t="shared" si="248"/>
        <v>0</v>
      </c>
      <c r="CD318" s="175">
        <f t="shared" si="248"/>
        <v>0</v>
      </c>
      <c r="CE318" s="175">
        <f t="shared" si="248"/>
        <v>0</v>
      </c>
      <c r="CF318" s="175">
        <f t="shared" si="248"/>
        <v>0</v>
      </c>
      <c r="CG318" s="175">
        <f t="shared" si="248"/>
        <v>0</v>
      </c>
      <c r="CH318" s="175">
        <f t="shared" ref="CH318" si="252">SUM(CH314:CH317)</f>
        <v>0</v>
      </c>
      <c r="CI318" s="175">
        <f t="shared" si="248"/>
        <v>0</v>
      </c>
      <c r="CJ318" s="175">
        <f t="shared" si="248"/>
        <v>0</v>
      </c>
      <c r="CK318" s="175">
        <f t="shared" si="248"/>
        <v>0</v>
      </c>
      <c r="CL318" s="175">
        <f t="shared" si="248"/>
        <v>0</v>
      </c>
      <c r="CM318" s="175">
        <f t="shared" si="248"/>
        <v>0</v>
      </c>
      <c r="CN318" s="175">
        <f t="shared" si="248"/>
        <v>0</v>
      </c>
      <c r="CO318" s="175">
        <f t="shared" si="248"/>
        <v>0</v>
      </c>
      <c r="CP318" s="175">
        <f t="shared" si="248"/>
        <v>0</v>
      </c>
      <c r="CQ318" s="175">
        <f t="shared" si="248"/>
        <v>0</v>
      </c>
      <c r="CR318" s="175">
        <f t="shared" si="248"/>
        <v>0</v>
      </c>
      <c r="CS318" s="175">
        <f t="shared" si="248"/>
        <v>0</v>
      </c>
      <c r="CT318" s="175">
        <f t="shared" si="248"/>
        <v>0</v>
      </c>
      <c r="CU318" s="175">
        <f t="shared" si="248"/>
        <v>0</v>
      </c>
      <c r="CV318" s="175">
        <f t="shared" si="248"/>
        <v>0</v>
      </c>
      <c r="CW318" s="175">
        <f t="shared" si="248"/>
        <v>0</v>
      </c>
      <c r="CX318" s="175">
        <f t="shared" si="248"/>
        <v>0</v>
      </c>
      <c r="CY318" s="175">
        <f t="shared" si="248"/>
        <v>0</v>
      </c>
      <c r="CZ318" s="175">
        <f t="shared" si="248"/>
        <v>0</v>
      </c>
      <c r="DA318" s="175">
        <f t="shared" si="248"/>
        <v>0</v>
      </c>
      <c r="DB318" s="175">
        <f t="shared" si="248"/>
        <v>0</v>
      </c>
      <c r="DC318" s="175">
        <f t="shared" si="248"/>
        <v>0</v>
      </c>
      <c r="DD318" s="175">
        <f t="shared" ref="DD318:FJ318" si="253">SUM(DD314:DD317)</f>
        <v>0</v>
      </c>
      <c r="DE318" s="175">
        <f t="shared" si="253"/>
        <v>0</v>
      </c>
      <c r="DF318" s="175">
        <f t="shared" si="253"/>
        <v>0</v>
      </c>
      <c r="DG318" s="175">
        <f t="shared" si="253"/>
        <v>0</v>
      </c>
      <c r="DH318" s="175">
        <f t="shared" si="253"/>
        <v>0</v>
      </c>
      <c r="DI318" s="175">
        <f t="shared" si="253"/>
        <v>0</v>
      </c>
      <c r="DJ318" s="175">
        <f t="shared" si="253"/>
        <v>0</v>
      </c>
      <c r="DK318" s="175">
        <f t="shared" si="253"/>
        <v>0</v>
      </c>
      <c r="DL318" s="175">
        <f t="shared" si="253"/>
        <v>0</v>
      </c>
      <c r="DM318" s="175">
        <f t="shared" si="253"/>
        <v>0</v>
      </c>
      <c r="DN318" s="175">
        <f t="shared" si="253"/>
        <v>0</v>
      </c>
      <c r="DO318" s="175">
        <f t="shared" si="253"/>
        <v>0</v>
      </c>
      <c r="DP318" s="175">
        <f t="shared" si="253"/>
        <v>0</v>
      </c>
      <c r="DQ318" s="175">
        <f t="shared" si="253"/>
        <v>0</v>
      </c>
      <c r="DR318" s="175">
        <f t="shared" si="253"/>
        <v>0</v>
      </c>
      <c r="DS318" s="175">
        <f t="shared" si="253"/>
        <v>0</v>
      </c>
      <c r="DT318" s="175">
        <f t="shared" si="253"/>
        <v>0</v>
      </c>
      <c r="DU318" s="175">
        <f t="shared" si="253"/>
        <v>0</v>
      </c>
      <c r="DV318" s="175">
        <f t="shared" si="253"/>
        <v>0</v>
      </c>
      <c r="DW318" s="175">
        <f t="shared" si="253"/>
        <v>0</v>
      </c>
      <c r="DX318" s="175">
        <f t="shared" si="253"/>
        <v>0</v>
      </c>
      <c r="DY318" s="175">
        <f t="shared" si="253"/>
        <v>0</v>
      </c>
      <c r="DZ318" s="175">
        <f t="shared" si="253"/>
        <v>0</v>
      </c>
      <c r="EA318" s="175">
        <f t="shared" si="253"/>
        <v>0</v>
      </c>
      <c r="EB318" s="175">
        <f t="shared" si="253"/>
        <v>0</v>
      </c>
      <c r="EC318" s="175">
        <f t="shared" si="253"/>
        <v>0</v>
      </c>
      <c r="ED318" s="175">
        <f t="shared" si="253"/>
        <v>0</v>
      </c>
      <c r="EE318" s="175">
        <f t="shared" si="253"/>
        <v>0</v>
      </c>
      <c r="EF318" s="175">
        <f t="shared" si="253"/>
        <v>0</v>
      </c>
      <c r="EG318" s="175">
        <f t="shared" si="253"/>
        <v>0</v>
      </c>
      <c r="EH318" s="175">
        <f t="shared" si="253"/>
        <v>0</v>
      </c>
      <c r="EI318" s="175">
        <f t="shared" si="253"/>
        <v>0</v>
      </c>
      <c r="EJ318" s="175">
        <f t="shared" si="253"/>
        <v>0</v>
      </c>
      <c r="EK318" s="175">
        <f t="shared" si="253"/>
        <v>0</v>
      </c>
      <c r="EL318" s="175">
        <f t="shared" si="253"/>
        <v>0</v>
      </c>
      <c r="EM318" s="175">
        <f t="shared" si="253"/>
        <v>0</v>
      </c>
      <c r="EN318" s="175">
        <f t="shared" ref="EN318:EY318" si="254">SUM(EN314:EN317)</f>
        <v>0</v>
      </c>
      <c r="EO318" s="175">
        <f t="shared" si="254"/>
        <v>0</v>
      </c>
      <c r="EP318" s="175">
        <f t="shared" si="254"/>
        <v>0</v>
      </c>
      <c r="EQ318" s="175">
        <f t="shared" ref="EQ318:ET318" si="255">SUM(EQ314:EQ317)</f>
        <v>0</v>
      </c>
      <c r="ER318" s="175">
        <f t="shared" si="255"/>
        <v>0</v>
      </c>
      <c r="ES318" s="175">
        <f t="shared" si="255"/>
        <v>0</v>
      </c>
      <c r="ET318" s="175">
        <f t="shared" si="255"/>
        <v>0</v>
      </c>
      <c r="EU318" s="175">
        <f t="shared" si="254"/>
        <v>0</v>
      </c>
      <c r="EV318" s="175">
        <f t="shared" si="254"/>
        <v>0</v>
      </c>
      <c r="EW318" s="175">
        <f t="shared" si="254"/>
        <v>0</v>
      </c>
      <c r="EX318" s="175">
        <f t="shared" si="254"/>
        <v>0</v>
      </c>
      <c r="EY318" s="175">
        <f t="shared" si="254"/>
        <v>0</v>
      </c>
      <c r="EZ318" s="175">
        <f t="shared" si="253"/>
        <v>0</v>
      </c>
      <c r="FA318" s="175">
        <f t="shared" si="253"/>
        <v>0</v>
      </c>
      <c r="FB318" s="175">
        <f t="shared" si="253"/>
        <v>0</v>
      </c>
      <c r="FC318" s="175">
        <f t="shared" si="253"/>
        <v>0</v>
      </c>
      <c r="FD318" s="175">
        <f t="shared" si="253"/>
        <v>0</v>
      </c>
      <c r="FE318" s="175">
        <f t="shared" si="253"/>
        <v>0</v>
      </c>
      <c r="FF318" s="175">
        <f t="shared" si="253"/>
        <v>0</v>
      </c>
      <c r="FG318" s="175">
        <f t="shared" si="253"/>
        <v>0</v>
      </c>
      <c r="FH318" s="175">
        <f t="shared" ref="FH318" si="256">SUM(FH314:FH317)</f>
        <v>0</v>
      </c>
      <c r="FI318" s="175">
        <f t="shared" si="253"/>
        <v>0</v>
      </c>
      <c r="FJ318" s="175">
        <f t="shared" si="253"/>
        <v>0</v>
      </c>
      <c r="FK318" s="116"/>
      <c r="FQ318" s="5"/>
    </row>
    <row r="319" spans="1:173" s="12" customFormat="1" ht="17.55" customHeight="1">
      <c r="B319" s="22"/>
      <c r="E319" s="22"/>
      <c r="G319" s="146" t="s">
        <v>92</v>
      </c>
      <c r="H319" s="145" t="str">
        <f t="shared" ref="H319:AM319" si="257">H6</f>
        <v>ANVLINK-00</v>
      </c>
      <c r="I319" s="145" t="str">
        <f t="shared" si="257"/>
        <v>N1030D2L-00</v>
      </c>
      <c r="J319" s="145" t="str">
        <f t="shared" si="257"/>
        <v>N1030L2L-00</v>
      </c>
      <c r="K319" s="145" t="str">
        <f t="shared" si="257"/>
        <v>N1030O2I-00</v>
      </c>
      <c r="L319" s="145" t="str">
        <f t="shared" si="257"/>
        <v>N103D42L-00</v>
      </c>
      <c r="M319" s="145" t="str">
        <f t="shared" si="257"/>
        <v>N105T4L-00</v>
      </c>
      <c r="N319" s="145" t="str">
        <f t="shared" si="257"/>
        <v>N105TD4D-00</v>
      </c>
      <c r="O319" s="145" t="str">
        <f t="shared" si="257"/>
        <v>N105TO4D-00</v>
      </c>
      <c r="P319" s="145" t="str">
        <f t="shared" si="257"/>
        <v>N105TO4L-00</v>
      </c>
      <c r="Q319" s="145" t="str">
        <f t="shared" si="257"/>
        <v>N1650D4L-00</v>
      </c>
      <c r="R319" s="145" t="str">
        <f t="shared" si="257"/>
        <v>N1650GO4-00</v>
      </c>
      <c r="S319" s="145" t="str">
        <f t="shared" si="257"/>
        <v>N1650IO4-00</v>
      </c>
      <c r="T319" s="145" t="str">
        <f t="shared" si="257"/>
        <v>N1650IX4-00</v>
      </c>
      <c r="U319" s="145" t="str">
        <f t="shared" si="257"/>
        <v>N1650O4-00</v>
      </c>
      <c r="V319" s="145" t="str">
        <f t="shared" si="257"/>
        <v>N1650O4L-00</v>
      </c>
      <c r="W319" s="145" t="str">
        <f t="shared" si="257"/>
        <v>N1650W24-00</v>
      </c>
      <c r="X319" s="145" t="str">
        <f t="shared" si="257"/>
        <v>N1650WO4-00</v>
      </c>
      <c r="Y319" s="145" t="str">
        <f t="shared" si="257"/>
        <v>N1656D4-00</v>
      </c>
      <c r="Z319" s="145" t="str">
        <f t="shared" si="257"/>
        <v>N1656D4L-00</v>
      </c>
      <c r="AA319" s="145" t="str">
        <f t="shared" si="257"/>
        <v>N1656EO4-00</v>
      </c>
      <c r="AB319" s="145" t="str">
        <f t="shared" si="257"/>
        <v>N1656O4-00</v>
      </c>
      <c r="AC319" s="145" t="str">
        <f t="shared" si="257"/>
        <v>N1656O4L-00</v>
      </c>
      <c r="AD319" s="145" t="str">
        <f t="shared" si="257"/>
        <v>N1656W24-00</v>
      </c>
      <c r="AE319" s="145" t="str">
        <f t="shared" si="257"/>
        <v>N1656WO4-00</v>
      </c>
      <c r="AF319" s="145" t="str">
        <f t="shared" si="257"/>
        <v>N165SD4-00</v>
      </c>
      <c r="AG319" s="145" t="str">
        <f t="shared" si="257"/>
        <v>N165SO4-00</v>
      </c>
      <c r="AH319" s="145" t="str">
        <f t="shared" si="257"/>
        <v>N165SWO4-00</v>
      </c>
      <c r="AI319" s="145" t="str">
        <f t="shared" si="257"/>
        <v>N1660D6-00</v>
      </c>
      <c r="AJ319" s="145" t="str">
        <f t="shared" si="257"/>
        <v>N1660G6-00</v>
      </c>
      <c r="AK319" s="145" t="str">
        <f t="shared" si="257"/>
        <v>N1660GO6-00</v>
      </c>
      <c r="AL319" s="145" t="str">
        <f t="shared" si="257"/>
        <v>N1660IO6-00</v>
      </c>
      <c r="AM319" s="145" t="str">
        <f t="shared" si="257"/>
        <v>N1660O6-00</v>
      </c>
      <c r="AN319" s="145" t="str">
        <f t="shared" ref="AN319:BS319" si="258">AN6</f>
        <v>N166SA-00</v>
      </c>
      <c r="AO319" s="145" t="str">
        <f t="shared" si="258"/>
        <v>N166SD6-00</v>
      </c>
      <c r="AP319" s="145" t="str">
        <f t="shared" si="258"/>
        <v>N166SDV6-EC</v>
      </c>
      <c r="AQ319" s="145" t="str">
        <f t="shared" si="258"/>
        <v>N166SG6-00</v>
      </c>
      <c r="AR319" s="145" t="str">
        <f t="shared" si="258"/>
        <v>N166SGO6-00</v>
      </c>
      <c r="AS319" s="145" t="str">
        <f t="shared" si="258"/>
        <v>N166SIO6-00</v>
      </c>
      <c r="AT319" s="145" t="str">
        <f t="shared" si="258"/>
        <v>N166SIX6-00</v>
      </c>
      <c r="AU319" s="145" t="str">
        <f t="shared" si="258"/>
        <v>N166SO6-00</v>
      </c>
      <c r="AV319" s="145" t="str">
        <f t="shared" si="258"/>
        <v>N166TGO6-00</v>
      </c>
      <c r="AW319" s="145" t="str">
        <f t="shared" si="258"/>
        <v>N166TIO6-00</v>
      </c>
      <c r="AX319" s="145" t="str">
        <f t="shared" si="258"/>
        <v>N166TIX6-00</v>
      </c>
      <c r="AY319" s="145" t="str">
        <f t="shared" si="258"/>
        <v>N166TO6-00</v>
      </c>
      <c r="AZ319" s="145" t="str">
        <f t="shared" si="258"/>
        <v>N166TW26-00</v>
      </c>
      <c r="BA319" s="145" t="str">
        <f t="shared" si="258"/>
        <v>N2060AX-00</v>
      </c>
      <c r="BB319" s="145" t="str">
        <f t="shared" si="258"/>
        <v>N2060D6-00</v>
      </c>
      <c r="BC319" s="145" t="str">
        <f t="shared" si="258"/>
        <v>N2060GP-00</v>
      </c>
      <c r="BD319" s="145" t="str">
        <f t="shared" si="258"/>
        <v>N2060IO6-00</v>
      </c>
      <c r="BE319" s="145" t="str">
        <f t="shared" si="258"/>
        <v>N2060IX6-00</v>
      </c>
      <c r="BF319" s="145" t="str">
        <f t="shared" si="258"/>
        <v>N2060O6-00</v>
      </c>
      <c r="BG319" s="145" t="str">
        <f t="shared" si="258"/>
        <v>N2060W26-00</v>
      </c>
      <c r="BH319" s="145" t="str">
        <f t="shared" si="258"/>
        <v>N2060WO6-00</v>
      </c>
      <c r="BI319" s="145" t="str">
        <f t="shared" si="258"/>
        <v>N206SGW8-00</v>
      </c>
      <c r="BJ319" s="145" t="str">
        <f t="shared" si="258"/>
        <v>N206SW2-00</v>
      </c>
      <c r="BK319" s="145" t="str">
        <f t="shared" si="258"/>
        <v>N207SA-00</v>
      </c>
      <c r="BL319" s="145" t="str">
        <f t="shared" si="258"/>
        <v>N207SGOD-00</v>
      </c>
      <c r="BM319" s="145" t="str">
        <f t="shared" si="258"/>
        <v>N207SGWD-00</v>
      </c>
      <c r="BN319" s="145" t="str">
        <f t="shared" si="258"/>
        <v>N207SW-00</v>
      </c>
      <c r="BO319" s="145" t="str">
        <f t="shared" si="258"/>
        <v>N207SW-00</v>
      </c>
      <c r="BP319" s="145" t="str">
        <f t="shared" si="258"/>
        <v>N207SWO-00</v>
      </c>
      <c r="BQ319" s="145" t="str">
        <f t="shared" si="258"/>
        <v>N2080TO-00</v>
      </c>
      <c r="BR319" s="145" t="str">
        <f t="shared" si="258"/>
        <v>N208SG-00</v>
      </c>
      <c r="BS319" s="145" t="str">
        <f t="shared" si="258"/>
        <v>N208SGO-00</v>
      </c>
      <c r="BT319" s="145" t="str">
        <f t="shared" ref="BT319:CY319" si="259">BT6</f>
        <v>N208SW-00</v>
      </c>
      <c r="BU319" s="145" t="str">
        <f t="shared" si="259"/>
        <v>N3060AE-00</v>
      </c>
      <c r="BV319" s="145" t="str">
        <f t="shared" si="259"/>
        <v>N3060E-00</v>
      </c>
      <c r="BW319" s="145" t="str">
        <f t="shared" si="259"/>
        <v>N3060EO-00</v>
      </c>
      <c r="BX319" s="145" t="str">
        <f t="shared" si="259"/>
        <v>N3060GO-00</v>
      </c>
      <c r="BY319" s="145" t="str">
        <f t="shared" si="259"/>
        <v>N3060VO-00</v>
      </c>
      <c r="BZ319" s="145" t="str">
        <f t="shared" si="259"/>
        <v>N306TAE-00</v>
      </c>
      <c r="CA319" s="145" t="str">
        <f t="shared" si="259"/>
        <v>N306TAM-00</v>
      </c>
      <c r="CB319" s="145" t="str">
        <f t="shared" si="259"/>
        <v>N306TE-00</v>
      </c>
      <c r="CC319" s="145" t="str">
        <f t="shared" si="259"/>
        <v>N306TEO-00</v>
      </c>
      <c r="CD319" s="145" t="str">
        <f t="shared" si="259"/>
        <v>N306TGO-00</v>
      </c>
      <c r="CE319" s="145" t="str">
        <f t="shared" si="259"/>
        <v>N306TGOP-00</v>
      </c>
      <c r="CF319" s="145" t="str">
        <f t="shared" si="259"/>
        <v>N306TGP-00</v>
      </c>
      <c r="CG319" s="145" t="str">
        <f t="shared" si="259"/>
        <v>N306TVO-00</v>
      </c>
      <c r="CH319" s="145" t="str">
        <f t="shared" si="259"/>
        <v>N3070AM-00</v>
      </c>
      <c r="CI319" s="145" t="str">
        <f t="shared" si="259"/>
        <v>N3070AM-00</v>
      </c>
      <c r="CJ319" s="145" t="str">
        <f t="shared" si="259"/>
        <v>N3070E-00</v>
      </c>
      <c r="CK319" s="145" t="str">
        <f t="shared" si="259"/>
        <v>N3070EO-00</v>
      </c>
      <c r="CL319" s="145" t="str">
        <f t="shared" si="259"/>
        <v>N3070GO-00</v>
      </c>
      <c r="CM319" s="145" t="str">
        <f t="shared" si="259"/>
        <v>N3070VO-00</v>
      </c>
      <c r="CN319" s="145" t="str">
        <f t="shared" si="259"/>
        <v>N3080AM-00</v>
      </c>
      <c r="CO319" s="145" t="str">
        <f t="shared" si="259"/>
        <v>N3080AW-00</v>
      </c>
      <c r="CP319" s="145" t="str">
        <f t="shared" si="259"/>
        <v>N3080AWB-00</v>
      </c>
      <c r="CQ319" s="145" t="str">
        <f t="shared" si="259"/>
        <v>N3080AX-00</v>
      </c>
      <c r="CR319" s="145" t="str">
        <f t="shared" si="259"/>
        <v>N3080E-00</v>
      </c>
      <c r="CS319" s="145" t="str">
        <f t="shared" si="259"/>
        <v>N3080EO-00</v>
      </c>
      <c r="CT319" s="145" t="str">
        <f t="shared" si="259"/>
        <v>N3080GO-00</v>
      </c>
      <c r="CU319" s="145" t="str">
        <f t="shared" si="259"/>
        <v>N3080GWB-00</v>
      </c>
      <c r="CV319" s="145" t="str">
        <f t="shared" si="259"/>
        <v>N3080IE-00</v>
      </c>
      <c r="CW319" s="145" t="str">
        <f t="shared" si="259"/>
        <v>N3080IE-AU</v>
      </c>
      <c r="CX319" s="145" t="str">
        <f t="shared" si="259"/>
        <v>N3080IE-CN</v>
      </c>
      <c r="CY319" s="145" t="str">
        <f t="shared" si="259"/>
        <v>N3080IE-JP</v>
      </c>
      <c r="CZ319" s="145" t="str">
        <f t="shared" ref="CZ319:EE319" si="260">CZ6</f>
        <v>N3080IE-KR</v>
      </c>
      <c r="DA319" s="145" t="str">
        <f t="shared" si="260"/>
        <v>N3080IE-TW</v>
      </c>
      <c r="DB319" s="145" t="str">
        <f t="shared" si="260"/>
        <v>N3080IE-US</v>
      </c>
      <c r="DC319" s="145" t="str">
        <f t="shared" si="260"/>
        <v>N3080T-00</v>
      </c>
      <c r="DD319" s="145" t="str">
        <f t="shared" si="260"/>
        <v>N3080VO-00</v>
      </c>
      <c r="DE319" s="145" t="str">
        <f t="shared" si="260"/>
        <v>N3090AM-00</v>
      </c>
      <c r="DF319" s="145" t="str">
        <f t="shared" si="260"/>
        <v>N3090AW-00</v>
      </c>
      <c r="DG319" s="145" t="str">
        <f t="shared" si="260"/>
        <v>N3090AWB-00</v>
      </c>
      <c r="DH319" s="145" t="str">
        <f t="shared" si="260"/>
        <v>N3090AX-00</v>
      </c>
      <c r="DI319" s="145" t="str">
        <f t="shared" si="260"/>
        <v>N3090E-00</v>
      </c>
      <c r="DJ319" s="145" t="str">
        <f t="shared" si="260"/>
        <v>N3090EO-00</v>
      </c>
      <c r="DK319" s="145" t="str">
        <f t="shared" si="260"/>
        <v>N3090GO-00</v>
      </c>
      <c r="DL319" s="145" t="str">
        <f t="shared" si="260"/>
        <v>N3090IE-00</v>
      </c>
      <c r="DM319" s="145" t="str">
        <f t="shared" si="260"/>
        <v>N3090IE-AU</v>
      </c>
      <c r="DN319" s="145" t="str">
        <f t="shared" si="260"/>
        <v>N3090IE-CN</v>
      </c>
      <c r="DO319" s="145" t="str">
        <f t="shared" si="260"/>
        <v>N3090IE-JP</v>
      </c>
      <c r="DP319" s="145" t="str">
        <f t="shared" si="260"/>
        <v>N3090IE-KR</v>
      </c>
      <c r="DQ319" s="145" t="str">
        <f t="shared" si="260"/>
        <v>N3090IE-US</v>
      </c>
      <c r="DR319" s="145" t="str">
        <f t="shared" si="260"/>
        <v>N3090T-00</v>
      </c>
      <c r="DS319" s="145" t="str">
        <f t="shared" si="260"/>
        <v>N3090T-EC</v>
      </c>
      <c r="DT319" s="145" t="str">
        <f t="shared" si="260"/>
        <v>N3090VO-00</v>
      </c>
      <c r="DU319" s="145" t="str">
        <f t="shared" si="260"/>
        <v>N71052IL-00</v>
      </c>
      <c r="DV319" s="145" t="str">
        <f t="shared" si="260"/>
        <v>N7105S2L-00</v>
      </c>
      <c r="DW319" s="145" t="str">
        <f t="shared" si="260"/>
        <v>N710D32L-00</v>
      </c>
      <c r="DX319" s="145" t="str">
        <f t="shared" si="260"/>
        <v>N710D52L-00</v>
      </c>
      <c r="DY319" s="145" t="str">
        <f t="shared" si="260"/>
        <v>N710D5GL-00</v>
      </c>
      <c r="DZ319" s="145" t="str">
        <f t="shared" si="260"/>
        <v>N730D52I-00</v>
      </c>
      <c r="EA319" s="145" t="str">
        <f t="shared" si="260"/>
        <v>N730D52L-00</v>
      </c>
      <c r="EB319" s="145" t="str">
        <f t="shared" si="260"/>
        <v>R55XTD6-00</v>
      </c>
      <c r="EC319" s="145" t="str">
        <f t="shared" si="260"/>
        <v>R55XTD64-00</v>
      </c>
      <c r="ED319" s="145" t="str">
        <f t="shared" si="260"/>
        <v>R55XTGO-00</v>
      </c>
      <c r="EE319" s="145" t="str">
        <f t="shared" si="260"/>
        <v>R55XTGO4-00</v>
      </c>
      <c r="EF319" s="145" t="str">
        <f t="shared" ref="EF319:FJ319" si="261">EF6</f>
        <v>R55XTOC-00</v>
      </c>
      <c r="EG319" s="145" t="str">
        <f t="shared" si="261"/>
        <v>R55XTOC4-00</v>
      </c>
      <c r="EH319" s="145" t="str">
        <f t="shared" si="261"/>
        <v>R56XTGO-00</v>
      </c>
      <c r="EI319" s="145" t="str">
        <f t="shared" si="261"/>
        <v>R56XTWF-00</v>
      </c>
      <c r="EJ319" s="145" t="str">
        <f t="shared" si="261"/>
        <v>R56XTWO-00</v>
      </c>
      <c r="EK319" s="145" t="str">
        <f t="shared" si="261"/>
        <v>R57G-00</v>
      </c>
      <c r="EL319" s="145" t="str">
        <f t="shared" si="261"/>
        <v>R57GO-00</v>
      </c>
      <c r="EM319" s="145" t="str">
        <f t="shared" si="261"/>
        <v>R57XTA-00</v>
      </c>
      <c r="EN319" s="145" t="str">
        <f t="shared" si="261"/>
        <v>R57XTG-00</v>
      </c>
      <c r="EO319" s="145" t="str">
        <f t="shared" si="261"/>
        <v>R57XTGO-00</v>
      </c>
      <c r="EP319" s="145" t="str">
        <f t="shared" si="261"/>
        <v>R67E-00</v>
      </c>
      <c r="EQ319" s="145" t="str">
        <f t="shared" si="261"/>
        <v>R67GO-00</v>
      </c>
      <c r="ER319" s="145" t="str">
        <f t="shared" si="261"/>
        <v>R67XTAE-00</v>
      </c>
      <c r="ES319" s="145" t="str">
        <f t="shared" si="261"/>
        <v>R67XTB-00</v>
      </c>
      <c r="ET319" s="145" t="str">
        <f t="shared" si="261"/>
        <v>R67XTE-00</v>
      </c>
      <c r="EU319" s="145" t="str">
        <f t="shared" si="261"/>
        <v>R67XTGO-00</v>
      </c>
      <c r="EV319" s="145" t="str">
        <f t="shared" si="261"/>
        <v>R68AM-00</v>
      </c>
      <c r="EW319" s="145" t="str">
        <f t="shared" si="261"/>
        <v>R68B-00</v>
      </c>
      <c r="EX319" s="145" t="str">
        <f t="shared" si="261"/>
        <v>R68GO-00</v>
      </c>
      <c r="EY319" s="145" t="str">
        <f t="shared" si="261"/>
        <v>R68XTAM-00</v>
      </c>
      <c r="EZ319" s="145" t="str">
        <f t="shared" si="261"/>
        <v>R68XTAMC-00</v>
      </c>
      <c r="FA319" s="145" t="str">
        <f t="shared" si="261"/>
        <v>R68XTB-00</v>
      </c>
      <c r="FB319" s="145" t="str">
        <f t="shared" si="261"/>
        <v>R68XTGO-00</v>
      </c>
      <c r="FC319" s="145" t="str">
        <f t="shared" si="261"/>
        <v>R69XTAM-00</v>
      </c>
      <c r="FD319" s="145" t="str">
        <f t="shared" si="261"/>
        <v>R69XTAWB-00</v>
      </c>
      <c r="FE319" s="145" t="str">
        <f t="shared" si="261"/>
        <v>R69XTB-00</v>
      </c>
      <c r="FF319" s="145" t="str">
        <f t="shared" si="261"/>
        <v>R69XTGO-00</v>
      </c>
      <c r="FG319" s="145" t="str">
        <f t="shared" si="261"/>
        <v>RX570G8-00</v>
      </c>
      <c r="FH319" s="145" t="str">
        <f t="shared" si="261"/>
        <v>RX580G8-00</v>
      </c>
      <c r="FI319" s="145" t="str">
        <f t="shared" si="261"/>
        <v>RX582048-00</v>
      </c>
      <c r="FJ319" s="145" t="str">
        <f t="shared" si="261"/>
        <v>RX590GME-00</v>
      </c>
      <c r="FK319" s="161" t="s">
        <v>90</v>
      </c>
      <c r="FQ319" s="5"/>
    </row>
    <row r="320" spans="1:173" s="12" customFormat="1" ht="17.55" customHeight="1">
      <c r="B320" s="22"/>
      <c r="E320" s="22"/>
      <c r="G320" s="146" t="s">
        <v>88</v>
      </c>
      <c r="H320" s="147">
        <f t="shared" ref="H320:AM320" si="262">H118</f>
        <v>100</v>
      </c>
      <c r="I320" s="147">
        <f t="shared" si="262"/>
        <v>0</v>
      </c>
      <c r="J320" s="147">
        <f t="shared" si="262"/>
        <v>0</v>
      </c>
      <c r="K320" s="147">
        <f t="shared" si="262"/>
        <v>0</v>
      </c>
      <c r="L320" s="147">
        <f t="shared" si="262"/>
        <v>2760</v>
      </c>
      <c r="M320" s="147">
        <f t="shared" si="262"/>
        <v>0</v>
      </c>
      <c r="N320" s="147">
        <f t="shared" si="262"/>
        <v>240</v>
      </c>
      <c r="O320" s="147">
        <f t="shared" si="262"/>
        <v>0</v>
      </c>
      <c r="P320" s="147">
        <f t="shared" si="262"/>
        <v>0</v>
      </c>
      <c r="Q320" s="147">
        <f t="shared" si="262"/>
        <v>0</v>
      </c>
      <c r="R320" s="147">
        <f t="shared" si="262"/>
        <v>0</v>
      </c>
      <c r="S320" s="147">
        <f t="shared" si="262"/>
        <v>0</v>
      </c>
      <c r="T320" s="147">
        <f t="shared" si="262"/>
        <v>0</v>
      </c>
      <c r="U320" s="147">
        <f t="shared" si="262"/>
        <v>0</v>
      </c>
      <c r="V320" s="147">
        <f t="shared" si="262"/>
        <v>0</v>
      </c>
      <c r="W320" s="147">
        <f t="shared" si="262"/>
        <v>0</v>
      </c>
      <c r="X320" s="147">
        <f t="shared" si="262"/>
        <v>0</v>
      </c>
      <c r="Y320" s="147">
        <f t="shared" si="262"/>
        <v>0</v>
      </c>
      <c r="Z320" s="147">
        <f t="shared" si="262"/>
        <v>0</v>
      </c>
      <c r="AA320" s="147">
        <f t="shared" si="262"/>
        <v>0</v>
      </c>
      <c r="AB320" s="147">
        <f t="shared" si="262"/>
        <v>0</v>
      </c>
      <c r="AC320" s="147">
        <f t="shared" si="262"/>
        <v>0</v>
      </c>
      <c r="AD320" s="147">
        <f t="shared" si="262"/>
        <v>80</v>
      </c>
      <c r="AE320" s="147">
        <f t="shared" si="262"/>
        <v>320</v>
      </c>
      <c r="AF320" s="147">
        <f t="shared" si="262"/>
        <v>0</v>
      </c>
      <c r="AG320" s="147">
        <f t="shared" si="262"/>
        <v>0</v>
      </c>
      <c r="AH320" s="147">
        <f t="shared" si="262"/>
        <v>0</v>
      </c>
      <c r="AI320" s="147">
        <f t="shared" si="262"/>
        <v>0</v>
      </c>
      <c r="AJ320" s="147">
        <f t="shared" si="262"/>
        <v>0</v>
      </c>
      <c r="AK320" s="147">
        <f t="shared" si="262"/>
        <v>0</v>
      </c>
      <c r="AL320" s="147">
        <f t="shared" si="262"/>
        <v>0</v>
      </c>
      <c r="AM320" s="147">
        <f t="shared" si="262"/>
        <v>1200</v>
      </c>
      <c r="AN320" s="147">
        <f t="shared" ref="AN320:BT320" si="263">AN118</f>
        <v>0</v>
      </c>
      <c r="AO320" s="147">
        <f t="shared" si="263"/>
        <v>54</v>
      </c>
      <c r="AP320" s="147">
        <f t="shared" si="263"/>
        <v>0</v>
      </c>
      <c r="AQ320" s="147">
        <f t="shared" si="263"/>
        <v>10</v>
      </c>
      <c r="AR320" s="147">
        <f t="shared" si="263"/>
        <v>0</v>
      </c>
      <c r="AS320" s="147">
        <f t="shared" si="263"/>
        <v>0</v>
      </c>
      <c r="AT320" s="147">
        <f t="shared" si="263"/>
        <v>0</v>
      </c>
      <c r="AU320" s="147">
        <f t="shared" si="263"/>
        <v>4510</v>
      </c>
      <c r="AV320" s="147">
        <f t="shared" si="263"/>
        <v>0</v>
      </c>
      <c r="AW320" s="147">
        <f t="shared" si="263"/>
        <v>0</v>
      </c>
      <c r="AX320" s="147">
        <f t="shared" si="263"/>
        <v>0</v>
      </c>
      <c r="AY320" s="147">
        <f t="shared" si="263"/>
        <v>0</v>
      </c>
      <c r="AZ320" s="147">
        <f t="shared" si="263"/>
        <v>0</v>
      </c>
      <c r="BA320" s="147">
        <f t="shared" si="263"/>
        <v>0</v>
      </c>
      <c r="BB320" s="147">
        <f t="shared" si="263"/>
        <v>10</v>
      </c>
      <c r="BC320" s="147">
        <f t="shared" si="263"/>
        <v>0</v>
      </c>
      <c r="BD320" s="147">
        <f t="shared" si="263"/>
        <v>0</v>
      </c>
      <c r="BE320" s="147">
        <f t="shared" si="263"/>
        <v>0</v>
      </c>
      <c r="BF320" s="147">
        <f t="shared" si="263"/>
        <v>4230</v>
      </c>
      <c r="BG320" s="147">
        <f t="shared" si="263"/>
        <v>0</v>
      </c>
      <c r="BH320" s="147">
        <f t="shared" si="263"/>
        <v>0</v>
      </c>
      <c r="BI320" s="147">
        <f t="shared" si="263"/>
        <v>0</v>
      </c>
      <c r="BJ320" s="147">
        <f t="shared" si="263"/>
        <v>0</v>
      </c>
      <c r="BK320" s="147">
        <f t="shared" si="263"/>
        <v>0</v>
      </c>
      <c r="BL320" s="147">
        <f t="shared" si="263"/>
        <v>0</v>
      </c>
      <c r="BM320" s="147">
        <f t="shared" si="263"/>
        <v>0</v>
      </c>
      <c r="BN320" s="147">
        <f t="shared" ref="BN320" si="264">BN118</f>
        <v>25</v>
      </c>
      <c r="BO320" s="147">
        <f t="shared" si="263"/>
        <v>35</v>
      </c>
      <c r="BP320" s="147">
        <f t="shared" si="263"/>
        <v>0</v>
      </c>
      <c r="BQ320" s="147">
        <f t="shared" si="263"/>
        <v>0</v>
      </c>
      <c r="BR320" s="147">
        <f t="shared" si="263"/>
        <v>0</v>
      </c>
      <c r="BS320" s="147">
        <f t="shared" si="263"/>
        <v>0</v>
      </c>
      <c r="BT320" s="147">
        <f t="shared" si="263"/>
        <v>0</v>
      </c>
      <c r="BU320" s="147">
        <f t="shared" ref="BU320:DA320" si="265">BU118</f>
        <v>360</v>
      </c>
      <c r="BV320" s="147">
        <f t="shared" si="265"/>
        <v>50</v>
      </c>
      <c r="BW320" s="147">
        <f t="shared" si="265"/>
        <v>390</v>
      </c>
      <c r="BX320" s="147">
        <f t="shared" si="265"/>
        <v>2660</v>
      </c>
      <c r="BY320" s="147">
        <f t="shared" si="265"/>
        <v>390</v>
      </c>
      <c r="BZ320" s="147">
        <f t="shared" si="265"/>
        <v>0</v>
      </c>
      <c r="CA320" s="147">
        <f t="shared" si="265"/>
        <v>0</v>
      </c>
      <c r="CB320" s="147">
        <f t="shared" si="265"/>
        <v>0</v>
      </c>
      <c r="CC320" s="147">
        <f t="shared" si="265"/>
        <v>15</v>
      </c>
      <c r="CD320" s="147">
        <f t="shared" si="265"/>
        <v>50</v>
      </c>
      <c r="CE320" s="147">
        <f t="shared" si="265"/>
        <v>440</v>
      </c>
      <c r="CF320" s="147">
        <f t="shared" si="265"/>
        <v>0</v>
      </c>
      <c r="CG320" s="147">
        <f t="shared" si="265"/>
        <v>20</v>
      </c>
      <c r="CH320" s="147">
        <f t="shared" ref="CH320" si="266">CH118</f>
        <v>0</v>
      </c>
      <c r="CI320" s="147">
        <f t="shared" si="265"/>
        <v>1160</v>
      </c>
      <c r="CJ320" s="147">
        <f t="shared" si="265"/>
        <v>0</v>
      </c>
      <c r="CK320" s="147">
        <f t="shared" si="265"/>
        <v>350</v>
      </c>
      <c r="CL320" s="147">
        <f t="shared" si="265"/>
        <v>4600</v>
      </c>
      <c r="CM320" s="147">
        <f t="shared" si="265"/>
        <v>1170</v>
      </c>
      <c r="CN320" s="147">
        <f t="shared" si="265"/>
        <v>382</v>
      </c>
      <c r="CO320" s="147">
        <f t="shared" si="265"/>
        <v>52</v>
      </c>
      <c r="CP320" s="147">
        <f t="shared" si="265"/>
        <v>80</v>
      </c>
      <c r="CQ320" s="147">
        <f t="shared" si="265"/>
        <v>20</v>
      </c>
      <c r="CR320" s="147">
        <f t="shared" si="265"/>
        <v>6</v>
      </c>
      <c r="CS320" s="147">
        <f t="shared" si="265"/>
        <v>0</v>
      </c>
      <c r="CT320" s="147">
        <f t="shared" si="265"/>
        <v>1940</v>
      </c>
      <c r="CU320" s="147">
        <f t="shared" si="265"/>
        <v>0</v>
      </c>
      <c r="CV320" s="147">
        <f t="shared" si="265"/>
        <v>75</v>
      </c>
      <c r="CW320" s="147">
        <f t="shared" si="265"/>
        <v>0</v>
      </c>
      <c r="CX320" s="147">
        <f t="shared" si="265"/>
        <v>0</v>
      </c>
      <c r="CY320" s="147">
        <f t="shared" si="265"/>
        <v>0</v>
      </c>
      <c r="CZ320" s="147">
        <f t="shared" si="265"/>
        <v>0</v>
      </c>
      <c r="DA320" s="147">
        <f t="shared" si="265"/>
        <v>0</v>
      </c>
      <c r="DB320" s="147">
        <f t="shared" ref="DB320:EG320" si="267">DB118</f>
        <v>0</v>
      </c>
      <c r="DC320" s="147">
        <f t="shared" si="267"/>
        <v>360</v>
      </c>
      <c r="DD320" s="147">
        <f t="shared" si="267"/>
        <v>680</v>
      </c>
      <c r="DE320" s="147">
        <f t="shared" si="267"/>
        <v>15</v>
      </c>
      <c r="DF320" s="147">
        <f t="shared" si="267"/>
        <v>52</v>
      </c>
      <c r="DG320" s="147">
        <f t="shared" si="267"/>
        <v>50</v>
      </c>
      <c r="DH320" s="147">
        <f t="shared" si="267"/>
        <v>40</v>
      </c>
      <c r="DI320" s="147">
        <f t="shared" si="267"/>
        <v>0</v>
      </c>
      <c r="DJ320" s="147">
        <f t="shared" si="267"/>
        <v>2</v>
      </c>
      <c r="DK320" s="147">
        <f t="shared" si="267"/>
        <v>480</v>
      </c>
      <c r="DL320" s="147">
        <f t="shared" si="267"/>
        <v>30</v>
      </c>
      <c r="DM320" s="147">
        <f t="shared" si="267"/>
        <v>0</v>
      </c>
      <c r="DN320" s="147">
        <f t="shared" si="267"/>
        <v>0</v>
      </c>
      <c r="DO320" s="147">
        <f t="shared" si="267"/>
        <v>0</v>
      </c>
      <c r="DP320" s="147">
        <f t="shared" si="267"/>
        <v>0</v>
      </c>
      <c r="DQ320" s="147">
        <f t="shared" si="267"/>
        <v>0</v>
      </c>
      <c r="DR320" s="147">
        <f t="shared" si="267"/>
        <v>40</v>
      </c>
      <c r="DS320" s="147">
        <f t="shared" si="267"/>
        <v>0</v>
      </c>
      <c r="DT320" s="147">
        <f t="shared" si="267"/>
        <v>320</v>
      </c>
      <c r="DU320" s="147">
        <f t="shared" si="267"/>
        <v>0</v>
      </c>
      <c r="DV320" s="147">
        <f t="shared" si="267"/>
        <v>0</v>
      </c>
      <c r="DW320" s="147">
        <f t="shared" si="267"/>
        <v>2400</v>
      </c>
      <c r="DX320" s="147">
        <f t="shared" si="267"/>
        <v>0</v>
      </c>
      <c r="DY320" s="147">
        <f t="shared" si="267"/>
        <v>0</v>
      </c>
      <c r="DZ320" s="147">
        <f t="shared" si="267"/>
        <v>20</v>
      </c>
      <c r="EA320" s="147">
        <f t="shared" si="267"/>
        <v>0</v>
      </c>
      <c r="EB320" s="147">
        <f t="shared" si="267"/>
        <v>0</v>
      </c>
      <c r="EC320" s="147">
        <f t="shared" si="267"/>
        <v>0</v>
      </c>
      <c r="ED320" s="147">
        <f t="shared" si="267"/>
        <v>0</v>
      </c>
      <c r="EE320" s="147">
        <f t="shared" si="267"/>
        <v>0</v>
      </c>
      <c r="EF320" s="147">
        <f t="shared" si="267"/>
        <v>0</v>
      </c>
      <c r="EG320" s="147">
        <f t="shared" si="267"/>
        <v>0</v>
      </c>
      <c r="EH320" s="147">
        <f t="shared" ref="EH320:FJ320" si="268">EH118</f>
        <v>0</v>
      </c>
      <c r="EI320" s="147">
        <f t="shared" si="268"/>
        <v>0</v>
      </c>
      <c r="EJ320" s="147">
        <f t="shared" si="268"/>
        <v>0</v>
      </c>
      <c r="EK320" s="147">
        <f t="shared" si="268"/>
        <v>0</v>
      </c>
      <c r="EL320" s="147">
        <f t="shared" si="268"/>
        <v>0</v>
      </c>
      <c r="EM320" s="147">
        <f t="shared" si="268"/>
        <v>0</v>
      </c>
      <c r="EN320" s="147">
        <f t="shared" si="268"/>
        <v>0</v>
      </c>
      <c r="EO320" s="147">
        <f t="shared" si="268"/>
        <v>0</v>
      </c>
      <c r="EP320" s="147">
        <f t="shared" si="268"/>
        <v>0</v>
      </c>
      <c r="EQ320" s="147">
        <f t="shared" si="268"/>
        <v>0</v>
      </c>
      <c r="ER320" s="147">
        <f t="shared" si="268"/>
        <v>0</v>
      </c>
      <c r="ES320" s="147">
        <f t="shared" si="268"/>
        <v>0</v>
      </c>
      <c r="ET320" s="147">
        <f t="shared" si="268"/>
        <v>100</v>
      </c>
      <c r="EU320" s="147">
        <f t="shared" si="268"/>
        <v>1540</v>
      </c>
      <c r="EV320" s="147">
        <f t="shared" si="268"/>
        <v>85</v>
      </c>
      <c r="EW320" s="147">
        <f t="shared" si="268"/>
        <v>0</v>
      </c>
      <c r="EX320" s="147">
        <f t="shared" si="268"/>
        <v>10</v>
      </c>
      <c r="EY320" s="147">
        <f t="shared" si="268"/>
        <v>0</v>
      </c>
      <c r="EZ320" s="147">
        <f t="shared" si="268"/>
        <v>5</v>
      </c>
      <c r="FA320" s="147">
        <f t="shared" si="268"/>
        <v>0</v>
      </c>
      <c r="FB320" s="147">
        <f t="shared" si="268"/>
        <v>130</v>
      </c>
      <c r="FC320" s="147">
        <f t="shared" si="268"/>
        <v>0</v>
      </c>
      <c r="FD320" s="147">
        <f t="shared" si="268"/>
        <v>0</v>
      </c>
      <c r="FE320" s="147">
        <f t="shared" si="268"/>
        <v>0</v>
      </c>
      <c r="FF320" s="147">
        <f t="shared" si="268"/>
        <v>290</v>
      </c>
      <c r="FG320" s="147">
        <f t="shared" si="268"/>
        <v>0</v>
      </c>
      <c r="FH320" s="147">
        <f t="shared" si="268"/>
        <v>0</v>
      </c>
      <c r="FI320" s="147">
        <f t="shared" si="268"/>
        <v>0</v>
      </c>
      <c r="FJ320" s="147">
        <f t="shared" si="268"/>
        <v>0</v>
      </c>
      <c r="FK320" s="159">
        <f>SUM(H320:FJ320)</f>
        <v>34433</v>
      </c>
      <c r="FQ320" s="5"/>
    </row>
    <row r="321" spans="2:173" s="12" customFormat="1" ht="17.55" customHeight="1">
      <c r="B321" s="22"/>
      <c r="E321" s="22"/>
      <c r="G321" s="146" t="s">
        <v>68</v>
      </c>
      <c r="H321" s="147">
        <f t="shared" ref="H321:AM321" si="269">H159+H178+H236</f>
        <v>235</v>
      </c>
      <c r="I321" s="147">
        <f t="shared" si="269"/>
        <v>0</v>
      </c>
      <c r="J321" s="147">
        <f t="shared" si="269"/>
        <v>0</v>
      </c>
      <c r="K321" s="147">
        <f t="shared" si="269"/>
        <v>0</v>
      </c>
      <c r="L321" s="147">
        <f t="shared" si="269"/>
        <v>1040</v>
      </c>
      <c r="M321" s="147">
        <f t="shared" si="269"/>
        <v>0</v>
      </c>
      <c r="N321" s="147">
        <f t="shared" si="269"/>
        <v>120</v>
      </c>
      <c r="O321" s="147">
        <f t="shared" si="269"/>
        <v>0</v>
      </c>
      <c r="P321" s="147">
        <f t="shared" si="269"/>
        <v>0</v>
      </c>
      <c r="Q321" s="147">
        <f t="shared" si="269"/>
        <v>0</v>
      </c>
      <c r="R321" s="147">
        <f t="shared" si="269"/>
        <v>0</v>
      </c>
      <c r="S321" s="147">
        <f t="shared" si="269"/>
        <v>0</v>
      </c>
      <c r="T321" s="147">
        <f t="shared" si="269"/>
        <v>11</v>
      </c>
      <c r="U321" s="147">
        <f t="shared" si="269"/>
        <v>0</v>
      </c>
      <c r="V321" s="147">
        <f t="shared" si="269"/>
        <v>0</v>
      </c>
      <c r="W321" s="147">
        <f t="shared" si="269"/>
        <v>0</v>
      </c>
      <c r="X321" s="147">
        <f t="shared" si="269"/>
        <v>0</v>
      </c>
      <c r="Y321" s="147">
        <f t="shared" si="269"/>
        <v>0</v>
      </c>
      <c r="Z321" s="147">
        <f t="shared" si="269"/>
        <v>0</v>
      </c>
      <c r="AA321" s="147">
        <f t="shared" si="269"/>
        <v>0</v>
      </c>
      <c r="AB321" s="147">
        <f t="shared" si="269"/>
        <v>0</v>
      </c>
      <c r="AC321" s="147">
        <f t="shared" si="269"/>
        <v>0</v>
      </c>
      <c r="AD321" s="147">
        <f t="shared" si="269"/>
        <v>80</v>
      </c>
      <c r="AE321" s="147">
        <f t="shared" si="269"/>
        <v>160</v>
      </c>
      <c r="AF321" s="147">
        <f t="shared" si="269"/>
        <v>0</v>
      </c>
      <c r="AG321" s="147">
        <f t="shared" si="269"/>
        <v>0</v>
      </c>
      <c r="AH321" s="147">
        <f t="shared" si="269"/>
        <v>0</v>
      </c>
      <c r="AI321" s="147">
        <f t="shared" si="269"/>
        <v>0</v>
      </c>
      <c r="AJ321" s="147">
        <f t="shared" si="269"/>
        <v>0</v>
      </c>
      <c r="AK321" s="147">
        <f t="shared" si="269"/>
        <v>0</v>
      </c>
      <c r="AL321" s="147">
        <f t="shared" si="269"/>
        <v>0</v>
      </c>
      <c r="AM321" s="147">
        <f t="shared" si="269"/>
        <v>1200</v>
      </c>
      <c r="AN321" s="147">
        <f t="shared" ref="AN321:BT321" si="270">AN159+AN178+AN236</f>
        <v>0</v>
      </c>
      <c r="AO321" s="147">
        <f t="shared" si="270"/>
        <v>60</v>
      </c>
      <c r="AP321" s="147">
        <f t="shared" si="270"/>
        <v>0</v>
      </c>
      <c r="AQ321" s="147">
        <f t="shared" si="270"/>
        <v>0</v>
      </c>
      <c r="AR321" s="147">
        <f t="shared" si="270"/>
        <v>0</v>
      </c>
      <c r="AS321" s="147">
        <f t="shared" si="270"/>
        <v>0</v>
      </c>
      <c r="AT321" s="147">
        <f t="shared" si="270"/>
        <v>0</v>
      </c>
      <c r="AU321" s="147">
        <f t="shared" si="270"/>
        <v>2520</v>
      </c>
      <c r="AV321" s="147">
        <f t="shared" si="270"/>
        <v>0</v>
      </c>
      <c r="AW321" s="147">
        <f t="shared" si="270"/>
        <v>0</v>
      </c>
      <c r="AX321" s="147">
        <f t="shared" si="270"/>
        <v>27</v>
      </c>
      <c r="AY321" s="147">
        <f t="shared" si="270"/>
        <v>0</v>
      </c>
      <c r="AZ321" s="147">
        <f t="shared" si="270"/>
        <v>0</v>
      </c>
      <c r="BA321" s="147">
        <f t="shared" si="270"/>
        <v>0</v>
      </c>
      <c r="BB321" s="147">
        <f t="shared" si="270"/>
        <v>10</v>
      </c>
      <c r="BC321" s="147">
        <f t="shared" si="270"/>
        <v>0</v>
      </c>
      <c r="BD321" s="147">
        <f t="shared" si="270"/>
        <v>0</v>
      </c>
      <c r="BE321" s="147">
        <f t="shared" si="270"/>
        <v>0</v>
      </c>
      <c r="BF321" s="147">
        <f t="shared" si="270"/>
        <v>4930</v>
      </c>
      <c r="BG321" s="147">
        <f t="shared" si="270"/>
        <v>0</v>
      </c>
      <c r="BH321" s="147">
        <f t="shared" si="270"/>
        <v>0</v>
      </c>
      <c r="BI321" s="147">
        <f t="shared" si="270"/>
        <v>0</v>
      </c>
      <c r="BJ321" s="147">
        <f t="shared" si="270"/>
        <v>0</v>
      </c>
      <c r="BK321" s="147">
        <f t="shared" si="270"/>
        <v>0</v>
      </c>
      <c r="BL321" s="147">
        <f t="shared" si="270"/>
        <v>0</v>
      </c>
      <c r="BM321" s="147">
        <f t="shared" si="270"/>
        <v>0</v>
      </c>
      <c r="BN321" s="147">
        <f t="shared" ref="BN321" si="271">BN159+BN178+BN236</f>
        <v>0</v>
      </c>
      <c r="BO321" s="147">
        <f t="shared" si="270"/>
        <v>0</v>
      </c>
      <c r="BP321" s="147">
        <f t="shared" si="270"/>
        <v>0</v>
      </c>
      <c r="BQ321" s="147">
        <f t="shared" si="270"/>
        <v>0</v>
      </c>
      <c r="BR321" s="147">
        <f t="shared" si="270"/>
        <v>0</v>
      </c>
      <c r="BS321" s="147">
        <f t="shared" si="270"/>
        <v>0</v>
      </c>
      <c r="BT321" s="147">
        <f t="shared" si="270"/>
        <v>0</v>
      </c>
      <c r="BU321" s="147">
        <f t="shared" ref="BU321:DA321" si="272">BU159+BU178+BU236</f>
        <v>140</v>
      </c>
      <c r="BV321" s="147">
        <f t="shared" si="272"/>
        <v>0</v>
      </c>
      <c r="BW321" s="147">
        <f t="shared" si="272"/>
        <v>160</v>
      </c>
      <c r="BX321" s="147">
        <f t="shared" si="272"/>
        <v>1320</v>
      </c>
      <c r="BY321" s="147">
        <f t="shared" si="272"/>
        <v>160</v>
      </c>
      <c r="BZ321" s="147">
        <f t="shared" si="272"/>
        <v>0</v>
      </c>
      <c r="CA321" s="147">
        <f t="shared" si="272"/>
        <v>0</v>
      </c>
      <c r="CB321" s="147">
        <f t="shared" si="272"/>
        <v>0</v>
      </c>
      <c r="CC321" s="147">
        <f t="shared" si="272"/>
        <v>0</v>
      </c>
      <c r="CD321" s="147">
        <f t="shared" si="272"/>
        <v>40</v>
      </c>
      <c r="CE321" s="147">
        <f t="shared" si="272"/>
        <v>160</v>
      </c>
      <c r="CF321" s="147">
        <f t="shared" si="272"/>
        <v>0</v>
      </c>
      <c r="CG321" s="147">
        <f t="shared" si="272"/>
        <v>0</v>
      </c>
      <c r="CH321" s="147">
        <f t="shared" ref="CH321" si="273">CH159+CH178+CH236</f>
        <v>0</v>
      </c>
      <c r="CI321" s="147">
        <f t="shared" si="272"/>
        <v>545</v>
      </c>
      <c r="CJ321" s="147">
        <f t="shared" si="272"/>
        <v>0</v>
      </c>
      <c r="CK321" s="147">
        <f t="shared" si="272"/>
        <v>180</v>
      </c>
      <c r="CL321" s="147">
        <f t="shared" si="272"/>
        <v>2410</v>
      </c>
      <c r="CM321" s="147">
        <f t="shared" si="272"/>
        <v>580</v>
      </c>
      <c r="CN321" s="147">
        <f t="shared" si="272"/>
        <v>15</v>
      </c>
      <c r="CO321" s="147">
        <f t="shared" si="272"/>
        <v>36</v>
      </c>
      <c r="CP321" s="147">
        <f t="shared" si="272"/>
        <v>55</v>
      </c>
      <c r="CQ321" s="147">
        <f t="shared" si="272"/>
        <v>10</v>
      </c>
      <c r="CR321" s="147">
        <f t="shared" si="272"/>
        <v>0</v>
      </c>
      <c r="CS321" s="147">
        <f t="shared" si="272"/>
        <v>0</v>
      </c>
      <c r="CT321" s="147">
        <f t="shared" si="272"/>
        <v>1180</v>
      </c>
      <c r="CU321" s="147">
        <f t="shared" si="272"/>
        <v>0</v>
      </c>
      <c r="CV321" s="147">
        <f t="shared" si="272"/>
        <v>8</v>
      </c>
      <c r="CW321" s="147">
        <f t="shared" si="272"/>
        <v>10</v>
      </c>
      <c r="CX321" s="147">
        <f t="shared" si="272"/>
        <v>0</v>
      </c>
      <c r="CY321" s="147">
        <f t="shared" si="272"/>
        <v>7</v>
      </c>
      <c r="CZ321" s="147">
        <f t="shared" si="272"/>
        <v>5</v>
      </c>
      <c r="DA321" s="147">
        <f t="shared" si="272"/>
        <v>7</v>
      </c>
      <c r="DB321" s="147">
        <f t="shared" ref="DB321:EG321" si="274">DB159+DB178+DB236</f>
        <v>3</v>
      </c>
      <c r="DC321" s="147">
        <f t="shared" si="274"/>
        <v>200</v>
      </c>
      <c r="DD321" s="147">
        <f t="shared" si="274"/>
        <v>330</v>
      </c>
      <c r="DE321" s="147">
        <f t="shared" si="274"/>
        <v>0</v>
      </c>
      <c r="DF321" s="147">
        <f t="shared" si="274"/>
        <v>36</v>
      </c>
      <c r="DG321" s="147">
        <f t="shared" si="274"/>
        <v>45</v>
      </c>
      <c r="DH321" s="147">
        <f t="shared" si="274"/>
        <v>40</v>
      </c>
      <c r="DI321" s="147">
        <f t="shared" si="274"/>
        <v>0</v>
      </c>
      <c r="DJ321" s="147">
        <f t="shared" si="274"/>
        <v>0</v>
      </c>
      <c r="DK321" s="147">
        <f t="shared" si="274"/>
        <v>260</v>
      </c>
      <c r="DL321" s="147">
        <f t="shared" si="274"/>
        <v>5</v>
      </c>
      <c r="DM321" s="147">
        <f t="shared" si="274"/>
        <v>5</v>
      </c>
      <c r="DN321" s="147">
        <f t="shared" si="274"/>
        <v>0</v>
      </c>
      <c r="DO321" s="147">
        <f t="shared" si="274"/>
        <v>5</v>
      </c>
      <c r="DP321" s="147">
        <f t="shared" si="274"/>
        <v>0</v>
      </c>
      <c r="DQ321" s="147">
        <f t="shared" si="274"/>
        <v>2</v>
      </c>
      <c r="DR321" s="147">
        <f t="shared" si="274"/>
        <v>30</v>
      </c>
      <c r="DS321" s="147">
        <f t="shared" si="274"/>
        <v>0</v>
      </c>
      <c r="DT321" s="147">
        <f t="shared" si="274"/>
        <v>185</v>
      </c>
      <c r="DU321" s="147">
        <f t="shared" si="274"/>
        <v>0</v>
      </c>
      <c r="DV321" s="147">
        <f t="shared" si="274"/>
        <v>0</v>
      </c>
      <c r="DW321" s="147">
        <f t="shared" si="274"/>
        <v>2000</v>
      </c>
      <c r="DX321" s="147">
        <f t="shared" si="274"/>
        <v>0</v>
      </c>
      <c r="DY321" s="147">
        <f t="shared" si="274"/>
        <v>0</v>
      </c>
      <c r="DZ321" s="147">
        <f t="shared" si="274"/>
        <v>0</v>
      </c>
      <c r="EA321" s="147">
        <f t="shared" si="274"/>
        <v>0</v>
      </c>
      <c r="EB321" s="147">
        <f t="shared" si="274"/>
        <v>0</v>
      </c>
      <c r="EC321" s="147">
        <f t="shared" si="274"/>
        <v>0</v>
      </c>
      <c r="ED321" s="147">
        <f t="shared" si="274"/>
        <v>0</v>
      </c>
      <c r="EE321" s="147">
        <f t="shared" si="274"/>
        <v>0</v>
      </c>
      <c r="EF321" s="147">
        <f t="shared" si="274"/>
        <v>0</v>
      </c>
      <c r="EG321" s="147">
        <f t="shared" si="274"/>
        <v>0</v>
      </c>
      <c r="EH321" s="147">
        <f t="shared" ref="EH321:FJ321" si="275">EH159+EH178+EH236</f>
        <v>0</v>
      </c>
      <c r="EI321" s="147">
        <f t="shared" si="275"/>
        <v>0</v>
      </c>
      <c r="EJ321" s="147">
        <f t="shared" si="275"/>
        <v>0</v>
      </c>
      <c r="EK321" s="147">
        <f t="shared" si="275"/>
        <v>0</v>
      </c>
      <c r="EL321" s="147">
        <f t="shared" si="275"/>
        <v>0</v>
      </c>
      <c r="EM321" s="147">
        <f t="shared" si="275"/>
        <v>0</v>
      </c>
      <c r="EN321" s="147">
        <f t="shared" si="275"/>
        <v>0</v>
      </c>
      <c r="EO321" s="147">
        <f t="shared" si="275"/>
        <v>0</v>
      </c>
      <c r="EP321" s="147">
        <f t="shared" si="275"/>
        <v>0</v>
      </c>
      <c r="EQ321" s="147">
        <f t="shared" si="275"/>
        <v>0</v>
      </c>
      <c r="ER321" s="147">
        <f t="shared" si="275"/>
        <v>0</v>
      </c>
      <c r="ES321" s="147">
        <f t="shared" si="275"/>
        <v>0</v>
      </c>
      <c r="ET321" s="147">
        <f t="shared" si="275"/>
        <v>0</v>
      </c>
      <c r="EU321" s="147">
        <f t="shared" si="275"/>
        <v>570</v>
      </c>
      <c r="EV321" s="147">
        <f t="shared" si="275"/>
        <v>60</v>
      </c>
      <c r="EW321" s="147">
        <f t="shared" si="275"/>
        <v>0</v>
      </c>
      <c r="EX321" s="147">
        <f t="shared" si="275"/>
        <v>0</v>
      </c>
      <c r="EY321" s="147">
        <f t="shared" si="275"/>
        <v>0</v>
      </c>
      <c r="EZ321" s="147">
        <f t="shared" si="275"/>
        <v>0</v>
      </c>
      <c r="FA321" s="147">
        <f t="shared" si="275"/>
        <v>0</v>
      </c>
      <c r="FB321" s="147">
        <f t="shared" si="275"/>
        <v>75</v>
      </c>
      <c r="FC321" s="147">
        <f t="shared" si="275"/>
        <v>0</v>
      </c>
      <c r="FD321" s="147">
        <f t="shared" si="275"/>
        <v>0</v>
      </c>
      <c r="FE321" s="147">
        <f t="shared" si="275"/>
        <v>0</v>
      </c>
      <c r="FF321" s="147">
        <f t="shared" si="275"/>
        <v>130</v>
      </c>
      <c r="FG321" s="147">
        <f t="shared" si="275"/>
        <v>0</v>
      </c>
      <c r="FH321" s="147">
        <f t="shared" si="275"/>
        <v>0</v>
      </c>
      <c r="FI321" s="147">
        <f t="shared" si="275"/>
        <v>0</v>
      </c>
      <c r="FJ321" s="147">
        <f t="shared" si="275"/>
        <v>0</v>
      </c>
      <c r="FK321" s="159">
        <f>SUM(H321:FJ321)</f>
        <v>21402</v>
      </c>
      <c r="FQ321" s="5"/>
    </row>
    <row r="322" spans="2:173" s="12" customFormat="1" ht="17.55" customHeight="1">
      <c r="B322" s="22"/>
      <c r="E322" s="22"/>
      <c r="G322" s="146" t="s">
        <v>69</v>
      </c>
      <c r="H322" s="147">
        <f t="shared" ref="H322:AM322" si="276">H247</f>
        <v>100</v>
      </c>
      <c r="I322" s="147">
        <f t="shared" si="276"/>
        <v>0</v>
      </c>
      <c r="J322" s="147">
        <f t="shared" si="276"/>
        <v>0</v>
      </c>
      <c r="K322" s="147">
        <f t="shared" si="276"/>
        <v>0</v>
      </c>
      <c r="L322" s="147">
        <f t="shared" si="276"/>
        <v>1030</v>
      </c>
      <c r="M322" s="147">
        <f t="shared" si="276"/>
        <v>0</v>
      </c>
      <c r="N322" s="147">
        <f t="shared" si="276"/>
        <v>120</v>
      </c>
      <c r="O322" s="147">
        <f t="shared" si="276"/>
        <v>0</v>
      </c>
      <c r="P322" s="147">
        <f t="shared" si="276"/>
        <v>0</v>
      </c>
      <c r="Q322" s="147">
        <f t="shared" si="276"/>
        <v>0</v>
      </c>
      <c r="R322" s="147">
        <f t="shared" si="276"/>
        <v>0</v>
      </c>
      <c r="S322" s="147">
        <f t="shared" si="276"/>
        <v>0</v>
      </c>
      <c r="T322" s="147">
        <f t="shared" si="276"/>
        <v>0</v>
      </c>
      <c r="U322" s="147">
        <f t="shared" si="276"/>
        <v>0</v>
      </c>
      <c r="V322" s="147">
        <f t="shared" si="276"/>
        <v>0</v>
      </c>
      <c r="W322" s="147">
        <f t="shared" si="276"/>
        <v>0</v>
      </c>
      <c r="X322" s="147">
        <f t="shared" si="276"/>
        <v>0</v>
      </c>
      <c r="Y322" s="147">
        <f t="shared" si="276"/>
        <v>0</v>
      </c>
      <c r="Z322" s="147">
        <f t="shared" si="276"/>
        <v>0</v>
      </c>
      <c r="AA322" s="147">
        <f t="shared" si="276"/>
        <v>0</v>
      </c>
      <c r="AB322" s="147">
        <f t="shared" si="276"/>
        <v>0</v>
      </c>
      <c r="AC322" s="147">
        <f t="shared" si="276"/>
        <v>0</v>
      </c>
      <c r="AD322" s="147">
        <f t="shared" si="276"/>
        <v>0</v>
      </c>
      <c r="AE322" s="147">
        <f t="shared" si="276"/>
        <v>160</v>
      </c>
      <c r="AF322" s="147">
        <f t="shared" si="276"/>
        <v>0</v>
      </c>
      <c r="AG322" s="147">
        <f t="shared" si="276"/>
        <v>0</v>
      </c>
      <c r="AH322" s="147">
        <f t="shared" si="276"/>
        <v>0</v>
      </c>
      <c r="AI322" s="147">
        <f t="shared" si="276"/>
        <v>0</v>
      </c>
      <c r="AJ322" s="147">
        <f t="shared" si="276"/>
        <v>0</v>
      </c>
      <c r="AK322" s="147">
        <f t="shared" si="276"/>
        <v>0</v>
      </c>
      <c r="AL322" s="147">
        <f t="shared" si="276"/>
        <v>0</v>
      </c>
      <c r="AM322" s="147">
        <f t="shared" si="276"/>
        <v>0</v>
      </c>
      <c r="AN322" s="147">
        <f t="shared" ref="AN322:BT322" si="277">AN247</f>
        <v>0</v>
      </c>
      <c r="AO322" s="147">
        <f t="shared" si="277"/>
        <v>0</v>
      </c>
      <c r="AP322" s="147">
        <f t="shared" si="277"/>
        <v>0</v>
      </c>
      <c r="AQ322" s="147">
        <f t="shared" si="277"/>
        <v>0</v>
      </c>
      <c r="AR322" s="147">
        <f t="shared" si="277"/>
        <v>0</v>
      </c>
      <c r="AS322" s="147">
        <f t="shared" si="277"/>
        <v>0</v>
      </c>
      <c r="AT322" s="147">
        <f t="shared" si="277"/>
        <v>0</v>
      </c>
      <c r="AU322" s="147">
        <f t="shared" si="277"/>
        <v>2750</v>
      </c>
      <c r="AV322" s="147">
        <f t="shared" si="277"/>
        <v>0</v>
      </c>
      <c r="AW322" s="147">
        <f t="shared" si="277"/>
        <v>0</v>
      </c>
      <c r="AX322" s="147">
        <f t="shared" si="277"/>
        <v>0</v>
      </c>
      <c r="AY322" s="147">
        <f t="shared" si="277"/>
        <v>0</v>
      </c>
      <c r="AZ322" s="147">
        <f t="shared" si="277"/>
        <v>0</v>
      </c>
      <c r="BA322" s="147">
        <f t="shared" si="277"/>
        <v>0</v>
      </c>
      <c r="BB322" s="147">
        <f t="shared" si="277"/>
        <v>0</v>
      </c>
      <c r="BC322" s="147">
        <f t="shared" si="277"/>
        <v>0</v>
      </c>
      <c r="BD322" s="147">
        <f t="shared" si="277"/>
        <v>0</v>
      </c>
      <c r="BE322" s="147">
        <f t="shared" si="277"/>
        <v>0</v>
      </c>
      <c r="BF322" s="147">
        <f t="shared" si="277"/>
        <v>0</v>
      </c>
      <c r="BG322" s="147">
        <f t="shared" si="277"/>
        <v>0</v>
      </c>
      <c r="BH322" s="147">
        <f t="shared" si="277"/>
        <v>0</v>
      </c>
      <c r="BI322" s="147">
        <f t="shared" si="277"/>
        <v>0</v>
      </c>
      <c r="BJ322" s="147">
        <f t="shared" si="277"/>
        <v>0</v>
      </c>
      <c r="BK322" s="147">
        <f t="shared" si="277"/>
        <v>0</v>
      </c>
      <c r="BL322" s="147">
        <f t="shared" si="277"/>
        <v>0</v>
      </c>
      <c r="BM322" s="147">
        <f t="shared" si="277"/>
        <v>0</v>
      </c>
      <c r="BN322" s="147">
        <f t="shared" ref="BN322" si="278">BN247</f>
        <v>0</v>
      </c>
      <c r="BO322" s="147">
        <f t="shared" si="277"/>
        <v>0</v>
      </c>
      <c r="BP322" s="147">
        <f t="shared" si="277"/>
        <v>0</v>
      </c>
      <c r="BQ322" s="147">
        <f t="shared" si="277"/>
        <v>0</v>
      </c>
      <c r="BR322" s="147">
        <f t="shared" si="277"/>
        <v>0</v>
      </c>
      <c r="BS322" s="147">
        <f t="shared" si="277"/>
        <v>0</v>
      </c>
      <c r="BT322" s="147">
        <f t="shared" si="277"/>
        <v>0</v>
      </c>
      <c r="BU322" s="147">
        <f t="shared" ref="BU322:DA322" si="279">BU247</f>
        <v>200</v>
      </c>
      <c r="BV322" s="147">
        <f t="shared" si="279"/>
        <v>50</v>
      </c>
      <c r="BW322" s="147">
        <f t="shared" si="279"/>
        <v>210</v>
      </c>
      <c r="BX322" s="147">
        <f t="shared" si="279"/>
        <v>1200</v>
      </c>
      <c r="BY322" s="147">
        <f t="shared" si="279"/>
        <v>210</v>
      </c>
      <c r="BZ322" s="147">
        <f t="shared" si="279"/>
        <v>0</v>
      </c>
      <c r="CA322" s="147">
        <f t="shared" si="279"/>
        <v>0</v>
      </c>
      <c r="CB322" s="147">
        <f t="shared" si="279"/>
        <v>0</v>
      </c>
      <c r="CC322" s="147">
        <f t="shared" si="279"/>
        <v>15</v>
      </c>
      <c r="CD322" s="147">
        <f t="shared" si="279"/>
        <v>0</v>
      </c>
      <c r="CE322" s="147">
        <f t="shared" si="279"/>
        <v>230</v>
      </c>
      <c r="CF322" s="147">
        <f t="shared" si="279"/>
        <v>0</v>
      </c>
      <c r="CG322" s="147">
        <f t="shared" si="279"/>
        <v>20</v>
      </c>
      <c r="CH322" s="147">
        <f t="shared" ref="CH322" si="280">CH247</f>
        <v>0</v>
      </c>
      <c r="CI322" s="147">
        <f t="shared" si="279"/>
        <v>735</v>
      </c>
      <c r="CJ322" s="147">
        <f t="shared" si="279"/>
        <v>0</v>
      </c>
      <c r="CK322" s="147">
        <f t="shared" si="279"/>
        <v>210</v>
      </c>
      <c r="CL322" s="147">
        <f t="shared" si="279"/>
        <v>2660</v>
      </c>
      <c r="CM322" s="147">
        <f t="shared" si="279"/>
        <v>710</v>
      </c>
      <c r="CN322" s="147">
        <f t="shared" si="279"/>
        <v>400</v>
      </c>
      <c r="CO322" s="147">
        <f t="shared" si="279"/>
        <v>24</v>
      </c>
      <c r="CP322" s="147">
        <f t="shared" si="279"/>
        <v>30</v>
      </c>
      <c r="CQ322" s="147">
        <f t="shared" si="279"/>
        <v>10</v>
      </c>
      <c r="CR322" s="147">
        <f t="shared" si="279"/>
        <v>7</v>
      </c>
      <c r="CS322" s="147">
        <f t="shared" si="279"/>
        <v>0</v>
      </c>
      <c r="CT322" s="147">
        <f t="shared" si="279"/>
        <v>950</v>
      </c>
      <c r="CU322" s="147">
        <f t="shared" si="279"/>
        <v>0</v>
      </c>
      <c r="CV322" s="147">
        <f t="shared" si="279"/>
        <v>0</v>
      </c>
      <c r="CW322" s="147">
        <f t="shared" si="279"/>
        <v>0</v>
      </c>
      <c r="CX322" s="147">
        <f t="shared" si="279"/>
        <v>0</v>
      </c>
      <c r="CY322" s="147">
        <f t="shared" si="279"/>
        <v>0</v>
      </c>
      <c r="CZ322" s="147">
        <f t="shared" si="279"/>
        <v>0</v>
      </c>
      <c r="DA322" s="147">
        <f t="shared" si="279"/>
        <v>0</v>
      </c>
      <c r="DB322" s="147">
        <f t="shared" ref="DB322:EG322" si="281">DB247</f>
        <v>40</v>
      </c>
      <c r="DC322" s="147">
        <f t="shared" si="281"/>
        <v>200</v>
      </c>
      <c r="DD322" s="147">
        <f t="shared" si="281"/>
        <v>420</v>
      </c>
      <c r="DE322" s="147">
        <f t="shared" si="281"/>
        <v>20</v>
      </c>
      <c r="DF322" s="147">
        <f t="shared" si="281"/>
        <v>24</v>
      </c>
      <c r="DG322" s="147">
        <f t="shared" si="281"/>
        <v>15</v>
      </c>
      <c r="DH322" s="147">
        <f t="shared" si="281"/>
        <v>0</v>
      </c>
      <c r="DI322" s="147">
        <f t="shared" si="281"/>
        <v>0</v>
      </c>
      <c r="DJ322" s="147">
        <f t="shared" si="281"/>
        <v>2</v>
      </c>
      <c r="DK322" s="147">
        <f t="shared" si="281"/>
        <v>300</v>
      </c>
      <c r="DL322" s="147">
        <f t="shared" si="281"/>
        <v>0</v>
      </c>
      <c r="DM322" s="147">
        <f t="shared" si="281"/>
        <v>0</v>
      </c>
      <c r="DN322" s="147">
        <f t="shared" si="281"/>
        <v>0</v>
      </c>
      <c r="DO322" s="147">
        <f t="shared" si="281"/>
        <v>0</v>
      </c>
      <c r="DP322" s="147">
        <f t="shared" si="281"/>
        <v>0</v>
      </c>
      <c r="DQ322" s="147">
        <f t="shared" si="281"/>
        <v>16</v>
      </c>
      <c r="DR322" s="147">
        <f t="shared" si="281"/>
        <v>15</v>
      </c>
      <c r="DS322" s="147">
        <f t="shared" si="281"/>
        <v>0</v>
      </c>
      <c r="DT322" s="147">
        <f t="shared" si="281"/>
        <v>195</v>
      </c>
      <c r="DU322" s="147">
        <f t="shared" si="281"/>
        <v>0</v>
      </c>
      <c r="DV322" s="147">
        <f t="shared" si="281"/>
        <v>0</v>
      </c>
      <c r="DW322" s="147">
        <f t="shared" si="281"/>
        <v>1600</v>
      </c>
      <c r="DX322" s="147">
        <f t="shared" si="281"/>
        <v>0</v>
      </c>
      <c r="DY322" s="147">
        <f t="shared" si="281"/>
        <v>0</v>
      </c>
      <c r="DZ322" s="147">
        <f t="shared" si="281"/>
        <v>0</v>
      </c>
      <c r="EA322" s="147">
        <f t="shared" si="281"/>
        <v>0</v>
      </c>
      <c r="EB322" s="147">
        <f t="shared" si="281"/>
        <v>0</v>
      </c>
      <c r="EC322" s="147">
        <f t="shared" si="281"/>
        <v>0</v>
      </c>
      <c r="ED322" s="147">
        <f t="shared" si="281"/>
        <v>0</v>
      </c>
      <c r="EE322" s="147">
        <f t="shared" si="281"/>
        <v>0</v>
      </c>
      <c r="EF322" s="147">
        <f t="shared" si="281"/>
        <v>0</v>
      </c>
      <c r="EG322" s="147">
        <f t="shared" si="281"/>
        <v>0</v>
      </c>
      <c r="EH322" s="147">
        <f t="shared" ref="EH322:FJ322" si="282">EH247</f>
        <v>0</v>
      </c>
      <c r="EI322" s="147">
        <f t="shared" si="282"/>
        <v>0</v>
      </c>
      <c r="EJ322" s="147">
        <f t="shared" si="282"/>
        <v>0</v>
      </c>
      <c r="EK322" s="147">
        <f t="shared" si="282"/>
        <v>0</v>
      </c>
      <c r="EL322" s="147">
        <f t="shared" si="282"/>
        <v>0</v>
      </c>
      <c r="EM322" s="147">
        <f t="shared" si="282"/>
        <v>0</v>
      </c>
      <c r="EN322" s="147">
        <f t="shared" si="282"/>
        <v>0</v>
      </c>
      <c r="EO322" s="147">
        <f t="shared" si="282"/>
        <v>0</v>
      </c>
      <c r="EP322" s="147">
        <f t="shared" si="282"/>
        <v>0</v>
      </c>
      <c r="EQ322" s="147">
        <f t="shared" si="282"/>
        <v>0</v>
      </c>
      <c r="ER322" s="147">
        <f t="shared" si="282"/>
        <v>0</v>
      </c>
      <c r="ES322" s="147">
        <f t="shared" si="282"/>
        <v>0</v>
      </c>
      <c r="ET322" s="147">
        <f t="shared" si="282"/>
        <v>100</v>
      </c>
      <c r="EU322" s="147">
        <f t="shared" si="282"/>
        <v>1170</v>
      </c>
      <c r="EV322" s="147">
        <f t="shared" si="282"/>
        <v>40</v>
      </c>
      <c r="EW322" s="147">
        <f t="shared" si="282"/>
        <v>0</v>
      </c>
      <c r="EX322" s="147">
        <f t="shared" si="282"/>
        <v>10</v>
      </c>
      <c r="EY322" s="147">
        <f t="shared" si="282"/>
        <v>0</v>
      </c>
      <c r="EZ322" s="147">
        <f t="shared" si="282"/>
        <v>5</v>
      </c>
      <c r="FA322" s="147">
        <f t="shared" si="282"/>
        <v>0</v>
      </c>
      <c r="FB322" s="147">
        <f t="shared" si="282"/>
        <v>75</v>
      </c>
      <c r="FC322" s="147">
        <f t="shared" si="282"/>
        <v>0</v>
      </c>
      <c r="FD322" s="147">
        <f t="shared" si="282"/>
        <v>0</v>
      </c>
      <c r="FE322" s="147">
        <f t="shared" si="282"/>
        <v>0</v>
      </c>
      <c r="FF322" s="147">
        <f t="shared" si="282"/>
        <v>200</v>
      </c>
      <c r="FG322" s="147">
        <f t="shared" si="282"/>
        <v>0</v>
      </c>
      <c r="FH322" s="147">
        <f t="shared" si="282"/>
        <v>0</v>
      </c>
      <c r="FI322" s="147">
        <f t="shared" si="282"/>
        <v>0</v>
      </c>
      <c r="FJ322" s="147">
        <f t="shared" si="282"/>
        <v>0</v>
      </c>
      <c r="FK322" s="159">
        <f>SUM(H322:FJ322)</f>
        <v>16478</v>
      </c>
      <c r="FQ322" s="5"/>
    </row>
    <row r="323" spans="2:173" s="12" customFormat="1" ht="17.55" customHeight="1">
      <c r="B323" s="22"/>
      <c r="E323" s="22"/>
      <c r="G323" s="146" t="s">
        <v>77</v>
      </c>
      <c r="H323" s="147">
        <f t="shared" ref="H323:AM323" si="283">H252+H262+H277</f>
        <v>0</v>
      </c>
      <c r="I323" s="147">
        <f t="shared" si="283"/>
        <v>0</v>
      </c>
      <c r="J323" s="147">
        <f t="shared" si="283"/>
        <v>0</v>
      </c>
      <c r="K323" s="147">
        <f t="shared" si="283"/>
        <v>0</v>
      </c>
      <c r="L323" s="147">
        <f t="shared" si="283"/>
        <v>0</v>
      </c>
      <c r="M323" s="147">
        <f t="shared" si="283"/>
        <v>0</v>
      </c>
      <c r="N323" s="147">
        <f t="shared" si="283"/>
        <v>0</v>
      </c>
      <c r="O323" s="147">
        <f t="shared" si="283"/>
        <v>0</v>
      </c>
      <c r="P323" s="147">
        <f t="shared" si="283"/>
        <v>0</v>
      </c>
      <c r="Q323" s="147">
        <f t="shared" si="283"/>
        <v>0</v>
      </c>
      <c r="R323" s="147">
        <f t="shared" si="283"/>
        <v>0</v>
      </c>
      <c r="S323" s="147">
        <f t="shared" si="283"/>
        <v>0</v>
      </c>
      <c r="T323" s="147">
        <f t="shared" si="283"/>
        <v>0</v>
      </c>
      <c r="U323" s="147">
        <f t="shared" si="283"/>
        <v>0</v>
      </c>
      <c r="V323" s="147">
        <f t="shared" si="283"/>
        <v>0</v>
      </c>
      <c r="W323" s="147">
        <f t="shared" si="283"/>
        <v>0</v>
      </c>
      <c r="X323" s="147">
        <f t="shared" si="283"/>
        <v>0</v>
      </c>
      <c r="Y323" s="147">
        <f t="shared" si="283"/>
        <v>0</v>
      </c>
      <c r="Z323" s="147">
        <f t="shared" si="283"/>
        <v>0</v>
      </c>
      <c r="AA323" s="147">
        <f t="shared" si="283"/>
        <v>0</v>
      </c>
      <c r="AB323" s="147">
        <f t="shared" si="283"/>
        <v>0</v>
      </c>
      <c r="AC323" s="147">
        <f t="shared" si="283"/>
        <v>0</v>
      </c>
      <c r="AD323" s="147">
        <f t="shared" si="283"/>
        <v>0</v>
      </c>
      <c r="AE323" s="147">
        <f t="shared" si="283"/>
        <v>0</v>
      </c>
      <c r="AF323" s="147">
        <f t="shared" si="283"/>
        <v>0</v>
      </c>
      <c r="AG323" s="147">
        <f t="shared" si="283"/>
        <v>0</v>
      </c>
      <c r="AH323" s="147">
        <f t="shared" si="283"/>
        <v>0</v>
      </c>
      <c r="AI323" s="147">
        <f t="shared" si="283"/>
        <v>0</v>
      </c>
      <c r="AJ323" s="147">
        <f t="shared" si="283"/>
        <v>0</v>
      </c>
      <c r="AK323" s="147">
        <f t="shared" si="283"/>
        <v>0</v>
      </c>
      <c r="AL323" s="147">
        <f t="shared" si="283"/>
        <v>0</v>
      </c>
      <c r="AM323" s="147">
        <f t="shared" si="283"/>
        <v>0</v>
      </c>
      <c r="AN323" s="147">
        <f t="shared" ref="AN323:BT323" si="284">AN252+AN262+AN277</f>
        <v>0</v>
      </c>
      <c r="AO323" s="147">
        <f t="shared" si="284"/>
        <v>0</v>
      </c>
      <c r="AP323" s="147">
        <f t="shared" si="284"/>
        <v>0</v>
      </c>
      <c r="AQ323" s="147">
        <f t="shared" si="284"/>
        <v>0</v>
      </c>
      <c r="AR323" s="147">
        <f t="shared" si="284"/>
        <v>0</v>
      </c>
      <c r="AS323" s="147">
        <f t="shared" si="284"/>
        <v>0</v>
      </c>
      <c r="AT323" s="147">
        <f t="shared" si="284"/>
        <v>0</v>
      </c>
      <c r="AU323" s="147">
        <f t="shared" si="284"/>
        <v>0</v>
      </c>
      <c r="AV323" s="147">
        <f t="shared" si="284"/>
        <v>0</v>
      </c>
      <c r="AW323" s="147">
        <f t="shared" si="284"/>
        <v>0</v>
      </c>
      <c r="AX323" s="147">
        <f t="shared" si="284"/>
        <v>0</v>
      </c>
      <c r="AY323" s="147">
        <f t="shared" si="284"/>
        <v>0</v>
      </c>
      <c r="AZ323" s="147">
        <f t="shared" si="284"/>
        <v>0</v>
      </c>
      <c r="BA323" s="147">
        <f t="shared" si="284"/>
        <v>0</v>
      </c>
      <c r="BB323" s="147">
        <f t="shared" si="284"/>
        <v>0</v>
      </c>
      <c r="BC323" s="147">
        <f t="shared" si="284"/>
        <v>0</v>
      </c>
      <c r="BD323" s="147">
        <f t="shared" si="284"/>
        <v>0</v>
      </c>
      <c r="BE323" s="147">
        <f t="shared" si="284"/>
        <v>0</v>
      </c>
      <c r="BF323" s="147">
        <f t="shared" si="284"/>
        <v>0</v>
      </c>
      <c r="BG323" s="147">
        <f t="shared" si="284"/>
        <v>0</v>
      </c>
      <c r="BH323" s="147">
        <f t="shared" si="284"/>
        <v>0</v>
      </c>
      <c r="BI323" s="147">
        <f t="shared" si="284"/>
        <v>0</v>
      </c>
      <c r="BJ323" s="147">
        <f t="shared" si="284"/>
        <v>0</v>
      </c>
      <c r="BK323" s="147">
        <f t="shared" si="284"/>
        <v>0</v>
      </c>
      <c r="BL323" s="147">
        <f t="shared" si="284"/>
        <v>0</v>
      </c>
      <c r="BM323" s="147">
        <f t="shared" si="284"/>
        <v>0</v>
      </c>
      <c r="BN323" s="147">
        <f t="shared" ref="BN323" si="285">BN252+BN262+BN277</f>
        <v>0</v>
      </c>
      <c r="BO323" s="147">
        <f t="shared" si="284"/>
        <v>0</v>
      </c>
      <c r="BP323" s="147">
        <f t="shared" si="284"/>
        <v>0</v>
      </c>
      <c r="BQ323" s="147">
        <f t="shared" si="284"/>
        <v>0</v>
      </c>
      <c r="BR323" s="147">
        <f t="shared" si="284"/>
        <v>0</v>
      </c>
      <c r="BS323" s="147">
        <f t="shared" si="284"/>
        <v>0</v>
      </c>
      <c r="BT323" s="147">
        <f t="shared" si="284"/>
        <v>0</v>
      </c>
      <c r="BU323" s="147">
        <f t="shared" ref="BU323:DA323" si="286">BU252+BU262+BU277</f>
        <v>0</v>
      </c>
      <c r="BV323" s="147">
        <f t="shared" si="286"/>
        <v>0</v>
      </c>
      <c r="BW323" s="147">
        <f t="shared" si="286"/>
        <v>0</v>
      </c>
      <c r="BX323" s="147">
        <f t="shared" si="286"/>
        <v>0</v>
      </c>
      <c r="BY323" s="147">
        <f t="shared" si="286"/>
        <v>0</v>
      </c>
      <c r="BZ323" s="147">
        <f t="shared" si="286"/>
        <v>0</v>
      </c>
      <c r="CA323" s="147">
        <f t="shared" si="286"/>
        <v>0</v>
      </c>
      <c r="CB323" s="147">
        <f t="shared" si="286"/>
        <v>0</v>
      </c>
      <c r="CC323" s="147">
        <f t="shared" si="286"/>
        <v>0</v>
      </c>
      <c r="CD323" s="147">
        <f t="shared" si="286"/>
        <v>0</v>
      </c>
      <c r="CE323" s="147">
        <f t="shared" si="286"/>
        <v>0</v>
      </c>
      <c r="CF323" s="147">
        <f t="shared" si="286"/>
        <v>0</v>
      </c>
      <c r="CG323" s="147">
        <f t="shared" si="286"/>
        <v>0</v>
      </c>
      <c r="CH323" s="147">
        <f t="shared" ref="CH323" si="287">CH252+CH262+CH277</f>
        <v>0</v>
      </c>
      <c r="CI323" s="147">
        <f t="shared" si="286"/>
        <v>0</v>
      </c>
      <c r="CJ323" s="147">
        <f t="shared" si="286"/>
        <v>0</v>
      </c>
      <c r="CK323" s="147">
        <f t="shared" si="286"/>
        <v>0</v>
      </c>
      <c r="CL323" s="147">
        <f t="shared" si="286"/>
        <v>0</v>
      </c>
      <c r="CM323" s="147">
        <f t="shared" si="286"/>
        <v>0</v>
      </c>
      <c r="CN323" s="147">
        <f t="shared" si="286"/>
        <v>0</v>
      </c>
      <c r="CO323" s="147">
        <f t="shared" si="286"/>
        <v>0</v>
      </c>
      <c r="CP323" s="147">
        <f t="shared" si="286"/>
        <v>0</v>
      </c>
      <c r="CQ323" s="147">
        <f t="shared" si="286"/>
        <v>0</v>
      </c>
      <c r="CR323" s="147">
        <f t="shared" si="286"/>
        <v>0</v>
      </c>
      <c r="CS323" s="147">
        <f t="shared" si="286"/>
        <v>0</v>
      </c>
      <c r="CT323" s="147">
        <f t="shared" si="286"/>
        <v>0</v>
      </c>
      <c r="CU323" s="147">
        <f t="shared" si="286"/>
        <v>0</v>
      </c>
      <c r="CV323" s="147">
        <f t="shared" si="286"/>
        <v>0</v>
      </c>
      <c r="CW323" s="147">
        <f t="shared" si="286"/>
        <v>0</v>
      </c>
      <c r="CX323" s="147">
        <f t="shared" si="286"/>
        <v>0</v>
      </c>
      <c r="CY323" s="147">
        <f t="shared" si="286"/>
        <v>0</v>
      </c>
      <c r="CZ323" s="147">
        <f t="shared" si="286"/>
        <v>0</v>
      </c>
      <c r="DA323" s="147">
        <f t="shared" si="286"/>
        <v>0</v>
      </c>
      <c r="DB323" s="147">
        <f t="shared" ref="DB323:EG323" si="288">DB252+DB262+DB277</f>
        <v>0</v>
      </c>
      <c r="DC323" s="147">
        <f t="shared" si="288"/>
        <v>0</v>
      </c>
      <c r="DD323" s="147">
        <f t="shared" si="288"/>
        <v>0</v>
      </c>
      <c r="DE323" s="147">
        <f t="shared" si="288"/>
        <v>0</v>
      </c>
      <c r="DF323" s="147">
        <f t="shared" si="288"/>
        <v>0</v>
      </c>
      <c r="DG323" s="147">
        <f t="shared" si="288"/>
        <v>0</v>
      </c>
      <c r="DH323" s="147">
        <f t="shared" si="288"/>
        <v>0</v>
      </c>
      <c r="DI323" s="147">
        <f t="shared" si="288"/>
        <v>0</v>
      </c>
      <c r="DJ323" s="147">
        <f t="shared" si="288"/>
        <v>0</v>
      </c>
      <c r="DK323" s="147">
        <f t="shared" si="288"/>
        <v>0</v>
      </c>
      <c r="DL323" s="147">
        <f t="shared" si="288"/>
        <v>0</v>
      </c>
      <c r="DM323" s="147">
        <f t="shared" si="288"/>
        <v>0</v>
      </c>
      <c r="DN323" s="147">
        <f t="shared" si="288"/>
        <v>0</v>
      </c>
      <c r="DO323" s="147">
        <f t="shared" si="288"/>
        <v>0</v>
      </c>
      <c r="DP323" s="147">
        <f t="shared" si="288"/>
        <v>0</v>
      </c>
      <c r="DQ323" s="147">
        <f t="shared" si="288"/>
        <v>0</v>
      </c>
      <c r="DR323" s="147">
        <f t="shared" si="288"/>
        <v>0</v>
      </c>
      <c r="DS323" s="147">
        <f t="shared" si="288"/>
        <v>0</v>
      </c>
      <c r="DT323" s="147">
        <f t="shared" si="288"/>
        <v>0</v>
      </c>
      <c r="DU323" s="147">
        <f t="shared" si="288"/>
        <v>0</v>
      </c>
      <c r="DV323" s="147">
        <f t="shared" si="288"/>
        <v>0</v>
      </c>
      <c r="DW323" s="147">
        <f t="shared" si="288"/>
        <v>0</v>
      </c>
      <c r="DX323" s="147">
        <f t="shared" si="288"/>
        <v>0</v>
      </c>
      <c r="DY323" s="147">
        <f t="shared" si="288"/>
        <v>0</v>
      </c>
      <c r="DZ323" s="147">
        <f t="shared" si="288"/>
        <v>0</v>
      </c>
      <c r="EA323" s="147">
        <f t="shared" si="288"/>
        <v>0</v>
      </c>
      <c r="EB323" s="147">
        <f t="shared" si="288"/>
        <v>0</v>
      </c>
      <c r="EC323" s="147">
        <f t="shared" si="288"/>
        <v>0</v>
      </c>
      <c r="ED323" s="147">
        <f t="shared" si="288"/>
        <v>0</v>
      </c>
      <c r="EE323" s="147">
        <f t="shared" si="288"/>
        <v>0</v>
      </c>
      <c r="EF323" s="147">
        <f t="shared" si="288"/>
        <v>0</v>
      </c>
      <c r="EG323" s="147">
        <f t="shared" si="288"/>
        <v>0</v>
      </c>
      <c r="EH323" s="147">
        <f t="shared" ref="EH323:FJ323" si="289">EH252+EH262+EH277</f>
        <v>0</v>
      </c>
      <c r="EI323" s="147">
        <f t="shared" si="289"/>
        <v>0</v>
      </c>
      <c r="EJ323" s="147">
        <f t="shared" si="289"/>
        <v>0</v>
      </c>
      <c r="EK323" s="147">
        <f t="shared" si="289"/>
        <v>0</v>
      </c>
      <c r="EL323" s="147">
        <f t="shared" si="289"/>
        <v>0</v>
      </c>
      <c r="EM323" s="147">
        <f t="shared" si="289"/>
        <v>0</v>
      </c>
      <c r="EN323" s="147">
        <f t="shared" si="289"/>
        <v>0</v>
      </c>
      <c r="EO323" s="147">
        <f t="shared" si="289"/>
        <v>0</v>
      </c>
      <c r="EP323" s="147">
        <f t="shared" si="289"/>
        <v>0</v>
      </c>
      <c r="EQ323" s="147">
        <f t="shared" si="289"/>
        <v>0</v>
      </c>
      <c r="ER323" s="147">
        <f t="shared" si="289"/>
        <v>0</v>
      </c>
      <c r="ES323" s="147">
        <f t="shared" si="289"/>
        <v>0</v>
      </c>
      <c r="ET323" s="147">
        <f t="shared" si="289"/>
        <v>0</v>
      </c>
      <c r="EU323" s="147">
        <f t="shared" si="289"/>
        <v>0</v>
      </c>
      <c r="EV323" s="147">
        <f t="shared" si="289"/>
        <v>0</v>
      </c>
      <c r="EW323" s="147">
        <f t="shared" si="289"/>
        <v>0</v>
      </c>
      <c r="EX323" s="147">
        <f t="shared" si="289"/>
        <v>0</v>
      </c>
      <c r="EY323" s="147">
        <f t="shared" si="289"/>
        <v>0</v>
      </c>
      <c r="EZ323" s="147">
        <f t="shared" si="289"/>
        <v>0</v>
      </c>
      <c r="FA323" s="147">
        <f t="shared" si="289"/>
        <v>0</v>
      </c>
      <c r="FB323" s="147">
        <f t="shared" si="289"/>
        <v>0</v>
      </c>
      <c r="FC323" s="147">
        <f t="shared" si="289"/>
        <v>0</v>
      </c>
      <c r="FD323" s="147">
        <f t="shared" si="289"/>
        <v>0</v>
      </c>
      <c r="FE323" s="147">
        <f t="shared" si="289"/>
        <v>0</v>
      </c>
      <c r="FF323" s="147">
        <f t="shared" si="289"/>
        <v>0</v>
      </c>
      <c r="FG323" s="147">
        <f t="shared" si="289"/>
        <v>0</v>
      </c>
      <c r="FH323" s="147">
        <f t="shared" si="289"/>
        <v>0</v>
      </c>
      <c r="FI323" s="147">
        <f t="shared" si="289"/>
        <v>0</v>
      </c>
      <c r="FJ323" s="147">
        <f t="shared" si="289"/>
        <v>0</v>
      </c>
      <c r="FK323" s="159">
        <f>SUM(H323:FJ323)</f>
        <v>0</v>
      </c>
      <c r="FQ323" s="5"/>
    </row>
    <row r="324" spans="2:173" s="12" customFormat="1" ht="17.55" customHeight="1">
      <c r="B324" s="22"/>
      <c r="E324" s="22"/>
      <c r="G324" s="148" t="s">
        <v>70</v>
      </c>
      <c r="H324" s="149">
        <f>H291</f>
        <v>60</v>
      </c>
      <c r="I324" s="149">
        <f t="shared" ref="I324:BH324" si="290">I291</f>
        <v>0</v>
      </c>
      <c r="J324" s="149">
        <f t="shared" si="290"/>
        <v>0</v>
      </c>
      <c r="K324" s="149">
        <f t="shared" si="290"/>
        <v>0</v>
      </c>
      <c r="L324" s="149">
        <f t="shared" si="290"/>
        <v>2070</v>
      </c>
      <c r="M324" s="149">
        <f t="shared" si="290"/>
        <v>0</v>
      </c>
      <c r="N324" s="149">
        <f t="shared" si="290"/>
        <v>240</v>
      </c>
      <c r="O324" s="149">
        <f t="shared" si="290"/>
        <v>10</v>
      </c>
      <c r="P324" s="149">
        <f t="shared" si="290"/>
        <v>2</v>
      </c>
      <c r="Q324" s="149">
        <f t="shared" si="290"/>
        <v>0</v>
      </c>
      <c r="R324" s="149">
        <f t="shared" si="290"/>
        <v>0</v>
      </c>
      <c r="S324" s="149">
        <f t="shared" si="290"/>
        <v>0</v>
      </c>
      <c r="T324" s="149">
        <f t="shared" si="290"/>
        <v>0</v>
      </c>
      <c r="U324" s="149">
        <f t="shared" si="290"/>
        <v>0</v>
      </c>
      <c r="V324" s="149">
        <f t="shared" si="290"/>
        <v>0</v>
      </c>
      <c r="W324" s="149">
        <f t="shared" si="290"/>
        <v>2</v>
      </c>
      <c r="X324" s="149">
        <f t="shared" ref="X324:AH324" si="291">X291</f>
        <v>0</v>
      </c>
      <c r="Y324" s="149">
        <f t="shared" si="291"/>
        <v>0</v>
      </c>
      <c r="Z324" s="149">
        <f t="shared" si="291"/>
        <v>0</v>
      </c>
      <c r="AA324" s="149">
        <f t="shared" si="291"/>
        <v>0</v>
      </c>
      <c r="AB324" s="149">
        <f t="shared" si="291"/>
        <v>0</v>
      </c>
      <c r="AC324" s="149">
        <f t="shared" si="291"/>
        <v>0</v>
      </c>
      <c r="AD324" s="149">
        <f t="shared" si="291"/>
        <v>49</v>
      </c>
      <c r="AE324" s="149">
        <f t="shared" si="291"/>
        <v>260</v>
      </c>
      <c r="AF324" s="149">
        <f t="shared" si="291"/>
        <v>0</v>
      </c>
      <c r="AG324" s="149">
        <f t="shared" si="291"/>
        <v>0</v>
      </c>
      <c r="AH324" s="149">
        <f t="shared" si="291"/>
        <v>0</v>
      </c>
      <c r="AI324" s="149">
        <f t="shared" si="290"/>
        <v>10</v>
      </c>
      <c r="AJ324" s="149">
        <f t="shared" si="290"/>
        <v>4</v>
      </c>
      <c r="AK324" s="149">
        <f t="shared" si="290"/>
        <v>0</v>
      </c>
      <c r="AL324" s="149">
        <f t="shared" si="290"/>
        <v>0</v>
      </c>
      <c r="AM324" s="149">
        <f t="shared" si="290"/>
        <v>1030</v>
      </c>
      <c r="AN324" s="149">
        <f t="shared" si="290"/>
        <v>0</v>
      </c>
      <c r="AO324" s="149">
        <f t="shared" si="290"/>
        <v>0</v>
      </c>
      <c r="AP324" s="149">
        <f t="shared" si="290"/>
        <v>63</v>
      </c>
      <c r="AQ324" s="149">
        <f t="shared" si="290"/>
        <v>3</v>
      </c>
      <c r="AR324" s="149">
        <f t="shared" si="290"/>
        <v>0</v>
      </c>
      <c r="AS324" s="149">
        <f t="shared" si="290"/>
        <v>2</v>
      </c>
      <c r="AT324" s="149">
        <f t="shared" ref="AT324:BE324" si="292">AT291</f>
        <v>12</v>
      </c>
      <c r="AU324" s="149">
        <f t="shared" ref="AU324:BA324" si="293">AU291</f>
        <v>5270</v>
      </c>
      <c r="AV324" s="149">
        <f t="shared" si="293"/>
        <v>0</v>
      </c>
      <c r="AW324" s="149">
        <f t="shared" si="293"/>
        <v>0</v>
      </c>
      <c r="AX324" s="149">
        <f t="shared" si="293"/>
        <v>0</v>
      </c>
      <c r="AY324" s="149">
        <f t="shared" si="293"/>
        <v>0</v>
      </c>
      <c r="AZ324" s="149">
        <f t="shared" si="293"/>
        <v>0</v>
      </c>
      <c r="BA324" s="149">
        <f t="shared" si="293"/>
        <v>1</v>
      </c>
      <c r="BB324" s="149">
        <f t="shared" si="292"/>
        <v>7</v>
      </c>
      <c r="BC324" s="149">
        <f t="shared" si="292"/>
        <v>2</v>
      </c>
      <c r="BD324" s="149">
        <f t="shared" si="292"/>
        <v>1</v>
      </c>
      <c r="BE324" s="149">
        <f t="shared" si="292"/>
        <v>1</v>
      </c>
      <c r="BF324" s="149">
        <f t="shared" si="290"/>
        <v>4940</v>
      </c>
      <c r="BG324" s="149">
        <f t="shared" si="290"/>
        <v>1</v>
      </c>
      <c r="BH324" s="149">
        <f t="shared" si="290"/>
        <v>3</v>
      </c>
      <c r="BI324" s="149">
        <f t="shared" ref="BI324:FJ324" si="294">BI291</f>
        <v>1</v>
      </c>
      <c r="BJ324" s="149">
        <f t="shared" si="294"/>
        <v>2</v>
      </c>
      <c r="BK324" s="149">
        <f t="shared" si="294"/>
        <v>0</v>
      </c>
      <c r="BL324" s="149">
        <f t="shared" si="294"/>
        <v>0</v>
      </c>
      <c r="BM324" s="149">
        <f t="shared" si="294"/>
        <v>0</v>
      </c>
      <c r="BN324" s="149">
        <f t="shared" ref="BN324" si="295">BN291</f>
        <v>0</v>
      </c>
      <c r="BO324" s="149">
        <f t="shared" si="294"/>
        <v>0</v>
      </c>
      <c r="BP324" s="149">
        <f t="shared" si="294"/>
        <v>0</v>
      </c>
      <c r="BQ324" s="149">
        <f t="shared" si="294"/>
        <v>1</v>
      </c>
      <c r="BR324" s="149">
        <f t="shared" si="294"/>
        <v>0</v>
      </c>
      <c r="BS324" s="149">
        <f t="shared" si="294"/>
        <v>0</v>
      </c>
      <c r="BT324" s="149">
        <f t="shared" si="294"/>
        <v>1</v>
      </c>
      <c r="BU324" s="149">
        <f t="shared" si="294"/>
        <v>200</v>
      </c>
      <c r="BV324" s="149">
        <f t="shared" si="294"/>
        <v>20</v>
      </c>
      <c r="BW324" s="149">
        <f t="shared" si="294"/>
        <v>210</v>
      </c>
      <c r="BX324" s="149">
        <f t="shared" si="294"/>
        <v>1470</v>
      </c>
      <c r="BY324" s="149">
        <f t="shared" si="294"/>
        <v>210</v>
      </c>
      <c r="BZ324" s="149">
        <f t="shared" si="294"/>
        <v>0</v>
      </c>
      <c r="CA324" s="149">
        <f t="shared" si="294"/>
        <v>0</v>
      </c>
      <c r="CB324" s="149">
        <f t="shared" si="294"/>
        <v>0</v>
      </c>
      <c r="CC324" s="149">
        <f t="shared" si="294"/>
        <v>9</v>
      </c>
      <c r="CD324" s="149">
        <f t="shared" si="294"/>
        <v>27</v>
      </c>
      <c r="CE324" s="149">
        <f t="shared" si="294"/>
        <v>220</v>
      </c>
      <c r="CF324" s="149">
        <f t="shared" si="294"/>
        <v>0</v>
      </c>
      <c r="CG324" s="149">
        <f t="shared" si="294"/>
        <v>10</v>
      </c>
      <c r="CH324" s="149">
        <f t="shared" ref="CH324" si="296">CH291</f>
        <v>9</v>
      </c>
      <c r="CI324" s="149">
        <f t="shared" si="294"/>
        <v>470</v>
      </c>
      <c r="CJ324" s="149">
        <f t="shared" si="294"/>
        <v>0</v>
      </c>
      <c r="CK324" s="149">
        <f t="shared" si="294"/>
        <v>140</v>
      </c>
      <c r="CL324" s="149">
        <f t="shared" si="294"/>
        <v>1850</v>
      </c>
      <c r="CM324" s="149">
        <f t="shared" si="294"/>
        <v>480</v>
      </c>
      <c r="CN324" s="149">
        <f t="shared" si="294"/>
        <v>160</v>
      </c>
      <c r="CO324" s="149">
        <f t="shared" si="294"/>
        <v>23</v>
      </c>
      <c r="CP324" s="149">
        <f t="shared" si="294"/>
        <v>30</v>
      </c>
      <c r="CQ324" s="149">
        <f t="shared" si="294"/>
        <v>10</v>
      </c>
      <c r="CR324" s="149">
        <f t="shared" si="294"/>
        <v>3</v>
      </c>
      <c r="CS324" s="149">
        <f t="shared" si="294"/>
        <v>0</v>
      </c>
      <c r="CT324" s="149">
        <f t="shared" si="294"/>
        <v>780</v>
      </c>
      <c r="CU324" s="149">
        <f t="shared" si="294"/>
        <v>0</v>
      </c>
      <c r="CV324" s="149">
        <f t="shared" si="294"/>
        <v>0</v>
      </c>
      <c r="CW324" s="149">
        <f t="shared" si="294"/>
        <v>0</v>
      </c>
      <c r="CX324" s="149">
        <f t="shared" si="294"/>
        <v>30</v>
      </c>
      <c r="CY324" s="149">
        <f t="shared" si="294"/>
        <v>0</v>
      </c>
      <c r="CZ324" s="149">
        <f t="shared" si="294"/>
        <v>0</v>
      </c>
      <c r="DA324" s="149">
        <f t="shared" si="294"/>
        <v>0</v>
      </c>
      <c r="DB324" s="149">
        <f t="shared" si="294"/>
        <v>0</v>
      </c>
      <c r="DC324" s="149">
        <f t="shared" si="294"/>
        <v>140</v>
      </c>
      <c r="DD324" s="149">
        <f t="shared" si="294"/>
        <v>270</v>
      </c>
      <c r="DE324" s="149">
        <f t="shared" si="294"/>
        <v>15</v>
      </c>
      <c r="DF324" s="149">
        <f t="shared" ref="DF324:DL324" si="297">DF291</f>
        <v>38</v>
      </c>
      <c r="DG324" s="149">
        <f t="shared" si="297"/>
        <v>40</v>
      </c>
      <c r="DH324" s="149">
        <f t="shared" si="297"/>
        <v>30</v>
      </c>
      <c r="DI324" s="149">
        <f t="shared" si="297"/>
        <v>0</v>
      </c>
      <c r="DJ324" s="149">
        <f t="shared" si="297"/>
        <v>2</v>
      </c>
      <c r="DK324" s="149">
        <f t="shared" si="297"/>
        <v>360</v>
      </c>
      <c r="DL324" s="149">
        <f t="shared" si="297"/>
        <v>0</v>
      </c>
      <c r="DM324" s="149">
        <f t="shared" si="294"/>
        <v>0</v>
      </c>
      <c r="DN324" s="149">
        <f t="shared" si="294"/>
        <v>20</v>
      </c>
      <c r="DO324" s="149">
        <f t="shared" si="294"/>
        <v>0</v>
      </c>
      <c r="DP324" s="149">
        <f t="shared" si="294"/>
        <v>0</v>
      </c>
      <c r="DQ324" s="149">
        <f t="shared" si="294"/>
        <v>0</v>
      </c>
      <c r="DR324" s="149">
        <f t="shared" si="294"/>
        <v>30</v>
      </c>
      <c r="DS324" s="149">
        <f t="shared" si="294"/>
        <v>0</v>
      </c>
      <c r="DT324" s="149">
        <f t="shared" ref="DT324:EL324" si="298">DT291</f>
        <v>250</v>
      </c>
      <c r="DU324" s="149">
        <f t="shared" si="298"/>
        <v>0</v>
      </c>
      <c r="DV324" s="149">
        <f t="shared" si="298"/>
        <v>0</v>
      </c>
      <c r="DW324" s="149">
        <f t="shared" si="298"/>
        <v>3600</v>
      </c>
      <c r="DX324" s="149">
        <f t="shared" si="298"/>
        <v>0</v>
      </c>
      <c r="DY324" s="149">
        <f t="shared" si="298"/>
        <v>0</v>
      </c>
      <c r="DZ324" s="149">
        <f t="shared" si="298"/>
        <v>16</v>
      </c>
      <c r="EA324" s="149">
        <f t="shared" si="298"/>
        <v>0</v>
      </c>
      <c r="EB324" s="149">
        <f t="shared" si="298"/>
        <v>0</v>
      </c>
      <c r="EC324" s="149">
        <f t="shared" ref="EC324:EI324" si="299">EC291</f>
        <v>0</v>
      </c>
      <c r="ED324" s="149">
        <f t="shared" si="299"/>
        <v>0</v>
      </c>
      <c r="EE324" s="149">
        <f t="shared" si="299"/>
        <v>0</v>
      </c>
      <c r="EF324" s="149">
        <f t="shared" si="299"/>
        <v>0</v>
      </c>
      <c r="EG324" s="149">
        <f t="shared" si="299"/>
        <v>0</v>
      </c>
      <c r="EH324" s="149">
        <f t="shared" si="299"/>
        <v>0</v>
      </c>
      <c r="EI324" s="149">
        <f t="shared" si="299"/>
        <v>0</v>
      </c>
      <c r="EJ324" s="149">
        <f t="shared" si="298"/>
        <v>4</v>
      </c>
      <c r="EK324" s="149">
        <f t="shared" si="298"/>
        <v>0</v>
      </c>
      <c r="EL324" s="149">
        <f t="shared" si="298"/>
        <v>0</v>
      </c>
      <c r="EM324" s="149">
        <f t="shared" si="294"/>
        <v>0</v>
      </c>
      <c r="EN324" s="149">
        <f t="shared" ref="EN324:EY324" si="300">EN291</f>
        <v>0</v>
      </c>
      <c r="EO324" s="149">
        <f t="shared" si="300"/>
        <v>0</v>
      </c>
      <c r="EP324" s="149">
        <f t="shared" si="300"/>
        <v>0</v>
      </c>
      <c r="EQ324" s="149">
        <f t="shared" ref="EQ324:ET324" si="301">EQ291</f>
        <v>0</v>
      </c>
      <c r="ER324" s="149">
        <f t="shared" si="301"/>
        <v>0</v>
      </c>
      <c r="ES324" s="149">
        <f t="shared" si="301"/>
        <v>0</v>
      </c>
      <c r="ET324" s="149">
        <f t="shared" si="301"/>
        <v>50</v>
      </c>
      <c r="EU324" s="149">
        <f t="shared" si="300"/>
        <v>580</v>
      </c>
      <c r="EV324" s="149">
        <f t="shared" si="300"/>
        <v>35</v>
      </c>
      <c r="EW324" s="149">
        <f t="shared" si="300"/>
        <v>0</v>
      </c>
      <c r="EX324" s="149">
        <f t="shared" si="300"/>
        <v>2</v>
      </c>
      <c r="EY324" s="149">
        <f t="shared" si="300"/>
        <v>0</v>
      </c>
      <c r="EZ324" s="149">
        <f t="shared" si="294"/>
        <v>4</v>
      </c>
      <c r="FA324" s="149">
        <f t="shared" si="294"/>
        <v>0</v>
      </c>
      <c r="FB324" s="149">
        <f t="shared" ref="FB324" si="302">FB291</f>
        <v>47</v>
      </c>
      <c r="FC324" s="149">
        <f t="shared" si="294"/>
        <v>0</v>
      </c>
      <c r="FD324" s="149">
        <f t="shared" si="294"/>
        <v>0</v>
      </c>
      <c r="FE324" s="149">
        <f t="shared" si="294"/>
        <v>0</v>
      </c>
      <c r="FF324" s="149">
        <f t="shared" si="294"/>
        <v>150</v>
      </c>
      <c r="FG324" s="149">
        <f t="shared" si="294"/>
        <v>0</v>
      </c>
      <c r="FH324" s="149">
        <f t="shared" ref="FH324" si="303">FH291</f>
        <v>0</v>
      </c>
      <c r="FI324" s="149">
        <f t="shared" si="294"/>
        <v>0</v>
      </c>
      <c r="FJ324" s="149">
        <f t="shared" si="294"/>
        <v>1</v>
      </c>
      <c r="FK324" s="160">
        <f>SUM(H324:FJ324)</f>
        <v>26093</v>
      </c>
      <c r="FQ324" s="5"/>
    </row>
    <row r="325" spans="2:173" s="12" customFormat="1" ht="17.55" customHeight="1">
      <c r="B325" s="22"/>
      <c r="E325" s="22"/>
      <c r="G325" s="150" t="s">
        <v>91</v>
      </c>
      <c r="H325" s="151" t="str">
        <f t="shared" ref="H325:AM325" si="304">H5</f>
        <v>9CANVLINK-00-10</v>
      </c>
      <c r="I325" s="151" t="str">
        <f t="shared" si="304"/>
        <v>9VN1030D2L-00-10</v>
      </c>
      <c r="J325" s="151" t="str">
        <f t="shared" si="304"/>
        <v>9VN1030L2L-00-10</v>
      </c>
      <c r="K325" s="151" t="str">
        <f t="shared" si="304"/>
        <v>9VN1030O2I-00-10</v>
      </c>
      <c r="L325" s="151" t="str">
        <f t="shared" si="304"/>
        <v>9VN103D42L-00-10</v>
      </c>
      <c r="M325" s="151" t="str">
        <f t="shared" si="304"/>
        <v>9VN105T4L-00-10</v>
      </c>
      <c r="N325" s="151" t="str">
        <f t="shared" si="304"/>
        <v>9VN105TD4D-00-12</v>
      </c>
      <c r="O325" s="151" t="str">
        <f t="shared" si="304"/>
        <v>9VN105TO4D-00-11</v>
      </c>
      <c r="P325" s="151" t="str">
        <f t="shared" si="304"/>
        <v>9VN105TO4L-00-10</v>
      </c>
      <c r="Q325" s="151" t="str">
        <f t="shared" si="304"/>
        <v>9VN1650D4L-00-10</v>
      </c>
      <c r="R325" s="151" t="str">
        <f t="shared" si="304"/>
        <v>9VN1650GO4-00-20</v>
      </c>
      <c r="S325" s="151" t="str">
        <f t="shared" si="304"/>
        <v>9VN1650IO4-00-10</v>
      </c>
      <c r="T325" s="151" t="str">
        <f t="shared" si="304"/>
        <v>9VN1650IX4-00-10</v>
      </c>
      <c r="U325" s="151" t="str">
        <f t="shared" si="304"/>
        <v>9VN1650O4-00-10</v>
      </c>
      <c r="V325" s="151" t="str">
        <f t="shared" si="304"/>
        <v>9VN1650O4L-00-10</v>
      </c>
      <c r="W325" s="151" t="str">
        <f t="shared" si="304"/>
        <v>9VN1650W24-00-10</v>
      </c>
      <c r="X325" s="151" t="str">
        <f t="shared" si="304"/>
        <v>9VN1650WO4-00-10</v>
      </c>
      <c r="Y325" s="151" t="str">
        <f t="shared" si="304"/>
        <v>9VN1656D4-00-20</v>
      </c>
      <c r="Z325" s="151" t="str">
        <f t="shared" si="304"/>
        <v>9VN1656D4L-00-10</v>
      </c>
      <c r="AA325" s="151" t="str">
        <f t="shared" si="304"/>
        <v>9VN1656EO4-00-10</v>
      </c>
      <c r="AB325" s="151" t="str">
        <f t="shared" si="304"/>
        <v>9VN1656O4-00-20</v>
      </c>
      <c r="AC325" s="151" t="str">
        <f t="shared" si="304"/>
        <v>9VN1656O4L-00-10</v>
      </c>
      <c r="AD325" s="151" t="str">
        <f t="shared" si="304"/>
        <v>9VN1656W24-00-10</v>
      </c>
      <c r="AE325" s="151" t="str">
        <f t="shared" si="304"/>
        <v>9VN1656WO4-00-10</v>
      </c>
      <c r="AF325" s="151" t="str">
        <f t="shared" si="304"/>
        <v>9VN165SD4-00-10</v>
      </c>
      <c r="AG325" s="151" t="str">
        <f t="shared" si="304"/>
        <v>9VN165SO4-00-10</v>
      </c>
      <c r="AH325" s="151" t="str">
        <f t="shared" si="304"/>
        <v>9VN165SWO4-00-10</v>
      </c>
      <c r="AI325" s="151" t="str">
        <f t="shared" si="304"/>
        <v>9VN1660D6-00-10</v>
      </c>
      <c r="AJ325" s="151" t="str">
        <f t="shared" si="304"/>
        <v>9VN1660G6-00-10</v>
      </c>
      <c r="AK325" s="151" t="str">
        <f t="shared" si="304"/>
        <v>9VN1660GO6-00-10</v>
      </c>
      <c r="AL325" s="151" t="str">
        <f t="shared" si="304"/>
        <v>9VN1660IO6-00-10</v>
      </c>
      <c r="AM325" s="151" t="str">
        <f t="shared" si="304"/>
        <v>9VN1660O6-00-10</v>
      </c>
      <c r="AN325" s="151" t="str">
        <f t="shared" ref="AN325:BS325" si="305">AN5</f>
        <v>9VN166SA-00-10</v>
      </c>
      <c r="AO325" s="151" t="str">
        <f t="shared" si="305"/>
        <v>9VN166SD6-00-10</v>
      </c>
      <c r="AP325" s="151" t="str">
        <f t="shared" si="305"/>
        <v>9VN166SDV6-EC-10</v>
      </c>
      <c r="AQ325" s="151" t="str">
        <f t="shared" si="305"/>
        <v>9VN166SG6-00-10</v>
      </c>
      <c r="AR325" s="151" t="str">
        <f t="shared" si="305"/>
        <v>9VN166SGO6-00-10</v>
      </c>
      <c r="AS325" s="151" t="str">
        <f t="shared" si="305"/>
        <v>9VN166SIO6-00-10</v>
      </c>
      <c r="AT325" s="151" t="str">
        <f t="shared" si="305"/>
        <v>9VN166SIX6-00-10</v>
      </c>
      <c r="AU325" s="151" t="str">
        <f t="shared" si="305"/>
        <v>9VN166SO6-00-10</v>
      </c>
      <c r="AV325" s="151" t="str">
        <f t="shared" si="305"/>
        <v>9VN166TGO6-00-10</v>
      </c>
      <c r="AW325" s="151" t="str">
        <f t="shared" si="305"/>
        <v>9VN166TIO6-00-10</v>
      </c>
      <c r="AX325" s="151" t="str">
        <f t="shared" si="305"/>
        <v>9VN166TIX6-00-10</v>
      </c>
      <c r="AY325" s="151" t="str">
        <f t="shared" si="305"/>
        <v>9VN166TO6-00-10</v>
      </c>
      <c r="AZ325" s="151" t="str">
        <f t="shared" si="305"/>
        <v>9VN166TW26-00-10</v>
      </c>
      <c r="BA325" s="151" t="str">
        <f t="shared" si="305"/>
        <v>9VN2060AX-00-10</v>
      </c>
      <c r="BB325" s="151" t="str">
        <f t="shared" si="305"/>
        <v>9VN2060D6-00-10</v>
      </c>
      <c r="BC325" s="151" t="str">
        <f t="shared" si="305"/>
        <v>9VN2060GP-00-20</v>
      </c>
      <c r="BD325" s="151" t="str">
        <f t="shared" si="305"/>
        <v>9VN2060IO6-00-20</v>
      </c>
      <c r="BE325" s="151" t="str">
        <f t="shared" si="305"/>
        <v>9VN2060IX6-00-10</v>
      </c>
      <c r="BF325" s="151" t="str">
        <f t="shared" si="305"/>
        <v>9VN2060O6-00-20</v>
      </c>
      <c r="BG325" s="151" t="str">
        <f t="shared" si="305"/>
        <v>9VN2060W26-00-20</v>
      </c>
      <c r="BH325" s="151" t="str">
        <f t="shared" si="305"/>
        <v>9VN2060WO6-00-20</v>
      </c>
      <c r="BI325" s="151" t="str">
        <f t="shared" si="305"/>
        <v>9VN206SGW8-00-20</v>
      </c>
      <c r="BJ325" s="151" t="str">
        <f t="shared" si="305"/>
        <v>9VN206SW2-00-11</v>
      </c>
      <c r="BK325" s="151" t="str">
        <f t="shared" si="305"/>
        <v>9VN207SA-00-20</v>
      </c>
      <c r="BL325" s="151" t="str">
        <f t="shared" si="305"/>
        <v>9VN207SGOD-00-11</v>
      </c>
      <c r="BM325" s="151" t="str">
        <f t="shared" si="305"/>
        <v>9VN207SGWD-00-11</v>
      </c>
      <c r="BN325" s="151" t="str">
        <f t="shared" si="305"/>
        <v>9VN207SW-00-10</v>
      </c>
      <c r="BO325" s="151" t="str">
        <f t="shared" si="305"/>
        <v>9VN207SW-00-11</v>
      </c>
      <c r="BP325" s="151" t="str">
        <f t="shared" si="305"/>
        <v>9VN207SWO-00-11</v>
      </c>
      <c r="BQ325" s="151" t="str">
        <f t="shared" si="305"/>
        <v>9VN2080TO-00-10</v>
      </c>
      <c r="BR325" s="151" t="str">
        <f t="shared" si="305"/>
        <v>9VN208SG-00-20</v>
      </c>
      <c r="BS325" s="151" t="str">
        <f t="shared" si="305"/>
        <v>9VN208SGO-00-20</v>
      </c>
      <c r="BT325" s="151" t="str">
        <f t="shared" ref="BT325:CY325" si="306">BT5</f>
        <v>9VN208SW-00-10</v>
      </c>
      <c r="BU325" s="151" t="str">
        <f t="shared" si="306"/>
        <v>9VN3060AE-00-10</v>
      </c>
      <c r="BV325" s="151" t="str">
        <f t="shared" si="306"/>
        <v>9VN3060E-00-10</v>
      </c>
      <c r="BW325" s="151" t="str">
        <f t="shared" si="306"/>
        <v>9VN3060EO-00-10</v>
      </c>
      <c r="BX325" s="151" t="str">
        <f t="shared" si="306"/>
        <v>9VN3060GO-00-10</v>
      </c>
      <c r="BY325" s="151" t="str">
        <f t="shared" si="306"/>
        <v>9VN3060VO-00-10</v>
      </c>
      <c r="BZ325" s="151" t="str">
        <f t="shared" si="306"/>
        <v>9VN306TAE-00-10</v>
      </c>
      <c r="CA325" s="151" t="str">
        <f t="shared" si="306"/>
        <v>9VN306TAM-00-10</v>
      </c>
      <c r="CB325" s="151" t="str">
        <f t="shared" si="306"/>
        <v>9VN306TE-00-10</v>
      </c>
      <c r="CC325" s="151" t="str">
        <f t="shared" si="306"/>
        <v>9VN306TEO-00-10</v>
      </c>
      <c r="CD325" s="151" t="str">
        <f t="shared" si="306"/>
        <v>9VN306TGO-00-10</v>
      </c>
      <c r="CE325" s="151" t="str">
        <f t="shared" si="306"/>
        <v>9VN306TGOP-00-20</v>
      </c>
      <c r="CF325" s="151" t="str">
        <f t="shared" si="306"/>
        <v>9VN306TGP-00-10</v>
      </c>
      <c r="CG325" s="151" t="str">
        <f t="shared" si="306"/>
        <v>9VN306TVO-00-10</v>
      </c>
      <c r="CH325" s="151" t="str">
        <f t="shared" si="306"/>
        <v>9VN3070AM-00-10</v>
      </c>
      <c r="CI325" s="151" t="str">
        <f t="shared" si="306"/>
        <v>9VN3070AM-00-11</v>
      </c>
      <c r="CJ325" s="151" t="str">
        <f t="shared" si="306"/>
        <v>9VN3070E-00-10</v>
      </c>
      <c r="CK325" s="151" t="str">
        <f t="shared" si="306"/>
        <v>9VN3070EO-00-10</v>
      </c>
      <c r="CL325" s="151" t="str">
        <f t="shared" si="306"/>
        <v>9VN3070GO-00-10</v>
      </c>
      <c r="CM325" s="151" t="str">
        <f t="shared" si="306"/>
        <v>9VN3070VO-00-10</v>
      </c>
      <c r="CN325" s="151" t="str">
        <f t="shared" si="306"/>
        <v>9VN3080AM-00-10</v>
      </c>
      <c r="CO325" s="151" t="str">
        <f t="shared" si="306"/>
        <v>9VN3080AW-00-10</v>
      </c>
      <c r="CP325" s="151" t="str">
        <f t="shared" si="306"/>
        <v>9VN3080AWB-00-10</v>
      </c>
      <c r="CQ325" s="151" t="str">
        <f t="shared" si="306"/>
        <v>9VN3080AX-00-10</v>
      </c>
      <c r="CR325" s="151" t="str">
        <f t="shared" si="306"/>
        <v>9VN3080E-00-10</v>
      </c>
      <c r="CS325" s="151" t="str">
        <f t="shared" si="306"/>
        <v>9VN3080EO-00-10</v>
      </c>
      <c r="CT325" s="151" t="str">
        <f t="shared" si="306"/>
        <v>9VN3080GO-00-10</v>
      </c>
      <c r="CU325" s="151" t="str">
        <f t="shared" si="306"/>
        <v>9VN3080GWB-00-10</v>
      </c>
      <c r="CV325" s="151" t="str">
        <f t="shared" si="306"/>
        <v>9AN3080IE-00-10</v>
      </c>
      <c r="CW325" s="151" t="str">
        <f t="shared" si="306"/>
        <v>9AN3080IE-AU-10</v>
      </c>
      <c r="CX325" s="151" t="str">
        <f t="shared" si="306"/>
        <v>9AN3080IE-CN-10</v>
      </c>
      <c r="CY325" s="151" t="str">
        <f t="shared" si="306"/>
        <v>9AN3080IE-JP-10</v>
      </c>
      <c r="CZ325" s="151" t="str">
        <f t="shared" ref="CZ325:EE325" si="307">CZ5</f>
        <v>9AN3080IE-KR-10</v>
      </c>
      <c r="DA325" s="151" t="str">
        <f t="shared" si="307"/>
        <v>9AN3080IE-TW-10</v>
      </c>
      <c r="DB325" s="151" t="str">
        <f t="shared" si="307"/>
        <v>9AN3080IE-US-10</v>
      </c>
      <c r="DC325" s="151" t="str">
        <f t="shared" si="307"/>
        <v>9VN3080T-00-10</v>
      </c>
      <c r="DD325" s="151" t="str">
        <f t="shared" si="307"/>
        <v>9VN3080VO-00-10</v>
      </c>
      <c r="DE325" s="151" t="str">
        <f t="shared" si="307"/>
        <v>9VN3090AM-00-10</v>
      </c>
      <c r="DF325" s="151" t="str">
        <f t="shared" si="307"/>
        <v>9VN3090AW-00-10</v>
      </c>
      <c r="DG325" s="151" t="str">
        <f t="shared" si="307"/>
        <v>9VN3090AWB-00-10</v>
      </c>
      <c r="DH325" s="151" t="str">
        <f t="shared" si="307"/>
        <v>9VN3090AX-00-10</v>
      </c>
      <c r="DI325" s="151" t="str">
        <f t="shared" si="307"/>
        <v>9VN3090E-00-10</v>
      </c>
      <c r="DJ325" s="151" t="str">
        <f t="shared" si="307"/>
        <v>9VN3090EO-00-10</v>
      </c>
      <c r="DK325" s="151" t="str">
        <f t="shared" si="307"/>
        <v>9VN3090GO-00-10</v>
      </c>
      <c r="DL325" s="151" t="str">
        <f t="shared" si="307"/>
        <v>9AN3090IE-00-10</v>
      </c>
      <c r="DM325" s="151" t="str">
        <f t="shared" si="307"/>
        <v>9AN3090IE-AU-10</v>
      </c>
      <c r="DN325" s="151" t="str">
        <f t="shared" si="307"/>
        <v>9AN3090IE-CN-10</v>
      </c>
      <c r="DO325" s="151" t="str">
        <f t="shared" si="307"/>
        <v>9AN3090IE-JP-10</v>
      </c>
      <c r="DP325" s="151" t="str">
        <f t="shared" si="307"/>
        <v>9AN3090IE-KR-10</v>
      </c>
      <c r="DQ325" s="151" t="str">
        <f t="shared" si="307"/>
        <v>9AN3090IE-US-10</v>
      </c>
      <c r="DR325" s="151" t="str">
        <f t="shared" si="307"/>
        <v>9VN3090T-00-10</v>
      </c>
      <c r="DS325" s="151" t="str">
        <f t="shared" si="307"/>
        <v>9VN3090T-EC-10</v>
      </c>
      <c r="DT325" s="151" t="str">
        <f t="shared" si="307"/>
        <v>9VN3090VO-00-10</v>
      </c>
      <c r="DU325" s="151" t="str">
        <f t="shared" si="307"/>
        <v>9VN71052IL-00-10</v>
      </c>
      <c r="DV325" s="151" t="str">
        <f t="shared" si="307"/>
        <v>9VN7105S2L-00-10</v>
      </c>
      <c r="DW325" s="151" t="str">
        <f t="shared" si="307"/>
        <v>9VN710D32L-00-20</v>
      </c>
      <c r="DX325" s="151" t="str">
        <f t="shared" si="307"/>
        <v>9VN710D52L-00-10</v>
      </c>
      <c r="DY325" s="151" t="str">
        <f t="shared" si="307"/>
        <v>9VN710D5GL-00-20</v>
      </c>
      <c r="DZ325" s="151" t="str">
        <f t="shared" si="307"/>
        <v>9VN730D52I-00-20</v>
      </c>
      <c r="EA325" s="151" t="str">
        <f t="shared" si="307"/>
        <v>9VN730D52L-00-10</v>
      </c>
      <c r="EB325" s="151" t="str">
        <f t="shared" si="307"/>
        <v>9VR55XTD6-00-20</v>
      </c>
      <c r="EC325" s="151" t="str">
        <f t="shared" si="307"/>
        <v>9VR55XTD64-00-20</v>
      </c>
      <c r="ED325" s="151" t="str">
        <f t="shared" si="307"/>
        <v>9VR55XTGO-00-10</v>
      </c>
      <c r="EE325" s="151" t="str">
        <f t="shared" si="307"/>
        <v>9VR55XTGO4-00-10</v>
      </c>
      <c r="EF325" s="151" t="str">
        <f t="shared" ref="EF325:FJ325" si="308">EF5</f>
        <v>9VR55XTOC-00-20</v>
      </c>
      <c r="EG325" s="151" t="str">
        <f t="shared" si="308"/>
        <v>9VR55XTOC4-00-20</v>
      </c>
      <c r="EH325" s="151" t="str">
        <f t="shared" si="308"/>
        <v>9VR56XTGO-00-20</v>
      </c>
      <c r="EI325" s="151" t="str">
        <f t="shared" si="308"/>
        <v>9VR56XTWF-00-20</v>
      </c>
      <c r="EJ325" s="151" t="str">
        <f t="shared" si="308"/>
        <v>9VR56XTWO-00-20</v>
      </c>
      <c r="EK325" s="151" t="str">
        <f t="shared" si="308"/>
        <v>9VR57G-00-10</v>
      </c>
      <c r="EL325" s="151" t="str">
        <f t="shared" si="308"/>
        <v>9VR57GO-00-11</v>
      </c>
      <c r="EM325" s="151" t="str">
        <f t="shared" si="308"/>
        <v>9VR57XTA-00-20</v>
      </c>
      <c r="EN325" s="151" t="str">
        <f t="shared" si="308"/>
        <v>9VR57XTG-00-20</v>
      </c>
      <c r="EO325" s="151" t="str">
        <f t="shared" si="308"/>
        <v>9VR57XTGO-00-20</v>
      </c>
      <c r="EP325" s="151" t="str">
        <f t="shared" si="308"/>
        <v>9VR67E-00-10</v>
      </c>
      <c r="EQ325" s="151" t="str">
        <f t="shared" si="308"/>
        <v>9VR67GO-00-10</v>
      </c>
      <c r="ER325" s="151" t="str">
        <f t="shared" si="308"/>
        <v>9VR67XTAE-00-10</v>
      </c>
      <c r="ES325" s="151" t="str">
        <f t="shared" si="308"/>
        <v>9VR67XTB-00-10</v>
      </c>
      <c r="ET325" s="151" t="str">
        <f t="shared" si="308"/>
        <v>9VR67XTE-00-10</v>
      </c>
      <c r="EU325" s="151" t="str">
        <f t="shared" si="308"/>
        <v>9VR67XTGO-00-10</v>
      </c>
      <c r="EV325" s="151" t="str">
        <f t="shared" si="308"/>
        <v>9VR68AM-00-10</v>
      </c>
      <c r="EW325" s="151" t="str">
        <f t="shared" si="308"/>
        <v>9VR68B-00-10</v>
      </c>
      <c r="EX325" s="151" t="str">
        <f t="shared" si="308"/>
        <v>9VR68GO-00-10</v>
      </c>
      <c r="EY325" s="151" t="str">
        <f t="shared" si="308"/>
        <v>9VR68XTAM-00-10</v>
      </c>
      <c r="EZ325" s="151" t="str">
        <f t="shared" si="308"/>
        <v>9VR68XTAMC-00-10</v>
      </c>
      <c r="FA325" s="151" t="str">
        <f t="shared" si="308"/>
        <v>9VR68XTB-00-10</v>
      </c>
      <c r="FB325" s="151" t="str">
        <f t="shared" si="308"/>
        <v>9VR68XTGO-00-10</v>
      </c>
      <c r="FC325" s="151" t="str">
        <f t="shared" si="308"/>
        <v>9VR69XTAM-00-10</v>
      </c>
      <c r="FD325" s="151" t="str">
        <f t="shared" si="308"/>
        <v>9VR69XTAWB-00-10</v>
      </c>
      <c r="FE325" s="151" t="str">
        <f t="shared" si="308"/>
        <v>9VR69XTB-00-10</v>
      </c>
      <c r="FF325" s="151" t="str">
        <f t="shared" si="308"/>
        <v>9VR69XTGO-00-10</v>
      </c>
      <c r="FG325" s="151" t="str">
        <f t="shared" si="308"/>
        <v>9VRX570G8-00-20</v>
      </c>
      <c r="FH325" s="151" t="str">
        <f t="shared" si="308"/>
        <v>9VRX580G8-00-20</v>
      </c>
      <c r="FI325" s="151" t="str">
        <f t="shared" si="308"/>
        <v>9VRX582048-00-20</v>
      </c>
      <c r="FJ325" s="151" t="str">
        <f t="shared" si="308"/>
        <v>9VRX590GME-00-10</v>
      </c>
      <c r="FK325" s="161" t="s">
        <v>90</v>
      </c>
      <c r="FQ325" s="5"/>
    </row>
    <row r="326" spans="2:173" s="12" customFormat="1" ht="17.55" customHeight="1">
      <c r="B326" s="22"/>
      <c r="E326" s="22"/>
      <c r="G326" s="151" t="s">
        <v>88</v>
      </c>
      <c r="H326" s="152">
        <f t="shared" ref="H326:AM326" si="309">H118</f>
        <v>100</v>
      </c>
      <c r="I326" s="152">
        <f t="shared" si="309"/>
        <v>0</v>
      </c>
      <c r="J326" s="152">
        <f t="shared" si="309"/>
        <v>0</v>
      </c>
      <c r="K326" s="152">
        <f t="shared" si="309"/>
        <v>0</v>
      </c>
      <c r="L326" s="152">
        <f t="shared" si="309"/>
        <v>2760</v>
      </c>
      <c r="M326" s="152">
        <f t="shared" si="309"/>
        <v>0</v>
      </c>
      <c r="N326" s="152">
        <f t="shared" si="309"/>
        <v>240</v>
      </c>
      <c r="O326" s="152">
        <f t="shared" si="309"/>
        <v>0</v>
      </c>
      <c r="P326" s="152">
        <f t="shared" si="309"/>
        <v>0</v>
      </c>
      <c r="Q326" s="152">
        <f t="shared" si="309"/>
        <v>0</v>
      </c>
      <c r="R326" s="152">
        <f t="shared" si="309"/>
        <v>0</v>
      </c>
      <c r="S326" s="152">
        <f t="shared" si="309"/>
        <v>0</v>
      </c>
      <c r="T326" s="152">
        <f t="shared" si="309"/>
        <v>0</v>
      </c>
      <c r="U326" s="152">
        <f t="shared" si="309"/>
        <v>0</v>
      </c>
      <c r="V326" s="152">
        <f t="shared" si="309"/>
        <v>0</v>
      </c>
      <c r="W326" s="152">
        <f t="shared" si="309"/>
        <v>0</v>
      </c>
      <c r="X326" s="152">
        <f t="shared" si="309"/>
        <v>0</v>
      </c>
      <c r="Y326" s="152">
        <f t="shared" si="309"/>
        <v>0</v>
      </c>
      <c r="Z326" s="152">
        <f t="shared" si="309"/>
        <v>0</v>
      </c>
      <c r="AA326" s="152">
        <f t="shared" si="309"/>
        <v>0</v>
      </c>
      <c r="AB326" s="152">
        <f t="shared" si="309"/>
        <v>0</v>
      </c>
      <c r="AC326" s="152">
        <f t="shared" si="309"/>
        <v>0</v>
      </c>
      <c r="AD326" s="152">
        <f t="shared" si="309"/>
        <v>80</v>
      </c>
      <c r="AE326" s="152">
        <f t="shared" si="309"/>
        <v>320</v>
      </c>
      <c r="AF326" s="152">
        <f t="shared" si="309"/>
        <v>0</v>
      </c>
      <c r="AG326" s="152">
        <f t="shared" si="309"/>
        <v>0</v>
      </c>
      <c r="AH326" s="152">
        <f t="shared" si="309"/>
        <v>0</v>
      </c>
      <c r="AI326" s="152">
        <f t="shared" si="309"/>
        <v>0</v>
      </c>
      <c r="AJ326" s="152">
        <f t="shared" si="309"/>
        <v>0</v>
      </c>
      <c r="AK326" s="152">
        <f t="shared" si="309"/>
        <v>0</v>
      </c>
      <c r="AL326" s="152">
        <f t="shared" si="309"/>
        <v>0</v>
      </c>
      <c r="AM326" s="152">
        <f t="shared" si="309"/>
        <v>1200</v>
      </c>
      <c r="AN326" s="152">
        <f t="shared" ref="AN326:BT326" si="310">AN118</f>
        <v>0</v>
      </c>
      <c r="AO326" s="152">
        <f t="shared" si="310"/>
        <v>54</v>
      </c>
      <c r="AP326" s="152">
        <f t="shared" si="310"/>
        <v>0</v>
      </c>
      <c r="AQ326" s="152">
        <f t="shared" si="310"/>
        <v>10</v>
      </c>
      <c r="AR326" s="152">
        <f t="shared" si="310"/>
        <v>0</v>
      </c>
      <c r="AS326" s="152">
        <f t="shared" si="310"/>
        <v>0</v>
      </c>
      <c r="AT326" s="152">
        <f t="shared" si="310"/>
        <v>0</v>
      </c>
      <c r="AU326" s="152">
        <f t="shared" si="310"/>
        <v>4510</v>
      </c>
      <c r="AV326" s="152">
        <f t="shared" si="310"/>
        <v>0</v>
      </c>
      <c r="AW326" s="152">
        <f t="shared" si="310"/>
        <v>0</v>
      </c>
      <c r="AX326" s="152">
        <f t="shared" si="310"/>
        <v>0</v>
      </c>
      <c r="AY326" s="152">
        <f t="shared" si="310"/>
        <v>0</v>
      </c>
      <c r="AZ326" s="152">
        <f t="shared" si="310"/>
        <v>0</v>
      </c>
      <c r="BA326" s="152">
        <f t="shared" si="310"/>
        <v>0</v>
      </c>
      <c r="BB326" s="152">
        <f t="shared" si="310"/>
        <v>10</v>
      </c>
      <c r="BC326" s="152">
        <f t="shared" si="310"/>
        <v>0</v>
      </c>
      <c r="BD326" s="152">
        <f t="shared" si="310"/>
        <v>0</v>
      </c>
      <c r="BE326" s="152">
        <f t="shared" si="310"/>
        <v>0</v>
      </c>
      <c r="BF326" s="152">
        <f t="shared" si="310"/>
        <v>4230</v>
      </c>
      <c r="BG326" s="152">
        <f t="shared" si="310"/>
        <v>0</v>
      </c>
      <c r="BH326" s="152">
        <f t="shared" si="310"/>
        <v>0</v>
      </c>
      <c r="BI326" s="152">
        <f t="shared" si="310"/>
        <v>0</v>
      </c>
      <c r="BJ326" s="152">
        <f t="shared" si="310"/>
        <v>0</v>
      </c>
      <c r="BK326" s="152">
        <f t="shared" si="310"/>
        <v>0</v>
      </c>
      <c r="BL326" s="152">
        <f t="shared" si="310"/>
        <v>0</v>
      </c>
      <c r="BM326" s="152">
        <f t="shared" si="310"/>
        <v>0</v>
      </c>
      <c r="BN326" s="152">
        <f t="shared" ref="BN326" si="311">BN118</f>
        <v>25</v>
      </c>
      <c r="BO326" s="152">
        <f t="shared" si="310"/>
        <v>35</v>
      </c>
      <c r="BP326" s="152">
        <f t="shared" si="310"/>
        <v>0</v>
      </c>
      <c r="BQ326" s="152">
        <f t="shared" si="310"/>
        <v>0</v>
      </c>
      <c r="BR326" s="152">
        <f t="shared" si="310"/>
        <v>0</v>
      </c>
      <c r="BS326" s="152">
        <f t="shared" si="310"/>
        <v>0</v>
      </c>
      <c r="BT326" s="152">
        <f t="shared" si="310"/>
        <v>0</v>
      </c>
      <c r="BU326" s="152">
        <f t="shared" ref="BU326:DA326" si="312">BU118</f>
        <v>360</v>
      </c>
      <c r="BV326" s="152">
        <f t="shared" si="312"/>
        <v>50</v>
      </c>
      <c r="BW326" s="152">
        <f t="shared" si="312"/>
        <v>390</v>
      </c>
      <c r="BX326" s="152">
        <f t="shared" si="312"/>
        <v>2660</v>
      </c>
      <c r="BY326" s="152">
        <f t="shared" si="312"/>
        <v>390</v>
      </c>
      <c r="BZ326" s="152">
        <f t="shared" si="312"/>
        <v>0</v>
      </c>
      <c r="CA326" s="152">
        <f t="shared" si="312"/>
        <v>0</v>
      </c>
      <c r="CB326" s="152">
        <f t="shared" si="312"/>
        <v>0</v>
      </c>
      <c r="CC326" s="152">
        <f t="shared" si="312"/>
        <v>15</v>
      </c>
      <c r="CD326" s="152">
        <f t="shared" si="312"/>
        <v>50</v>
      </c>
      <c r="CE326" s="152">
        <f t="shared" si="312"/>
        <v>440</v>
      </c>
      <c r="CF326" s="152">
        <f t="shared" si="312"/>
        <v>0</v>
      </c>
      <c r="CG326" s="152">
        <f t="shared" si="312"/>
        <v>20</v>
      </c>
      <c r="CH326" s="152">
        <f t="shared" ref="CH326" si="313">CH118</f>
        <v>0</v>
      </c>
      <c r="CI326" s="152">
        <f t="shared" si="312"/>
        <v>1160</v>
      </c>
      <c r="CJ326" s="152">
        <f t="shared" si="312"/>
        <v>0</v>
      </c>
      <c r="CK326" s="152">
        <f t="shared" si="312"/>
        <v>350</v>
      </c>
      <c r="CL326" s="152">
        <f t="shared" si="312"/>
        <v>4600</v>
      </c>
      <c r="CM326" s="152">
        <f t="shared" si="312"/>
        <v>1170</v>
      </c>
      <c r="CN326" s="152">
        <f t="shared" si="312"/>
        <v>382</v>
      </c>
      <c r="CO326" s="152">
        <f t="shared" si="312"/>
        <v>52</v>
      </c>
      <c r="CP326" s="152">
        <f t="shared" si="312"/>
        <v>80</v>
      </c>
      <c r="CQ326" s="152">
        <f t="shared" si="312"/>
        <v>20</v>
      </c>
      <c r="CR326" s="152">
        <f t="shared" si="312"/>
        <v>6</v>
      </c>
      <c r="CS326" s="152">
        <f t="shared" si="312"/>
        <v>0</v>
      </c>
      <c r="CT326" s="152">
        <f t="shared" si="312"/>
        <v>1940</v>
      </c>
      <c r="CU326" s="152">
        <f t="shared" si="312"/>
        <v>0</v>
      </c>
      <c r="CV326" s="152">
        <f t="shared" si="312"/>
        <v>75</v>
      </c>
      <c r="CW326" s="152">
        <f t="shared" si="312"/>
        <v>0</v>
      </c>
      <c r="CX326" s="152">
        <f t="shared" si="312"/>
        <v>0</v>
      </c>
      <c r="CY326" s="152">
        <f t="shared" si="312"/>
        <v>0</v>
      </c>
      <c r="CZ326" s="152">
        <f t="shared" si="312"/>
        <v>0</v>
      </c>
      <c r="DA326" s="152">
        <f t="shared" si="312"/>
        <v>0</v>
      </c>
      <c r="DB326" s="152">
        <f t="shared" ref="DB326:EG326" si="314">DB118</f>
        <v>0</v>
      </c>
      <c r="DC326" s="152">
        <f t="shared" si="314"/>
        <v>360</v>
      </c>
      <c r="DD326" s="152">
        <f t="shared" si="314"/>
        <v>680</v>
      </c>
      <c r="DE326" s="152">
        <f t="shared" si="314"/>
        <v>15</v>
      </c>
      <c r="DF326" s="152">
        <f t="shared" si="314"/>
        <v>52</v>
      </c>
      <c r="DG326" s="152">
        <f t="shared" si="314"/>
        <v>50</v>
      </c>
      <c r="DH326" s="152">
        <f t="shared" si="314"/>
        <v>40</v>
      </c>
      <c r="DI326" s="152">
        <f t="shared" si="314"/>
        <v>0</v>
      </c>
      <c r="DJ326" s="152">
        <f t="shared" si="314"/>
        <v>2</v>
      </c>
      <c r="DK326" s="152">
        <f t="shared" si="314"/>
        <v>480</v>
      </c>
      <c r="DL326" s="152">
        <f t="shared" si="314"/>
        <v>30</v>
      </c>
      <c r="DM326" s="152">
        <f t="shared" si="314"/>
        <v>0</v>
      </c>
      <c r="DN326" s="152">
        <f t="shared" si="314"/>
        <v>0</v>
      </c>
      <c r="DO326" s="152">
        <f t="shared" si="314"/>
        <v>0</v>
      </c>
      <c r="DP326" s="152">
        <f t="shared" si="314"/>
        <v>0</v>
      </c>
      <c r="DQ326" s="152">
        <f t="shared" si="314"/>
        <v>0</v>
      </c>
      <c r="DR326" s="152">
        <f t="shared" si="314"/>
        <v>40</v>
      </c>
      <c r="DS326" s="152">
        <f t="shared" si="314"/>
        <v>0</v>
      </c>
      <c r="DT326" s="152">
        <f t="shared" si="314"/>
        <v>320</v>
      </c>
      <c r="DU326" s="152">
        <f t="shared" si="314"/>
        <v>0</v>
      </c>
      <c r="DV326" s="152">
        <f t="shared" si="314"/>
        <v>0</v>
      </c>
      <c r="DW326" s="152">
        <f t="shared" si="314"/>
        <v>2400</v>
      </c>
      <c r="DX326" s="152">
        <f t="shared" si="314"/>
        <v>0</v>
      </c>
      <c r="DY326" s="152">
        <f t="shared" si="314"/>
        <v>0</v>
      </c>
      <c r="DZ326" s="152">
        <f t="shared" si="314"/>
        <v>20</v>
      </c>
      <c r="EA326" s="152">
        <f t="shared" si="314"/>
        <v>0</v>
      </c>
      <c r="EB326" s="152">
        <f t="shared" si="314"/>
        <v>0</v>
      </c>
      <c r="EC326" s="152">
        <f t="shared" si="314"/>
        <v>0</v>
      </c>
      <c r="ED326" s="152">
        <f t="shared" si="314"/>
        <v>0</v>
      </c>
      <c r="EE326" s="152">
        <f t="shared" si="314"/>
        <v>0</v>
      </c>
      <c r="EF326" s="152">
        <f t="shared" si="314"/>
        <v>0</v>
      </c>
      <c r="EG326" s="152">
        <f t="shared" si="314"/>
        <v>0</v>
      </c>
      <c r="EH326" s="152">
        <f t="shared" ref="EH326:FJ326" si="315">EH118</f>
        <v>0</v>
      </c>
      <c r="EI326" s="152">
        <f t="shared" si="315"/>
        <v>0</v>
      </c>
      <c r="EJ326" s="152">
        <f t="shared" si="315"/>
        <v>0</v>
      </c>
      <c r="EK326" s="152">
        <f t="shared" si="315"/>
        <v>0</v>
      </c>
      <c r="EL326" s="152">
        <f t="shared" si="315"/>
        <v>0</v>
      </c>
      <c r="EM326" s="152">
        <f t="shared" si="315"/>
        <v>0</v>
      </c>
      <c r="EN326" s="152">
        <f t="shared" si="315"/>
        <v>0</v>
      </c>
      <c r="EO326" s="152">
        <f t="shared" si="315"/>
        <v>0</v>
      </c>
      <c r="EP326" s="152">
        <f t="shared" si="315"/>
        <v>0</v>
      </c>
      <c r="EQ326" s="152">
        <f t="shared" si="315"/>
        <v>0</v>
      </c>
      <c r="ER326" s="152">
        <f t="shared" si="315"/>
        <v>0</v>
      </c>
      <c r="ES326" s="152">
        <f t="shared" si="315"/>
        <v>0</v>
      </c>
      <c r="ET326" s="152">
        <f t="shared" si="315"/>
        <v>100</v>
      </c>
      <c r="EU326" s="152">
        <f t="shared" si="315"/>
        <v>1540</v>
      </c>
      <c r="EV326" s="152">
        <f t="shared" si="315"/>
        <v>85</v>
      </c>
      <c r="EW326" s="152">
        <f t="shared" si="315"/>
        <v>0</v>
      </c>
      <c r="EX326" s="152">
        <f t="shared" si="315"/>
        <v>10</v>
      </c>
      <c r="EY326" s="152">
        <f t="shared" si="315"/>
        <v>0</v>
      </c>
      <c r="EZ326" s="152">
        <f t="shared" si="315"/>
        <v>5</v>
      </c>
      <c r="FA326" s="152">
        <f t="shared" si="315"/>
        <v>0</v>
      </c>
      <c r="FB326" s="152">
        <f t="shared" si="315"/>
        <v>130</v>
      </c>
      <c r="FC326" s="152">
        <f t="shared" si="315"/>
        <v>0</v>
      </c>
      <c r="FD326" s="152">
        <f t="shared" si="315"/>
        <v>0</v>
      </c>
      <c r="FE326" s="152">
        <f t="shared" si="315"/>
        <v>0</v>
      </c>
      <c r="FF326" s="152">
        <f t="shared" si="315"/>
        <v>290</v>
      </c>
      <c r="FG326" s="152">
        <f t="shared" si="315"/>
        <v>0</v>
      </c>
      <c r="FH326" s="152">
        <f t="shared" si="315"/>
        <v>0</v>
      </c>
      <c r="FI326" s="152">
        <f t="shared" si="315"/>
        <v>0</v>
      </c>
      <c r="FJ326" s="152">
        <f t="shared" si="315"/>
        <v>0</v>
      </c>
      <c r="FK326" s="159">
        <f t="shared" ref="FK326:FK334" si="316">SUM(H326:FJ326)</f>
        <v>34433</v>
      </c>
      <c r="FQ326" s="5"/>
    </row>
    <row r="327" spans="2:173" s="12" customFormat="1" ht="17.55" customHeight="1">
      <c r="B327" s="22"/>
      <c r="E327" s="22"/>
      <c r="G327" s="151" t="s">
        <v>80</v>
      </c>
      <c r="H327" s="152">
        <f t="shared" ref="H327:AM327" si="317">H159</f>
        <v>0</v>
      </c>
      <c r="I327" s="152">
        <f t="shared" si="317"/>
        <v>0</v>
      </c>
      <c r="J327" s="152">
        <f t="shared" si="317"/>
        <v>0</v>
      </c>
      <c r="K327" s="152">
        <f t="shared" si="317"/>
        <v>0</v>
      </c>
      <c r="L327" s="152">
        <f t="shared" si="317"/>
        <v>480</v>
      </c>
      <c r="M327" s="152">
        <f t="shared" si="317"/>
        <v>0</v>
      </c>
      <c r="N327" s="152">
        <f t="shared" si="317"/>
        <v>40</v>
      </c>
      <c r="O327" s="152">
        <f t="shared" si="317"/>
        <v>0</v>
      </c>
      <c r="P327" s="152">
        <f t="shared" si="317"/>
        <v>0</v>
      </c>
      <c r="Q327" s="152">
        <f t="shared" si="317"/>
        <v>0</v>
      </c>
      <c r="R327" s="152">
        <f t="shared" si="317"/>
        <v>0</v>
      </c>
      <c r="S327" s="152">
        <f t="shared" si="317"/>
        <v>0</v>
      </c>
      <c r="T327" s="152">
        <f t="shared" si="317"/>
        <v>11</v>
      </c>
      <c r="U327" s="152">
        <f t="shared" si="317"/>
        <v>0</v>
      </c>
      <c r="V327" s="152">
        <f t="shared" si="317"/>
        <v>0</v>
      </c>
      <c r="W327" s="152">
        <f t="shared" si="317"/>
        <v>0</v>
      </c>
      <c r="X327" s="152">
        <f t="shared" si="317"/>
        <v>0</v>
      </c>
      <c r="Y327" s="152">
        <f t="shared" si="317"/>
        <v>0</v>
      </c>
      <c r="Z327" s="152">
        <f t="shared" si="317"/>
        <v>0</v>
      </c>
      <c r="AA327" s="152">
        <f t="shared" si="317"/>
        <v>0</v>
      </c>
      <c r="AB327" s="152">
        <f t="shared" si="317"/>
        <v>0</v>
      </c>
      <c r="AC327" s="152">
        <f t="shared" si="317"/>
        <v>0</v>
      </c>
      <c r="AD327" s="152">
        <f t="shared" si="317"/>
        <v>80</v>
      </c>
      <c r="AE327" s="152">
        <f t="shared" si="317"/>
        <v>80</v>
      </c>
      <c r="AF327" s="152">
        <f t="shared" si="317"/>
        <v>0</v>
      </c>
      <c r="AG327" s="152">
        <f t="shared" si="317"/>
        <v>0</v>
      </c>
      <c r="AH327" s="152">
        <f t="shared" si="317"/>
        <v>0</v>
      </c>
      <c r="AI327" s="152">
        <f t="shared" si="317"/>
        <v>0</v>
      </c>
      <c r="AJ327" s="152">
        <f t="shared" si="317"/>
        <v>0</v>
      </c>
      <c r="AK327" s="152">
        <f t="shared" si="317"/>
        <v>0</v>
      </c>
      <c r="AL327" s="152">
        <f t="shared" si="317"/>
        <v>0</v>
      </c>
      <c r="AM327" s="152">
        <f t="shared" si="317"/>
        <v>650</v>
      </c>
      <c r="AN327" s="152">
        <f t="shared" ref="AN327:BT327" si="318">AN159</f>
        <v>0</v>
      </c>
      <c r="AO327" s="152">
        <f t="shared" si="318"/>
        <v>30</v>
      </c>
      <c r="AP327" s="152">
        <f t="shared" si="318"/>
        <v>0</v>
      </c>
      <c r="AQ327" s="152">
        <f t="shared" si="318"/>
        <v>0</v>
      </c>
      <c r="AR327" s="152">
        <f t="shared" si="318"/>
        <v>0</v>
      </c>
      <c r="AS327" s="152">
        <f t="shared" si="318"/>
        <v>0</v>
      </c>
      <c r="AT327" s="152">
        <f t="shared" si="318"/>
        <v>0</v>
      </c>
      <c r="AU327" s="152">
        <f t="shared" si="318"/>
        <v>660</v>
      </c>
      <c r="AV327" s="152">
        <f t="shared" si="318"/>
        <v>0</v>
      </c>
      <c r="AW327" s="152">
        <f t="shared" si="318"/>
        <v>0</v>
      </c>
      <c r="AX327" s="152">
        <f t="shared" si="318"/>
        <v>27</v>
      </c>
      <c r="AY327" s="152">
        <f t="shared" si="318"/>
        <v>0</v>
      </c>
      <c r="AZ327" s="152">
        <f t="shared" si="318"/>
        <v>0</v>
      </c>
      <c r="BA327" s="152">
        <f t="shared" si="318"/>
        <v>0</v>
      </c>
      <c r="BB327" s="152">
        <f t="shared" si="318"/>
        <v>10</v>
      </c>
      <c r="BC327" s="152">
        <f t="shared" si="318"/>
        <v>0</v>
      </c>
      <c r="BD327" s="152">
        <f t="shared" si="318"/>
        <v>0</v>
      </c>
      <c r="BE327" s="152">
        <f t="shared" si="318"/>
        <v>0</v>
      </c>
      <c r="BF327" s="152">
        <f t="shared" si="318"/>
        <v>1620</v>
      </c>
      <c r="BG327" s="152">
        <f t="shared" si="318"/>
        <v>0</v>
      </c>
      <c r="BH327" s="152">
        <f t="shared" si="318"/>
        <v>0</v>
      </c>
      <c r="BI327" s="152">
        <f t="shared" si="318"/>
        <v>0</v>
      </c>
      <c r="BJ327" s="152">
        <f t="shared" si="318"/>
        <v>0</v>
      </c>
      <c r="BK327" s="152">
        <f t="shared" si="318"/>
        <v>0</v>
      </c>
      <c r="BL327" s="152">
        <f t="shared" si="318"/>
        <v>0</v>
      </c>
      <c r="BM327" s="152">
        <f t="shared" si="318"/>
        <v>0</v>
      </c>
      <c r="BN327" s="152">
        <f t="shared" ref="BN327" si="319">BN159</f>
        <v>0</v>
      </c>
      <c r="BO327" s="152">
        <f t="shared" si="318"/>
        <v>0</v>
      </c>
      <c r="BP327" s="152">
        <f t="shared" si="318"/>
        <v>0</v>
      </c>
      <c r="BQ327" s="152">
        <f t="shared" si="318"/>
        <v>0</v>
      </c>
      <c r="BR327" s="152">
        <f t="shared" si="318"/>
        <v>0</v>
      </c>
      <c r="BS327" s="152">
        <f t="shared" si="318"/>
        <v>0</v>
      </c>
      <c r="BT327" s="152">
        <f t="shared" si="318"/>
        <v>0</v>
      </c>
      <c r="BU327" s="152">
        <f t="shared" ref="BU327:DA327" si="320">BU159</f>
        <v>35</v>
      </c>
      <c r="BV327" s="152">
        <f t="shared" si="320"/>
        <v>0</v>
      </c>
      <c r="BW327" s="152">
        <f t="shared" si="320"/>
        <v>40</v>
      </c>
      <c r="BX327" s="152">
        <f t="shared" si="320"/>
        <v>230</v>
      </c>
      <c r="BY327" s="152">
        <f t="shared" si="320"/>
        <v>40</v>
      </c>
      <c r="BZ327" s="152">
        <f t="shared" si="320"/>
        <v>0</v>
      </c>
      <c r="CA327" s="152">
        <f t="shared" si="320"/>
        <v>0</v>
      </c>
      <c r="CB327" s="152">
        <f t="shared" si="320"/>
        <v>0</v>
      </c>
      <c r="CC327" s="152">
        <f t="shared" si="320"/>
        <v>0</v>
      </c>
      <c r="CD327" s="152">
        <f t="shared" si="320"/>
        <v>20</v>
      </c>
      <c r="CE327" s="152">
        <f t="shared" si="320"/>
        <v>40</v>
      </c>
      <c r="CF327" s="152">
        <f t="shared" si="320"/>
        <v>0</v>
      </c>
      <c r="CG327" s="152">
        <f t="shared" si="320"/>
        <v>0</v>
      </c>
      <c r="CH327" s="152">
        <f t="shared" ref="CH327" si="321">CH159</f>
        <v>0</v>
      </c>
      <c r="CI327" s="152">
        <f t="shared" si="320"/>
        <v>80</v>
      </c>
      <c r="CJ327" s="152">
        <f t="shared" si="320"/>
        <v>0</v>
      </c>
      <c r="CK327" s="152">
        <f t="shared" si="320"/>
        <v>30</v>
      </c>
      <c r="CL327" s="152">
        <f t="shared" si="320"/>
        <v>290</v>
      </c>
      <c r="CM327" s="152">
        <f t="shared" si="320"/>
        <v>80</v>
      </c>
      <c r="CN327" s="152">
        <f t="shared" si="320"/>
        <v>0</v>
      </c>
      <c r="CO327" s="152">
        <f t="shared" si="320"/>
        <v>12</v>
      </c>
      <c r="CP327" s="152">
        <f t="shared" si="320"/>
        <v>25</v>
      </c>
      <c r="CQ327" s="152">
        <f t="shared" si="320"/>
        <v>0</v>
      </c>
      <c r="CR327" s="152">
        <f t="shared" si="320"/>
        <v>0</v>
      </c>
      <c r="CS327" s="152">
        <f t="shared" si="320"/>
        <v>0</v>
      </c>
      <c r="CT327" s="152">
        <f t="shared" si="320"/>
        <v>130</v>
      </c>
      <c r="CU327" s="152">
        <f t="shared" si="320"/>
        <v>0</v>
      </c>
      <c r="CV327" s="152">
        <f t="shared" si="320"/>
        <v>3</v>
      </c>
      <c r="CW327" s="152">
        <f t="shared" si="320"/>
        <v>0</v>
      </c>
      <c r="CX327" s="152">
        <f t="shared" si="320"/>
        <v>0</v>
      </c>
      <c r="CY327" s="152">
        <f t="shared" si="320"/>
        <v>0</v>
      </c>
      <c r="CZ327" s="152">
        <f t="shared" si="320"/>
        <v>0</v>
      </c>
      <c r="DA327" s="152">
        <f t="shared" si="320"/>
        <v>0</v>
      </c>
      <c r="DB327" s="152">
        <f t="shared" ref="DB327:EG327" si="322">DB159</f>
        <v>3</v>
      </c>
      <c r="DC327" s="152">
        <f t="shared" si="322"/>
        <v>20</v>
      </c>
      <c r="DD327" s="152">
        <f t="shared" si="322"/>
        <v>50</v>
      </c>
      <c r="DE327" s="152">
        <f t="shared" si="322"/>
        <v>0</v>
      </c>
      <c r="DF327" s="152">
        <f t="shared" si="322"/>
        <v>12</v>
      </c>
      <c r="DG327" s="152">
        <f t="shared" si="322"/>
        <v>15</v>
      </c>
      <c r="DH327" s="152">
        <f t="shared" si="322"/>
        <v>15</v>
      </c>
      <c r="DI327" s="152">
        <f t="shared" si="322"/>
        <v>0</v>
      </c>
      <c r="DJ327" s="152">
        <f t="shared" si="322"/>
        <v>0</v>
      </c>
      <c r="DK327" s="152">
        <f t="shared" si="322"/>
        <v>30</v>
      </c>
      <c r="DL327" s="152">
        <f t="shared" si="322"/>
        <v>0</v>
      </c>
      <c r="DM327" s="152">
        <f t="shared" si="322"/>
        <v>0</v>
      </c>
      <c r="DN327" s="152">
        <f t="shared" si="322"/>
        <v>0</v>
      </c>
      <c r="DO327" s="152">
        <f t="shared" si="322"/>
        <v>0</v>
      </c>
      <c r="DP327" s="152">
        <f t="shared" si="322"/>
        <v>0</v>
      </c>
      <c r="DQ327" s="152">
        <f t="shared" si="322"/>
        <v>2</v>
      </c>
      <c r="DR327" s="152">
        <f t="shared" si="322"/>
        <v>0</v>
      </c>
      <c r="DS327" s="152">
        <f t="shared" si="322"/>
        <v>0</v>
      </c>
      <c r="DT327" s="152">
        <f t="shared" si="322"/>
        <v>30</v>
      </c>
      <c r="DU327" s="152">
        <f t="shared" si="322"/>
        <v>0</v>
      </c>
      <c r="DV327" s="152">
        <f t="shared" si="322"/>
        <v>0</v>
      </c>
      <c r="DW327" s="152">
        <f t="shared" si="322"/>
        <v>420</v>
      </c>
      <c r="DX327" s="152">
        <f t="shared" si="322"/>
        <v>0</v>
      </c>
      <c r="DY327" s="152">
        <f t="shared" si="322"/>
        <v>0</v>
      </c>
      <c r="DZ327" s="152">
        <f t="shared" si="322"/>
        <v>0</v>
      </c>
      <c r="EA327" s="152">
        <f t="shared" si="322"/>
        <v>0</v>
      </c>
      <c r="EB327" s="152">
        <f t="shared" si="322"/>
        <v>0</v>
      </c>
      <c r="EC327" s="152">
        <f t="shared" si="322"/>
        <v>0</v>
      </c>
      <c r="ED327" s="152">
        <f t="shared" si="322"/>
        <v>0</v>
      </c>
      <c r="EE327" s="152">
        <f t="shared" si="322"/>
        <v>0</v>
      </c>
      <c r="EF327" s="152">
        <f t="shared" si="322"/>
        <v>0</v>
      </c>
      <c r="EG327" s="152">
        <f t="shared" si="322"/>
        <v>0</v>
      </c>
      <c r="EH327" s="152">
        <f t="shared" ref="EH327:FJ327" si="323">EH159</f>
        <v>0</v>
      </c>
      <c r="EI327" s="152">
        <f t="shared" si="323"/>
        <v>0</v>
      </c>
      <c r="EJ327" s="152">
        <f t="shared" si="323"/>
        <v>0</v>
      </c>
      <c r="EK327" s="152">
        <f t="shared" si="323"/>
        <v>0</v>
      </c>
      <c r="EL327" s="152">
        <f t="shared" si="323"/>
        <v>0</v>
      </c>
      <c r="EM327" s="152">
        <f t="shared" si="323"/>
        <v>0</v>
      </c>
      <c r="EN327" s="152">
        <f t="shared" si="323"/>
        <v>0</v>
      </c>
      <c r="EO327" s="152">
        <f t="shared" si="323"/>
        <v>0</v>
      </c>
      <c r="EP327" s="152">
        <f t="shared" si="323"/>
        <v>0</v>
      </c>
      <c r="EQ327" s="152">
        <f t="shared" si="323"/>
        <v>0</v>
      </c>
      <c r="ER327" s="152">
        <f t="shared" si="323"/>
        <v>0</v>
      </c>
      <c r="ES327" s="152">
        <f t="shared" si="323"/>
        <v>0</v>
      </c>
      <c r="ET327" s="152">
        <f t="shared" si="323"/>
        <v>0</v>
      </c>
      <c r="EU327" s="152">
        <f t="shared" si="323"/>
        <v>135</v>
      </c>
      <c r="EV327" s="152">
        <f t="shared" si="323"/>
        <v>35</v>
      </c>
      <c r="EW327" s="152">
        <f t="shared" si="323"/>
        <v>0</v>
      </c>
      <c r="EX327" s="152">
        <f t="shared" si="323"/>
        <v>0</v>
      </c>
      <c r="EY327" s="152">
        <f t="shared" si="323"/>
        <v>0</v>
      </c>
      <c r="EZ327" s="152">
        <f t="shared" si="323"/>
        <v>0</v>
      </c>
      <c r="FA327" s="152">
        <f t="shared" si="323"/>
        <v>0</v>
      </c>
      <c r="FB327" s="152">
        <f t="shared" si="323"/>
        <v>30</v>
      </c>
      <c r="FC327" s="152">
        <f t="shared" si="323"/>
        <v>0</v>
      </c>
      <c r="FD327" s="152">
        <f t="shared" si="323"/>
        <v>0</v>
      </c>
      <c r="FE327" s="152">
        <f t="shared" si="323"/>
        <v>0</v>
      </c>
      <c r="FF327" s="152">
        <f t="shared" si="323"/>
        <v>45</v>
      </c>
      <c r="FG327" s="152">
        <f t="shared" si="323"/>
        <v>0</v>
      </c>
      <c r="FH327" s="152">
        <f t="shared" si="323"/>
        <v>0</v>
      </c>
      <c r="FI327" s="152">
        <f t="shared" si="323"/>
        <v>0</v>
      </c>
      <c r="FJ327" s="152">
        <f t="shared" si="323"/>
        <v>0</v>
      </c>
      <c r="FK327" s="159">
        <f t="shared" si="316"/>
        <v>5585</v>
      </c>
      <c r="FQ327" s="5"/>
    </row>
    <row r="328" spans="2:173" s="12" customFormat="1" ht="17.55" customHeight="1">
      <c r="B328" s="22"/>
      <c r="E328" s="22"/>
      <c r="G328" s="151" t="s">
        <v>81</v>
      </c>
      <c r="H328" s="152">
        <f t="shared" ref="H328:AM328" si="324">H178</f>
        <v>0</v>
      </c>
      <c r="I328" s="152">
        <f t="shared" si="324"/>
        <v>0</v>
      </c>
      <c r="J328" s="152">
        <f t="shared" si="324"/>
        <v>0</v>
      </c>
      <c r="K328" s="152">
        <f t="shared" si="324"/>
        <v>0</v>
      </c>
      <c r="L328" s="152">
        <f t="shared" si="324"/>
        <v>0</v>
      </c>
      <c r="M328" s="152">
        <f t="shared" si="324"/>
        <v>0</v>
      </c>
      <c r="N328" s="152">
        <f t="shared" si="324"/>
        <v>0</v>
      </c>
      <c r="O328" s="152">
        <f t="shared" si="324"/>
        <v>0</v>
      </c>
      <c r="P328" s="152">
        <f t="shared" si="324"/>
        <v>0</v>
      </c>
      <c r="Q328" s="152">
        <f t="shared" si="324"/>
        <v>0</v>
      </c>
      <c r="R328" s="152">
        <f t="shared" si="324"/>
        <v>0</v>
      </c>
      <c r="S328" s="152">
        <f t="shared" si="324"/>
        <v>0</v>
      </c>
      <c r="T328" s="152">
        <f t="shared" si="324"/>
        <v>0</v>
      </c>
      <c r="U328" s="152">
        <f t="shared" si="324"/>
        <v>0</v>
      </c>
      <c r="V328" s="152">
        <f t="shared" si="324"/>
        <v>0</v>
      </c>
      <c r="W328" s="152">
        <f t="shared" si="324"/>
        <v>0</v>
      </c>
      <c r="X328" s="152">
        <f t="shared" si="324"/>
        <v>0</v>
      </c>
      <c r="Y328" s="152">
        <f t="shared" si="324"/>
        <v>0</v>
      </c>
      <c r="Z328" s="152">
        <f t="shared" si="324"/>
        <v>0</v>
      </c>
      <c r="AA328" s="152">
        <f t="shared" si="324"/>
        <v>0</v>
      </c>
      <c r="AB328" s="152">
        <f t="shared" si="324"/>
        <v>0</v>
      </c>
      <c r="AC328" s="152">
        <f t="shared" si="324"/>
        <v>0</v>
      </c>
      <c r="AD328" s="152">
        <f t="shared" si="324"/>
        <v>0</v>
      </c>
      <c r="AE328" s="152">
        <f t="shared" si="324"/>
        <v>20</v>
      </c>
      <c r="AF328" s="152">
        <f t="shared" si="324"/>
        <v>0</v>
      </c>
      <c r="AG328" s="152">
        <f t="shared" si="324"/>
        <v>0</v>
      </c>
      <c r="AH328" s="152">
        <f t="shared" si="324"/>
        <v>0</v>
      </c>
      <c r="AI328" s="152">
        <f t="shared" si="324"/>
        <v>0</v>
      </c>
      <c r="AJ328" s="152">
        <f t="shared" si="324"/>
        <v>0</v>
      </c>
      <c r="AK328" s="152">
        <f t="shared" si="324"/>
        <v>0</v>
      </c>
      <c r="AL328" s="152">
        <f t="shared" si="324"/>
        <v>0</v>
      </c>
      <c r="AM328" s="152">
        <f t="shared" si="324"/>
        <v>20</v>
      </c>
      <c r="AN328" s="152">
        <f t="shared" ref="AN328:BT328" si="325">AN178</f>
        <v>0</v>
      </c>
      <c r="AO328" s="152">
        <f t="shared" si="325"/>
        <v>10</v>
      </c>
      <c r="AP328" s="152">
        <f t="shared" si="325"/>
        <v>0</v>
      </c>
      <c r="AQ328" s="152">
        <f t="shared" si="325"/>
        <v>0</v>
      </c>
      <c r="AR328" s="152">
        <f t="shared" si="325"/>
        <v>0</v>
      </c>
      <c r="AS328" s="152">
        <f t="shared" si="325"/>
        <v>0</v>
      </c>
      <c r="AT328" s="152">
        <f t="shared" si="325"/>
        <v>0</v>
      </c>
      <c r="AU328" s="152">
        <f t="shared" si="325"/>
        <v>210</v>
      </c>
      <c r="AV328" s="152">
        <f t="shared" si="325"/>
        <v>0</v>
      </c>
      <c r="AW328" s="152">
        <f t="shared" si="325"/>
        <v>0</v>
      </c>
      <c r="AX328" s="152">
        <f t="shared" si="325"/>
        <v>0</v>
      </c>
      <c r="AY328" s="152">
        <f t="shared" si="325"/>
        <v>0</v>
      </c>
      <c r="AZ328" s="152">
        <f t="shared" si="325"/>
        <v>0</v>
      </c>
      <c r="BA328" s="152">
        <f t="shared" si="325"/>
        <v>0</v>
      </c>
      <c r="BB328" s="152">
        <f t="shared" si="325"/>
        <v>0</v>
      </c>
      <c r="BC328" s="152">
        <f t="shared" si="325"/>
        <v>0</v>
      </c>
      <c r="BD328" s="152">
        <f t="shared" si="325"/>
        <v>0</v>
      </c>
      <c r="BE328" s="152">
        <f t="shared" si="325"/>
        <v>0</v>
      </c>
      <c r="BF328" s="152">
        <f t="shared" si="325"/>
        <v>160</v>
      </c>
      <c r="BG328" s="152">
        <f t="shared" si="325"/>
        <v>0</v>
      </c>
      <c r="BH328" s="152">
        <f t="shared" si="325"/>
        <v>0</v>
      </c>
      <c r="BI328" s="152">
        <f t="shared" si="325"/>
        <v>0</v>
      </c>
      <c r="BJ328" s="152">
        <f t="shared" si="325"/>
        <v>0</v>
      </c>
      <c r="BK328" s="152">
        <f t="shared" si="325"/>
        <v>0</v>
      </c>
      <c r="BL328" s="152">
        <f t="shared" si="325"/>
        <v>0</v>
      </c>
      <c r="BM328" s="152">
        <f t="shared" si="325"/>
        <v>0</v>
      </c>
      <c r="BN328" s="152">
        <f t="shared" ref="BN328" si="326">BN178</f>
        <v>0</v>
      </c>
      <c r="BO328" s="152">
        <f t="shared" si="325"/>
        <v>0</v>
      </c>
      <c r="BP328" s="152">
        <f t="shared" si="325"/>
        <v>0</v>
      </c>
      <c r="BQ328" s="152">
        <f t="shared" si="325"/>
        <v>0</v>
      </c>
      <c r="BR328" s="152">
        <f t="shared" si="325"/>
        <v>0</v>
      </c>
      <c r="BS328" s="152">
        <f t="shared" si="325"/>
        <v>0</v>
      </c>
      <c r="BT328" s="152">
        <f t="shared" si="325"/>
        <v>0</v>
      </c>
      <c r="BU328" s="152">
        <f t="shared" ref="BU328:DA328" si="327">BU178</f>
        <v>10</v>
      </c>
      <c r="BV328" s="152">
        <f t="shared" si="327"/>
        <v>0</v>
      </c>
      <c r="BW328" s="152">
        <f t="shared" si="327"/>
        <v>10</v>
      </c>
      <c r="BX328" s="152">
        <f t="shared" si="327"/>
        <v>105</v>
      </c>
      <c r="BY328" s="152">
        <f t="shared" si="327"/>
        <v>10</v>
      </c>
      <c r="BZ328" s="152">
        <f t="shared" si="327"/>
        <v>0</v>
      </c>
      <c r="CA328" s="152">
        <f t="shared" si="327"/>
        <v>0</v>
      </c>
      <c r="CB328" s="152">
        <f t="shared" si="327"/>
        <v>0</v>
      </c>
      <c r="CC328" s="152">
        <f t="shared" si="327"/>
        <v>0</v>
      </c>
      <c r="CD328" s="152">
        <f t="shared" si="327"/>
        <v>0</v>
      </c>
      <c r="CE328" s="152">
        <f t="shared" si="327"/>
        <v>15</v>
      </c>
      <c r="CF328" s="152">
        <f t="shared" si="327"/>
        <v>0</v>
      </c>
      <c r="CG328" s="152">
        <f t="shared" si="327"/>
        <v>0</v>
      </c>
      <c r="CH328" s="152">
        <f t="shared" ref="CH328" si="328">CH178</f>
        <v>0</v>
      </c>
      <c r="CI328" s="152">
        <f t="shared" si="327"/>
        <v>30</v>
      </c>
      <c r="CJ328" s="152">
        <f t="shared" si="327"/>
        <v>0</v>
      </c>
      <c r="CK328" s="152">
        <f t="shared" si="327"/>
        <v>5</v>
      </c>
      <c r="CL328" s="152">
        <f t="shared" si="327"/>
        <v>80</v>
      </c>
      <c r="CM328" s="152">
        <f t="shared" si="327"/>
        <v>30</v>
      </c>
      <c r="CN328" s="152">
        <f t="shared" si="327"/>
        <v>0</v>
      </c>
      <c r="CO328" s="152">
        <f t="shared" si="327"/>
        <v>4</v>
      </c>
      <c r="CP328" s="152">
        <f t="shared" si="327"/>
        <v>5</v>
      </c>
      <c r="CQ328" s="152">
        <f t="shared" si="327"/>
        <v>0</v>
      </c>
      <c r="CR328" s="152">
        <f t="shared" si="327"/>
        <v>0</v>
      </c>
      <c r="CS328" s="152">
        <f t="shared" si="327"/>
        <v>0</v>
      </c>
      <c r="CT328" s="152">
        <f t="shared" si="327"/>
        <v>50</v>
      </c>
      <c r="CU328" s="152">
        <f t="shared" si="327"/>
        <v>0</v>
      </c>
      <c r="CV328" s="152">
        <f t="shared" si="327"/>
        <v>0</v>
      </c>
      <c r="CW328" s="152">
        <f t="shared" si="327"/>
        <v>0</v>
      </c>
      <c r="CX328" s="152">
        <f t="shared" si="327"/>
        <v>0</v>
      </c>
      <c r="CY328" s="152">
        <f t="shared" si="327"/>
        <v>0</v>
      </c>
      <c r="CZ328" s="152">
        <f t="shared" si="327"/>
        <v>0</v>
      </c>
      <c r="DA328" s="152">
        <f t="shared" si="327"/>
        <v>0</v>
      </c>
      <c r="DB328" s="152">
        <f t="shared" ref="DB328:EG328" si="329">DB178</f>
        <v>0</v>
      </c>
      <c r="DC328" s="152">
        <f t="shared" si="329"/>
        <v>10</v>
      </c>
      <c r="DD328" s="152">
        <f t="shared" si="329"/>
        <v>15</v>
      </c>
      <c r="DE328" s="152">
        <f t="shared" si="329"/>
        <v>0</v>
      </c>
      <c r="DF328" s="152">
        <f t="shared" si="329"/>
        <v>0</v>
      </c>
      <c r="DG328" s="152">
        <f t="shared" si="329"/>
        <v>0</v>
      </c>
      <c r="DH328" s="152">
        <f t="shared" si="329"/>
        <v>5</v>
      </c>
      <c r="DI328" s="152">
        <f t="shared" si="329"/>
        <v>0</v>
      </c>
      <c r="DJ328" s="152">
        <f t="shared" si="329"/>
        <v>0</v>
      </c>
      <c r="DK328" s="152">
        <f t="shared" si="329"/>
        <v>5</v>
      </c>
      <c r="DL328" s="152">
        <f t="shared" si="329"/>
        <v>0</v>
      </c>
      <c r="DM328" s="152">
        <f t="shared" si="329"/>
        <v>0</v>
      </c>
      <c r="DN328" s="152">
        <f t="shared" si="329"/>
        <v>0</v>
      </c>
      <c r="DO328" s="152">
        <f t="shared" si="329"/>
        <v>0</v>
      </c>
      <c r="DP328" s="152">
        <f t="shared" si="329"/>
        <v>0</v>
      </c>
      <c r="DQ328" s="152">
        <f t="shared" si="329"/>
        <v>0</v>
      </c>
      <c r="DR328" s="152">
        <f t="shared" si="329"/>
        <v>0</v>
      </c>
      <c r="DS328" s="152">
        <f t="shared" si="329"/>
        <v>0</v>
      </c>
      <c r="DT328" s="152">
        <f t="shared" si="329"/>
        <v>5</v>
      </c>
      <c r="DU328" s="152">
        <f t="shared" si="329"/>
        <v>0</v>
      </c>
      <c r="DV328" s="152">
        <f t="shared" si="329"/>
        <v>0</v>
      </c>
      <c r="DW328" s="152">
        <f t="shared" si="329"/>
        <v>930</v>
      </c>
      <c r="DX328" s="152">
        <f t="shared" si="329"/>
        <v>0</v>
      </c>
      <c r="DY328" s="152">
        <f t="shared" si="329"/>
        <v>0</v>
      </c>
      <c r="DZ328" s="152">
        <f t="shared" si="329"/>
        <v>0</v>
      </c>
      <c r="EA328" s="152">
        <f t="shared" si="329"/>
        <v>0</v>
      </c>
      <c r="EB328" s="152">
        <f t="shared" si="329"/>
        <v>0</v>
      </c>
      <c r="EC328" s="152">
        <f t="shared" si="329"/>
        <v>0</v>
      </c>
      <c r="ED328" s="152">
        <f t="shared" si="329"/>
        <v>0</v>
      </c>
      <c r="EE328" s="152">
        <f t="shared" si="329"/>
        <v>0</v>
      </c>
      <c r="EF328" s="152">
        <f t="shared" si="329"/>
        <v>0</v>
      </c>
      <c r="EG328" s="152">
        <f t="shared" si="329"/>
        <v>0</v>
      </c>
      <c r="EH328" s="152">
        <f t="shared" ref="EH328:FJ328" si="330">EH178</f>
        <v>0</v>
      </c>
      <c r="EI328" s="152">
        <f t="shared" si="330"/>
        <v>0</v>
      </c>
      <c r="EJ328" s="152">
        <f t="shared" si="330"/>
        <v>0</v>
      </c>
      <c r="EK328" s="152">
        <f t="shared" si="330"/>
        <v>0</v>
      </c>
      <c r="EL328" s="152">
        <f t="shared" si="330"/>
        <v>0</v>
      </c>
      <c r="EM328" s="152">
        <f t="shared" si="330"/>
        <v>0</v>
      </c>
      <c r="EN328" s="152">
        <f t="shared" si="330"/>
        <v>0</v>
      </c>
      <c r="EO328" s="152">
        <f t="shared" si="330"/>
        <v>0</v>
      </c>
      <c r="EP328" s="152">
        <f t="shared" si="330"/>
        <v>0</v>
      </c>
      <c r="EQ328" s="152">
        <f t="shared" si="330"/>
        <v>0</v>
      </c>
      <c r="ER328" s="152">
        <f t="shared" si="330"/>
        <v>0</v>
      </c>
      <c r="ES328" s="152">
        <f t="shared" si="330"/>
        <v>0</v>
      </c>
      <c r="ET328" s="152">
        <f t="shared" si="330"/>
        <v>0</v>
      </c>
      <c r="EU328" s="152">
        <f t="shared" si="330"/>
        <v>30</v>
      </c>
      <c r="EV328" s="152">
        <f t="shared" si="330"/>
        <v>5</v>
      </c>
      <c r="EW328" s="152">
        <f t="shared" si="330"/>
        <v>0</v>
      </c>
      <c r="EX328" s="152">
        <f t="shared" si="330"/>
        <v>0</v>
      </c>
      <c r="EY328" s="152">
        <f t="shared" si="330"/>
        <v>0</v>
      </c>
      <c r="EZ328" s="152">
        <f t="shared" si="330"/>
        <v>0</v>
      </c>
      <c r="FA328" s="152">
        <f t="shared" si="330"/>
        <v>0</v>
      </c>
      <c r="FB328" s="152">
        <f t="shared" si="330"/>
        <v>5</v>
      </c>
      <c r="FC328" s="152">
        <f t="shared" si="330"/>
        <v>0</v>
      </c>
      <c r="FD328" s="152">
        <f t="shared" si="330"/>
        <v>0</v>
      </c>
      <c r="FE328" s="152">
        <f t="shared" si="330"/>
        <v>0</v>
      </c>
      <c r="FF328" s="152">
        <f t="shared" si="330"/>
        <v>5</v>
      </c>
      <c r="FG328" s="152">
        <f t="shared" si="330"/>
        <v>0</v>
      </c>
      <c r="FH328" s="152">
        <f t="shared" si="330"/>
        <v>0</v>
      </c>
      <c r="FI328" s="152">
        <f t="shared" si="330"/>
        <v>0</v>
      </c>
      <c r="FJ328" s="152">
        <f t="shared" si="330"/>
        <v>0</v>
      </c>
      <c r="FK328" s="159">
        <f t="shared" si="316"/>
        <v>1789</v>
      </c>
      <c r="FQ328" s="5"/>
    </row>
    <row r="329" spans="2:173" s="12" customFormat="1" ht="17.55" customHeight="1">
      <c r="B329" s="22"/>
      <c r="E329" s="22"/>
      <c r="G329" s="151" t="s">
        <v>82</v>
      </c>
      <c r="H329" s="152">
        <f t="shared" ref="H329:AM329" si="331">H236</f>
        <v>235</v>
      </c>
      <c r="I329" s="152">
        <f t="shared" si="331"/>
        <v>0</v>
      </c>
      <c r="J329" s="152">
        <f t="shared" si="331"/>
        <v>0</v>
      </c>
      <c r="K329" s="152">
        <f t="shared" si="331"/>
        <v>0</v>
      </c>
      <c r="L329" s="152">
        <f t="shared" si="331"/>
        <v>560</v>
      </c>
      <c r="M329" s="152">
        <f t="shared" si="331"/>
        <v>0</v>
      </c>
      <c r="N329" s="152">
        <f t="shared" si="331"/>
        <v>80</v>
      </c>
      <c r="O329" s="152">
        <f t="shared" si="331"/>
        <v>0</v>
      </c>
      <c r="P329" s="152">
        <f t="shared" si="331"/>
        <v>0</v>
      </c>
      <c r="Q329" s="152">
        <f t="shared" si="331"/>
        <v>0</v>
      </c>
      <c r="R329" s="152">
        <f t="shared" si="331"/>
        <v>0</v>
      </c>
      <c r="S329" s="152">
        <f t="shared" si="331"/>
        <v>0</v>
      </c>
      <c r="T329" s="152">
        <f t="shared" si="331"/>
        <v>0</v>
      </c>
      <c r="U329" s="152">
        <f t="shared" si="331"/>
        <v>0</v>
      </c>
      <c r="V329" s="152">
        <f t="shared" si="331"/>
        <v>0</v>
      </c>
      <c r="W329" s="152">
        <f t="shared" si="331"/>
        <v>0</v>
      </c>
      <c r="X329" s="152">
        <f t="shared" si="331"/>
        <v>0</v>
      </c>
      <c r="Y329" s="152">
        <f t="shared" si="331"/>
        <v>0</v>
      </c>
      <c r="Z329" s="152">
        <f t="shared" si="331"/>
        <v>0</v>
      </c>
      <c r="AA329" s="152">
        <f t="shared" si="331"/>
        <v>0</v>
      </c>
      <c r="AB329" s="152">
        <f t="shared" si="331"/>
        <v>0</v>
      </c>
      <c r="AC329" s="152">
        <f t="shared" si="331"/>
        <v>0</v>
      </c>
      <c r="AD329" s="152">
        <f t="shared" si="331"/>
        <v>0</v>
      </c>
      <c r="AE329" s="152">
        <f t="shared" si="331"/>
        <v>60</v>
      </c>
      <c r="AF329" s="152">
        <f t="shared" si="331"/>
        <v>0</v>
      </c>
      <c r="AG329" s="152">
        <f t="shared" si="331"/>
        <v>0</v>
      </c>
      <c r="AH329" s="152">
        <f t="shared" si="331"/>
        <v>0</v>
      </c>
      <c r="AI329" s="152">
        <f t="shared" si="331"/>
        <v>0</v>
      </c>
      <c r="AJ329" s="152">
        <f t="shared" si="331"/>
        <v>0</v>
      </c>
      <c r="AK329" s="152">
        <f t="shared" si="331"/>
        <v>0</v>
      </c>
      <c r="AL329" s="152">
        <f t="shared" si="331"/>
        <v>0</v>
      </c>
      <c r="AM329" s="152">
        <f t="shared" si="331"/>
        <v>530</v>
      </c>
      <c r="AN329" s="152">
        <f t="shared" ref="AN329:BT329" si="332">AN236</f>
        <v>0</v>
      </c>
      <c r="AO329" s="152">
        <f t="shared" si="332"/>
        <v>20</v>
      </c>
      <c r="AP329" s="152">
        <f t="shared" si="332"/>
        <v>0</v>
      </c>
      <c r="AQ329" s="152">
        <f t="shared" si="332"/>
        <v>0</v>
      </c>
      <c r="AR329" s="152">
        <f t="shared" si="332"/>
        <v>0</v>
      </c>
      <c r="AS329" s="152">
        <f t="shared" si="332"/>
        <v>0</v>
      </c>
      <c r="AT329" s="152">
        <f t="shared" si="332"/>
        <v>0</v>
      </c>
      <c r="AU329" s="152">
        <f t="shared" si="332"/>
        <v>1650</v>
      </c>
      <c r="AV329" s="152">
        <f t="shared" si="332"/>
        <v>0</v>
      </c>
      <c r="AW329" s="152">
        <f t="shared" si="332"/>
        <v>0</v>
      </c>
      <c r="AX329" s="152">
        <f t="shared" si="332"/>
        <v>0</v>
      </c>
      <c r="AY329" s="152">
        <f t="shared" si="332"/>
        <v>0</v>
      </c>
      <c r="AZ329" s="152">
        <f t="shared" si="332"/>
        <v>0</v>
      </c>
      <c r="BA329" s="152">
        <f t="shared" si="332"/>
        <v>0</v>
      </c>
      <c r="BB329" s="152">
        <f t="shared" si="332"/>
        <v>0</v>
      </c>
      <c r="BC329" s="152">
        <f t="shared" si="332"/>
        <v>0</v>
      </c>
      <c r="BD329" s="152">
        <f t="shared" si="332"/>
        <v>0</v>
      </c>
      <c r="BE329" s="152">
        <f t="shared" si="332"/>
        <v>0</v>
      </c>
      <c r="BF329" s="152">
        <f t="shared" si="332"/>
        <v>3150</v>
      </c>
      <c r="BG329" s="152">
        <f t="shared" si="332"/>
        <v>0</v>
      </c>
      <c r="BH329" s="152">
        <f t="shared" si="332"/>
        <v>0</v>
      </c>
      <c r="BI329" s="152">
        <f t="shared" si="332"/>
        <v>0</v>
      </c>
      <c r="BJ329" s="152">
        <f t="shared" si="332"/>
        <v>0</v>
      </c>
      <c r="BK329" s="152">
        <f t="shared" si="332"/>
        <v>0</v>
      </c>
      <c r="BL329" s="152">
        <f t="shared" si="332"/>
        <v>0</v>
      </c>
      <c r="BM329" s="152">
        <f t="shared" si="332"/>
        <v>0</v>
      </c>
      <c r="BN329" s="152">
        <f t="shared" ref="BN329" si="333">BN236</f>
        <v>0</v>
      </c>
      <c r="BO329" s="152">
        <f t="shared" si="332"/>
        <v>0</v>
      </c>
      <c r="BP329" s="152">
        <f t="shared" si="332"/>
        <v>0</v>
      </c>
      <c r="BQ329" s="152">
        <f t="shared" si="332"/>
        <v>0</v>
      </c>
      <c r="BR329" s="152">
        <f t="shared" si="332"/>
        <v>0</v>
      </c>
      <c r="BS329" s="152">
        <f t="shared" si="332"/>
        <v>0</v>
      </c>
      <c r="BT329" s="152">
        <f t="shared" si="332"/>
        <v>0</v>
      </c>
      <c r="BU329" s="152">
        <f t="shared" ref="BU329:DA329" si="334">BU236</f>
        <v>95</v>
      </c>
      <c r="BV329" s="152">
        <f t="shared" si="334"/>
        <v>0</v>
      </c>
      <c r="BW329" s="152">
        <f t="shared" si="334"/>
        <v>110</v>
      </c>
      <c r="BX329" s="152">
        <f t="shared" si="334"/>
        <v>985</v>
      </c>
      <c r="BY329" s="152">
        <f t="shared" si="334"/>
        <v>110</v>
      </c>
      <c r="BZ329" s="152">
        <f t="shared" si="334"/>
        <v>0</v>
      </c>
      <c r="CA329" s="152">
        <f t="shared" si="334"/>
        <v>0</v>
      </c>
      <c r="CB329" s="152">
        <f t="shared" si="334"/>
        <v>0</v>
      </c>
      <c r="CC329" s="152">
        <f t="shared" si="334"/>
        <v>0</v>
      </c>
      <c r="CD329" s="152">
        <f t="shared" si="334"/>
        <v>20</v>
      </c>
      <c r="CE329" s="152">
        <f t="shared" si="334"/>
        <v>105</v>
      </c>
      <c r="CF329" s="152">
        <f t="shared" si="334"/>
        <v>0</v>
      </c>
      <c r="CG329" s="152">
        <f t="shared" si="334"/>
        <v>0</v>
      </c>
      <c r="CH329" s="152">
        <f t="shared" ref="CH329" si="335">CH236</f>
        <v>0</v>
      </c>
      <c r="CI329" s="152">
        <f t="shared" si="334"/>
        <v>435</v>
      </c>
      <c r="CJ329" s="152">
        <f t="shared" si="334"/>
        <v>0</v>
      </c>
      <c r="CK329" s="152">
        <f t="shared" si="334"/>
        <v>145</v>
      </c>
      <c r="CL329" s="152">
        <f t="shared" si="334"/>
        <v>2040</v>
      </c>
      <c r="CM329" s="152">
        <f t="shared" si="334"/>
        <v>470</v>
      </c>
      <c r="CN329" s="152">
        <f t="shared" si="334"/>
        <v>15</v>
      </c>
      <c r="CO329" s="152">
        <f t="shared" si="334"/>
        <v>20</v>
      </c>
      <c r="CP329" s="152">
        <f t="shared" si="334"/>
        <v>25</v>
      </c>
      <c r="CQ329" s="152">
        <f t="shared" si="334"/>
        <v>10</v>
      </c>
      <c r="CR329" s="152">
        <f t="shared" si="334"/>
        <v>0</v>
      </c>
      <c r="CS329" s="152">
        <f t="shared" si="334"/>
        <v>0</v>
      </c>
      <c r="CT329" s="152">
        <f t="shared" si="334"/>
        <v>1000</v>
      </c>
      <c r="CU329" s="152">
        <f t="shared" si="334"/>
        <v>0</v>
      </c>
      <c r="CV329" s="152">
        <f t="shared" si="334"/>
        <v>5</v>
      </c>
      <c r="CW329" s="152">
        <f t="shared" si="334"/>
        <v>10</v>
      </c>
      <c r="CX329" s="152">
        <f t="shared" si="334"/>
        <v>0</v>
      </c>
      <c r="CY329" s="152">
        <f t="shared" si="334"/>
        <v>7</v>
      </c>
      <c r="CZ329" s="152">
        <f t="shared" si="334"/>
        <v>5</v>
      </c>
      <c r="DA329" s="152">
        <f t="shared" si="334"/>
        <v>7</v>
      </c>
      <c r="DB329" s="152">
        <f t="shared" ref="DB329:EG329" si="336">DB236</f>
        <v>0</v>
      </c>
      <c r="DC329" s="152">
        <f t="shared" si="336"/>
        <v>170</v>
      </c>
      <c r="DD329" s="152">
        <f t="shared" si="336"/>
        <v>265</v>
      </c>
      <c r="DE329" s="152">
        <f t="shared" si="336"/>
        <v>0</v>
      </c>
      <c r="DF329" s="152">
        <f t="shared" si="336"/>
        <v>24</v>
      </c>
      <c r="DG329" s="152">
        <f t="shared" si="336"/>
        <v>30</v>
      </c>
      <c r="DH329" s="152">
        <f t="shared" si="336"/>
        <v>20</v>
      </c>
      <c r="DI329" s="152">
        <f t="shared" si="336"/>
        <v>0</v>
      </c>
      <c r="DJ329" s="152">
        <f t="shared" si="336"/>
        <v>0</v>
      </c>
      <c r="DK329" s="152">
        <f t="shared" si="336"/>
        <v>225</v>
      </c>
      <c r="DL329" s="152">
        <f t="shared" si="336"/>
        <v>5</v>
      </c>
      <c r="DM329" s="152">
        <f t="shared" si="336"/>
        <v>5</v>
      </c>
      <c r="DN329" s="152">
        <f t="shared" si="336"/>
        <v>0</v>
      </c>
      <c r="DO329" s="152">
        <f t="shared" si="336"/>
        <v>5</v>
      </c>
      <c r="DP329" s="152">
        <f t="shared" si="336"/>
        <v>0</v>
      </c>
      <c r="DQ329" s="152">
        <f t="shared" si="336"/>
        <v>0</v>
      </c>
      <c r="DR329" s="152">
        <f t="shared" si="336"/>
        <v>30</v>
      </c>
      <c r="DS329" s="152">
        <f t="shared" si="336"/>
        <v>0</v>
      </c>
      <c r="DT329" s="152">
        <f t="shared" si="336"/>
        <v>150</v>
      </c>
      <c r="DU329" s="152">
        <f t="shared" si="336"/>
        <v>0</v>
      </c>
      <c r="DV329" s="152">
        <f t="shared" si="336"/>
        <v>0</v>
      </c>
      <c r="DW329" s="152">
        <f t="shared" si="336"/>
        <v>650</v>
      </c>
      <c r="DX329" s="152">
        <f t="shared" si="336"/>
        <v>0</v>
      </c>
      <c r="DY329" s="152">
        <f t="shared" si="336"/>
        <v>0</v>
      </c>
      <c r="DZ329" s="152">
        <f t="shared" si="336"/>
        <v>0</v>
      </c>
      <c r="EA329" s="152">
        <f t="shared" si="336"/>
        <v>0</v>
      </c>
      <c r="EB329" s="152">
        <f t="shared" si="336"/>
        <v>0</v>
      </c>
      <c r="EC329" s="152">
        <f t="shared" si="336"/>
        <v>0</v>
      </c>
      <c r="ED329" s="152">
        <f t="shared" si="336"/>
        <v>0</v>
      </c>
      <c r="EE329" s="152">
        <f t="shared" si="336"/>
        <v>0</v>
      </c>
      <c r="EF329" s="152">
        <f t="shared" si="336"/>
        <v>0</v>
      </c>
      <c r="EG329" s="152">
        <f t="shared" si="336"/>
        <v>0</v>
      </c>
      <c r="EH329" s="152">
        <f t="shared" ref="EH329:FJ329" si="337">EH236</f>
        <v>0</v>
      </c>
      <c r="EI329" s="152">
        <f t="shared" si="337"/>
        <v>0</v>
      </c>
      <c r="EJ329" s="152">
        <f t="shared" si="337"/>
        <v>0</v>
      </c>
      <c r="EK329" s="152">
        <f t="shared" si="337"/>
        <v>0</v>
      </c>
      <c r="EL329" s="152">
        <f t="shared" si="337"/>
        <v>0</v>
      </c>
      <c r="EM329" s="152">
        <f t="shared" si="337"/>
        <v>0</v>
      </c>
      <c r="EN329" s="152">
        <f t="shared" si="337"/>
        <v>0</v>
      </c>
      <c r="EO329" s="152">
        <f t="shared" si="337"/>
        <v>0</v>
      </c>
      <c r="EP329" s="152">
        <f t="shared" si="337"/>
        <v>0</v>
      </c>
      <c r="EQ329" s="152">
        <f t="shared" si="337"/>
        <v>0</v>
      </c>
      <c r="ER329" s="152">
        <f t="shared" si="337"/>
        <v>0</v>
      </c>
      <c r="ES329" s="152">
        <f t="shared" si="337"/>
        <v>0</v>
      </c>
      <c r="ET329" s="152">
        <f t="shared" si="337"/>
        <v>0</v>
      </c>
      <c r="EU329" s="152">
        <f t="shared" si="337"/>
        <v>405</v>
      </c>
      <c r="EV329" s="152">
        <f t="shared" si="337"/>
        <v>20</v>
      </c>
      <c r="EW329" s="152">
        <f t="shared" si="337"/>
        <v>0</v>
      </c>
      <c r="EX329" s="152">
        <f t="shared" si="337"/>
        <v>0</v>
      </c>
      <c r="EY329" s="152">
        <f t="shared" si="337"/>
        <v>0</v>
      </c>
      <c r="EZ329" s="152">
        <f t="shared" si="337"/>
        <v>0</v>
      </c>
      <c r="FA329" s="152">
        <f t="shared" si="337"/>
        <v>0</v>
      </c>
      <c r="FB329" s="152">
        <f t="shared" si="337"/>
        <v>40</v>
      </c>
      <c r="FC329" s="152">
        <f t="shared" si="337"/>
        <v>0</v>
      </c>
      <c r="FD329" s="152">
        <f t="shared" si="337"/>
        <v>0</v>
      </c>
      <c r="FE329" s="152">
        <f t="shared" si="337"/>
        <v>0</v>
      </c>
      <c r="FF329" s="152">
        <f t="shared" si="337"/>
        <v>80</v>
      </c>
      <c r="FG329" s="152">
        <f t="shared" si="337"/>
        <v>0</v>
      </c>
      <c r="FH329" s="152">
        <f t="shared" si="337"/>
        <v>0</v>
      </c>
      <c r="FI329" s="152">
        <f t="shared" si="337"/>
        <v>0</v>
      </c>
      <c r="FJ329" s="152">
        <f t="shared" si="337"/>
        <v>0</v>
      </c>
      <c r="FK329" s="159">
        <f t="shared" si="316"/>
        <v>14028</v>
      </c>
      <c r="FQ329" s="5"/>
    </row>
    <row r="330" spans="2:173" s="12" customFormat="1" ht="17.55" customHeight="1">
      <c r="B330" s="22"/>
      <c r="E330" s="22"/>
      <c r="G330" s="151" t="s">
        <v>83</v>
      </c>
      <c r="H330" s="152">
        <f t="shared" ref="H330:AM330" si="338">H247</f>
        <v>100</v>
      </c>
      <c r="I330" s="152">
        <f t="shared" si="338"/>
        <v>0</v>
      </c>
      <c r="J330" s="152">
        <f t="shared" si="338"/>
        <v>0</v>
      </c>
      <c r="K330" s="152">
        <f t="shared" si="338"/>
        <v>0</v>
      </c>
      <c r="L330" s="152">
        <f t="shared" si="338"/>
        <v>1030</v>
      </c>
      <c r="M330" s="152">
        <f t="shared" si="338"/>
        <v>0</v>
      </c>
      <c r="N330" s="152">
        <f t="shared" si="338"/>
        <v>120</v>
      </c>
      <c r="O330" s="152">
        <f t="shared" si="338"/>
        <v>0</v>
      </c>
      <c r="P330" s="152">
        <f t="shared" si="338"/>
        <v>0</v>
      </c>
      <c r="Q330" s="152">
        <f t="shared" si="338"/>
        <v>0</v>
      </c>
      <c r="R330" s="152">
        <f t="shared" si="338"/>
        <v>0</v>
      </c>
      <c r="S330" s="152">
        <f t="shared" si="338"/>
        <v>0</v>
      </c>
      <c r="T330" s="152">
        <f t="shared" si="338"/>
        <v>0</v>
      </c>
      <c r="U330" s="152">
        <f t="shared" si="338"/>
        <v>0</v>
      </c>
      <c r="V330" s="152">
        <f t="shared" si="338"/>
        <v>0</v>
      </c>
      <c r="W330" s="152">
        <f t="shared" si="338"/>
        <v>0</v>
      </c>
      <c r="X330" s="152">
        <f t="shared" si="338"/>
        <v>0</v>
      </c>
      <c r="Y330" s="152">
        <f t="shared" si="338"/>
        <v>0</v>
      </c>
      <c r="Z330" s="152">
        <f t="shared" si="338"/>
        <v>0</v>
      </c>
      <c r="AA330" s="152">
        <f t="shared" si="338"/>
        <v>0</v>
      </c>
      <c r="AB330" s="152">
        <f t="shared" si="338"/>
        <v>0</v>
      </c>
      <c r="AC330" s="152">
        <f t="shared" si="338"/>
        <v>0</v>
      </c>
      <c r="AD330" s="152">
        <f t="shared" si="338"/>
        <v>0</v>
      </c>
      <c r="AE330" s="152">
        <f t="shared" si="338"/>
        <v>160</v>
      </c>
      <c r="AF330" s="152">
        <f t="shared" si="338"/>
        <v>0</v>
      </c>
      <c r="AG330" s="152">
        <f t="shared" si="338"/>
        <v>0</v>
      </c>
      <c r="AH330" s="152">
        <f t="shared" si="338"/>
        <v>0</v>
      </c>
      <c r="AI330" s="152">
        <f t="shared" si="338"/>
        <v>0</v>
      </c>
      <c r="AJ330" s="152">
        <f t="shared" si="338"/>
        <v>0</v>
      </c>
      <c r="AK330" s="152">
        <f t="shared" si="338"/>
        <v>0</v>
      </c>
      <c r="AL330" s="152">
        <f t="shared" si="338"/>
        <v>0</v>
      </c>
      <c r="AM330" s="152">
        <f t="shared" si="338"/>
        <v>0</v>
      </c>
      <c r="AN330" s="152">
        <f t="shared" ref="AN330:BT330" si="339">AN247</f>
        <v>0</v>
      </c>
      <c r="AO330" s="152">
        <f t="shared" si="339"/>
        <v>0</v>
      </c>
      <c r="AP330" s="152">
        <f t="shared" si="339"/>
        <v>0</v>
      </c>
      <c r="AQ330" s="152">
        <f t="shared" si="339"/>
        <v>0</v>
      </c>
      <c r="AR330" s="152">
        <f t="shared" si="339"/>
        <v>0</v>
      </c>
      <c r="AS330" s="152">
        <f t="shared" si="339"/>
        <v>0</v>
      </c>
      <c r="AT330" s="152">
        <f t="shared" si="339"/>
        <v>0</v>
      </c>
      <c r="AU330" s="152">
        <f t="shared" si="339"/>
        <v>2750</v>
      </c>
      <c r="AV330" s="152">
        <f t="shared" si="339"/>
        <v>0</v>
      </c>
      <c r="AW330" s="152">
        <f t="shared" si="339"/>
        <v>0</v>
      </c>
      <c r="AX330" s="152">
        <f t="shared" si="339"/>
        <v>0</v>
      </c>
      <c r="AY330" s="152">
        <f t="shared" si="339"/>
        <v>0</v>
      </c>
      <c r="AZ330" s="152">
        <f t="shared" si="339"/>
        <v>0</v>
      </c>
      <c r="BA330" s="152">
        <f t="shared" si="339"/>
        <v>0</v>
      </c>
      <c r="BB330" s="152">
        <f t="shared" si="339"/>
        <v>0</v>
      </c>
      <c r="BC330" s="152">
        <f t="shared" si="339"/>
        <v>0</v>
      </c>
      <c r="BD330" s="152">
        <f t="shared" si="339"/>
        <v>0</v>
      </c>
      <c r="BE330" s="152">
        <f t="shared" si="339"/>
        <v>0</v>
      </c>
      <c r="BF330" s="152">
        <f t="shared" si="339"/>
        <v>0</v>
      </c>
      <c r="BG330" s="152">
        <f t="shared" si="339"/>
        <v>0</v>
      </c>
      <c r="BH330" s="152">
        <f t="shared" si="339"/>
        <v>0</v>
      </c>
      <c r="BI330" s="152">
        <f t="shared" si="339"/>
        <v>0</v>
      </c>
      <c r="BJ330" s="152">
        <f t="shared" si="339"/>
        <v>0</v>
      </c>
      <c r="BK330" s="152">
        <f t="shared" si="339"/>
        <v>0</v>
      </c>
      <c r="BL330" s="152">
        <f t="shared" si="339"/>
        <v>0</v>
      </c>
      <c r="BM330" s="152">
        <f t="shared" si="339"/>
        <v>0</v>
      </c>
      <c r="BN330" s="152">
        <f t="shared" ref="BN330" si="340">BN247</f>
        <v>0</v>
      </c>
      <c r="BO330" s="152">
        <f t="shared" si="339"/>
        <v>0</v>
      </c>
      <c r="BP330" s="152">
        <f t="shared" si="339"/>
        <v>0</v>
      </c>
      <c r="BQ330" s="152">
        <f t="shared" si="339"/>
        <v>0</v>
      </c>
      <c r="BR330" s="152">
        <f t="shared" si="339"/>
        <v>0</v>
      </c>
      <c r="BS330" s="152">
        <f t="shared" si="339"/>
        <v>0</v>
      </c>
      <c r="BT330" s="152">
        <f t="shared" si="339"/>
        <v>0</v>
      </c>
      <c r="BU330" s="152">
        <f t="shared" ref="BU330:DA330" si="341">BU247</f>
        <v>200</v>
      </c>
      <c r="BV330" s="152">
        <f t="shared" si="341"/>
        <v>50</v>
      </c>
      <c r="BW330" s="152">
        <f t="shared" si="341"/>
        <v>210</v>
      </c>
      <c r="BX330" s="152">
        <f t="shared" si="341"/>
        <v>1200</v>
      </c>
      <c r="BY330" s="152">
        <f t="shared" si="341"/>
        <v>210</v>
      </c>
      <c r="BZ330" s="152">
        <f t="shared" si="341"/>
        <v>0</v>
      </c>
      <c r="CA330" s="152">
        <f t="shared" si="341"/>
        <v>0</v>
      </c>
      <c r="CB330" s="152">
        <f t="shared" si="341"/>
        <v>0</v>
      </c>
      <c r="CC330" s="152">
        <f t="shared" si="341"/>
        <v>15</v>
      </c>
      <c r="CD330" s="152">
        <f t="shared" si="341"/>
        <v>0</v>
      </c>
      <c r="CE330" s="152">
        <f t="shared" si="341"/>
        <v>230</v>
      </c>
      <c r="CF330" s="152">
        <f t="shared" si="341"/>
        <v>0</v>
      </c>
      <c r="CG330" s="152">
        <f t="shared" si="341"/>
        <v>20</v>
      </c>
      <c r="CH330" s="152">
        <f t="shared" ref="CH330" si="342">CH247</f>
        <v>0</v>
      </c>
      <c r="CI330" s="152">
        <f t="shared" si="341"/>
        <v>735</v>
      </c>
      <c r="CJ330" s="152">
        <f t="shared" si="341"/>
        <v>0</v>
      </c>
      <c r="CK330" s="152">
        <f t="shared" si="341"/>
        <v>210</v>
      </c>
      <c r="CL330" s="152">
        <f t="shared" si="341"/>
        <v>2660</v>
      </c>
      <c r="CM330" s="152">
        <f t="shared" si="341"/>
        <v>710</v>
      </c>
      <c r="CN330" s="152">
        <f t="shared" si="341"/>
        <v>400</v>
      </c>
      <c r="CO330" s="152">
        <f t="shared" si="341"/>
        <v>24</v>
      </c>
      <c r="CP330" s="152">
        <f t="shared" si="341"/>
        <v>30</v>
      </c>
      <c r="CQ330" s="152">
        <f t="shared" si="341"/>
        <v>10</v>
      </c>
      <c r="CR330" s="152">
        <f t="shared" si="341"/>
        <v>7</v>
      </c>
      <c r="CS330" s="152">
        <f t="shared" si="341"/>
        <v>0</v>
      </c>
      <c r="CT330" s="152">
        <f t="shared" si="341"/>
        <v>950</v>
      </c>
      <c r="CU330" s="152">
        <f t="shared" si="341"/>
        <v>0</v>
      </c>
      <c r="CV330" s="152">
        <f t="shared" si="341"/>
        <v>0</v>
      </c>
      <c r="CW330" s="152">
        <f t="shared" si="341"/>
        <v>0</v>
      </c>
      <c r="CX330" s="152">
        <f t="shared" si="341"/>
        <v>0</v>
      </c>
      <c r="CY330" s="152">
        <f t="shared" si="341"/>
        <v>0</v>
      </c>
      <c r="CZ330" s="152">
        <f t="shared" si="341"/>
        <v>0</v>
      </c>
      <c r="DA330" s="152">
        <f t="shared" si="341"/>
        <v>0</v>
      </c>
      <c r="DB330" s="152">
        <f t="shared" ref="DB330:EG330" si="343">DB247</f>
        <v>40</v>
      </c>
      <c r="DC330" s="152">
        <f t="shared" si="343"/>
        <v>200</v>
      </c>
      <c r="DD330" s="152">
        <f t="shared" si="343"/>
        <v>420</v>
      </c>
      <c r="DE330" s="152">
        <f t="shared" si="343"/>
        <v>20</v>
      </c>
      <c r="DF330" s="152">
        <f t="shared" si="343"/>
        <v>24</v>
      </c>
      <c r="DG330" s="152">
        <f t="shared" si="343"/>
        <v>15</v>
      </c>
      <c r="DH330" s="152">
        <f t="shared" si="343"/>
        <v>0</v>
      </c>
      <c r="DI330" s="152">
        <f t="shared" si="343"/>
        <v>0</v>
      </c>
      <c r="DJ330" s="152">
        <f t="shared" si="343"/>
        <v>2</v>
      </c>
      <c r="DK330" s="152">
        <f t="shared" si="343"/>
        <v>300</v>
      </c>
      <c r="DL330" s="152">
        <f t="shared" si="343"/>
        <v>0</v>
      </c>
      <c r="DM330" s="152">
        <f t="shared" si="343"/>
        <v>0</v>
      </c>
      <c r="DN330" s="152">
        <f t="shared" si="343"/>
        <v>0</v>
      </c>
      <c r="DO330" s="152">
        <f t="shared" si="343"/>
        <v>0</v>
      </c>
      <c r="DP330" s="152">
        <f t="shared" si="343"/>
        <v>0</v>
      </c>
      <c r="DQ330" s="152">
        <f t="shared" si="343"/>
        <v>16</v>
      </c>
      <c r="DR330" s="152">
        <f t="shared" si="343"/>
        <v>15</v>
      </c>
      <c r="DS330" s="152">
        <f t="shared" si="343"/>
        <v>0</v>
      </c>
      <c r="DT330" s="152">
        <f t="shared" si="343"/>
        <v>195</v>
      </c>
      <c r="DU330" s="152">
        <f t="shared" si="343"/>
        <v>0</v>
      </c>
      <c r="DV330" s="152">
        <f t="shared" si="343"/>
        <v>0</v>
      </c>
      <c r="DW330" s="152">
        <f t="shared" si="343"/>
        <v>1600</v>
      </c>
      <c r="DX330" s="152">
        <f t="shared" si="343"/>
        <v>0</v>
      </c>
      <c r="DY330" s="152">
        <f t="shared" si="343"/>
        <v>0</v>
      </c>
      <c r="DZ330" s="152">
        <f t="shared" si="343"/>
        <v>0</v>
      </c>
      <c r="EA330" s="152">
        <f t="shared" si="343"/>
        <v>0</v>
      </c>
      <c r="EB330" s="152">
        <f t="shared" si="343"/>
        <v>0</v>
      </c>
      <c r="EC330" s="152">
        <f t="shared" si="343"/>
        <v>0</v>
      </c>
      <c r="ED330" s="152">
        <f t="shared" si="343"/>
        <v>0</v>
      </c>
      <c r="EE330" s="152">
        <f t="shared" si="343"/>
        <v>0</v>
      </c>
      <c r="EF330" s="152">
        <f t="shared" si="343"/>
        <v>0</v>
      </c>
      <c r="EG330" s="152">
        <f t="shared" si="343"/>
        <v>0</v>
      </c>
      <c r="EH330" s="152">
        <f t="shared" ref="EH330:FJ330" si="344">EH247</f>
        <v>0</v>
      </c>
      <c r="EI330" s="152">
        <f t="shared" si="344"/>
        <v>0</v>
      </c>
      <c r="EJ330" s="152">
        <f t="shared" si="344"/>
        <v>0</v>
      </c>
      <c r="EK330" s="152">
        <f t="shared" si="344"/>
        <v>0</v>
      </c>
      <c r="EL330" s="152">
        <f t="shared" si="344"/>
        <v>0</v>
      </c>
      <c r="EM330" s="152">
        <f t="shared" si="344"/>
        <v>0</v>
      </c>
      <c r="EN330" s="152">
        <f t="shared" si="344"/>
        <v>0</v>
      </c>
      <c r="EO330" s="152">
        <f t="shared" si="344"/>
        <v>0</v>
      </c>
      <c r="EP330" s="152">
        <f t="shared" si="344"/>
        <v>0</v>
      </c>
      <c r="EQ330" s="152">
        <f t="shared" si="344"/>
        <v>0</v>
      </c>
      <c r="ER330" s="152">
        <f t="shared" si="344"/>
        <v>0</v>
      </c>
      <c r="ES330" s="152">
        <f t="shared" si="344"/>
        <v>0</v>
      </c>
      <c r="ET330" s="152">
        <f t="shared" si="344"/>
        <v>100</v>
      </c>
      <c r="EU330" s="152">
        <f t="shared" si="344"/>
        <v>1170</v>
      </c>
      <c r="EV330" s="152">
        <f t="shared" si="344"/>
        <v>40</v>
      </c>
      <c r="EW330" s="152">
        <f t="shared" si="344"/>
        <v>0</v>
      </c>
      <c r="EX330" s="152">
        <f t="shared" si="344"/>
        <v>10</v>
      </c>
      <c r="EY330" s="152">
        <f t="shared" si="344"/>
        <v>0</v>
      </c>
      <c r="EZ330" s="152">
        <f t="shared" si="344"/>
        <v>5</v>
      </c>
      <c r="FA330" s="152">
        <f t="shared" si="344"/>
        <v>0</v>
      </c>
      <c r="FB330" s="152">
        <f t="shared" si="344"/>
        <v>75</v>
      </c>
      <c r="FC330" s="152">
        <f t="shared" si="344"/>
        <v>0</v>
      </c>
      <c r="FD330" s="152">
        <f t="shared" si="344"/>
        <v>0</v>
      </c>
      <c r="FE330" s="152">
        <f t="shared" si="344"/>
        <v>0</v>
      </c>
      <c r="FF330" s="152">
        <f t="shared" si="344"/>
        <v>200</v>
      </c>
      <c r="FG330" s="152">
        <f t="shared" si="344"/>
        <v>0</v>
      </c>
      <c r="FH330" s="152">
        <f t="shared" si="344"/>
        <v>0</v>
      </c>
      <c r="FI330" s="152">
        <f t="shared" si="344"/>
        <v>0</v>
      </c>
      <c r="FJ330" s="152">
        <f t="shared" si="344"/>
        <v>0</v>
      </c>
      <c r="FK330" s="159">
        <f t="shared" si="316"/>
        <v>16478</v>
      </c>
      <c r="FQ330" s="5"/>
    </row>
    <row r="331" spans="2:173" s="12" customFormat="1" ht="17.55" customHeight="1">
      <c r="B331" s="22"/>
      <c r="E331" s="22"/>
      <c r="G331" s="151" t="s">
        <v>84</v>
      </c>
      <c r="H331" s="152">
        <f t="shared" ref="H331:AM331" si="345">H252</f>
        <v>0</v>
      </c>
      <c r="I331" s="152">
        <f t="shared" si="345"/>
        <v>0</v>
      </c>
      <c r="J331" s="152">
        <f t="shared" si="345"/>
        <v>0</v>
      </c>
      <c r="K331" s="152">
        <f t="shared" si="345"/>
        <v>0</v>
      </c>
      <c r="L331" s="152">
        <f t="shared" si="345"/>
        <v>0</v>
      </c>
      <c r="M331" s="152">
        <f t="shared" si="345"/>
        <v>0</v>
      </c>
      <c r="N331" s="152">
        <f t="shared" si="345"/>
        <v>0</v>
      </c>
      <c r="O331" s="152">
        <f t="shared" si="345"/>
        <v>0</v>
      </c>
      <c r="P331" s="152">
        <f t="shared" si="345"/>
        <v>0</v>
      </c>
      <c r="Q331" s="152">
        <f t="shared" si="345"/>
        <v>0</v>
      </c>
      <c r="R331" s="152">
        <f t="shared" si="345"/>
        <v>0</v>
      </c>
      <c r="S331" s="152">
        <f t="shared" si="345"/>
        <v>0</v>
      </c>
      <c r="T331" s="152">
        <f t="shared" si="345"/>
        <v>0</v>
      </c>
      <c r="U331" s="152">
        <f t="shared" si="345"/>
        <v>0</v>
      </c>
      <c r="V331" s="152">
        <f t="shared" si="345"/>
        <v>0</v>
      </c>
      <c r="W331" s="152">
        <f t="shared" si="345"/>
        <v>0</v>
      </c>
      <c r="X331" s="152">
        <f t="shared" si="345"/>
        <v>0</v>
      </c>
      <c r="Y331" s="152">
        <f t="shared" si="345"/>
        <v>0</v>
      </c>
      <c r="Z331" s="152">
        <f t="shared" si="345"/>
        <v>0</v>
      </c>
      <c r="AA331" s="152">
        <f t="shared" si="345"/>
        <v>0</v>
      </c>
      <c r="AB331" s="152">
        <f t="shared" si="345"/>
        <v>0</v>
      </c>
      <c r="AC331" s="152">
        <f t="shared" si="345"/>
        <v>0</v>
      </c>
      <c r="AD331" s="152">
        <f t="shared" si="345"/>
        <v>0</v>
      </c>
      <c r="AE331" s="152">
        <f t="shared" si="345"/>
        <v>0</v>
      </c>
      <c r="AF331" s="152">
        <f t="shared" si="345"/>
        <v>0</v>
      </c>
      <c r="AG331" s="152">
        <f t="shared" si="345"/>
        <v>0</v>
      </c>
      <c r="AH331" s="152">
        <f t="shared" si="345"/>
        <v>0</v>
      </c>
      <c r="AI331" s="152">
        <f t="shared" si="345"/>
        <v>0</v>
      </c>
      <c r="AJ331" s="152">
        <f t="shared" si="345"/>
        <v>0</v>
      </c>
      <c r="AK331" s="152">
        <f t="shared" si="345"/>
        <v>0</v>
      </c>
      <c r="AL331" s="152">
        <f t="shared" si="345"/>
        <v>0</v>
      </c>
      <c r="AM331" s="152">
        <f t="shared" si="345"/>
        <v>0</v>
      </c>
      <c r="AN331" s="152">
        <f t="shared" ref="AN331:BT331" si="346">AN252</f>
        <v>0</v>
      </c>
      <c r="AO331" s="152">
        <f t="shared" si="346"/>
        <v>0</v>
      </c>
      <c r="AP331" s="152">
        <f t="shared" si="346"/>
        <v>0</v>
      </c>
      <c r="AQ331" s="152">
        <f t="shared" si="346"/>
        <v>0</v>
      </c>
      <c r="AR331" s="152">
        <f t="shared" si="346"/>
        <v>0</v>
      </c>
      <c r="AS331" s="152">
        <f t="shared" si="346"/>
        <v>0</v>
      </c>
      <c r="AT331" s="152">
        <f t="shared" si="346"/>
        <v>0</v>
      </c>
      <c r="AU331" s="152">
        <f t="shared" si="346"/>
        <v>0</v>
      </c>
      <c r="AV331" s="152">
        <f t="shared" si="346"/>
        <v>0</v>
      </c>
      <c r="AW331" s="152">
        <f t="shared" si="346"/>
        <v>0</v>
      </c>
      <c r="AX331" s="152">
        <f t="shared" si="346"/>
        <v>0</v>
      </c>
      <c r="AY331" s="152">
        <f t="shared" si="346"/>
        <v>0</v>
      </c>
      <c r="AZ331" s="152">
        <f t="shared" si="346"/>
        <v>0</v>
      </c>
      <c r="BA331" s="152">
        <f t="shared" si="346"/>
        <v>0</v>
      </c>
      <c r="BB331" s="152">
        <f t="shared" si="346"/>
        <v>0</v>
      </c>
      <c r="BC331" s="152">
        <f t="shared" si="346"/>
        <v>0</v>
      </c>
      <c r="BD331" s="152">
        <f t="shared" si="346"/>
        <v>0</v>
      </c>
      <c r="BE331" s="152">
        <f t="shared" si="346"/>
        <v>0</v>
      </c>
      <c r="BF331" s="152">
        <f t="shared" si="346"/>
        <v>0</v>
      </c>
      <c r="BG331" s="152">
        <f t="shared" si="346"/>
        <v>0</v>
      </c>
      <c r="BH331" s="152">
        <f t="shared" si="346"/>
        <v>0</v>
      </c>
      <c r="BI331" s="152">
        <f t="shared" si="346"/>
        <v>0</v>
      </c>
      <c r="BJ331" s="152">
        <f t="shared" si="346"/>
        <v>0</v>
      </c>
      <c r="BK331" s="152">
        <f t="shared" si="346"/>
        <v>0</v>
      </c>
      <c r="BL331" s="152">
        <f t="shared" si="346"/>
        <v>0</v>
      </c>
      <c r="BM331" s="152">
        <f t="shared" si="346"/>
        <v>0</v>
      </c>
      <c r="BN331" s="152">
        <f t="shared" ref="BN331" si="347">BN252</f>
        <v>0</v>
      </c>
      <c r="BO331" s="152">
        <f t="shared" si="346"/>
        <v>0</v>
      </c>
      <c r="BP331" s="152">
        <f t="shared" si="346"/>
        <v>0</v>
      </c>
      <c r="BQ331" s="152">
        <f t="shared" si="346"/>
        <v>0</v>
      </c>
      <c r="BR331" s="152">
        <f t="shared" si="346"/>
        <v>0</v>
      </c>
      <c r="BS331" s="152">
        <f t="shared" si="346"/>
        <v>0</v>
      </c>
      <c r="BT331" s="152">
        <f t="shared" si="346"/>
        <v>0</v>
      </c>
      <c r="BU331" s="152">
        <f t="shared" ref="BU331:DA331" si="348">BU252</f>
        <v>0</v>
      </c>
      <c r="BV331" s="152">
        <f t="shared" si="348"/>
        <v>0</v>
      </c>
      <c r="BW331" s="152">
        <f t="shared" si="348"/>
        <v>0</v>
      </c>
      <c r="BX331" s="152">
        <f t="shared" si="348"/>
        <v>0</v>
      </c>
      <c r="BY331" s="152">
        <f t="shared" si="348"/>
        <v>0</v>
      </c>
      <c r="BZ331" s="152">
        <f t="shared" si="348"/>
        <v>0</v>
      </c>
      <c r="CA331" s="152">
        <f t="shared" si="348"/>
        <v>0</v>
      </c>
      <c r="CB331" s="152">
        <f t="shared" si="348"/>
        <v>0</v>
      </c>
      <c r="CC331" s="152">
        <f t="shared" si="348"/>
        <v>0</v>
      </c>
      <c r="CD331" s="152">
        <f t="shared" si="348"/>
        <v>0</v>
      </c>
      <c r="CE331" s="152">
        <f t="shared" si="348"/>
        <v>0</v>
      </c>
      <c r="CF331" s="152">
        <f t="shared" si="348"/>
        <v>0</v>
      </c>
      <c r="CG331" s="152">
        <f t="shared" si="348"/>
        <v>0</v>
      </c>
      <c r="CH331" s="152">
        <f t="shared" ref="CH331" si="349">CH252</f>
        <v>0</v>
      </c>
      <c r="CI331" s="152">
        <f t="shared" si="348"/>
        <v>0</v>
      </c>
      <c r="CJ331" s="152">
        <f t="shared" si="348"/>
        <v>0</v>
      </c>
      <c r="CK331" s="152">
        <f t="shared" si="348"/>
        <v>0</v>
      </c>
      <c r="CL331" s="152">
        <f t="shared" si="348"/>
        <v>0</v>
      </c>
      <c r="CM331" s="152">
        <f t="shared" si="348"/>
        <v>0</v>
      </c>
      <c r="CN331" s="152">
        <f t="shared" si="348"/>
        <v>0</v>
      </c>
      <c r="CO331" s="152">
        <f t="shared" si="348"/>
        <v>0</v>
      </c>
      <c r="CP331" s="152">
        <f t="shared" si="348"/>
        <v>0</v>
      </c>
      <c r="CQ331" s="152">
        <f t="shared" si="348"/>
        <v>0</v>
      </c>
      <c r="CR331" s="152">
        <f t="shared" si="348"/>
        <v>0</v>
      </c>
      <c r="CS331" s="152">
        <f t="shared" si="348"/>
        <v>0</v>
      </c>
      <c r="CT331" s="152">
        <f t="shared" si="348"/>
        <v>0</v>
      </c>
      <c r="CU331" s="152">
        <f t="shared" si="348"/>
        <v>0</v>
      </c>
      <c r="CV331" s="152">
        <f t="shared" si="348"/>
        <v>0</v>
      </c>
      <c r="CW331" s="152">
        <f t="shared" si="348"/>
        <v>0</v>
      </c>
      <c r="CX331" s="152">
        <f t="shared" si="348"/>
        <v>0</v>
      </c>
      <c r="CY331" s="152">
        <f t="shared" si="348"/>
        <v>0</v>
      </c>
      <c r="CZ331" s="152">
        <f t="shared" si="348"/>
        <v>0</v>
      </c>
      <c r="DA331" s="152">
        <f t="shared" si="348"/>
        <v>0</v>
      </c>
      <c r="DB331" s="152">
        <f t="shared" ref="DB331:EG331" si="350">DB252</f>
        <v>0</v>
      </c>
      <c r="DC331" s="152">
        <f t="shared" si="350"/>
        <v>0</v>
      </c>
      <c r="DD331" s="152">
        <f t="shared" si="350"/>
        <v>0</v>
      </c>
      <c r="DE331" s="152">
        <f t="shared" si="350"/>
        <v>0</v>
      </c>
      <c r="DF331" s="152">
        <f t="shared" si="350"/>
        <v>0</v>
      </c>
      <c r="DG331" s="152">
        <f t="shared" si="350"/>
        <v>0</v>
      </c>
      <c r="DH331" s="152">
        <f t="shared" si="350"/>
        <v>0</v>
      </c>
      <c r="DI331" s="152">
        <f t="shared" si="350"/>
        <v>0</v>
      </c>
      <c r="DJ331" s="152">
        <f t="shared" si="350"/>
        <v>0</v>
      </c>
      <c r="DK331" s="152">
        <f t="shared" si="350"/>
        <v>0</v>
      </c>
      <c r="DL331" s="152">
        <f t="shared" si="350"/>
        <v>0</v>
      </c>
      <c r="DM331" s="152">
        <f t="shared" si="350"/>
        <v>0</v>
      </c>
      <c r="DN331" s="152">
        <f t="shared" si="350"/>
        <v>0</v>
      </c>
      <c r="DO331" s="152">
        <f t="shared" si="350"/>
        <v>0</v>
      </c>
      <c r="DP331" s="152">
        <f t="shared" si="350"/>
        <v>0</v>
      </c>
      <c r="DQ331" s="152">
        <f t="shared" si="350"/>
        <v>0</v>
      </c>
      <c r="DR331" s="152">
        <f t="shared" si="350"/>
        <v>0</v>
      </c>
      <c r="DS331" s="152">
        <f t="shared" si="350"/>
        <v>0</v>
      </c>
      <c r="DT331" s="152">
        <f t="shared" si="350"/>
        <v>0</v>
      </c>
      <c r="DU331" s="152">
        <f t="shared" si="350"/>
        <v>0</v>
      </c>
      <c r="DV331" s="152">
        <f t="shared" si="350"/>
        <v>0</v>
      </c>
      <c r="DW331" s="152">
        <f t="shared" si="350"/>
        <v>0</v>
      </c>
      <c r="DX331" s="152">
        <f t="shared" si="350"/>
        <v>0</v>
      </c>
      <c r="DY331" s="152">
        <f t="shared" si="350"/>
        <v>0</v>
      </c>
      <c r="DZ331" s="152">
        <f t="shared" si="350"/>
        <v>0</v>
      </c>
      <c r="EA331" s="152">
        <f t="shared" si="350"/>
        <v>0</v>
      </c>
      <c r="EB331" s="152">
        <f t="shared" si="350"/>
        <v>0</v>
      </c>
      <c r="EC331" s="152">
        <f t="shared" si="350"/>
        <v>0</v>
      </c>
      <c r="ED331" s="152">
        <f t="shared" si="350"/>
        <v>0</v>
      </c>
      <c r="EE331" s="152">
        <f t="shared" si="350"/>
        <v>0</v>
      </c>
      <c r="EF331" s="152">
        <f t="shared" si="350"/>
        <v>0</v>
      </c>
      <c r="EG331" s="152">
        <f t="shared" si="350"/>
        <v>0</v>
      </c>
      <c r="EH331" s="152">
        <f t="shared" ref="EH331:FJ331" si="351">EH252</f>
        <v>0</v>
      </c>
      <c r="EI331" s="152">
        <f t="shared" si="351"/>
        <v>0</v>
      </c>
      <c r="EJ331" s="152">
        <f t="shared" si="351"/>
        <v>0</v>
      </c>
      <c r="EK331" s="152">
        <f t="shared" si="351"/>
        <v>0</v>
      </c>
      <c r="EL331" s="152">
        <f t="shared" si="351"/>
        <v>0</v>
      </c>
      <c r="EM331" s="152">
        <f t="shared" si="351"/>
        <v>0</v>
      </c>
      <c r="EN331" s="152">
        <f t="shared" si="351"/>
        <v>0</v>
      </c>
      <c r="EO331" s="152">
        <f t="shared" si="351"/>
        <v>0</v>
      </c>
      <c r="EP331" s="152">
        <f t="shared" si="351"/>
        <v>0</v>
      </c>
      <c r="EQ331" s="152">
        <f t="shared" si="351"/>
        <v>0</v>
      </c>
      <c r="ER331" s="152">
        <f t="shared" si="351"/>
        <v>0</v>
      </c>
      <c r="ES331" s="152">
        <f t="shared" si="351"/>
        <v>0</v>
      </c>
      <c r="ET331" s="152">
        <f t="shared" si="351"/>
        <v>0</v>
      </c>
      <c r="EU331" s="152">
        <f t="shared" si="351"/>
        <v>0</v>
      </c>
      <c r="EV331" s="152">
        <f t="shared" si="351"/>
        <v>0</v>
      </c>
      <c r="EW331" s="152">
        <f t="shared" si="351"/>
        <v>0</v>
      </c>
      <c r="EX331" s="152">
        <f t="shared" si="351"/>
        <v>0</v>
      </c>
      <c r="EY331" s="152">
        <f t="shared" si="351"/>
        <v>0</v>
      </c>
      <c r="EZ331" s="152">
        <f t="shared" si="351"/>
        <v>0</v>
      </c>
      <c r="FA331" s="152">
        <f t="shared" si="351"/>
        <v>0</v>
      </c>
      <c r="FB331" s="152">
        <f t="shared" si="351"/>
        <v>0</v>
      </c>
      <c r="FC331" s="152">
        <f t="shared" si="351"/>
        <v>0</v>
      </c>
      <c r="FD331" s="152">
        <f t="shared" si="351"/>
        <v>0</v>
      </c>
      <c r="FE331" s="152">
        <f t="shared" si="351"/>
        <v>0</v>
      </c>
      <c r="FF331" s="152">
        <f t="shared" si="351"/>
        <v>0</v>
      </c>
      <c r="FG331" s="152">
        <f t="shared" si="351"/>
        <v>0</v>
      </c>
      <c r="FH331" s="152">
        <f t="shared" si="351"/>
        <v>0</v>
      </c>
      <c r="FI331" s="152">
        <f t="shared" si="351"/>
        <v>0</v>
      </c>
      <c r="FJ331" s="152">
        <f t="shared" si="351"/>
        <v>0</v>
      </c>
      <c r="FK331" s="159">
        <f t="shared" si="316"/>
        <v>0</v>
      </c>
      <c r="FQ331" s="5"/>
    </row>
    <row r="332" spans="2:173" s="12" customFormat="1" ht="17.55" customHeight="1">
      <c r="B332" s="22"/>
      <c r="E332" s="22"/>
      <c r="G332" s="151" t="s">
        <v>85</v>
      </c>
      <c r="H332" s="152">
        <f t="shared" ref="H332:AM332" si="352">H262</f>
        <v>0</v>
      </c>
      <c r="I332" s="152">
        <f t="shared" si="352"/>
        <v>0</v>
      </c>
      <c r="J332" s="152">
        <f t="shared" si="352"/>
        <v>0</v>
      </c>
      <c r="K332" s="152">
        <f t="shared" si="352"/>
        <v>0</v>
      </c>
      <c r="L332" s="152">
        <f t="shared" si="352"/>
        <v>0</v>
      </c>
      <c r="M332" s="152">
        <f t="shared" si="352"/>
        <v>0</v>
      </c>
      <c r="N332" s="152">
        <f t="shared" si="352"/>
        <v>0</v>
      </c>
      <c r="O332" s="152">
        <f t="shared" si="352"/>
        <v>0</v>
      </c>
      <c r="P332" s="152">
        <f t="shared" si="352"/>
        <v>0</v>
      </c>
      <c r="Q332" s="152">
        <f t="shared" si="352"/>
        <v>0</v>
      </c>
      <c r="R332" s="152">
        <f t="shared" si="352"/>
        <v>0</v>
      </c>
      <c r="S332" s="152">
        <f t="shared" si="352"/>
        <v>0</v>
      </c>
      <c r="T332" s="152">
        <f t="shared" si="352"/>
        <v>0</v>
      </c>
      <c r="U332" s="152">
        <f t="shared" si="352"/>
        <v>0</v>
      </c>
      <c r="V332" s="152">
        <f t="shared" si="352"/>
        <v>0</v>
      </c>
      <c r="W332" s="152">
        <f t="shared" si="352"/>
        <v>0</v>
      </c>
      <c r="X332" s="152">
        <f t="shared" si="352"/>
        <v>0</v>
      </c>
      <c r="Y332" s="152">
        <f t="shared" si="352"/>
        <v>0</v>
      </c>
      <c r="Z332" s="152">
        <f t="shared" si="352"/>
        <v>0</v>
      </c>
      <c r="AA332" s="152">
        <f t="shared" si="352"/>
        <v>0</v>
      </c>
      <c r="AB332" s="152">
        <f t="shared" si="352"/>
        <v>0</v>
      </c>
      <c r="AC332" s="152">
        <f t="shared" si="352"/>
        <v>0</v>
      </c>
      <c r="AD332" s="152">
        <f t="shared" si="352"/>
        <v>0</v>
      </c>
      <c r="AE332" s="152">
        <f t="shared" si="352"/>
        <v>0</v>
      </c>
      <c r="AF332" s="152">
        <f t="shared" si="352"/>
        <v>0</v>
      </c>
      <c r="AG332" s="152">
        <f t="shared" si="352"/>
        <v>0</v>
      </c>
      <c r="AH332" s="152">
        <f t="shared" si="352"/>
        <v>0</v>
      </c>
      <c r="AI332" s="152">
        <f t="shared" si="352"/>
        <v>0</v>
      </c>
      <c r="AJ332" s="152">
        <f t="shared" si="352"/>
        <v>0</v>
      </c>
      <c r="AK332" s="152">
        <f t="shared" si="352"/>
        <v>0</v>
      </c>
      <c r="AL332" s="152">
        <f t="shared" si="352"/>
        <v>0</v>
      </c>
      <c r="AM332" s="152">
        <f t="shared" si="352"/>
        <v>0</v>
      </c>
      <c r="AN332" s="152">
        <f t="shared" ref="AN332:BT332" si="353">AN262</f>
        <v>0</v>
      </c>
      <c r="AO332" s="152">
        <f t="shared" si="353"/>
        <v>0</v>
      </c>
      <c r="AP332" s="152">
        <f t="shared" si="353"/>
        <v>0</v>
      </c>
      <c r="AQ332" s="152">
        <f t="shared" si="353"/>
        <v>0</v>
      </c>
      <c r="AR332" s="152">
        <f t="shared" si="353"/>
        <v>0</v>
      </c>
      <c r="AS332" s="152">
        <f t="shared" si="353"/>
        <v>0</v>
      </c>
      <c r="AT332" s="152">
        <f t="shared" si="353"/>
        <v>0</v>
      </c>
      <c r="AU332" s="152">
        <f t="shared" si="353"/>
        <v>0</v>
      </c>
      <c r="AV332" s="152">
        <f t="shared" si="353"/>
        <v>0</v>
      </c>
      <c r="AW332" s="152">
        <f t="shared" si="353"/>
        <v>0</v>
      </c>
      <c r="AX332" s="152">
        <f t="shared" si="353"/>
        <v>0</v>
      </c>
      <c r="AY332" s="152">
        <f t="shared" si="353"/>
        <v>0</v>
      </c>
      <c r="AZ332" s="152">
        <f t="shared" si="353"/>
        <v>0</v>
      </c>
      <c r="BA332" s="152">
        <f t="shared" si="353"/>
        <v>0</v>
      </c>
      <c r="BB332" s="152">
        <f t="shared" si="353"/>
        <v>0</v>
      </c>
      <c r="BC332" s="152">
        <f t="shared" si="353"/>
        <v>0</v>
      </c>
      <c r="BD332" s="152">
        <f t="shared" si="353"/>
        <v>0</v>
      </c>
      <c r="BE332" s="152">
        <f t="shared" si="353"/>
        <v>0</v>
      </c>
      <c r="BF332" s="152">
        <f t="shared" si="353"/>
        <v>0</v>
      </c>
      <c r="BG332" s="152">
        <f t="shared" si="353"/>
        <v>0</v>
      </c>
      <c r="BH332" s="152">
        <f t="shared" si="353"/>
        <v>0</v>
      </c>
      <c r="BI332" s="152">
        <f t="shared" si="353"/>
        <v>0</v>
      </c>
      <c r="BJ332" s="152">
        <f t="shared" si="353"/>
        <v>0</v>
      </c>
      <c r="BK332" s="152">
        <f t="shared" si="353"/>
        <v>0</v>
      </c>
      <c r="BL332" s="152">
        <f t="shared" si="353"/>
        <v>0</v>
      </c>
      <c r="BM332" s="152">
        <f t="shared" si="353"/>
        <v>0</v>
      </c>
      <c r="BN332" s="152">
        <f t="shared" ref="BN332" si="354">BN262</f>
        <v>0</v>
      </c>
      <c r="BO332" s="152">
        <f t="shared" si="353"/>
        <v>0</v>
      </c>
      <c r="BP332" s="152">
        <f t="shared" si="353"/>
        <v>0</v>
      </c>
      <c r="BQ332" s="152">
        <f t="shared" si="353"/>
        <v>0</v>
      </c>
      <c r="BR332" s="152">
        <f t="shared" si="353"/>
        <v>0</v>
      </c>
      <c r="BS332" s="152">
        <f t="shared" si="353"/>
        <v>0</v>
      </c>
      <c r="BT332" s="152">
        <f t="shared" si="353"/>
        <v>0</v>
      </c>
      <c r="BU332" s="152">
        <f t="shared" ref="BU332:DA332" si="355">BU262</f>
        <v>0</v>
      </c>
      <c r="BV332" s="152">
        <f t="shared" si="355"/>
        <v>0</v>
      </c>
      <c r="BW332" s="152">
        <f t="shared" si="355"/>
        <v>0</v>
      </c>
      <c r="BX332" s="152">
        <f t="shared" si="355"/>
        <v>0</v>
      </c>
      <c r="BY332" s="152">
        <f t="shared" si="355"/>
        <v>0</v>
      </c>
      <c r="BZ332" s="152">
        <f t="shared" si="355"/>
        <v>0</v>
      </c>
      <c r="CA332" s="152">
        <f t="shared" si="355"/>
        <v>0</v>
      </c>
      <c r="CB332" s="152">
        <f t="shared" si="355"/>
        <v>0</v>
      </c>
      <c r="CC332" s="152">
        <f t="shared" si="355"/>
        <v>0</v>
      </c>
      <c r="CD332" s="152">
        <f t="shared" si="355"/>
        <v>0</v>
      </c>
      <c r="CE332" s="152">
        <f t="shared" si="355"/>
        <v>0</v>
      </c>
      <c r="CF332" s="152">
        <f t="shared" si="355"/>
        <v>0</v>
      </c>
      <c r="CG332" s="152">
        <f t="shared" si="355"/>
        <v>0</v>
      </c>
      <c r="CH332" s="152">
        <f t="shared" ref="CH332" si="356">CH262</f>
        <v>0</v>
      </c>
      <c r="CI332" s="152">
        <f t="shared" si="355"/>
        <v>0</v>
      </c>
      <c r="CJ332" s="152">
        <f t="shared" si="355"/>
        <v>0</v>
      </c>
      <c r="CK332" s="152">
        <f t="shared" si="355"/>
        <v>0</v>
      </c>
      <c r="CL332" s="152">
        <f t="shared" si="355"/>
        <v>0</v>
      </c>
      <c r="CM332" s="152">
        <f t="shared" si="355"/>
        <v>0</v>
      </c>
      <c r="CN332" s="152">
        <f t="shared" si="355"/>
        <v>0</v>
      </c>
      <c r="CO332" s="152">
        <f t="shared" si="355"/>
        <v>0</v>
      </c>
      <c r="CP332" s="152">
        <f t="shared" si="355"/>
        <v>0</v>
      </c>
      <c r="CQ332" s="152">
        <f t="shared" si="355"/>
        <v>0</v>
      </c>
      <c r="CR332" s="152">
        <f t="shared" si="355"/>
        <v>0</v>
      </c>
      <c r="CS332" s="152">
        <f t="shared" si="355"/>
        <v>0</v>
      </c>
      <c r="CT332" s="152">
        <f t="shared" si="355"/>
        <v>0</v>
      </c>
      <c r="CU332" s="152">
        <f t="shared" si="355"/>
        <v>0</v>
      </c>
      <c r="CV332" s="152">
        <f t="shared" si="355"/>
        <v>0</v>
      </c>
      <c r="CW332" s="152">
        <f t="shared" si="355"/>
        <v>0</v>
      </c>
      <c r="CX332" s="152">
        <f t="shared" si="355"/>
        <v>0</v>
      </c>
      <c r="CY332" s="152">
        <f t="shared" si="355"/>
        <v>0</v>
      </c>
      <c r="CZ332" s="152">
        <f t="shared" si="355"/>
        <v>0</v>
      </c>
      <c r="DA332" s="152">
        <f t="shared" si="355"/>
        <v>0</v>
      </c>
      <c r="DB332" s="152">
        <f t="shared" ref="DB332:EG332" si="357">DB262</f>
        <v>0</v>
      </c>
      <c r="DC332" s="152">
        <f t="shared" si="357"/>
        <v>0</v>
      </c>
      <c r="DD332" s="152">
        <f t="shared" si="357"/>
        <v>0</v>
      </c>
      <c r="DE332" s="152">
        <f t="shared" si="357"/>
        <v>0</v>
      </c>
      <c r="DF332" s="152">
        <f t="shared" si="357"/>
        <v>0</v>
      </c>
      <c r="DG332" s="152">
        <f t="shared" si="357"/>
        <v>0</v>
      </c>
      <c r="DH332" s="152">
        <f t="shared" si="357"/>
        <v>0</v>
      </c>
      <c r="DI332" s="152">
        <f t="shared" si="357"/>
        <v>0</v>
      </c>
      <c r="DJ332" s="152">
        <f t="shared" si="357"/>
        <v>0</v>
      </c>
      <c r="DK332" s="152">
        <f t="shared" si="357"/>
        <v>0</v>
      </c>
      <c r="DL332" s="152">
        <f t="shared" si="357"/>
        <v>0</v>
      </c>
      <c r="DM332" s="152">
        <f t="shared" si="357"/>
        <v>0</v>
      </c>
      <c r="DN332" s="152">
        <f t="shared" si="357"/>
        <v>0</v>
      </c>
      <c r="DO332" s="152">
        <f t="shared" si="357"/>
        <v>0</v>
      </c>
      <c r="DP332" s="152">
        <f t="shared" si="357"/>
        <v>0</v>
      </c>
      <c r="DQ332" s="152">
        <f t="shared" si="357"/>
        <v>0</v>
      </c>
      <c r="DR332" s="152">
        <f t="shared" si="357"/>
        <v>0</v>
      </c>
      <c r="DS332" s="152">
        <f t="shared" si="357"/>
        <v>0</v>
      </c>
      <c r="DT332" s="152">
        <f t="shared" si="357"/>
        <v>0</v>
      </c>
      <c r="DU332" s="152">
        <f t="shared" si="357"/>
        <v>0</v>
      </c>
      <c r="DV332" s="152">
        <f t="shared" si="357"/>
        <v>0</v>
      </c>
      <c r="DW332" s="152">
        <f t="shared" si="357"/>
        <v>0</v>
      </c>
      <c r="DX332" s="152">
        <f t="shared" si="357"/>
        <v>0</v>
      </c>
      <c r="DY332" s="152">
        <f t="shared" si="357"/>
        <v>0</v>
      </c>
      <c r="DZ332" s="152">
        <f t="shared" si="357"/>
        <v>0</v>
      </c>
      <c r="EA332" s="152">
        <f t="shared" si="357"/>
        <v>0</v>
      </c>
      <c r="EB332" s="152">
        <f t="shared" si="357"/>
        <v>0</v>
      </c>
      <c r="EC332" s="152">
        <f t="shared" si="357"/>
        <v>0</v>
      </c>
      <c r="ED332" s="152">
        <f t="shared" si="357"/>
        <v>0</v>
      </c>
      <c r="EE332" s="152">
        <f t="shared" si="357"/>
        <v>0</v>
      </c>
      <c r="EF332" s="152">
        <f t="shared" si="357"/>
        <v>0</v>
      </c>
      <c r="EG332" s="152">
        <f t="shared" si="357"/>
        <v>0</v>
      </c>
      <c r="EH332" s="152">
        <f t="shared" ref="EH332:FJ332" si="358">EH262</f>
        <v>0</v>
      </c>
      <c r="EI332" s="152">
        <f t="shared" si="358"/>
        <v>0</v>
      </c>
      <c r="EJ332" s="152">
        <f t="shared" si="358"/>
        <v>0</v>
      </c>
      <c r="EK332" s="152">
        <f t="shared" si="358"/>
        <v>0</v>
      </c>
      <c r="EL332" s="152">
        <f t="shared" si="358"/>
        <v>0</v>
      </c>
      <c r="EM332" s="152">
        <f t="shared" si="358"/>
        <v>0</v>
      </c>
      <c r="EN332" s="152">
        <f t="shared" si="358"/>
        <v>0</v>
      </c>
      <c r="EO332" s="152">
        <f t="shared" si="358"/>
        <v>0</v>
      </c>
      <c r="EP332" s="152">
        <f t="shared" si="358"/>
        <v>0</v>
      </c>
      <c r="EQ332" s="152">
        <f t="shared" si="358"/>
        <v>0</v>
      </c>
      <c r="ER332" s="152">
        <f t="shared" si="358"/>
        <v>0</v>
      </c>
      <c r="ES332" s="152">
        <f t="shared" si="358"/>
        <v>0</v>
      </c>
      <c r="ET332" s="152">
        <f t="shared" si="358"/>
        <v>0</v>
      </c>
      <c r="EU332" s="152">
        <f t="shared" si="358"/>
        <v>0</v>
      </c>
      <c r="EV332" s="152">
        <f t="shared" si="358"/>
        <v>0</v>
      </c>
      <c r="EW332" s="152">
        <f t="shared" si="358"/>
        <v>0</v>
      </c>
      <c r="EX332" s="152">
        <f t="shared" si="358"/>
        <v>0</v>
      </c>
      <c r="EY332" s="152">
        <f t="shared" si="358"/>
        <v>0</v>
      </c>
      <c r="EZ332" s="152">
        <f t="shared" si="358"/>
        <v>0</v>
      </c>
      <c r="FA332" s="152">
        <f t="shared" si="358"/>
        <v>0</v>
      </c>
      <c r="FB332" s="152">
        <f t="shared" si="358"/>
        <v>0</v>
      </c>
      <c r="FC332" s="152">
        <f t="shared" si="358"/>
        <v>0</v>
      </c>
      <c r="FD332" s="152">
        <f t="shared" si="358"/>
        <v>0</v>
      </c>
      <c r="FE332" s="152">
        <f t="shared" si="358"/>
        <v>0</v>
      </c>
      <c r="FF332" s="152">
        <f t="shared" si="358"/>
        <v>0</v>
      </c>
      <c r="FG332" s="152">
        <f t="shared" si="358"/>
        <v>0</v>
      </c>
      <c r="FH332" s="152">
        <f t="shared" si="358"/>
        <v>0</v>
      </c>
      <c r="FI332" s="152">
        <f t="shared" si="358"/>
        <v>0</v>
      </c>
      <c r="FJ332" s="152">
        <f t="shared" si="358"/>
        <v>0</v>
      </c>
      <c r="FK332" s="159">
        <f t="shared" si="316"/>
        <v>0</v>
      </c>
      <c r="FQ332" s="5"/>
    </row>
    <row r="333" spans="2:173" s="12" customFormat="1" ht="17.55" customHeight="1">
      <c r="B333" s="22"/>
      <c r="E333" s="22"/>
      <c r="G333" s="151" t="s">
        <v>86</v>
      </c>
      <c r="H333" s="152">
        <f t="shared" ref="H333:AM333" si="359">H277</f>
        <v>0</v>
      </c>
      <c r="I333" s="152">
        <f t="shared" si="359"/>
        <v>0</v>
      </c>
      <c r="J333" s="152">
        <f t="shared" si="359"/>
        <v>0</v>
      </c>
      <c r="K333" s="152">
        <f t="shared" si="359"/>
        <v>0</v>
      </c>
      <c r="L333" s="152">
        <f t="shared" si="359"/>
        <v>0</v>
      </c>
      <c r="M333" s="152">
        <f t="shared" si="359"/>
        <v>0</v>
      </c>
      <c r="N333" s="152">
        <f t="shared" si="359"/>
        <v>0</v>
      </c>
      <c r="O333" s="152">
        <f t="shared" si="359"/>
        <v>0</v>
      </c>
      <c r="P333" s="152">
        <f t="shared" si="359"/>
        <v>0</v>
      </c>
      <c r="Q333" s="152">
        <f t="shared" si="359"/>
        <v>0</v>
      </c>
      <c r="R333" s="152">
        <f t="shared" si="359"/>
        <v>0</v>
      </c>
      <c r="S333" s="152">
        <f t="shared" si="359"/>
        <v>0</v>
      </c>
      <c r="T333" s="152">
        <f t="shared" si="359"/>
        <v>0</v>
      </c>
      <c r="U333" s="152">
        <f t="shared" si="359"/>
        <v>0</v>
      </c>
      <c r="V333" s="152">
        <f t="shared" si="359"/>
        <v>0</v>
      </c>
      <c r="W333" s="152">
        <f t="shared" si="359"/>
        <v>0</v>
      </c>
      <c r="X333" s="152">
        <f t="shared" si="359"/>
        <v>0</v>
      </c>
      <c r="Y333" s="152">
        <f t="shared" si="359"/>
        <v>0</v>
      </c>
      <c r="Z333" s="152">
        <f t="shared" si="359"/>
        <v>0</v>
      </c>
      <c r="AA333" s="152">
        <f t="shared" si="359"/>
        <v>0</v>
      </c>
      <c r="AB333" s="152">
        <f t="shared" si="359"/>
        <v>0</v>
      </c>
      <c r="AC333" s="152">
        <f t="shared" si="359"/>
        <v>0</v>
      </c>
      <c r="AD333" s="152">
        <f t="shared" si="359"/>
        <v>0</v>
      </c>
      <c r="AE333" s="152">
        <f t="shared" si="359"/>
        <v>0</v>
      </c>
      <c r="AF333" s="152">
        <f t="shared" si="359"/>
        <v>0</v>
      </c>
      <c r="AG333" s="152">
        <f t="shared" si="359"/>
        <v>0</v>
      </c>
      <c r="AH333" s="152">
        <f t="shared" si="359"/>
        <v>0</v>
      </c>
      <c r="AI333" s="152">
        <f t="shared" si="359"/>
        <v>0</v>
      </c>
      <c r="AJ333" s="152">
        <f t="shared" si="359"/>
        <v>0</v>
      </c>
      <c r="AK333" s="152">
        <f t="shared" si="359"/>
        <v>0</v>
      </c>
      <c r="AL333" s="152">
        <f t="shared" si="359"/>
        <v>0</v>
      </c>
      <c r="AM333" s="152">
        <f t="shared" si="359"/>
        <v>0</v>
      </c>
      <c r="AN333" s="152">
        <f t="shared" ref="AN333:BT333" si="360">AN277</f>
        <v>0</v>
      </c>
      <c r="AO333" s="152">
        <f t="shared" si="360"/>
        <v>0</v>
      </c>
      <c r="AP333" s="152">
        <f t="shared" si="360"/>
        <v>0</v>
      </c>
      <c r="AQ333" s="152">
        <f t="shared" si="360"/>
        <v>0</v>
      </c>
      <c r="AR333" s="152">
        <f t="shared" si="360"/>
        <v>0</v>
      </c>
      <c r="AS333" s="152">
        <f t="shared" si="360"/>
        <v>0</v>
      </c>
      <c r="AT333" s="152">
        <f t="shared" si="360"/>
        <v>0</v>
      </c>
      <c r="AU333" s="152">
        <f t="shared" si="360"/>
        <v>0</v>
      </c>
      <c r="AV333" s="152">
        <f t="shared" si="360"/>
        <v>0</v>
      </c>
      <c r="AW333" s="152">
        <f t="shared" si="360"/>
        <v>0</v>
      </c>
      <c r="AX333" s="152">
        <f t="shared" si="360"/>
        <v>0</v>
      </c>
      <c r="AY333" s="152">
        <f t="shared" si="360"/>
        <v>0</v>
      </c>
      <c r="AZ333" s="152">
        <f t="shared" si="360"/>
        <v>0</v>
      </c>
      <c r="BA333" s="152">
        <f t="shared" si="360"/>
        <v>0</v>
      </c>
      <c r="BB333" s="152">
        <f t="shared" si="360"/>
        <v>0</v>
      </c>
      <c r="BC333" s="152">
        <f t="shared" si="360"/>
        <v>0</v>
      </c>
      <c r="BD333" s="152">
        <f t="shared" si="360"/>
        <v>0</v>
      </c>
      <c r="BE333" s="152">
        <f t="shared" si="360"/>
        <v>0</v>
      </c>
      <c r="BF333" s="152">
        <f t="shared" si="360"/>
        <v>0</v>
      </c>
      <c r="BG333" s="152">
        <f t="shared" si="360"/>
        <v>0</v>
      </c>
      <c r="BH333" s="152">
        <f t="shared" si="360"/>
        <v>0</v>
      </c>
      <c r="BI333" s="152">
        <f t="shared" si="360"/>
        <v>0</v>
      </c>
      <c r="BJ333" s="152">
        <f t="shared" si="360"/>
        <v>0</v>
      </c>
      <c r="BK333" s="152">
        <f t="shared" si="360"/>
        <v>0</v>
      </c>
      <c r="BL333" s="152">
        <f t="shared" si="360"/>
        <v>0</v>
      </c>
      <c r="BM333" s="152">
        <f t="shared" si="360"/>
        <v>0</v>
      </c>
      <c r="BN333" s="152">
        <f t="shared" ref="BN333" si="361">BN277</f>
        <v>0</v>
      </c>
      <c r="BO333" s="152">
        <f t="shared" si="360"/>
        <v>0</v>
      </c>
      <c r="BP333" s="152">
        <f t="shared" si="360"/>
        <v>0</v>
      </c>
      <c r="BQ333" s="152">
        <f t="shared" si="360"/>
        <v>0</v>
      </c>
      <c r="BR333" s="152">
        <f t="shared" si="360"/>
        <v>0</v>
      </c>
      <c r="BS333" s="152">
        <f t="shared" si="360"/>
        <v>0</v>
      </c>
      <c r="BT333" s="152">
        <f t="shared" si="360"/>
        <v>0</v>
      </c>
      <c r="BU333" s="152">
        <f t="shared" ref="BU333:DA333" si="362">BU277</f>
        <v>0</v>
      </c>
      <c r="BV333" s="152">
        <f t="shared" si="362"/>
        <v>0</v>
      </c>
      <c r="BW333" s="152">
        <f t="shared" si="362"/>
        <v>0</v>
      </c>
      <c r="BX333" s="152">
        <f t="shared" si="362"/>
        <v>0</v>
      </c>
      <c r="BY333" s="152">
        <f t="shared" si="362"/>
        <v>0</v>
      </c>
      <c r="BZ333" s="152">
        <f t="shared" si="362"/>
        <v>0</v>
      </c>
      <c r="CA333" s="152">
        <f t="shared" si="362"/>
        <v>0</v>
      </c>
      <c r="CB333" s="152">
        <f t="shared" si="362"/>
        <v>0</v>
      </c>
      <c r="CC333" s="152">
        <f t="shared" si="362"/>
        <v>0</v>
      </c>
      <c r="CD333" s="152">
        <f t="shared" si="362"/>
        <v>0</v>
      </c>
      <c r="CE333" s="152">
        <f t="shared" si="362"/>
        <v>0</v>
      </c>
      <c r="CF333" s="152">
        <f t="shared" si="362"/>
        <v>0</v>
      </c>
      <c r="CG333" s="152">
        <f t="shared" si="362"/>
        <v>0</v>
      </c>
      <c r="CH333" s="152">
        <f t="shared" ref="CH333" si="363">CH277</f>
        <v>0</v>
      </c>
      <c r="CI333" s="152">
        <f t="shared" si="362"/>
        <v>0</v>
      </c>
      <c r="CJ333" s="152">
        <f t="shared" si="362"/>
        <v>0</v>
      </c>
      <c r="CK333" s="152">
        <f t="shared" si="362"/>
        <v>0</v>
      </c>
      <c r="CL333" s="152">
        <f t="shared" si="362"/>
        <v>0</v>
      </c>
      <c r="CM333" s="152">
        <f t="shared" si="362"/>
        <v>0</v>
      </c>
      <c r="CN333" s="152">
        <f t="shared" si="362"/>
        <v>0</v>
      </c>
      <c r="CO333" s="152">
        <f t="shared" si="362"/>
        <v>0</v>
      </c>
      <c r="CP333" s="152">
        <f t="shared" si="362"/>
        <v>0</v>
      </c>
      <c r="CQ333" s="152">
        <f t="shared" si="362"/>
        <v>0</v>
      </c>
      <c r="CR333" s="152">
        <f t="shared" si="362"/>
        <v>0</v>
      </c>
      <c r="CS333" s="152">
        <f t="shared" si="362"/>
        <v>0</v>
      </c>
      <c r="CT333" s="152">
        <f t="shared" si="362"/>
        <v>0</v>
      </c>
      <c r="CU333" s="152">
        <f t="shared" si="362"/>
        <v>0</v>
      </c>
      <c r="CV333" s="152">
        <f t="shared" si="362"/>
        <v>0</v>
      </c>
      <c r="CW333" s="152">
        <f t="shared" si="362"/>
        <v>0</v>
      </c>
      <c r="CX333" s="152">
        <f t="shared" si="362"/>
        <v>0</v>
      </c>
      <c r="CY333" s="152">
        <f t="shared" si="362"/>
        <v>0</v>
      </c>
      <c r="CZ333" s="152">
        <f t="shared" si="362"/>
        <v>0</v>
      </c>
      <c r="DA333" s="152">
        <f t="shared" si="362"/>
        <v>0</v>
      </c>
      <c r="DB333" s="152">
        <f t="shared" ref="DB333:EG333" si="364">DB277</f>
        <v>0</v>
      </c>
      <c r="DC333" s="152">
        <f t="shared" si="364"/>
        <v>0</v>
      </c>
      <c r="DD333" s="152">
        <f t="shared" si="364"/>
        <v>0</v>
      </c>
      <c r="DE333" s="152">
        <f t="shared" si="364"/>
        <v>0</v>
      </c>
      <c r="DF333" s="152">
        <f t="shared" si="364"/>
        <v>0</v>
      </c>
      <c r="DG333" s="152">
        <f t="shared" si="364"/>
        <v>0</v>
      </c>
      <c r="DH333" s="152">
        <f t="shared" si="364"/>
        <v>0</v>
      </c>
      <c r="DI333" s="152">
        <f t="shared" si="364"/>
        <v>0</v>
      </c>
      <c r="DJ333" s="152">
        <f t="shared" si="364"/>
        <v>0</v>
      </c>
      <c r="DK333" s="152">
        <f t="shared" si="364"/>
        <v>0</v>
      </c>
      <c r="DL333" s="152">
        <f t="shared" si="364"/>
        <v>0</v>
      </c>
      <c r="DM333" s="152">
        <f t="shared" si="364"/>
        <v>0</v>
      </c>
      <c r="DN333" s="152">
        <f t="shared" si="364"/>
        <v>0</v>
      </c>
      <c r="DO333" s="152">
        <f t="shared" si="364"/>
        <v>0</v>
      </c>
      <c r="DP333" s="152">
        <f t="shared" si="364"/>
        <v>0</v>
      </c>
      <c r="DQ333" s="152">
        <f t="shared" si="364"/>
        <v>0</v>
      </c>
      <c r="DR333" s="152">
        <f t="shared" si="364"/>
        <v>0</v>
      </c>
      <c r="DS333" s="152">
        <f t="shared" si="364"/>
        <v>0</v>
      </c>
      <c r="DT333" s="152">
        <f t="shared" si="364"/>
        <v>0</v>
      </c>
      <c r="DU333" s="152">
        <f t="shared" si="364"/>
        <v>0</v>
      </c>
      <c r="DV333" s="152">
        <f t="shared" si="364"/>
        <v>0</v>
      </c>
      <c r="DW333" s="152">
        <f t="shared" si="364"/>
        <v>0</v>
      </c>
      <c r="DX333" s="152">
        <f t="shared" si="364"/>
        <v>0</v>
      </c>
      <c r="DY333" s="152">
        <f t="shared" si="364"/>
        <v>0</v>
      </c>
      <c r="DZ333" s="152">
        <f t="shared" si="364"/>
        <v>0</v>
      </c>
      <c r="EA333" s="152">
        <f t="shared" si="364"/>
        <v>0</v>
      </c>
      <c r="EB333" s="152">
        <f t="shared" si="364"/>
        <v>0</v>
      </c>
      <c r="EC333" s="152">
        <f t="shared" si="364"/>
        <v>0</v>
      </c>
      <c r="ED333" s="152">
        <f t="shared" si="364"/>
        <v>0</v>
      </c>
      <c r="EE333" s="152">
        <f t="shared" si="364"/>
        <v>0</v>
      </c>
      <c r="EF333" s="152">
        <f t="shared" si="364"/>
        <v>0</v>
      </c>
      <c r="EG333" s="152">
        <f t="shared" si="364"/>
        <v>0</v>
      </c>
      <c r="EH333" s="152">
        <f t="shared" ref="EH333:FJ333" si="365">EH277</f>
        <v>0</v>
      </c>
      <c r="EI333" s="152">
        <f t="shared" si="365"/>
        <v>0</v>
      </c>
      <c r="EJ333" s="152">
        <f t="shared" si="365"/>
        <v>0</v>
      </c>
      <c r="EK333" s="152">
        <f t="shared" si="365"/>
        <v>0</v>
      </c>
      <c r="EL333" s="152">
        <f t="shared" si="365"/>
        <v>0</v>
      </c>
      <c r="EM333" s="152">
        <f t="shared" si="365"/>
        <v>0</v>
      </c>
      <c r="EN333" s="152">
        <f t="shared" si="365"/>
        <v>0</v>
      </c>
      <c r="EO333" s="152">
        <f t="shared" si="365"/>
        <v>0</v>
      </c>
      <c r="EP333" s="152">
        <f t="shared" si="365"/>
        <v>0</v>
      </c>
      <c r="EQ333" s="152">
        <f t="shared" si="365"/>
        <v>0</v>
      </c>
      <c r="ER333" s="152">
        <f t="shared" si="365"/>
        <v>0</v>
      </c>
      <c r="ES333" s="152">
        <f t="shared" si="365"/>
        <v>0</v>
      </c>
      <c r="ET333" s="152">
        <f t="shared" si="365"/>
        <v>0</v>
      </c>
      <c r="EU333" s="152">
        <f t="shared" si="365"/>
        <v>0</v>
      </c>
      <c r="EV333" s="152">
        <f t="shared" si="365"/>
        <v>0</v>
      </c>
      <c r="EW333" s="152">
        <f t="shared" si="365"/>
        <v>0</v>
      </c>
      <c r="EX333" s="152">
        <f t="shared" si="365"/>
        <v>0</v>
      </c>
      <c r="EY333" s="152">
        <f t="shared" si="365"/>
        <v>0</v>
      </c>
      <c r="EZ333" s="152">
        <f t="shared" si="365"/>
        <v>0</v>
      </c>
      <c r="FA333" s="152">
        <f t="shared" si="365"/>
        <v>0</v>
      </c>
      <c r="FB333" s="152">
        <f t="shared" si="365"/>
        <v>0</v>
      </c>
      <c r="FC333" s="152">
        <f t="shared" si="365"/>
        <v>0</v>
      </c>
      <c r="FD333" s="152">
        <f t="shared" si="365"/>
        <v>0</v>
      </c>
      <c r="FE333" s="152">
        <f t="shared" si="365"/>
        <v>0</v>
      </c>
      <c r="FF333" s="152">
        <f t="shared" si="365"/>
        <v>0</v>
      </c>
      <c r="FG333" s="152">
        <f t="shared" si="365"/>
        <v>0</v>
      </c>
      <c r="FH333" s="152">
        <f t="shared" si="365"/>
        <v>0</v>
      </c>
      <c r="FI333" s="152">
        <f t="shared" si="365"/>
        <v>0</v>
      </c>
      <c r="FJ333" s="152">
        <f t="shared" si="365"/>
        <v>0</v>
      </c>
      <c r="FK333" s="159">
        <f t="shared" si="316"/>
        <v>0</v>
      </c>
      <c r="FQ333" s="5"/>
    </row>
    <row r="334" spans="2:173" s="12" customFormat="1" ht="17.55" customHeight="1">
      <c r="B334" s="22"/>
      <c r="E334" s="22"/>
      <c r="G334" s="151" t="s">
        <v>104</v>
      </c>
      <c r="H334" s="152">
        <f>H291</f>
        <v>60</v>
      </c>
      <c r="I334" s="152">
        <f t="shared" ref="I334:FJ334" si="366">I291</f>
        <v>0</v>
      </c>
      <c r="J334" s="152">
        <f t="shared" si="366"/>
        <v>0</v>
      </c>
      <c r="K334" s="152">
        <f t="shared" si="366"/>
        <v>0</v>
      </c>
      <c r="L334" s="152">
        <f t="shared" si="366"/>
        <v>2070</v>
      </c>
      <c r="M334" s="152">
        <f t="shared" si="366"/>
        <v>0</v>
      </c>
      <c r="N334" s="152">
        <f t="shared" si="366"/>
        <v>240</v>
      </c>
      <c r="O334" s="152">
        <f t="shared" si="366"/>
        <v>10</v>
      </c>
      <c r="P334" s="152">
        <f t="shared" si="366"/>
        <v>2</v>
      </c>
      <c r="Q334" s="152">
        <f t="shared" si="366"/>
        <v>0</v>
      </c>
      <c r="R334" s="152">
        <f t="shared" si="366"/>
        <v>0</v>
      </c>
      <c r="S334" s="152">
        <f t="shared" si="366"/>
        <v>0</v>
      </c>
      <c r="T334" s="152">
        <f t="shared" si="366"/>
        <v>0</v>
      </c>
      <c r="U334" s="152">
        <f t="shared" si="366"/>
        <v>0</v>
      </c>
      <c r="V334" s="152">
        <f t="shared" si="366"/>
        <v>0</v>
      </c>
      <c r="W334" s="152">
        <f t="shared" si="366"/>
        <v>2</v>
      </c>
      <c r="X334" s="152">
        <f t="shared" ref="X334:AH334" si="367">X291</f>
        <v>0</v>
      </c>
      <c r="Y334" s="152">
        <f t="shared" si="367"/>
        <v>0</v>
      </c>
      <c r="Z334" s="152">
        <f t="shared" si="367"/>
        <v>0</v>
      </c>
      <c r="AA334" s="152">
        <f t="shared" si="367"/>
        <v>0</v>
      </c>
      <c r="AB334" s="152">
        <f t="shared" si="367"/>
        <v>0</v>
      </c>
      <c r="AC334" s="152">
        <f t="shared" si="367"/>
        <v>0</v>
      </c>
      <c r="AD334" s="152">
        <f t="shared" si="367"/>
        <v>49</v>
      </c>
      <c r="AE334" s="152">
        <f t="shared" si="367"/>
        <v>260</v>
      </c>
      <c r="AF334" s="152">
        <f t="shared" si="367"/>
        <v>0</v>
      </c>
      <c r="AG334" s="152">
        <f t="shared" si="367"/>
        <v>0</v>
      </c>
      <c r="AH334" s="152">
        <f t="shared" si="367"/>
        <v>0</v>
      </c>
      <c r="AI334" s="152">
        <f t="shared" si="366"/>
        <v>10</v>
      </c>
      <c r="AJ334" s="152">
        <f t="shared" si="366"/>
        <v>4</v>
      </c>
      <c r="AK334" s="152">
        <f t="shared" si="366"/>
        <v>0</v>
      </c>
      <c r="AL334" s="152">
        <f t="shared" si="366"/>
        <v>0</v>
      </c>
      <c r="AM334" s="152">
        <f t="shared" si="366"/>
        <v>1030</v>
      </c>
      <c r="AN334" s="152">
        <f t="shared" si="366"/>
        <v>0</v>
      </c>
      <c r="AO334" s="152">
        <f t="shared" si="366"/>
        <v>0</v>
      </c>
      <c r="AP334" s="152">
        <f t="shared" si="366"/>
        <v>63</v>
      </c>
      <c r="AQ334" s="152">
        <f t="shared" si="366"/>
        <v>3</v>
      </c>
      <c r="AR334" s="152">
        <f t="shared" si="366"/>
        <v>0</v>
      </c>
      <c r="AS334" s="152">
        <f t="shared" si="366"/>
        <v>2</v>
      </c>
      <c r="AT334" s="152">
        <f t="shared" ref="AT334:BE334" si="368">AT291</f>
        <v>12</v>
      </c>
      <c r="AU334" s="152">
        <f t="shared" ref="AU334:BA334" si="369">AU291</f>
        <v>5270</v>
      </c>
      <c r="AV334" s="152">
        <f t="shared" si="369"/>
        <v>0</v>
      </c>
      <c r="AW334" s="152">
        <f t="shared" si="369"/>
        <v>0</v>
      </c>
      <c r="AX334" s="152">
        <f t="shared" si="369"/>
        <v>0</v>
      </c>
      <c r="AY334" s="152">
        <f t="shared" si="369"/>
        <v>0</v>
      </c>
      <c r="AZ334" s="152">
        <f t="shared" si="369"/>
        <v>0</v>
      </c>
      <c r="BA334" s="152">
        <f t="shared" si="369"/>
        <v>1</v>
      </c>
      <c r="BB334" s="152">
        <f t="shared" si="368"/>
        <v>7</v>
      </c>
      <c r="BC334" s="152">
        <f t="shared" si="368"/>
        <v>2</v>
      </c>
      <c r="BD334" s="152">
        <f t="shared" si="368"/>
        <v>1</v>
      </c>
      <c r="BE334" s="152">
        <f t="shared" si="368"/>
        <v>1</v>
      </c>
      <c r="BF334" s="152">
        <f t="shared" si="366"/>
        <v>4940</v>
      </c>
      <c r="BG334" s="152">
        <f t="shared" si="366"/>
        <v>1</v>
      </c>
      <c r="BH334" s="152">
        <f t="shared" si="366"/>
        <v>3</v>
      </c>
      <c r="BI334" s="152">
        <f t="shared" si="366"/>
        <v>1</v>
      </c>
      <c r="BJ334" s="152">
        <f t="shared" si="366"/>
        <v>2</v>
      </c>
      <c r="BK334" s="152">
        <f t="shared" si="366"/>
        <v>0</v>
      </c>
      <c r="BL334" s="152">
        <f t="shared" si="366"/>
        <v>0</v>
      </c>
      <c r="BM334" s="152">
        <f t="shared" si="366"/>
        <v>0</v>
      </c>
      <c r="BN334" s="152">
        <f t="shared" ref="BN334" si="370">BN291</f>
        <v>0</v>
      </c>
      <c r="BO334" s="152">
        <f t="shared" si="366"/>
        <v>0</v>
      </c>
      <c r="BP334" s="152">
        <f t="shared" si="366"/>
        <v>0</v>
      </c>
      <c r="BQ334" s="152">
        <f t="shared" si="366"/>
        <v>1</v>
      </c>
      <c r="BR334" s="152">
        <f t="shared" si="366"/>
        <v>0</v>
      </c>
      <c r="BS334" s="152">
        <f t="shared" si="366"/>
        <v>0</v>
      </c>
      <c r="BT334" s="152">
        <f t="shared" si="366"/>
        <v>1</v>
      </c>
      <c r="BU334" s="152">
        <f t="shared" si="366"/>
        <v>200</v>
      </c>
      <c r="BV334" s="152">
        <f t="shared" si="366"/>
        <v>20</v>
      </c>
      <c r="BW334" s="152">
        <f t="shared" si="366"/>
        <v>210</v>
      </c>
      <c r="BX334" s="152">
        <f t="shared" si="366"/>
        <v>1470</v>
      </c>
      <c r="BY334" s="152">
        <f t="shared" si="366"/>
        <v>210</v>
      </c>
      <c r="BZ334" s="152">
        <f t="shared" si="366"/>
        <v>0</v>
      </c>
      <c r="CA334" s="152">
        <f t="shared" si="366"/>
        <v>0</v>
      </c>
      <c r="CB334" s="152">
        <f t="shared" si="366"/>
        <v>0</v>
      </c>
      <c r="CC334" s="152">
        <f t="shared" si="366"/>
        <v>9</v>
      </c>
      <c r="CD334" s="152">
        <f t="shared" si="366"/>
        <v>27</v>
      </c>
      <c r="CE334" s="152">
        <f t="shared" si="366"/>
        <v>220</v>
      </c>
      <c r="CF334" s="152">
        <f t="shared" si="366"/>
        <v>0</v>
      </c>
      <c r="CG334" s="152">
        <f t="shared" si="366"/>
        <v>10</v>
      </c>
      <c r="CH334" s="152">
        <f t="shared" ref="CH334" si="371">CH291</f>
        <v>9</v>
      </c>
      <c r="CI334" s="152">
        <f t="shared" si="366"/>
        <v>470</v>
      </c>
      <c r="CJ334" s="152">
        <f t="shared" si="366"/>
        <v>0</v>
      </c>
      <c r="CK334" s="152">
        <f t="shared" si="366"/>
        <v>140</v>
      </c>
      <c r="CL334" s="152">
        <f t="shared" si="366"/>
        <v>1850</v>
      </c>
      <c r="CM334" s="152">
        <f t="shared" si="366"/>
        <v>480</v>
      </c>
      <c r="CN334" s="152">
        <f t="shared" si="366"/>
        <v>160</v>
      </c>
      <c r="CO334" s="152">
        <f t="shared" si="366"/>
        <v>23</v>
      </c>
      <c r="CP334" s="152">
        <f t="shared" si="366"/>
        <v>30</v>
      </c>
      <c r="CQ334" s="152">
        <f t="shared" si="366"/>
        <v>10</v>
      </c>
      <c r="CR334" s="152">
        <f t="shared" si="366"/>
        <v>3</v>
      </c>
      <c r="CS334" s="152">
        <f t="shared" si="366"/>
        <v>0</v>
      </c>
      <c r="CT334" s="152">
        <f t="shared" si="366"/>
        <v>780</v>
      </c>
      <c r="CU334" s="152">
        <f t="shared" si="366"/>
        <v>0</v>
      </c>
      <c r="CV334" s="152">
        <f t="shared" si="366"/>
        <v>0</v>
      </c>
      <c r="CW334" s="152">
        <f t="shared" si="366"/>
        <v>0</v>
      </c>
      <c r="CX334" s="152">
        <f t="shared" si="366"/>
        <v>30</v>
      </c>
      <c r="CY334" s="152">
        <f t="shared" si="366"/>
        <v>0</v>
      </c>
      <c r="CZ334" s="152">
        <f t="shared" si="366"/>
        <v>0</v>
      </c>
      <c r="DA334" s="152">
        <f t="shared" si="366"/>
        <v>0</v>
      </c>
      <c r="DB334" s="152">
        <f t="shared" si="366"/>
        <v>0</v>
      </c>
      <c r="DC334" s="152">
        <f t="shared" si="366"/>
        <v>140</v>
      </c>
      <c r="DD334" s="152">
        <f t="shared" si="366"/>
        <v>270</v>
      </c>
      <c r="DE334" s="152">
        <f t="shared" si="366"/>
        <v>15</v>
      </c>
      <c r="DF334" s="152">
        <f t="shared" ref="DF334:DL334" si="372">DF291</f>
        <v>38</v>
      </c>
      <c r="DG334" s="152">
        <f t="shared" si="372"/>
        <v>40</v>
      </c>
      <c r="DH334" s="152">
        <f t="shared" si="372"/>
        <v>30</v>
      </c>
      <c r="DI334" s="152">
        <f t="shared" si="372"/>
        <v>0</v>
      </c>
      <c r="DJ334" s="152">
        <f t="shared" si="372"/>
        <v>2</v>
      </c>
      <c r="DK334" s="152">
        <f t="shared" si="372"/>
        <v>360</v>
      </c>
      <c r="DL334" s="152">
        <f t="shared" si="372"/>
        <v>0</v>
      </c>
      <c r="DM334" s="152">
        <f t="shared" si="366"/>
        <v>0</v>
      </c>
      <c r="DN334" s="152">
        <f t="shared" si="366"/>
        <v>20</v>
      </c>
      <c r="DO334" s="152">
        <f t="shared" si="366"/>
        <v>0</v>
      </c>
      <c r="DP334" s="152">
        <f t="shared" si="366"/>
        <v>0</v>
      </c>
      <c r="DQ334" s="152">
        <f t="shared" si="366"/>
        <v>0</v>
      </c>
      <c r="DR334" s="152">
        <f t="shared" si="366"/>
        <v>30</v>
      </c>
      <c r="DS334" s="152">
        <f t="shared" si="366"/>
        <v>0</v>
      </c>
      <c r="DT334" s="152">
        <f t="shared" ref="DT334:EL334" si="373">DT291</f>
        <v>250</v>
      </c>
      <c r="DU334" s="152">
        <f t="shared" si="373"/>
        <v>0</v>
      </c>
      <c r="DV334" s="152">
        <f t="shared" si="373"/>
        <v>0</v>
      </c>
      <c r="DW334" s="152">
        <f t="shared" si="373"/>
        <v>3600</v>
      </c>
      <c r="DX334" s="152">
        <f t="shared" si="373"/>
        <v>0</v>
      </c>
      <c r="DY334" s="152">
        <f t="shared" si="373"/>
        <v>0</v>
      </c>
      <c r="DZ334" s="152">
        <f t="shared" si="373"/>
        <v>16</v>
      </c>
      <c r="EA334" s="152">
        <f t="shared" si="373"/>
        <v>0</v>
      </c>
      <c r="EB334" s="152">
        <f t="shared" si="373"/>
        <v>0</v>
      </c>
      <c r="EC334" s="152">
        <f t="shared" ref="EC334:EI334" si="374">EC291</f>
        <v>0</v>
      </c>
      <c r="ED334" s="152">
        <f t="shared" si="374"/>
        <v>0</v>
      </c>
      <c r="EE334" s="152">
        <f t="shared" si="374"/>
        <v>0</v>
      </c>
      <c r="EF334" s="152">
        <f t="shared" si="374"/>
        <v>0</v>
      </c>
      <c r="EG334" s="152">
        <f t="shared" si="374"/>
        <v>0</v>
      </c>
      <c r="EH334" s="152">
        <f t="shared" si="374"/>
        <v>0</v>
      </c>
      <c r="EI334" s="152">
        <f t="shared" si="374"/>
        <v>0</v>
      </c>
      <c r="EJ334" s="152">
        <f t="shared" si="373"/>
        <v>4</v>
      </c>
      <c r="EK334" s="152">
        <f t="shared" si="373"/>
        <v>0</v>
      </c>
      <c r="EL334" s="152">
        <f t="shared" si="373"/>
        <v>0</v>
      </c>
      <c r="EM334" s="152">
        <f t="shared" si="366"/>
        <v>0</v>
      </c>
      <c r="EN334" s="152">
        <f t="shared" ref="EN334:EY334" si="375">EN291</f>
        <v>0</v>
      </c>
      <c r="EO334" s="152">
        <f t="shared" si="375"/>
        <v>0</v>
      </c>
      <c r="EP334" s="152">
        <f t="shared" si="375"/>
        <v>0</v>
      </c>
      <c r="EQ334" s="152">
        <f t="shared" ref="EQ334:ET334" si="376">EQ291</f>
        <v>0</v>
      </c>
      <c r="ER334" s="152">
        <f t="shared" si="376"/>
        <v>0</v>
      </c>
      <c r="ES334" s="152">
        <f t="shared" si="376"/>
        <v>0</v>
      </c>
      <c r="ET334" s="152">
        <f t="shared" si="376"/>
        <v>50</v>
      </c>
      <c r="EU334" s="152">
        <f t="shared" si="375"/>
        <v>580</v>
      </c>
      <c r="EV334" s="152">
        <f t="shared" si="375"/>
        <v>35</v>
      </c>
      <c r="EW334" s="152">
        <f t="shared" si="375"/>
        <v>0</v>
      </c>
      <c r="EX334" s="152">
        <f t="shared" si="375"/>
        <v>2</v>
      </c>
      <c r="EY334" s="152">
        <f t="shared" si="375"/>
        <v>0</v>
      </c>
      <c r="EZ334" s="152">
        <f t="shared" si="366"/>
        <v>4</v>
      </c>
      <c r="FA334" s="152">
        <f t="shared" si="366"/>
        <v>0</v>
      </c>
      <c r="FB334" s="152">
        <f t="shared" ref="FB334" si="377">FB291</f>
        <v>47</v>
      </c>
      <c r="FC334" s="152">
        <f t="shared" si="366"/>
        <v>0</v>
      </c>
      <c r="FD334" s="152">
        <f t="shared" si="366"/>
        <v>0</v>
      </c>
      <c r="FE334" s="152">
        <f t="shared" si="366"/>
        <v>0</v>
      </c>
      <c r="FF334" s="152">
        <f t="shared" si="366"/>
        <v>150</v>
      </c>
      <c r="FG334" s="152">
        <f t="shared" si="366"/>
        <v>0</v>
      </c>
      <c r="FH334" s="152">
        <f t="shared" ref="FH334" si="378">FH291</f>
        <v>0</v>
      </c>
      <c r="FI334" s="152">
        <f t="shared" si="366"/>
        <v>0</v>
      </c>
      <c r="FJ334" s="152">
        <f t="shared" si="366"/>
        <v>1</v>
      </c>
      <c r="FK334" s="159">
        <f t="shared" si="316"/>
        <v>26093</v>
      </c>
      <c r="FQ334" s="5"/>
    </row>
    <row r="335" spans="2:173" s="12" customFormat="1" ht="17.55" customHeight="1">
      <c r="B335" s="22"/>
      <c r="E335" s="22"/>
      <c r="G335" s="169" t="s">
        <v>97</v>
      </c>
      <c r="H335" s="22" t="str">
        <f>H305</f>
        <v>工單W05週開立,L/T不足</v>
      </c>
      <c r="I335" s="22" t="str">
        <f t="shared" ref="I335:DJ335" si="379">I305</f>
        <v>缺DDR</v>
      </c>
      <c r="J335" s="22" t="str">
        <f t="shared" si="379"/>
        <v>缺DDR</v>
      </c>
      <c r="K335" s="22" t="str">
        <f t="shared" si="379"/>
        <v>缺DDR</v>
      </c>
      <c r="L335" s="22" t="str">
        <f t="shared" si="379"/>
        <v>缺DDR</v>
      </c>
      <c r="M335" s="22" t="str">
        <f t="shared" ref="M335:W335" si="380">M305</f>
        <v>無庫存</v>
      </c>
      <c r="N335" s="22" t="str">
        <f t="shared" si="380"/>
        <v>缺DDR</v>
      </c>
      <c r="O335" s="22" t="str">
        <f t="shared" si="380"/>
        <v>缺DDR</v>
      </c>
      <c r="P335" s="22" t="str">
        <f t="shared" si="380"/>
        <v>缺DDR</v>
      </c>
      <c r="Q335" s="22" t="str">
        <f t="shared" si="380"/>
        <v>EOL</v>
      </c>
      <c r="R335" s="22" t="str">
        <f t="shared" si="380"/>
        <v>缺DDR</v>
      </c>
      <c r="S335" s="22" t="str">
        <f t="shared" si="380"/>
        <v>缺DDR</v>
      </c>
      <c r="T335" s="22" t="str">
        <f t="shared" si="380"/>
        <v>庫存不足</v>
      </c>
      <c r="U335" s="22" t="str">
        <f t="shared" si="380"/>
        <v>缺DDR</v>
      </c>
      <c r="V335" s="22" t="str">
        <f t="shared" si="380"/>
        <v>缺DDR</v>
      </c>
      <c r="W335" s="22" t="str">
        <f t="shared" si="380"/>
        <v>EOL</v>
      </c>
      <c r="X335" s="22" t="str">
        <f t="shared" si="379"/>
        <v>EOL</v>
      </c>
      <c r="Y335" s="22" t="str">
        <f t="shared" si="379"/>
        <v>無庫存</v>
      </c>
      <c r="Z335" s="22" t="str">
        <f t="shared" si="379"/>
        <v>無庫存</v>
      </c>
      <c r="AA335" s="22" t="str">
        <f t="shared" si="379"/>
        <v>EOL</v>
      </c>
      <c r="AB335" s="22" t="str">
        <f t="shared" si="379"/>
        <v>GPU本週配貨*1K</v>
      </c>
      <c r="AC335" s="22" t="str">
        <f t="shared" si="379"/>
        <v>GPU本週配貨*1K</v>
      </c>
      <c r="AD335" s="22" t="str">
        <f t="shared" si="379"/>
        <v>庫存不足</v>
      </c>
      <c r="AE335" s="22" t="str">
        <f t="shared" si="379"/>
        <v>GPU本週配貨*1K</v>
      </c>
      <c r="AF335" s="22" t="str">
        <f t="shared" si="379"/>
        <v>無庫存</v>
      </c>
      <c r="AG335" s="22" t="str">
        <f t="shared" si="379"/>
        <v>缺GPU</v>
      </c>
      <c r="AH335" s="22" t="str">
        <f t="shared" si="379"/>
        <v>缺GPU</v>
      </c>
      <c r="AI335" s="22" t="str">
        <f t="shared" ref="AI335:AS335" si="381">AI305</f>
        <v>庫存不足</v>
      </c>
      <c r="AJ335" s="22" t="str">
        <f t="shared" si="381"/>
        <v>EOL</v>
      </c>
      <c r="AK335" s="22" t="str">
        <f t="shared" si="381"/>
        <v>EOL</v>
      </c>
      <c r="AL335" s="22" t="str">
        <f t="shared" si="381"/>
        <v>EOL</v>
      </c>
      <c r="AM335" s="22" t="str">
        <f t="shared" si="381"/>
        <v>DDR配貨3.3k套</v>
      </c>
      <c r="AN335" s="22" t="str">
        <f t="shared" si="381"/>
        <v>EOL</v>
      </c>
      <c r="AO335" s="22" t="str">
        <f t="shared" si="381"/>
        <v>庫存不足</v>
      </c>
      <c r="AP335" s="22" t="str">
        <f t="shared" si="381"/>
        <v>庫存不足</v>
      </c>
      <c r="AQ335" s="22" t="str">
        <f t="shared" si="381"/>
        <v>庫存不足</v>
      </c>
      <c r="AR335" s="22" t="str">
        <f t="shared" si="381"/>
        <v>EOL</v>
      </c>
      <c r="AS335" s="22" t="str">
        <f t="shared" si="381"/>
        <v>EOL</v>
      </c>
      <c r="AT335" s="22" t="str">
        <f t="shared" si="379"/>
        <v>EOL</v>
      </c>
      <c r="AU335" s="22" t="str">
        <f t="shared" ref="AU335:BA335" si="382">AU305</f>
        <v>PCB L/T不足</v>
      </c>
      <c r="AV335" s="22" t="str">
        <f t="shared" si="382"/>
        <v>EOL</v>
      </c>
      <c r="AW335" s="22" t="str">
        <f t="shared" si="382"/>
        <v>EOL</v>
      </c>
      <c r="AX335" s="22" t="str">
        <f t="shared" si="382"/>
        <v>EOL</v>
      </c>
      <c r="AY335" s="22" t="str">
        <f t="shared" si="382"/>
        <v>EOL</v>
      </c>
      <c r="AZ335" s="22" t="str">
        <f t="shared" si="382"/>
        <v>EOL</v>
      </c>
      <c r="BA335" s="22" t="str">
        <f t="shared" si="382"/>
        <v>EOL</v>
      </c>
      <c r="BB335" s="22" t="str">
        <f t="shared" si="379"/>
        <v>庫存不足</v>
      </c>
      <c r="BC335" s="22" t="str">
        <f t="shared" si="379"/>
        <v>EOL</v>
      </c>
      <c r="BD335" s="22" t="str">
        <f t="shared" si="379"/>
        <v>庫存不足</v>
      </c>
      <c r="BE335" s="22" t="str">
        <f t="shared" si="379"/>
        <v>庫存不足</v>
      </c>
      <c r="BF335" s="22" t="str">
        <f t="shared" si="379"/>
        <v>PCB L/T不足</v>
      </c>
      <c r="BG335" s="22" t="str">
        <f t="shared" si="379"/>
        <v>EOL</v>
      </c>
      <c r="BH335" s="22" t="str">
        <f t="shared" si="379"/>
        <v>EOL</v>
      </c>
      <c r="BI335" s="22" t="str">
        <f t="shared" si="379"/>
        <v>EOL</v>
      </c>
      <c r="BJ335" s="22" t="str">
        <f t="shared" si="379"/>
        <v>EOL</v>
      </c>
      <c r="BK335" s="22" t="str">
        <f t="shared" si="379"/>
        <v>EOL</v>
      </c>
      <c r="BL335" s="22" t="str">
        <f t="shared" si="379"/>
        <v>EOL</v>
      </c>
      <c r="BM335" s="22" t="str">
        <f t="shared" si="379"/>
        <v>EOL</v>
      </c>
      <c r="BN335" s="22" t="str">
        <f t="shared" ref="BN335" si="383">BN305</f>
        <v>EOL</v>
      </c>
      <c r="BO335" s="22" t="str">
        <f t="shared" si="379"/>
        <v>EOL</v>
      </c>
      <c r="BP335" s="22" t="str">
        <f t="shared" si="379"/>
        <v>EOL</v>
      </c>
      <c r="BQ335" s="22" t="str">
        <f t="shared" si="379"/>
        <v/>
      </c>
      <c r="BR335" s="22" t="str">
        <f t="shared" si="379"/>
        <v>EOL</v>
      </c>
      <c r="BS335" s="22" t="str">
        <f t="shared" si="379"/>
        <v>EOL</v>
      </c>
      <c r="BT335" s="22" t="str">
        <f t="shared" si="379"/>
        <v/>
      </c>
      <c r="BU335" s="22" t="str">
        <f t="shared" si="379"/>
        <v>GPU本週配貨*10K</v>
      </c>
      <c r="BV335" s="22" t="str">
        <f t="shared" si="379"/>
        <v>GPU本週配貨*10K</v>
      </c>
      <c r="BW335" s="22" t="str">
        <f t="shared" si="379"/>
        <v>GPU本週配貨*10K</v>
      </c>
      <c r="BX335" s="22" t="str">
        <f t="shared" si="379"/>
        <v>GPU本週配貨*10K</v>
      </c>
      <c r="BY335" s="22" t="str">
        <f t="shared" si="379"/>
        <v>GPU本週配貨*10K</v>
      </c>
      <c r="BZ335" s="22" t="str">
        <f t="shared" si="379"/>
        <v>GPU本週配貨*1.1K</v>
      </c>
      <c r="CA335" s="22" t="str">
        <f t="shared" si="379"/>
        <v>GPU本週配貨*1.1K</v>
      </c>
      <c r="CB335" s="22" t="str">
        <f t="shared" si="379"/>
        <v>GPU本週配貨*1.1K</v>
      </c>
      <c r="CC335" s="22" t="str">
        <f t="shared" si="379"/>
        <v>GPU本週配貨*1.1K</v>
      </c>
      <c r="CD335" s="22" t="str">
        <f t="shared" si="379"/>
        <v>GPU本週配貨*1.1K</v>
      </c>
      <c r="CE335" s="22" t="str">
        <f t="shared" si="379"/>
        <v>GPU本週配貨*1.1K</v>
      </c>
      <c r="CF335" s="22" t="str">
        <f t="shared" si="379"/>
        <v>無庫存</v>
      </c>
      <c r="CG335" s="22" t="str">
        <f t="shared" si="379"/>
        <v>GPU本週配貨*1.1K</v>
      </c>
      <c r="CH335" s="22" t="str">
        <f t="shared" ref="CH335" si="384">CH305</f>
        <v/>
      </c>
      <c r="CI335" s="22" t="str">
        <f t="shared" si="379"/>
        <v>GPU本週配貨*18.95K</v>
      </c>
      <c r="CJ335" s="22" t="str">
        <f t="shared" si="379"/>
        <v>GPU本週配貨*18.95K</v>
      </c>
      <c r="CK335" s="22" t="str">
        <f t="shared" si="379"/>
        <v>GPU本週配貨*18.95K</v>
      </c>
      <c r="CL335" s="22" t="str">
        <f t="shared" si="379"/>
        <v>GPU本週配貨*18.95K</v>
      </c>
      <c r="CM335" s="22" t="str">
        <f t="shared" si="379"/>
        <v>GPU本週配貨*18.95K</v>
      </c>
      <c r="CN335" s="22" t="str">
        <f t="shared" si="379"/>
        <v>GPU本週配貨*9.4K</v>
      </c>
      <c r="CO335" s="22" t="str">
        <f t="shared" si="379"/>
        <v>GPU本週配貨*9.4K</v>
      </c>
      <c r="CP335" s="22" t="str">
        <f t="shared" si="379"/>
        <v>GPU本週配貨*9.4K</v>
      </c>
      <c r="CQ335" s="22" t="str">
        <f t="shared" si="379"/>
        <v>GPU本週配貨*9.4K</v>
      </c>
      <c r="CR335" s="22" t="str">
        <f t="shared" si="379"/>
        <v>GPU本週配貨*9.4K</v>
      </c>
      <c r="CS335" s="22" t="str">
        <f t="shared" si="379"/>
        <v>GPU本週配貨*9.4K</v>
      </c>
      <c r="CT335" s="22" t="str">
        <f t="shared" si="379"/>
        <v>GPU本週配貨*9.4K</v>
      </c>
      <c r="CU335" s="22" t="str">
        <f t="shared" si="379"/>
        <v>GPU本週配貨*9.4K</v>
      </c>
      <c r="CV335" s="22" t="str">
        <f t="shared" si="379"/>
        <v/>
      </c>
      <c r="CW335" s="22" t="str">
        <f t="shared" si="379"/>
        <v/>
      </c>
      <c r="CX335" s="22" t="str">
        <f t="shared" si="379"/>
        <v>GPU本週配貨*9.4K</v>
      </c>
      <c r="CY335" s="22" t="str">
        <f t="shared" si="379"/>
        <v>GPU本週配貨*9.4K</v>
      </c>
      <c r="CZ335" s="22" t="str">
        <f t="shared" si="379"/>
        <v>GPU本週配貨*9.4K</v>
      </c>
      <c r="DA335" s="22" t="str">
        <f t="shared" si="379"/>
        <v>GPU本週配貨*9.4K</v>
      </c>
      <c r="DB335" s="22" t="str">
        <f t="shared" si="379"/>
        <v>GPU本週配貨*9.4K</v>
      </c>
      <c r="DC335" s="22" t="str">
        <f t="shared" si="379"/>
        <v>GPU本週配貨*9.4K</v>
      </c>
      <c r="DD335" s="22" t="str">
        <f t="shared" si="379"/>
        <v>GPU本週配貨*9.4K</v>
      </c>
      <c r="DE335" s="22" t="str">
        <f t="shared" si="379"/>
        <v>GPU本週配貨*2.8K</v>
      </c>
      <c r="DF335" s="22" t="str">
        <f t="shared" si="379"/>
        <v>GPU本週配貨*2.8K</v>
      </c>
      <c r="DG335" s="22" t="str">
        <f t="shared" si="379"/>
        <v>GPU本週配貨*2.8K</v>
      </c>
      <c r="DH335" s="22" t="str">
        <f t="shared" si="379"/>
        <v>GPU本週配貨*2.8K</v>
      </c>
      <c r="DI335" s="22" t="str">
        <f t="shared" si="379"/>
        <v>GPU本週配貨*2.8K</v>
      </c>
      <c r="DJ335" s="22" t="str">
        <f t="shared" si="379"/>
        <v>GPU本週配貨*2.8K</v>
      </c>
      <c r="DK335" s="22" t="str">
        <f t="shared" ref="DK335:FJ335" si="385">DK305</f>
        <v>GPU本週配貨*2.8K</v>
      </c>
      <c r="DL335" s="22" t="str">
        <f t="shared" si="385"/>
        <v/>
      </c>
      <c r="DM335" s="22" t="str">
        <f t="shared" si="385"/>
        <v/>
      </c>
      <c r="DN335" s="22" t="str">
        <f t="shared" si="385"/>
        <v/>
      </c>
      <c r="DO335" s="22" t="str">
        <f t="shared" si="385"/>
        <v>GPU本週配貨*2.8K</v>
      </c>
      <c r="DP335" s="22" t="str">
        <f t="shared" si="385"/>
        <v/>
      </c>
      <c r="DQ335" s="22" t="str">
        <f t="shared" si="385"/>
        <v>GPU本週配貨*2.8K</v>
      </c>
      <c r="DR335" s="22" t="str">
        <f t="shared" si="385"/>
        <v>GPU本週配貨*2.8K</v>
      </c>
      <c r="DS335" s="22" t="str">
        <f t="shared" si="385"/>
        <v>GPU本週配貨*2.8K</v>
      </c>
      <c r="DT335" s="22" t="str">
        <f t="shared" si="385"/>
        <v>GPU本週配貨*2.8K</v>
      </c>
      <c r="DU335" s="22" t="str">
        <f t="shared" si="385"/>
        <v>GPU本週配貨*10K</v>
      </c>
      <c r="DV335" s="22" t="str">
        <f t="shared" si="385"/>
        <v>GPU本週配貨*10K</v>
      </c>
      <c r="DW335" s="22" t="str">
        <f t="shared" si="385"/>
        <v>GPU本週配貨*10K</v>
      </c>
      <c r="DX335" s="22" t="str">
        <f t="shared" si="385"/>
        <v>GPU本週配貨*10K</v>
      </c>
      <c r="DY335" s="22" t="str">
        <f t="shared" si="385"/>
        <v>GPU本週配貨*10K</v>
      </c>
      <c r="DZ335" s="22" t="str">
        <f t="shared" si="385"/>
        <v>缺DDR</v>
      </c>
      <c r="EA335" s="22" t="str">
        <f t="shared" si="385"/>
        <v>缺DDR</v>
      </c>
      <c r="EB335" s="22" t="str">
        <f t="shared" si="385"/>
        <v>EOL</v>
      </c>
      <c r="EC335" s="22" t="str">
        <f t="shared" ref="EC335:EI335" si="386">EC305</f>
        <v>EOL</v>
      </c>
      <c r="ED335" s="22" t="str">
        <f t="shared" si="386"/>
        <v>EOL</v>
      </c>
      <c r="EE335" s="22" t="str">
        <f t="shared" si="386"/>
        <v>EOL</v>
      </c>
      <c r="EF335" s="22" t="str">
        <f t="shared" si="386"/>
        <v>EOL</v>
      </c>
      <c r="EG335" s="22" t="str">
        <f t="shared" si="386"/>
        <v>EOL</v>
      </c>
      <c r="EH335" s="22" t="str">
        <f t="shared" si="386"/>
        <v>缺GPU</v>
      </c>
      <c r="EI335" s="22" t="str">
        <f t="shared" si="386"/>
        <v>缺GPU</v>
      </c>
      <c r="EJ335" s="22" t="str">
        <f t="shared" si="385"/>
        <v>缺GPU</v>
      </c>
      <c r="EK335" s="22" t="str">
        <f t="shared" si="385"/>
        <v>EOL</v>
      </c>
      <c r="EL335" s="22" t="str">
        <f t="shared" si="385"/>
        <v>EOL</v>
      </c>
      <c r="EM335" s="22" t="str">
        <f t="shared" si="385"/>
        <v>缺GPU</v>
      </c>
      <c r="EN335" s="22" t="str">
        <f t="shared" ref="EN335:EY335" si="387">EN305</f>
        <v>無庫存</v>
      </c>
      <c r="EO335" s="22" t="str">
        <f t="shared" si="387"/>
        <v>缺GPU</v>
      </c>
      <c r="EP335" s="22" t="str">
        <f t="shared" si="387"/>
        <v>HOLD</v>
      </c>
      <c r="EQ335" s="22" t="str">
        <f t="shared" ref="EQ335:ET335" si="388">EQ305</f>
        <v>HOLD</v>
      </c>
      <c r="ER335" s="22" t="str">
        <f t="shared" si="388"/>
        <v>GPU本週配貨*4.2K</v>
      </c>
      <c r="ES335" s="22" t="str">
        <f t="shared" si="388"/>
        <v>外購卡無進料</v>
      </c>
      <c r="ET335" s="22" t="str">
        <f t="shared" si="388"/>
        <v>GPU本週配貨*0.3K</v>
      </c>
      <c r="EU335" s="22" t="str">
        <f t="shared" si="387"/>
        <v>GPU本週配貨*4.2K</v>
      </c>
      <c r="EV335" s="22" t="str">
        <f t="shared" si="387"/>
        <v>GPU本週配貨*0.24K</v>
      </c>
      <c r="EW335" s="22" t="str">
        <f t="shared" si="387"/>
        <v>外購卡無進料</v>
      </c>
      <c r="EX335" s="22" t="str">
        <f t="shared" si="387"/>
        <v>GPU本週配貨*0.24K</v>
      </c>
      <c r="EY335" s="22" t="str">
        <f t="shared" si="387"/>
        <v>GPU本週配貨*0.42K</v>
      </c>
      <c r="EZ335" s="22" t="str">
        <f t="shared" si="385"/>
        <v>GPU本週配貨*0.42K</v>
      </c>
      <c r="FA335" s="22" t="str">
        <f t="shared" si="385"/>
        <v>外購卡無進料</v>
      </c>
      <c r="FB335" s="22" t="str">
        <f t="shared" si="385"/>
        <v>GPU本週配貨*0.42K</v>
      </c>
      <c r="FC335" s="22" t="str">
        <f t="shared" si="385"/>
        <v>GPU本週配貨*0.8K</v>
      </c>
      <c r="FD335" s="22" t="str">
        <f t="shared" si="385"/>
        <v>外購卡無進料</v>
      </c>
      <c r="FE335" s="22" t="str">
        <f t="shared" si="385"/>
        <v>外購卡無進料</v>
      </c>
      <c r="FF335" s="22" t="str">
        <f t="shared" si="385"/>
        <v>GPU本週配貨*0.8K</v>
      </c>
      <c r="FG335" s="22" t="str">
        <f t="shared" si="385"/>
        <v>缺DDR</v>
      </c>
      <c r="FH335" s="22" t="str">
        <f t="shared" ref="FH335" si="389">FH305</f>
        <v>缺DDR</v>
      </c>
      <c r="FI335" s="22" t="str">
        <f t="shared" si="385"/>
        <v>EOL</v>
      </c>
      <c r="FJ335" s="22" t="str">
        <f t="shared" si="385"/>
        <v>缺DDR</v>
      </c>
      <c r="FK335" s="116"/>
      <c r="FQ335" s="5"/>
    </row>
    <row r="336" spans="2:173" s="12" customFormat="1" ht="17.55" customHeight="1">
      <c r="B336" s="22"/>
      <c r="E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116"/>
      <c r="FQ336" s="5"/>
    </row>
    <row r="337" spans="2:173" s="12" customFormat="1" ht="17.55" customHeight="1">
      <c r="B337" s="22"/>
      <c r="E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116"/>
      <c r="FQ337" s="5"/>
    </row>
    <row r="338" spans="2:173" s="12" customFormat="1" ht="17.55" customHeight="1">
      <c r="B338" s="22"/>
      <c r="E338" s="22"/>
      <c r="G338" s="181" t="s">
        <v>103</v>
      </c>
      <c r="H338" s="175">
        <f>H234+H233+H232+H230+H229+H228</f>
        <v>0</v>
      </c>
      <c r="I338" s="175">
        <f t="shared" ref="I338:DC338" si="390">I234+I233+I232+I230+I229+I228</f>
        <v>0</v>
      </c>
      <c r="J338" s="175">
        <f t="shared" si="390"/>
        <v>0</v>
      </c>
      <c r="K338" s="175">
        <f t="shared" si="390"/>
        <v>0</v>
      </c>
      <c r="L338" s="175">
        <f t="shared" si="390"/>
        <v>130</v>
      </c>
      <c r="M338" s="175">
        <f t="shared" ref="M338:W338" si="391">M234+M233+M232+M230+M229+M228</f>
        <v>0</v>
      </c>
      <c r="N338" s="175">
        <f t="shared" si="391"/>
        <v>0</v>
      </c>
      <c r="O338" s="175">
        <f t="shared" si="391"/>
        <v>0</v>
      </c>
      <c r="P338" s="175">
        <f t="shared" si="391"/>
        <v>0</v>
      </c>
      <c r="Q338" s="175">
        <f t="shared" si="391"/>
        <v>0</v>
      </c>
      <c r="R338" s="175">
        <f t="shared" si="391"/>
        <v>0</v>
      </c>
      <c r="S338" s="175">
        <f t="shared" si="391"/>
        <v>0</v>
      </c>
      <c r="T338" s="175">
        <f t="shared" si="391"/>
        <v>0</v>
      </c>
      <c r="U338" s="175">
        <f t="shared" si="391"/>
        <v>0</v>
      </c>
      <c r="V338" s="175">
        <f t="shared" si="391"/>
        <v>0</v>
      </c>
      <c r="W338" s="175">
        <f t="shared" si="391"/>
        <v>0</v>
      </c>
      <c r="X338" s="175">
        <f t="shared" si="390"/>
        <v>0</v>
      </c>
      <c r="Y338" s="175">
        <f t="shared" si="390"/>
        <v>0</v>
      </c>
      <c r="Z338" s="175">
        <f t="shared" si="390"/>
        <v>0</v>
      </c>
      <c r="AA338" s="175">
        <f t="shared" si="390"/>
        <v>0</v>
      </c>
      <c r="AB338" s="175">
        <f t="shared" si="390"/>
        <v>0</v>
      </c>
      <c r="AC338" s="175">
        <f t="shared" si="390"/>
        <v>0</v>
      </c>
      <c r="AD338" s="175">
        <f t="shared" si="390"/>
        <v>0</v>
      </c>
      <c r="AE338" s="175">
        <f t="shared" si="390"/>
        <v>10</v>
      </c>
      <c r="AF338" s="175">
        <f t="shared" si="390"/>
        <v>0</v>
      </c>
      <c r="AG338" s="175">
        <f t="shared" si="390"/>
        <v>0</v>
      </c>
      <c r="AH338" s="175">
        <f t="shared" si="390"/>
        <v>0</v>
      </c>
      <c r="AI338" s="175">
        <f t="shared" ref="AI338:AS338" si="392">AI234+AI233+AI232+AI230+AI229+AI228</f>
        <v>0</v>
      </c>
      <c r="AJ338" s="175">
        <f t="shared" si="392"/>
        <v>0</v>
      </c>
      <c r="AK338" s="175">
        <f t="shared" si="392"/>
        <v>0</v>
      </c>
      <c r="AL338" s="175">
        <f t="shared" si="392"/>
        <v>0</v>
      </c>
      <c r="AM338" s="175">
        <f t="shared" si="392"/>
        <v>0</v>
      </c>
      <c r="AN338" s="175">
        <f t="shared" si="392"/>
        <v>0</v>
      </c>
      <c r="AO338" s="175">
        <f t="shared" si="392"/>
        <v>0</v>
      </c>
      <c r="AP338" s="175">
        <f t="shared" si="392"/>
        <v>0</v>
      </c>
      <c r="AQ338" s="175">
        <f t="shared" si="392"/>
        <v>0</v>
      </c>
      <c r="AR338" s="175">
        <f t="shared" si="392"/>
        <v>0</v>
      </c>
      <c r="AS338" s="175">
        <f t="shared" si="392"/>
        <v>0</v>
      </c>
      <c r="AT338" s="175">
        <f t="shared" si="390"/>
        <v>0</v>
      </c>
      <c r="AU338" s="175">
        <f t="shared" si="390"/>
        <v>0</v>
      </c>
      <c r="AV338" s="175">
        <f t="shared" si="390"/>
        <v>0</v>
      </c>
      <c r="AW338" s="175">
        <f t="shared" si="390"/>
        <v>0</v>
      </c>
      <c r="AX338" s="175">
        <f t="shared" si="390"/>
        <v>0</v>
      </c>
      <c r="AY338" s="175">
        <f t="shared" si="390"/>
        <v>0</v>
      </c>
      <c r="AZ338" s="175">
        <f t="shared" si="390"/>
        <v>0</v>
      </c>
      <c r="BA338" s="175">
        <f t="shared" si="390"/>
        <v>0</v>
      </c>
      <c r="BB338" s="175">
        <f t="shared" si="390"/>
        <v>0</v>
      </c>
      <c r="BC338" s="175">
        <f t="shared" si="390"/>
        <v>0</v>
      </c>
      <c r="BD338" s="175">
        <f t="shared" si="390"/>
        <v>0</v>
      </c>
      <c r="BE338" s="175">
        <f t="shared" si="390"/>
        <v>0</v>
      </c>
      <c r="BF338" s="175">
        <f t="shared" si="390"/>
        <v>400</v>
      </c>
      <c r="BG338" s="175">
        <f t="shared" si="390"/>
        <v>0</v>
      </c>
      <c r="BH338" s="175">
        <f t="shared" si="390"/>
        <v>0</v>
      </c>
      <c r="BI338" s="175">
        <f t="shared" si="390"/>
        <v>0</v>
      </c>
      <c r="BJ338" s="175">
        <f t="shared" si="390"/>
        <v>0</v>
      </c>
      <c r="BK338" s="175">
        <f t="shared" si="390"/>
        <v>0</v>
      </c>
      <c r="BL338" s="175">
        <f t="shared" si="390"/>
        <v>0</v>
      </c>
      <c r="BM338" s="175">
        <f t="shared" si="390"/>
        <v>0</v>
      </c>
      <c r="BN338" s="175">
        <f t="shared" ref="BN338" si="393">BN234+BN233+BN232+BN230+BN229+BN228</f>
        <v>0</v>
      </c>
      <c r="BO338" s="175">
        <f t="shared" si="390"/>
        <v>0</v>
      </c>
      <c r="BP338" s="175">
        <f t="shared" si="390"/>
        <v>0</v>
      </c>
      <c r="BQ338" s="175">
        <f t="shared" si="390"/>
        <v>0</v>
      </c>
      <c r="BR338" s="175">
        <f t="shared" si="390"/>
        <v>0</v>
      </c>
      <c r="BS338" s="175">
        <f t="shared" si="390"/>
        <v>0</v>
      </c>
      <c r="BT338" s="175">
        <f t="shared" si="390"/>
        <v>0</v>
      </c>
      <c r="BU338" s="175">
        <f t="shared" si="390"/>
        <v>0</v>
      </c>
      <c r="BV338" s="175">
        <f t="shared" si="390"/>
        <v>0</v>
      </c>
      <c r="BW338" s="175">
        <f t="shared" si="390"/>
        <v>0</v>
      </c>
      <c r="BX338" s="175">
        <f t="shared" si="390"/>
        <v>0</v>
      </c>
      <c r="BY338" s="175">
        <f t="shared" si="390"/>
        <v>0</v>
      </c>
      <c r="BZ338" s="175">
        <f t="shared" si="390"/>
        <v>0</v>
      </c>
      <c r="CA338" s="175">
        <f t="shared" si="390"/>
        <v>0</v>
      </c>
      <c r="CB338" s="175">
        <f t="shared" si="390"/>
        <v>0</v>
      </c>
      <c r="CC338" s="175">
        <f t="shared" si="390"/>
        <v>0</v>
      </c>
      <c r="CD338" s="175">
        <f t="shared" si="390"/>
        <v>0</v>
      </c>
      <c r="CE338" s="175">
        <f t="shared" si="390"/>
        <v>0</v>
      </c>
      <c r="CF338" s="175">
        <f t="shared" si="390"/>
        <v>0</v>
      </c>
      <c r="CG338" s="175">
        <f t="shared" si="390"/>
        <v>0</v>
      </c>
      <c r="CH338" s="175">
        <f t="shared" ref="CH338" si="394">CH234+CH233+CH232+CH230+CH229+CH228</f>
        <v>0</v>
      </c>
      <c r="CI338" s="175">
        <f t="shared" si="390"/>
        <v>0</v>
      </c>
      <c r="CJ338" s="175">
        <f t="shared" si="390"/>
        <v>0</v>
      </c>
      <c r="CK338" s="175">
        <f t="shared" si="390"/>
        <v>0</v>
      </c>
      <c r="CL338" s="175">
        <f t="shared" si="390"/>
        <v>0</v>
      </c>
      <c r="CM338" s="175">
        <f t="shared" si="390"/>
        <v>0</v>
      </c>
      <c r="CN338" s="175">
        <f t="shared" si="390"/>
        <v>0</v>
      </c>
      <c r="CO338" s="175">
        <f t="shared" si="390"/>
        <v>0</v>
      </c>
      <c r="CP338" s="175">
        <f t="shared" si="390"/>
        <v>0</v>
      </c>
      <c r="CQ338" s="175">
        <f t="shared" si="390"/>
        <v>0</v>
      </c>
      <c r="CR338" s="175">
        <f t="shared" si="390"/>
        <v>0</v>
      </c>
      <c r="CS338" s="175">
        <f t="shared" si="390"/>
        <v>0</v>
      </c>
      <c r="CT338" s="175">
        <f t="shared" si="390"/>
        <v>0</v>
      </c>
      <c r="CU338" s="175">
        <f t="shared" si="390"/>
        <v>0</v>
      </c>
      <c r="CV338" s="175">
        <f t="shared" si="390"/>
        <v>0</v>
      </c>
      <c r="CW338" s="175">
        <f t="shared" si="390"/>
        <v>0</v>
      </c>
      <c r="CX338" s="175">
        <f t="shared" si="390"/>
        <v>0</v>
      </c>
      <c r="CY338" s="175">
        <f t="shared" si="390"/>
        <v>0</v>
      </c>
      <c r="CZ338" s="175">
        <f t="shared" si="390"/>
        <v>0</v>
      </c>
      <c r="DA338" s="175">
        <f t="shared" si="390"/>
        <v>0</v>
      </c>
      <c r="DB338" s="175">
        <f t="shared" si="390"/>
        <v>0</v>
      </c>
      <c r="DC338" s="175">
        <f t="shared" si="390"/>
        <v>0</v>
      </c>
      <c r="DD338" s="175">
        <f t="shared" ref="DD338:FJ338" si="395">DD234+DD233+DD232+DD230+DD229+DD228</f>
        <v>0</v>
      </c>
      <c r="DE338" s="175">
        <f t="shared" si="395"/>
        <v>0</v>
      </c>
      <c r="DF338" s="175">
        <f t="shared" si="395"/>
        <v>0</v>
      </c>
      <c r="DG338" s="175">
        <f t="shared" si="395"/>
        <v>0</v>
      </c>
      <c r="DH338" s="175">
        <f t="shared" si="395"/>
        <v>0</v>
      </c>
      <c r="DI338" s="175">
        <f t="shared" si="395"/>
        <v>0</v>
      </c>
      <c r="DJ338" s="175">
        <f t="shared" si="395"/>
        <v>0</v>
      </c>
      <c r="DK338" s="175">
        <f t="shared" si="395"/>
        <v>0</v>
      </c>
      <c r="DL338" s="175">
        <f t="shared" si="395"/>
        <v>0</v>
      </c>
      <c r="DM338" s="175">
        <f t="shared" si="395"/>
        <v>0</v>
      </c>
      <c r="DN338" s="175">
        <f t="shared" si="395"/>
        <v>0</v>
      </c>
      <c r="DO338" s="175">
        <f t="shared" si="395"/>
        <v>0</v>
      </c>
      <c r="DP338" s="175">
        <f t="shared" si="395"/>
        <v>0</v>
      </c>
      <c r="DQ338" s="175">
        <f t="shared" si="395"/>
        <v>0</v>
      </c>
      <c r="DR338" s="175">
        <f t="shared" si="395"/>
        <v>0</v>
      </c>
      <c r="DS338" s="175">
        <f t="shared" si="395"/>
        <v>0</v>
      </c>
      <c r="DT338" s="175">
        <f t="shared" si="395"/>
        <v>0</v>
      </c>
      <c r="DU338" s="175">
        <f t="shared" si="395"/>
        <v>0</v>
      </c>
      <c r="DV338" s="175">
        <f t="shared" si="395"/>
        <v>0</v>
      </c>
      <c r="DW338" s="175">
        <f t="shared" si="395"/>
        <v>100</v>
      </c>
      <c r="DX338" s="175">
        <f t="shared" si="395"/>
        <v>0</v>
      </c>
      <c r="DY338" s="175">
        <f t="shared" si="395"/>
        <v>0</v>
      </c>
      <c r="DZ338" s="175">
        <f t="shared" si="395"/>
        <v>0</v>
      </c>
      <c r="EA338" s="175">
        <f t="shared" si="395"/>
        <v>0</v>
      </c>
      <c r="EB338" s="175">
        <f t="shared" si="395"/>
        <v>0</v>
      </c>
      <c r="EC338" s="175">
        <f t="shared" si="395"/>
        <v>0</v>
      </c>
      <c r="ED338" s="175">
        <f t="shared" si="395"/>
        <v>0</v>
      </c>
      <c r="EE338" s="175">
        <f t="shared" si="395"/>
        <v>0</v>
      </c>
      <c r="EF338" s="175">
        <f t="shared" si="395"/>
        <v>0</v>
      </c>
      <c r="EG338" s="175">
        <f t="shared" si="395"/>
        <v>0</v>
      </c>
      <c r="EH338" s="175">
        <f t="shared" si="395"/>
        <v>0</v>
      </c>
      <c r="EI338" s="175">
        <f t="shared" si="395"/>
        <v>0</v>
      </c>
      <c r="EJ338" s="175">
        <f t="shared" si="395"/>
        <v>0</v>
      </c>
      <c r="EK338" s="175">
        <f t="shared" si="395"/>
        <v>0</v>
      </c>
      <c r="EL338" s="175">
        <f t="shared" si="395"/>
        <v>0</v>
      </c>
      <c r="EM338" s="175">
        <f t="shared" si="395"/>
        <v>0</v>
      </c>
      <c r="EN338" s="175">
        <f t="shared" si="395"/>
        <v>0</v>
      </c>
      <c r="EO338" s="175">
        <f t="shared" si="395"/>
        <v>0</v>
      </c>
      <c r="EP338" s="175">
        <f t="shared" si="395"/>
        <v>0</v>
      </c>
      <c r="EQ338" s="175">
        <f t="shared" si="395"/>
        <v>0</v>
      </c>
      <c r="ER338" s="175">
        <f t="shared" si="395"/>
        <v>0</v>
      </c>
      <c r="ES338" s="175">
        <f t="shared" si="395"/>
        <v>0</v>
      </c>
      <c r="ET338" s="175">
        <f t="shared" si="395"/>
        <v>0</v>
      </c>
      <c r="EU338" s="175">
        <f t="shared" si="395"/>
        <v>0</v>
      </c>
      <c r="EV338" s="175">
        <f t="shared" si="395"/>
        <v>0</v>
      </c>
      <c r="EW338" s="175">
        <f t="shared" si="395"/>
        <v>0</v>
      </c>
      <c r="EX338" s="175">
        <f t="shared" si="395"/>
        <v>0</v>
      </c>
      <c r="EY338" s="175">
        <f t="shared" si="395"/>
        <v>0</v>
      </c>
      <c r="EZ338" s="175">
        <f t="shared" si="395"/>
        <v>0</v>
      </c>
      <c r="FA338" s="175">
        <f t="shared" si="395"/>
        <v>0</v>
      </c>
      <c r="FB338" s="175">
        <f t="shared" si="395"/>
        <v>0</v>
      </c>
      <c r="FC338" s="175">
        <f t="shared" si="395"/>
        <v>0</v>
      </c>
      <c r="FD338" s="175">
        <f t="shared" si="395"/>
        <v>0</v>
      </c>
      <c r="FE338" s="175">
        <f t="shared" si="395"/>
        <v>0</v>
      </c>
      <c r="FF338" s="175">
        <f t="shared" si="395"/>
        <v>0</v>
      </c>
      <c r="FG338" s="175">
        <f t="shared" si="395"/>
        <v>0</v>
      </c>
      <c r="FH338" s="175">
        <f t="shared" ref="FH338" si="396">FH234+FH233+FH232+FH230+FH229+FH228</f>
        <v>0</v>
      </c>
      <c r="FI338" s="175">
        <f t="shared" si="395"/>
        <v>0</v>
      </c>
      <c r="FJ338" s="175">
        <f t="shared" si="395"/>
        <v>0</v>
      </c>
      <c r="FK338" s="116"/>
      <c r="FQ338" s="5"/>
    </row>
    <row r="339" spans="2:173" s="12" customFormat="1" ht="17.55" customHeight="1">
      <c r="B339" s="22"/>
      <c r="E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196"/>
      <c r="FQ339" s="5"/>
    </row>
    <row r="340" spans="2:173" s="12" customFormat="1" ht="17.55" customHeight="1">
      <c r="B340" s="22"/>
      <c r="E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196"/>
      <c r="FQ340" s="5"/>
    </row>
    <row r="341" spans="2:173" s="12" customFormat="1" ht="17.55" customHeight="1">
      <c r="B341" s="22"/>
      <c r="E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196"/>
      <c r="FQ341" s="5"/>
    </row>
    <row r="342" spans="2:173" s="12" customFormat="1" ht="17.55" customHeight="1">
      <c r="B342" s="22"/>
      <c r="E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196"/>
      <c r="FQ342" s="5"/>
    </row>
    <row r="343" spans="2:173" s="12" customFormat="1" ht="17.55" customHeight="1">
      <c r="B343" s="22"/>
      <c r="E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196"/>
      <c r="FQ343" s="5"/>
    </row>
    <row r="344" spans="2:173" s="12" customFormat="1" ht="17.55" customHeight="1">
      <c r="B344" s="22"/>
      <c r="E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196"/>
      <c r="FQ344" s="5"/>
    </row>
    <row r="345" spans="2:173" s="12" customFormat="1" ht="17.55" customHeight="1">
      <c r="B345" s="22"/>
      <c r="E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196"/>
      <c r="FQ345" s="5"/>
    </row>
    <row r="346" spans="2:173" s="12" customFormat="1" ht="17.55" customHeight="1">
      <c r="B346" s="22"/>
      <c r="E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196"/>
      <c r="FQ346" s="99"/>
    </row>
    <row r="347" spans="2:173" s="12" customFormat="1" ht="17.55" customHeight="1">
      <c r="B347" s="22"/>
      <c r="E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196"/>
      <c r="FQ347" s="99"/>
    </row>
    <row r="348" spans="2:173" s="12" customFormat="1" ht="17.55" customHeight="1">
      <c r="B348" s="22"/>
      <c r="E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196"/>
      <c r="FQ348" s="99"/>
    </row>
    <row r="349" spans="2:173" s="12" customFormat="1" ht="17.55" customHeight="1">
      <c r="B349" s="22"/>
      <c r="E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196"/>
      <c r="FQ349" s="99"/>
    </row>
    <row r="350" spans="2:173" s="12" customFormat="1" ht="17.55" customHeight="1">
      <c r="B350" s="22"/>
      <c r="E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196"/>
      <c r="FQ350" s="99"/>
    </row>
    <row r="351" spans="2:173" s="12" customFormat="1" ht="17.55" customHeight="1">
      <c r="B351" s="22"/>
      <c r="E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196"/>
      <c r="FQ351" s="99"/>
    </row>
    <row r="352" spans="2:173" s="12" customFormat="1" ht="17.55" customHeight="1">
      <c r="B352" s="22"/>
      <c r="E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196"/>
      <c r="FQ352" s="99"/>
    </row>
    <row r="353" spans="2:173" s="12" customFormat="1" ht="17.55" customHeight="1">
      <c r="B353" s="22"/>
      <c r="E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196"/>
      <c r="FQ353" s="99"/>
    </row>
    <row r="354" spans="2:173" s="12" customFormat="1" ht="17.55" customHeight="1">
      <c r="B354" s="22"/>
      <c r="E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196"/>
      <c r="FQ354" s="99"/>
    </row>
    <row r="355" spans="2:173" s="12" customFormat="1" ht="17.55" customHeight="1">
      <c r="B355" s="22"/>
      <c r="E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196"/>
      <c r="FQ355" s="99"/>
    </row>
    <row r="356" spans="2:173" s="12" customFormat="1" ht="17.55" customHeight="1">
      <c r="B356" s="22"/>
      <c r="E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196"/>
      <c r="FQ356" s="99"/>
    </row>
    <row r="357" spans="2:173" s="12" customFormat="1" ht="17.55" customHeight="1">
      <c r="B357" s="22"/>
      <c r="E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196"/>
      <c r="FQ357" s="99"/>
    </row>
    <row r="358" spans="2:173" s="12" customFormat="1" ht="17.55" customHeight="1">
      <c r="B358" s="22"/>
      <c r="E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196"/>
      <c r="FQ358" s="99"/>
    </row>
    <row r="359" spans="2:173" s="12" customFormat="1" ht="17.55" customHeight="1">
      <c r="B359" s="22"/>
      <c r="E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196"/>
      <c r="FQ359" s="99"/>
    </row>
    <row r="360" spans="2:173" s="12" customFormat="1" ht="17.55" customHeight="1">
      <c r="B360" s="22"/>
      <c r="E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196"/>
      <c r="FQ360" s="99"/>
    </row>
    <row r="361" spans="2:173" s="12" customFormat="1" ht="17.55" customHeight="1">
      <c r="B361" s="22"/>
      <c r="E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196"/>
      <c r="FQ361" s="99"/>
    </row>
    <row r="362" spans="2:173" s="12" customFormat="1" ht="17.55" customHeight="1">
      <c r="B362" s="22"/>
      <c r="E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196"/>
      <c r="FQ362" s="99"/>
    </row>
    <row r="363" spans="2:173" s="12" customFormat="1" ht="17.55" customHeight="1">
      <c r="B363" s="22"/>
      <c r="E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196"/>
      <c r="FQ363" s="99"/>
    </row>
    <row r="364" spans="2:173" s="12" customFormat="1" ht="17.55" customHeight="1">
      <c r="B364" s="22"/>
      <c r="E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196"/>
      <c r="FQ364" s="99"/>
    </row>
    <row r="365" spans="2:173" s="12" customFormat="1" ht="17.55" customHeight="1">
      <c r="B365" s="22"/>
      <c r="E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196"/>
      <c r="FQ365" s="99"/>
    </row>
    <row r="366" spans="2:173" s="12" customFormat="1" ht="17.55" customHeight="1">
      <c r="B366" s="22"/>
      <c r="E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196"/>
      <c r="FQ366" s="99"/>
    </row>
    <row r="367" spans="2:173" s="12" customFormat="1" ht="17.55" customHeight="1">
      <c r="B367" s="22"/>
      <c r="E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196"/>
      <c r="FQ367" s="99"/>
    </row>
    <row r="368" spans="2:173" s="12" customFormat="1" ht="17.55" customHeight="1">
      <c r="B368" s="22"/>
      <c r="E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196"/>
      <c r="FQ368" s="99"/>
    </row>
    <row r="369" spans="2:173" s="12" customFormat="1" ht="17.55" customHeight="1">
      <c r="B369" s="22"/>
      <c r="E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196"/>
      <c r="FQ369" s="99"/>
    </row>
    <row r="370" spans="2:173" s="12" customFormat="1" ht="17.55" customHeight="1">
      <c r="B370" s="22"/>
      <c r="E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196"/>
      <c r="FQ370" s="99"/>
    </row>
    <row r="371" spans="2:173" s="12" customFormat="1" ht="17.55" customHeight="1">
      <c r="B371" s="22"/>
      <c r="E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196"/>
      <c r="FQ371" s="99"/>
    </row>
    <row r="372" spans="2:173" s="12" customFormat="1" ht="17.55" customHeight="1">
      <c r="B372" s="22"/>
      <c r="E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196"/>
      <c r="FQ372" s="99"/>
    </row>
    <row r="373" spans="2:173" s="12" customFormat="1" ht="17.55" customHeight="1">
      <c r="B373" s="22"/>
      <c r="E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196"/>
      <c r="FQ373" s="99"/>
    </row>
    <row r="374" spans="2:173" s="12" customFormat="1" ht="17.55" customHeight="1">
      <c r="B374" s="22"/>
      <c r="E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196"/>
      <c r="FQ374" s="99"/>
    </row>
    <row r="375" spans="2:173" s="12" customFormat="1" ht="17.55" customHeight="1">
      <c r="B375" s="22"/>
      <c r="E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196"/>
      <c r="FQ375" s="99"/>
    </row>
    <row r="376" spans="2:173" s="12" customFormat="1" ht="17.55" customHeight="1">
      <c r="B376" s="22"/>
      <c r="E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196"/>
      <c r="FQ376" s="99"/>
    </row>
    <row r="377" spans="2:173" s="12" customFormat="1" ht="17.55" customHeight="1">
      <c r="B377" s="22"/>
      <c r="E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196"/>
      <c r="FQ377" s="99"/>
    </row>
    <row r="378" spans="2:173" s="12" customFormat="1" ht="17.55" customHeight="1">
      <c r="B378" s="22"/>
      <c r="E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196"/>
      <c r="FQ378" s="99"/>
    </row>
    <row r="379" spans="2:173" s="12" customFormat="1" ht="17.55" customHeight="1">
      <c r="B379" s="22"/>
      <c r="E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196"/>
      <c r="FQ379" s="99"/>
    </row>
    <row r="380" spans="2:173" s="12" customFormat="1" ht="17.55" customHeight="1">
      <c r="B380" s="22"/>
      <c r="E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196"/>
      <c r="FQ380" s="99"/>
    </row>
    <row r="381" spans="2:173" s="12" customFormat="1" ht="17.55" customHeight="1">
      <c r="B381" s="22"/>
      <c r="E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196"/>
      <c r="FQ381" s="99"/>
    </row>
    <row r="382" spans="2:173" s="12" customFormat="1" ht="17.55" customHeight="1">
      <c r="B382" s="22"/>
      <c r="E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196"/>
      <c r="FQ382" s="99"/>
    </row>
    <row r="383" spans="2:173" s="12" customFormat="1" ht="17.55" customHeight="1">
      <c r="B383" s="22"/>
      <c r="E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196"/>
      <c r="FQ383" s="99"/>
    </row>
    <row r="384" spans="2:173" s="12" customFormat="1" ht="17.55" customHeight="1">
      <c r="B384" s="22"/>
      <c r="E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196"/>
      <c r="FQ384" s="99"/>
    </row>
    <row r="385" spans="2:173" s="12" customFormat="1" ht="17.55" customHeight="1">
      <c r="B385" s="22"/>
      <c r="E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196"/>
      <c r="FQ385" s="99"/>
    </row>
    <row r="386" spans="2:173" s="12" customFormat="1" ht="17.55" customHeight="1">
      <c r="B386" s="22"/>
      <c r="E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196"/>
      <c r="FQ386" s="99"/>
    </row>
    <row r="387" spans="2:173" s="12" customFormat="1" ht="17.55" customHeight="1">
      <c r="B387" s="22"/>
      <c r="E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196"/>
      <c r="FQ387" s="99"/>
    </row>
    <row r="388" spans="2:173" s="12" customFormat="1" ht="17.55" customHeight="1">
      <c r="B388" s="22"/>
      <c r="E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196"/>
      <c r="FQ388" s="99"/>
    </row>
    <row r="389" spans="2:173" s="12" customFormat="1" ht="17.55" customHeight="1">
      <c r="B389" s="22"/>
      <c r="E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196"/>
      <c r="FQ389" s="99"/>
    </row>
    <row r="390" spans="2:173" s="12" customFormat="1" ht="17.55" customHeight="1">
      <c r="B390" s="22"/>
      <c r="E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196"/>
      <c r="FQ390" s="99"/>
    </row>
    <row r="391" spans="2:173" s="12" customFormat="1" ht="17.55" customHeight="1">
      <c r="B391" s="22"/>
      <c r="E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196"/>
      <c r="FQ391" s="99"/>
    </row>
    <row r="392" spans="2:173" s="12" customFormat="1" ht="17.55" customHeight="1">
      <c r="B392" s="22"/>
      <c r="E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196"/>
      <c r="FQ392" s="99"/>
    </row>
    <row r="393" spans="2:173" s="12" customFormat="1" ht="17.55" customHeight="1">
      <c r="B393" s="22"/>
      <c r="E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196"/>
      <c r="FQ393" s="99"/>
    </row>
    <row r="394" spans="2:173" s="12" customFormat="1" ht="17.55" customHeight="1">
      <c r="B394" s="22"/>
      <c r="E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196"/>
      <c r="FQ394" s="99"/>
    </row>
    <row r="395" spans="2:173" s="12" customFormat="1" ht="17.55" customHeight="1">
      <c r="B395" s="22"/>
      <c r="E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196"/>
      <c r="FQ395" s="99"/>
    </row>
    <row r="396" spans="2:173" s="12" customFormat="1" ht="17.55" customHeight="1">
      <c r="B396" s="22"/>
      <c r="E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196"/>
      <c r="FQ396" s="99"/>
    </row>
    <row r="397" spans="2:173" s="12" customFormat="1" ht="17.55" customHeight="1">
      <c r="B397" s="22"/>
      <c r="E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196"/>
      <c r="FQ397" s="99"/>
    </row>
    <row r="398" spans="2:173" s="12" customFormat="1" ht="17.55" customHeight="1">
      <c r="B398" s="22"/>
      <c r="E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196"/>
      <c r="FQ398" s="99"/>
    </row>
    <row r="399" spans="2:173" s="12" customFormat="1" ht="17.55" customHeight="1">
      <c r="B399" s="22"/>
      <c r="E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196"/>
      <c r="FQ399" s="99"/>
    </row>
    <row r="400" spans="2:173" s="12" customFormat="1" ht="17.55" customHeight="1">
      <c r="B400" s="22"/>
      <c r="E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196"/>
      <c r="FQ400" s="99"/>
    </row>
    <row r="401" spans="2:173" s="12" customFormat="1" ht="17.55" customHeight="1">
      <c r="B401" s="22"/>
      <c r="E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196"/>
      <c r="FQ401" s="99"/>
    </row>
    <row r="402" spans="2:173" s="12" customFormat="1" ht="17.55" customHeight="1">
      <c r="B402" s="22"/>
      <c r="E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196"/>
      <c r="FQ402" s="99"/>
    </row>
    <row r="403" spans="2:173" s="12" customFormat="1" ht="17.55" customHeight="1">
      <c r="B403" s="22"/>
      <c r="E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196"/>
      <c r="FQ403" s="99"/>
    </row>
    <row r="404" spans="2:173" s="12" customFormat="1" ht="17.55" customHeight="1">
      <c r="B404" s="22"/>
      <c r="E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196"/>
      <c r="FQ404" s="99"/>
    </row>
    <row r="405" spans="2:173" s="12" customFormat="1" ht="17.55" customHeight="1">
      <c r="B405" s="22"/>
      <c r="E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196"/>
      <c r="FQ405" s="99"/>
    </row>
    <row r="406" spans="2:173" s="12" customFormat="1" ht="17.55" customHeight="1">
      <c r="B406" s="22"/>
      <c r="E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196"/>
      <c r="FQ406" s="99"/>
    </row>
    <row r="407" spans="2:173" s="12" customFormat="1" ht="17.55" customHeight="1">
      <c r="B407" s="22"/>
      <c r="E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196"/>
      <c r="FQ407" s="99"/>
    </row>
    <row r="408" spans="2:173" s="12" customFormat="1" ht="17.55" customHeight="1">
      <c r="B408" s="22"/>
      <c r="E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196"/>
      <c r="FQ408" s="99"/>
    </row>
    <row r="409" spans="2:173" s="12" customFormat="1" ht="17.55" customHeight="1">
      <c r="B409" s="22"/>
      <c r="E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196"/>
      <c r="FQ409" s="99"/>
    </row>
    <row r="410" spans="2:173" s="12" customFormat="1" ht="17.55" customHeight="1">
      <c r="B410" s="22"/>
      <c r="E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196"/>
      <c r="FQ410" s="99"/>
    </row>
    <row r="411" spans="2:173" s="12" customFormat="1" ht="17.55" customHeight="1">
      <c r="B411" s="22"/>
      <c r="E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196"/>
      <c r="FQ411" s="99"/>
    </row>
    <row r="412" spans="2:173" s="12" customFormat="1" ht="17.55" customHeight="1">
      <c r="B412" s="22"/>
      <c r="E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196"/>
      <c r="FQ412" s="99"/>
    </row>
    <row r="413" spans="2:173" s="12" customFormat="1" ht="17.55" customHeight="1">
      <c r="B413" s="22"/>
      <c r="E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196"/>
      <c r="FQ413" s="99"/>
    </row>
    <row r="414" spans="2:173" s="12" customFormat="1" ht="17.55" customHeight="1">
      <c r="B414" s="22"/>
      <c r="E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196"/>
      <c r="FQ414" s="99"/>
    </row>
    <row r="415" spans="2:173" s="12" customFormat="1" ht="17.55" customHeight="1">
      <c r="B415" s="22"/>
      <c r="E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196"/>
      <c r="FQ415" s="99"/>
    </row>
    <row r="416" spans="2:173" s="12" customFormat="1" ht="17.55" customHeight="1">
      <c r="B416" s="22"/>
      <c r="E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196"/>
      <c r="FQ416" s="99"/>
    </row>
    <row r="417" spans="2:173" s="12" customFormat="1" ht="17.55" customHeight="1">
      <c r="B417" s="22"/>
      <c r="E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196"/>
      <c r="FQ417" s="99"/>
    </row>
    <row r="418" spans="2:173" s="12" customFormat="1" ht="17.55" customHeight="1">
      <c r="B418" s="22"/>
      <c r="E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196"/>
      <c r="FQ418" s="99"/>
    </row>
    <row r="419" spans="2:173" s="12" customFormat="1" ht="17.55" customHeight="1">
      <c r="B419" s="22"/>
      <c r="E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196"/>
      <c r="FQ419" s="99"/>
    </row>
    <row r="420" spans="2:173" s="12" customFormat="1" ht="17.55" customHeight="1">
      <c r="B420" s="22"/>
      <c r="E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196"/>
      <c r="FQ420" s="99"/>
    </row>
    <row r="421" spans="2:173" s="12" customFormat="1" ht="17.55" customHeight="1">
      <c r="B421" s="22"/>
      <c r="E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196"/>
      <c r="FQ421" s="99"/>
    </row>
    <row r="422" spans="2:173" s="12" customFormat="1" ht="17.55" customHeight="1">
      <c r="B422" s="22"/>
      <c r="E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196"/>
      <c r="FQ422" s="99"/>
    </row>
    <row r="423" spans="2:173" s="12" customFormat="1" ht="17.55" customHeight="1">
      <c r="B423" s="22"/>
      <c r="E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196"/>
      <c r="FQ423" s="99"/>
    </row>
    <row r="424" spans="2:173" s="12" customFormat="1" ht="17.55" customHeight="1">
      <c r="B424" s="22"/>
      <c r="E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196"/>
      <c r="FQ424" s="99"/>
    </row>
    <row r="425" spans="2:173" s="12" customFormat="1" ht="17.55" customHeight="1">
      <c r="B425" s="22"/>
      <c r="E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196"/>
      <c r="FQ425" s="99"/>
    </row>
    <row r="426" spans="2:173" s="12" customFormat="1" ht="17.55" customHeight="1">
      <c r="B426" s="22"/>
      <c r="E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196"/>
      <c r="FQ426" s="99"/>
    </row>
    <row r="427" spans="2:173" s="12" customFormat="1" ht="17.55" customHeight="1">
      <c r="B427" s="22"/>
      <c r="E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196"/>
      <c r="FQ427" s="99"/>
    </row>
    <row r="428" spans="2:173" s="12" customFormat="1" ht="17.55" customHeight="1">
      <c r="B428" s="22"/>
      <c r="E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196"/>
      <c r="FQ428" s="99"/>
    </row>
    <row r="429" spans="2:173" s="12" customFormat="1" ht="17.55" customHeight="1">
      <c r="B429" s="22"/>
      <c r="E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196"/>
      <c r="FQ429" s="99"/>
    </row>
    <row r="430" spans="2:173" s="12" customFormat="1" ht="17.55" customHeight="1">
      <c r="B430" s="22"/>
      <c r="E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196"/>
      <c r="FQ430" s="99"/>
    </row>
    <row r="431" spans="2:173" s="12" customFormat="1" ht="17.55" customHeight="1">
      <c r="B431" s="22"/>
      <c r="E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196"/>
      <c r="FQ431" s="99"/>
    </row>
    <row r="432" spans="2:173" s="12" customFormat="1" ht="17.55" customHeight="1">
      <c r="B432" s="22"/>
      <c r="E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196"/>
      <c r="FQ432" s="99"/>
    </row>
    <row r="433" spans="2:173" s="12" customFormat="1" ht="17.55" customHeight="1">
      <c r="B433" s="22"/>
      <c r="E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196"/>
      <c r="FQ433" s="99"/>
    </row>
    <row r="434" spans="2:173" s="12" customFormat="1" ht="17.55" customHeight="1">
      <c r="B434" s="22"/>
      <c r="E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196"/>
      <c r="FQ434" s="99"/>
    </row>
    <row r="435" spans="2:173" s="12" customFormat="1" ht="17.55" customHeight="1">
      <c r="B435" s="22"/>
      <c r="E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196"/>
      <c r="FQ435" s="99"/>
    </row>
    <row r="436" spans="2:173" s="12" customFormat="1" ht="17.55" customHeight="1">
      <c r="B436" s="22"/>
      <c r="E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196"/>
      <c r="FQ436" s="99"/>
    </row>
    <row r="437" spans="2:173" s="12" customFormat="1" ht="17.55" customHeight="1">
      <c r="B437" s="22"/>
      <c r="E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196"/>
      <c r="FQ437" s="99"/>
    </row>
    <row r="438" spans="2:173" s="12" customFormat="1" ht="17.55" customHeight="1">
      <c r="B438" s="22"/>
      <c r="E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196"/>
      <c r="FQ438" s="99"/>
    </row>
    <row r="439" spans="2:173" s="12" customFormat="1" ht="17.55" customHeight="1">
      <c r="B439" s="22"/>
      <c r="E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196"/>
      <c r="FQ439" s="99"/>
    </row>
    <row r="440" spans="2:173" s="12" customFormat="1" ht="17.55" customHeight="1">
      <c r="B440" s="22"/>
      <c r="E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196"/>
      <c r="FQ440" s="99"/>
    </row>
    <row r="441" spans="2:173" s="12" customFormat="1" ht="17.55" customHeight="1">
      <c r="B441" s="22"/>
      <c r="E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196"/>
      <c r="FQ441" s="99"/>
    </row>
    <row r="442" spans="2:173" s="12" customFormat="1" ht="17.55" customHeight="1">
      <c r="B442" s="22"/>
      <c r="E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196"/>
      <c r="FQ442" s="99"/>
    </row>
    <row r="443" spans="2:173" s="12" customFormat="1" ht="17.55" customHeight="1">
      <c r="B443" s="22"/>
      <c r="E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196"/>
      <c r="FQ443" s="99"/>
    </row>
    <row r="444" spans="2:173" s="12" customFormat="1" ht="17.55" customHeight="1">
      <c r="B444" s="22"/>
      <c r="E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196"/>
      <c r="FQ444" s="99"/>
    </row>
    <row r="445" spans="2:173" s="12" customFormat="1" ht="17.55" customHeight="1">
      <c r="B445" s="22"/>
      <c r="E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196"/>
      <c r="FQ445" s="99"/>
    </row>
    <row r="446" spans="2:173" s="12" customFormat="1" ht="17.55" customHeight="1">
      <c r="B446" s="22"/>
      <c r="E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196"/>
      <c r="FQ446" s="99"/>
    </row>
    <row r="447" spans="2:173" s="12" customFormat="1" ht="17.55" customHeight="1">
      <c r="B447" s="22"/>
      <c r="E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196"/>
      <c r="FQ447" s="99"/>
    </row>
    <row r="448" spans="2:173" s="12" customFormat="1" ht="17.55" customHeight="1">
      <c r="B448" s="22"/>
      <c r="E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196"/>
      <c r="FQ448" s="99"/>
    </row>
    <row r="449" spans="2:173" s="12" customFormat="1" ht="17.55" customHeight="1">
      <c r="B449" s="22"/>
      <c r="E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196"/>
      <c r="FQ449" s="99"/>
    </row>
    <row r="450" spans="2:173" s="12" customFormat="1" ht="17.55" customHeight="1">
      <c r="B450" s="22"/>
      <c r="E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196"/>
      <c r="FQ450" s="99"/>
    </row>
    <row r="451" spans="2:173" s="12" customFormat="1" ht="17.55" customHeight="1">
      <c r="B451" s="22"/>
      <c r="E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196"/>
      <c r="FQ451" s="99"/>
    </row>
    <row r="452" spans="2:173" s="12" customFormat="1" ht="17.55" customHeight="1">
      <c r="B452" s="22"/>
      <c r="E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196"/>
      <c r="FQ452" s="99"/>
    </row>
    <row r="453" spans="2:173" s="12" customFormat="1" ht="17.55" customHeight="1">
      <c r="B453" s="22"/>
      <c r="E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196"/>
      <c r="FQ453" s="99"/>
    </row>
    <row r="454" spans="2:173" s="12" customFormat="1" ht="17.55" customHeight="1">
      <c r="B454" s="22"/>
      <c r="E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196"/>
      <c r="FQ454" s="99"/>
    </row>
    <row r="455" spans="2:173" s="12" customFormat="1" ht="17.55" customHeight="1">
      <c r="B455" s="22"/>
      <c r="E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196"/>
      <c r="FQ455" s="99"/>
    </row>
    <row r="456" spans="2:173" s="12" customFormat="1" ht="17.55" customHeight="1">
      <c r="B456" s="22"/>
      <c r="E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196"/>
      <c r="FQ456" s="99"/>
    </row>
    <row r="457" spans="2:173" s="12" customFormat="1" ht="17.55" customHeight="1">
      <c r="B457" s="22"/>
      <c r="E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196"/>
      <c r="FQ457" s="99"/>
    </row>
    <row r="458" spans="2:173" s="12" customFormat="1" ht="17.55" customHeight="1">
      <c r="B458" s="22"/>
      <c r="E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196"/>
      <c r="FQ458" s="99"/>
    </row>
    <row r="459" spans="2:173" s="12" customFormat="1" ht="17.55" customHeight="1">
      <c r="B459" s="22"/>
      <c r="E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196"/>
      <c r="FQ459" s="99"/>
    </row>
    <row r="460" spans="2:173" s="12" customFormat="1" ht="17.55" customHeight="1">
      <c r="B460" s="22"/>
      <c r="E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196"/>
      <c r="FQ460" s="99"/>
    </row>
    <row r="461" spans="2:173" s="12" customFormat="1" ht="17.55" customHeight="1">
      <c r="B461" s="22"/>
      <c r="E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196"/>
      <c r="FQ461" s="99"/>
    </row>
    <row r="462" spans="2:173" s="12" customFormat="1" ht="17.55" customHeight="1">
      <c r="B462" s="22"/>
      <c r="E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196"/>
      <c r="FQ462" s="99"/>
    </row>
    <row r="463" spans="2:173" s="12" customFormat="1" ht="17.55" customHeight="1">
      <c r="B463" s="22"/>
      <c r="E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196"/>
      <c r="FQ463" s="99"/>
    </row>
    <row r="464" spans="2:173" s="12" customFormat="1" ht="17.55" customHeight="1">
      <c r="B464" s="22"/>
      <c r="E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196"/>
      <c r="FQ464" s="99"/>
    </row>
    <row r="465" spans="2:173" s="12" customFormat="1" ht="17.55" customHeight="1">
      <c r="B465" s="22"/>
      <c r="E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196"/>
      <c r="FQ465" s="99"/>
    </row>
    <row r="466" spans="2:173" s="12" customFormat="1" ht="17.55" customHeight="1">
      <c r="B466" s="22"/>
      <c r="E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196"/>
      <c r="FQ466" s="99"/>
    </row>
    <row r="467" spans="2:173" s="12" customFormat="1" ht="17.55" customHeight="1">
      <c r="B467" s="22"/>
      <c r="E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196"/>
      <c r="FQ467" s="99"/>
    </row>
    <row r="468" spans="2:173" s="12" customFormat="1" ht="17.55" customHeight="1">
      <c r="B468" s="22"/>
      <c r="E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196"/>
      <c r="FQ468" s="99"/>
    </row>
    <row r="469" spans="2:173" s="12" customFormat="1" ht="17.55" customHeight="1">
      <c r="B469" s="22"/>
      <c r="E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196"/>
      <c r="FQ469" s="99"/>
    </row>
    <row r="470" spans="2:173" s="12" customFormat="1" ht="17.55" customHeight="1">
      <c r="B470" s="22"/>
      <c r="E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196"/>
      <c r="FQ470" s="99"/>
    </row>
    <row r="471" spans="2:173" s="12" customFormat="1" ht="17.55" customHeight="1">
      <c r="B471" s="22"/>
      <c r="E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196"/>
      <c r="FQ471" s="99"/>
    </row>
    <row r="472" spans="2:173" s="12" customFormat="1" ht="17.55" customHeight="1">
      <c r="B472" s="22"/>
      <c r="E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196"/>
      <c r="FQ472" s="99"/>
    </row>
    <row r="473" spans="2:173" s="12" customFormat="1" ht="17.55" customHeight="1">
      <c r="B473" s="22"/>
      <c r="E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196"/>
      <c r="FQ473" s="99"/>
    </row>
    <row r="474" spans="2:173" s="12" customFormat="1" ht="17.55" customHeight="1">
      <c r="B474" s="22"/>
      <c r="E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196"/>
      <c r="FQ474" s="99"/>
    </row>
    <row r="475" spans="2:173" s="12" customFormat="1" ht="17.55" customHeight="1">
      <c r="B475" s="22"/>
      <c r="E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196"/>
      <c r="FQ475" s="99"/>
    </row>
    <row r="476" spans="2:173" s="12" customFormat="1" ht="17.55" customHeight="1">
      <c r="B476" s="22"/>
      <c r="E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196"/>
      <c r="FQ476" s="99"/>
    </row>
    <row r="477" spans="2:173" s="12" customFormat="1" ht="17.55" customHeight="1">
      <c r="B477" s="22"/>
      <c r="E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196"/>
      <c r="FQ477" s="99"/>
    </row>
    <row r="478" spans="2:173" s="12" customFormat="1" ht="17.55" customHeight="1">
      <c r="B478" s="22"/>
      <c r="E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196"/>
      <c r="FQ478" s="99"/>
    </row>
    <row r="479" spans="2:173" s="12" customFormat="1" ht="17.55" customHeight="1">
      <c r="B479" s="22"/>
      <c r="E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196"/>
      <c r="FQ479" s="99"/>
    </row>
    <row r="480" spans="2:173" s="12" customFormat="1" ht="17.55" customHeight="1">
      <c r="B480" s="22"/>
      <c r="E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196"/>
      <c r="FQ480" s="99"/>
    </row>
    <row r="481" spans="2:173" s="12" customFormat="1" ht="17.55" customHeight="1">
      <c r="B481" s="22"/>
      <c r="E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196"/>
      <c r="FQ481" s="99"/>
    </row>
    <row r="482" spans="2:173" s="12" customFormat="1" ht="17.55" customHeight="1">
      <c r="B482" s="22"/>
      <c r="E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196"/>
      <c r="FQ482" s="99"/>
    </row>
    <row r="483" spans="2:173" s="12" customFormat="1" ht="17.55" customHeight="1">
      <c r="B483" s="22"/>
      <c r="E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196"/>
      <c r="FQ483" s="99"/>
    </row>
    <row r="484" spans="2:173" s="12" customFormat="1" ht="17.55" customHeight="1">
      <c r="B484" s="22"/>
      <c r="E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196"/>
      <c r="FQ484" s="99"/>
    </row>
    <row r="485" spans="2:173" s="12" customFormat="1" ht="17.55" customHeight="1">
      <c r="B485" s="22"/>
      <c r="E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196"/>
      <c r="FQ485" s="99"/>
    </row>
    <row r="486" spans="2:173" s="12" customFormat="1" ht="17.55" customHeight="1">
      <c r="B486" s="22"/>
      <c r="E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196"/>
      <c r="FQ486" s="99"/>
    </row>
    <row r="487" spans="2:173" s="12" customFormat="1" ht="17.55" customHeight="1">
      <c r="B487" s="22"/>
      <c r="E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196"/>
      <c r="FQ487" s="99"/>
    </row>
    <row r="488" spans="2:173" s="12" customFormat="1" ht="17.55" customHeight="1">
      <c r="B488" s="22"/>
      <c r="E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196"/>
      <c r="FQ488" s="99"/>
    </row>
    <row r="489" spans="2:173" s="12" customFormat="1" ht="17.55" customHeight="1">
      <c r="B489" s="22"/>
      <c r="E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196"/>
      <c r="FQ489" s="99"/>
    </row>
    <row r="490" spans="2:173" s="12" customFormat="1" ht="17.55" customHeight="1">
      <c r="B490" s="22"/>
      <c r="E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196"/>
      <c r="FQ490" s="99"/>
    </row>
    <row r="491" spans="2:173" s="12" customFormat="1" ht="17.55" customHeight="1">
      <c r="B491" s="22"/>
      <c r="E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196"/>
      <c r="FQ491" s="99"/>
    </row>
    <row r="492" spans="2:173" s="12" customFormat="1" ht="17.55" customHeight="1">
      <c r="B492" s="22"/>
      <c r="E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196"/>
      <c r="FQ492" s="99"/>
    </row>
    <row r="493" spans="2:173" s="12" customFormat="1" ht="17.55" customHeight="1">
      <c r="B493" s="22"/>
      <c r="E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196"/>
      <c r="FQ493" s="99"/>
    </row>
    <row r="494" spans="2:173" s="12" customFormat="1" ht="17.55" customHeight="1">
      <c r="B494" s="22"/>
      <c r="E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196"/>
      <c r="FQ494" s="99"/>
    </row>
    <row r="495" spans="2:173" s="12" customFormat="1" ht="17.55" customHeight="1">
      <c r="B495" s="22"/>
      <c r="E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196"/>
      <c r="FQ495" s="99"/>
    </row>
    <row r="496" spans="2:173" s="12" customFormat="1" ht="17.55" customHeight="1">
      <c r="B496" s="22"/>
      <c r="E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196"/>
      <c r="FQ496" s="99"/>
    </row>
    <row r="497" spans="2:173" s="12" customFormat="1" ht="17.55" customHeight="1">
      <c r="B497" s="22"/>
      <c r="E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196"/>
      <c r="FQ497" s="99"/>
    </row>
    <row r="498" spans="2:173" s="12" customFormat="1" ht="17.55" customHeight="1">
      <c r="B498" s="22"/>
      <c r="E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196"/>
      <c r="FQ498" s="99"/>
    </row>
    <row r="499" spans="2:173" s="12" customFormat="1" ht="17.55" customHeight="1">
      <c r="B499" s="22"/>
      <c r="E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196"/>
      <c r="FQ499" s="99"/>
    </row>
    <row r="500" spans="2:173" s="12" customFormat="1" ht="17.55" customHeight="1">
      <c r="B500" s="22"/>
      <c r="E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196"/>
      <c r="FQ500" s="99"/>
    </row>
    <row r="501" spans="2:173" s="12" customFormat="1" ht="17.55" customHeight="1">
      <c r="B501" s="22"/>
      <c r="E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196"/>
      <c r="FQ501" s="99"/>
    </row>
    <row r="502" spans="2:173" s="12" customFormat="1" ht="17.55" customHeight="1">
      <c r="B502" s="22"/>
      <c r="E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196"/>
      <c r="FQ502" s="99"/>
    </row>
    <row r="503" spans="2:173" s="12" customFormat="1" ht="17.55" customHeight="1">
      <c r="B503" s="22"/>
      <c r="E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196"/>
      <c r="FQ503" s="99"/>
    </row>
    <row r="504" spans="2:173" s="12" customFormat="1" ht="17.55" customHeight="1">
      <c r="B504" s="22"/>
      <c r="E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196"/>
      <c r="FQ504" s="99"/>
    </row>
    <row r="505" spans="2:173" s="12" customFormat="1" ht="17.55" customHeight="1">
      <c r="B505" s="22"/>
      <c r="E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196"/>
      <c r="FQ505" s="99"/>
    </row>
    <row r="506" spans="2:173" s="12" customFormat="1" ht="17.55" customHeight="1">
      <c r="B506" s="22"/>
      <c r="E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196"/>
      <c r="FQ506" s="99"/>
    </row>
    <row r="507" spans="2:173" s="12" customFormat="1" ht="17.55" customHeight="1">
      <c r="B507" s="22"/>
      <c r="E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196"/>
      <c r="FQ507" s="99"/>
    </row>
    <row r="508" spans="2:173" s="12" customFormat="1" ht="17.55" customHeight="1">
      <c r="B508" s="22"/>
      <c r="E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196"/>
      <c r="FQ508" s="99"/>
    </row>
    <row r="509" spans="2:173" s="12" customFormat="1" ht="17.55" customHeight="1">
      <c r="B509" s="22"/>
      <c r="E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196"/>
      <c r="FQ509" s="99"/>
    </row>
    <row r="510" spans="2:173" s="12" customFormat="1" ht="17.55" customHeight="1">
      <c r="B510" s="22"/>
      <c r="E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196"/>
      <c r="FQ510" s="99"/>
    </row>
    <row r="511" spans="2:173" s="12" customFormat="1" ht="17.55" customHeight="1">
      <c r="B511" s="22"/>
      <c r="E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196"/>
      <c r="FQ511" s="99"/>
    </row>
    <row r="512" spans="2:173" s="12" customFormat="1" ht="17.55" customHeight="1">
      <c r="B512" s="22"/>
      <c r="E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196"/>
      <c r="FQ512" s="99"/>
    </row>
    <row r="513" spans="2:173" s="12" customFormat="1" ht="17.55" customHeight="1">
      <c r="B513" s="22"/>
      <c r="E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196"/>
      <c r="FQ513" s="99"/>
    </row>
    <row r="514" spans="2:173" s="12" customFormat="1" ht="17.55" customHeight="1">
      <c r="B514" s="22"/>
      <c r="E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196"/>
      <c r="FQ514" s="99"/>
    </row>
    <row r="515" spans="2:173" s="12" customFormat="1" ht="17.55" customHeight="1">
      <c r="B515" s="22"/>
      <c r="E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196"/>
      <c r="FQ515" s="99"/>
    </row>
    <row r="516" spans="2:173" s="12" customFormat="1" ht="17.55" customHeight="1">
      <c r="B516" s="22"/>
      <c r="E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196"/>
      <c r="FQ516" s="99"/>
    </row>
    <row r="517" spans="2:173" s="12" customFormat="1" ht="17.55" customHeight="1">
      <c r="B517" s="22"/>
      <c r="E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196"/>
      <c r="FQ517" s="99"/>
    </row>
    <row r="518" spans="2:173" s="12" customFormat="1" ht="17.55" customHeight="1">
      <c r="B518" s="22"/>
      <c r="E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196"/>
      <c r="FQ518" s="99"/>
    </row>
    <row r="519" spans="2:173" s="12" customFormat="1" ht="17.55" customHeight="1">
      <c r="B519" s="22"/>
      <c r="E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196"/>
      <c r="FQ519" s="99"/>
    </row>
    <row r="520" spans="2:173" s="12" customFormat="1" ht="17.55" customHeight="1">
      <c r="B520" s="22"/>
      <c r="E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196"/>
      <c r="FQ520" s="99"/>
    </row>
    <row r="521" spans="2:173" s="12" customFormat="1" ht="17.55" customHeight="1">
      <c r="B521" s="22"/>
      <c r="E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196"/>
      <c r="FQ521" s="99"/>
    </row>
    <row r="522" spans="2:173" s="12" customFormat="1" ht="17.55" customHeight="1">
      <c r="B522" s="22"/>
      <c r="E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196"/>
      <c r="FQ522" s="99"/>
    </row>
    <row r="523" spans="2:173" s="12" customFormat="1" ht="17.55" customHeight="1">
      <c r="B523" s="22"/>
      <c r="E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196"/>
      <c r="FQ523" s="99"/>
    </row>
    <row r="524" spans="2:173" s="12" customFormat="1" ht="17.55" customHeight="1">
      <c r="B524" s="22"/>
      <c r="E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196"/>
      <c r="FQ524" s="99"/>
    </row>
    <row r="525" spans="2:173" s="12" customFormat="1" ht="17.55" customHeight="1">
      <c r="B525" s="22"/>
      <c r="E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196"/>
      <c r="FQ525" s="99"/>
    </row>
    <row r="526" spans="2:173" s="12" customFormat="1" ht="17.55" customHeight="1">
      <c r="B526" s="22"/>
      <c r="E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196"/>
      <c r="FQ526" s="99"/>
    </row>
    <row r="527" spans="2:173" s="12" customFormat="1" ht="17.55" customHeight="1">
      <c r="B527" s="22"/>
      <c r="E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196"/>
      <c r="FQ527" s="99"/>
    </row>
    <row r="528" spans="2:173" s="12" customFormat="1" ht="17.55" customHeight="1">
      <c r="B528" s="22"/>
      <c r="E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196"/>
      <c r="FQ528" s="99"/>
    </row>
    <row r="529" spans="2:173" s="12" customFormat="1" ht="17.55" customHeight="1">
      <c r="B529" s="22"/>
      <c r="E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196"/>
      <c r="FQ529" s="99"/>
    </row>
    <row r="530" spans="2:173" s="12" customFormat="1" ht="17.55" customHeight="1">
      <c r="B530" s="22"/>
      <c r="E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196"/>
      <c r="FQ530" s="99"/>
    </row>
    <row r="531" spans="2:173" s="12" customFormat="1" ht="17.55" customHeight="1">
      <c r="B531" s="22"/>
      <c r="E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196"/>
      <c r="FQ531" s="99"/>
    </row>
    <row r="532" spans="2:173" s="12" customFormat="1" ht="17.55" customHeight="1">
      <c r="B532" s="22"/>
      <c r="E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196"/>
      <c r="FQ532" s="99"/>
    </row>
    <row r="533" spans="2:173" s="12" customFormat="1" ht="17.55" customHeight="1">
      <c r="B533" s="22"/>
      <c r="E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196"/>
      <c r="FQ533" s="99"/>
    </row>
    <row r="534" spans="2:173" s="12" customFormat="1" ht="17.55" customHeight="1">
      <c r="B534" s="22"/>
      <c r="E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196"/>
      <c r="FQ534" s="99"/>
    </row>
    <row r="535" spans="2:173" s="12" customFormat="1" ht="17.55" customHeight="1">
      <c r="B535" s="22"/>
      <c r="E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196"/>
      <c r="FQ535" s="99"/>
    </row>
    <row r="536" spans="2:173" s="12" customFormat="1" ht="17.55" customHeight="1">
      <c r="B536" s="22"/>
      <c r="E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196"/>
      <c r="FQ536" s="99"/>
    </row>
    <row r="537" spans="2:173" s="12" customFormat="1" ht="17.55" customHeight="1">
      <c r="B537" s="22"/>
      <c r="E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196"/>
      <c r="FQ537" s="99"/>
    </row>
    <row r="538" spans="2:173" s="12" customFormat="1" ht="17.55" customHeight="1">
      <c r="B538" s="22"/>
      <c r="E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196"/>
      <c r="FQ538" s="99"/>
    </row>
    <row r="539" spans="2:173" s="12" customFormat="1" ht="17.55" customHeight="1">
      <c r="B539" s="22"/>
      <c r="E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196"/>
      <c r="FQ539" s="99"/>
    </row>
    <row r="540" spans="2:173" s="12" customFormat="1" ht="17.55" customHeight="1">
      <c r="B540" s="22"/>
      <c r="E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196"/>
      <c r="FQ540" s="99"/>
    </row>
    <row r="541" spans="2:173" s="12" customFormat="1" ht="17.55" customHeight="1">
      <c r="B541" s="22"/>
      <c r="E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196"/>
      <c r="FQ541" s="99"/>
    </row>
    <row r="542" spans="2:173" s="12" customFormat="1" ht="17.55" customHeight="1">
      <c r="B542" s="22"/>
      <c r="E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196"/>
      <c r="FQ542" s="99"/>
    </row>
    <row r="543" spans="2:173" s="12" customFormat="1" ht="17.55" customHeight="1">
      <c r="B543" s="22"/>
      <c r="E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196"/>
      <c r="FQ543" s="99"/>
    </row>
    <row r="544" spans="2:173" s="12" customFormat="1" ht="17.55" customHeight="1">
      <c r="B544" s="22"/>
      <c r="E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196"/>
      <c r="FQ544" s="99"/>
    </row>
    <row r="545" spans="2:173" s="12" customFormat="1" ht="17.55" customHeight="1">
      <c r="B545" s="22"/>
      <c r="E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196"/>
      <c r="FQ545" s="99"/>
    </row>
    <row r="546" spans="2:173" s="12" customFormat="1" ht="17.55" customHeight="1">
      <c r="B546" s="22"/>
      <c r="E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196"/>
      <c r="FQ546" s="99"/>
    </row>
    <row r="547" spans="2:173" s="12" customFormat="1" ht="17.55" customHeight="1">
      <c r="B547" s="22"/>
      <c r="E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196"/>
      <c r="FQ547" s="99"/>
    </row>
    <row r="548" spans="2:173" s="12" customFormat="1" ht="17.55" customHeight="1">
      <c r="B548" s="22"/>
      <c r="E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196"/>
      <c r="FQ548" s="99"/>
    </row>
    <row r="549" spans="2:173" s="12" customFormat="1" ht="17.55" customHeight="1">
      <c r="B549" s="22"/>
      <c r="E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196"/>
      <c r="FQ549" s="99"/>
    </row>
    <row r="550" spans="2:173" s="12" customFormat="1" ht="17.55" customHeight="1">
      <c r="B550" s="22"/>
      <c r="E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196"/>
      <c r="FQ550" s="99"/>
    </row>
    <row r="551" spans="2:173" s="12" customFormat="1" ht="17.55" customHeight="1">
      <c r="B551" s="22"/>
      <c r="E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196"/>
      <c r="FQ551" s="99"/>
    </row>
    <row r="552" spans="2:173" s="12" customFormat="1" ht="17.55" customHeight="1">
      <c r="B552" s="22"/>
      <c r="E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196"/>
      <c r="FQ552" s="99"/>
    </row>
    <row r="553" spans="2:173" s="12" customFormat="1" ht="17.55" customHeight="1">
      <c r="B553" s="22"/>
      <c r="E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196"/>
      <c r="FQ553" s="99"/>
    </row>
    <row r="554" spans="2:173" s="12" customFormat="1" ht="17.55" customHeight="1">
      <c r="B554" s="22"/>
      <c r="E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196"/>
      <c r="FQ554" s="99"/>
    </row>
    <row r="555" spans="2:173" s="12" customFormat="1" ht="17.55" customHeight="1">
      <c r="B555" s="22"/>
      <c r="E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196"/>
      <c r="FQ555" s="99"/>
    </row>
    <row r="556" spans="2:173" s="12" customFormat="1" ht="17.55" customHeight="1">
      <c r="B556" s="22"/>
      <c r="E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196"/>
      <c r="FQ556" s="99"/>
    </row>
    <row r="557" spans="2:173" s="12" customFormat="1" ht="17.55" customHeight="1">
      <c r="B557" s="22"/>
      <c r="E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196"/>
      <c r="FQ557" s="99"/>
    </row>
    <row r="558" spans="2:173" s="12" customFormat="1" ht="17.55" customHeight="1">
      <c r="B558" s="22"/>
      <c r="E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196"/>
      <c r="FQ558" s="99"/>
    </row>
    <row r="559" spans="2:173" s="12" customFormat="1" ht="17.55" customHeight="1">
      <c r="B559" s="22"/>
      <c r="E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196"/>
      <c r="FQ559" s="99"/>
    </row>
    <row r="560" spans="2:173" s="12" customFormat="1" ht="17.55" customHeight="1">
      <c r="B560" s="22"/>
      <c r="E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196"/>
      <c r="FQ560" s="99"/>
    </row>
    <row r="561" spans="2:173" s="12" customFormat="1" ht="17.55" customHeight="1">
      <c r="B561" s="22"/>
      <c r="E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196"/>
      <c r="FQ561" s="99"/>
    </row>
    <row r="562" spans="2:173" s="12" customFormat="1" ht="17.55" customHeight="1">
      <c r="B562" s="22"/>
      <c r="E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196"/>
      <c r="FQ562" s="99"/>
    </row>
    <row r="563" spans="2:173" s="12" customFormat="1" ht="17.55" customHeight="1">
      <c r="B563" s="22"/>
      <c r="E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196"/>
      <c r="FQ563" s="99"/>
    </row>
    <row r="564" spans="2:173" s="12" customFormat="1" ht="17.55" customHeight="1">
      <c r="B564" s="22"/>
      <c r="E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196"/>
      <c r="FQ564" s="99"/>
    </row>
    <row r="565" spans="2:173" s="12" customFormat="1" ht="17.55" customHeight="1">
      <c r="B565" s="22"/>
      <c r="E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196"/>
      <c r="FQ565" s="99"/>
    </row>
    <row r="566" spans="2:173" s="12" customFormat="1" ht="17.55" customHeight="1">
      <c r="B566" s="22"/>
      <c r="E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196"/>
      <c r="FQ566" s="99"/>
    </row>
    <row r="567" spans="2:173" s="12" customFormat="1" ht="17.55" customHeight="1">
      <c r="B567" s="22"/>
      <c r="E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196"/>
      <c r="FQ567" s="99"/>
    </row>
    <row r="568" spans="2:173" s="12" customFormat="1" ht="17.55" customHeight="1">
      <c r="B568" s="22"/>
      <c r="E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196"/>
      <c r="FQ568" s="99"/>
    </row>
    <row r="569" spans="2:173" s="12" customFormat="1" ht="17.55" customHeight="1">
      <c r="B569" s="22"/>
      <c r="E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196"/>
      <c r="FQ569" s="99"/>
    </row>
    <row r="570" spans="2:173" s="12" customFormat="1" ht="17.55" customHeight="1">
      <c r="B570" s="22"/>
      <c r="E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196"/>
      <c r="FQ570" s="99"/>
    </row>
    <row r="571" spans="2:173" s="12" customFormat="1" ht="17.55" customHeight="1">
      <c r="B571" s="22"/>
      <c r="E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196"/>
      <c r="FQ571" s="99"/>
    </row>
    <row r="572" spans="2:173" s="12" customFormat="1" ht="17.55" customHeight="1">
      <c r="B572" s="22"/>
      <c r="E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196"/>
      <c r="FQ572" s="99"/>
    </row>
    <row r="573" spans="2:173" s="12" customFormat="1" ht="17.55" customHeight="1">
      <c r="B573" s="22"/>
      <c r="E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196"/>
      <c r="FQ573" s="99"/>
    </row>
    <row r="574" spans="2:173" s="12" customFormat="1" ht="17.55" customHeight="1">
      <c r="B574" s="22"/>
      <c r="E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196"/>
      <c r="FQ574" s="99"/>
    </row>
    <row r="575" spans="2:173" s="12" customFormat="1" ht="17.55" customHeight="1">
      <c r="B575" s="22"/>
      <c r="E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196"/>
      <c r="FQ575" s="99"/>
    </row>
    <row r="576" spans="2:173" s="12" customFormat="1" ht="17.55" customHeight="1">
      <c r="B576" s="22"/>
      <c r="E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196"/>
      <c r="FQ576" s="99"/>
    </row>
    <row r="577" spans="2:173" s="12" customFormat="1" ht="17.55" customHeight="1">
      <c r="B577" s="22"/>
      <c r="E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196"/>
      <c r="FQ577" s="99"/>
    </row>
    <row r="578" spans="2:173" s="12" customFormat="1" ht="17.55" customHeight="1">
      <c r="B578" s="22"/>
      <c r="E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196"/>
      <c r="FQ578" s="99"/>
    </row>
    <row r="579" spans="2:173" s="12" customFormat="1" ht="17.55" customHeight="1">
      <c r="B579" s="22"/>
      <c r="E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196"/>
      <c r="FQ579" s="99"/>
    </row>
    <row r="580" spans="2:173" s="12" customFormat="1" ht="17.55" customHeight="1">
      <c r="B580" s="22"/>
      <c r="E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196"/>
      <c r="FQ580" s="99"/>
    </row>
    <row r="581" spans="2:173" s="12" customFormat="1" ht="17.55" customHeight="1">
      <c r="B581" s="22"/>
      <c r="E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196"/>
      <c r="FQ581" s="99"/>
    </row>
    <row r="582" spans="2:173" s="12" customFormat="1" ht="17.55" customHeight="1">
      <c r="B582" s="22"/>
      <c r="E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196"/>
      <c r="FQ582" s="99"/>
    </row>
    <row r="583" spans="2:173" s="12" customFormat="1" ht="17.55" customHeight="1">
      <c r="B583" s="22"/>
      <c r="E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196"/>
      <c r="FQ583" s="99"/>
    </row>
    <row r="584" spans="2:173" s="12" customFormat="1" ht="17.55" customHeight="1">
      <c r="B584" s="22"/>
      <c r="E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196"/>
      <c r="FQ584" s="99"/>
    </row>
    <row r="585" spans="2:173" s="12" customFormat="1" ht="17.55" customHeight="1">
      <c r="B585" s="22"/>
      <c r="E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196"/>
      <c r="FQ585" s="99"/>
    </row>
    <row r="586" spans="2:173" s="12" customFormat="1" ht="17.55" customHeight="1">
      <c r="B586" s="22"/>
      <c r="E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196"/>
      <c r="FQ586" s="99"/>
    </row>
    <row r="587" spans="2:173" s="12" customFormat="1" ht="17.55" customHeight="1">
      <c r="B587" s="22"/>
      <c r="E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196"/>
      <c r="FQ587" s="99"/>
    </row>
    <row r="588" spans="2:173" s="12" customFormat="1" ht="17.55" customHeight="1">
      <c r="B588" s="22"/>
      <c r="E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196"/>
      <c r="FQ588" s="99"/>
    </row>
    <row r="589" spans="2:173" s="12" customFormat="1" ht="17.55" customHeight="1">
      <c r="B589" s="22"/>
      <c r="E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196"/>
      <c r="FQ589" s="99"/>
    </row>
    <row r="590" spans="2:173" s="12" customFormat="1" ht="17.55" customHeight="1">
      <c r="B590" s="22"/>
      <c r="E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196"/>
      <c r="FQ590" s="99"/>
    </row>
    <row r="591" spans="2:173" s="12" customFormat="1" ht="17.55" customHeight="1">
      <c r="B591" s="22"/>
      <c r="E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196"/>
      <c r="FQ591" s="99"/>
    </row>
    <row r="592" spans="2:173" s="12" customFormat="1" ht="17.55" customHeight="1">
      <c r="B592" s="22"/>
      <c r="E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196"/>
      <c r="FQ592" s="99"/>
    </row>
    <row r="593" spans="2:173" s="12" customFormat="1" ht="17.55" customHeight="1">
      <c r="B593" s="22"/>
      <c r="E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196"/>
      <c r="FQ593" s="99"/>
    </row>
    <row r="594" spans="2:173" s="12" customFormat="1" ht="17.55" customHeight="1">
      <c r="B594" s="22"/>
      <c r="E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196"/>
      <c r="FQ594" s="99"/>
    </row>
    <row r="595" spans="2:173" s="12" customFormat="1" ht="17.55" customHeight="1">
      <c r="B595" s="22"/>
      <c r="E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196"/>
      <c r="FQ595" s="99"/>
    </row>
    <row r="596" spans="2:173" s="12" customFormat="1" ht="17.55" customHeight="1">
      <c r="B596" s="22"/>
      <c r="E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196"/>
      <c r="FQ596" s="99"/>
    </row>
    <row r="597" spans="2:173" s="12" customFormat="1" ht="17.55" customHeight="1">
      <c r="B597" s="22"/>
      <c r="E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196"/>
      <c r="FQ597" s="99"/>
    </row>
    <row r="598" spans="2:173" s="12" customFormat="1" ht="17.55" customHeight="1">
      <c r="B598" s="22"/>
      <c r="E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196"/>
      <c r="FQ598" s="99"/>
    </row>
    <row r="599" spans="2:173" s="12" customFormat="1" ht="17.55" customHeight="1">
      <c r="B599" s="22"/>
      <c r="E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196"/>
      <c r="FQ599" s="99"/>
    </row>
    <row r="600" spans="2:173" s="12" customFormat="1" ht="17.55" customHeight="1">
      <c r="B600" s="22"/>
      <c r="E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196"/>
      <c r="FQ600" s="99"/>
    </row>
    <row r="601" spans="2:173" s="12" customFormat="1" ht="17.55" customHeight="1">
      <c r="B601" s="22"/>
      <c r="E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196"/>
      <c r="FQ601" s="99"/>
    </row>
    <row r="602" spans="2:173" s="12" customFormat="1" ht="17.55" customHeight="1">
      <c r="B602" s="22"/>
      <c r="E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196"/>
      <c r="FQ602" s="99"/>
    </row>
    <row r="603" spans="2:173" s="12" customFormat="1" ht="17.55" customHeight="1">
      <c r="B603" s="22"/>
      <c r="E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196"/>
      <c r="FQ603" s="99"/>
    </row>
    <row r="604" spans="2:173" s="12" customFormat="1" ht="17.55" customHeight="1">
      <c r="B604" s="22"/>
      <c r="E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196"/>
      <c r="FQ604" s="99"/>
    </row>
    <row r="605" spans="2:173" s="12" customFormat="1" ht="17.55" customHeight="1">
      <c r="B605" s="22"/>
      <c r="E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196"/>
      <c r="FQ605" s="99"/>
    </row>
    <row r="606" spans="2:173" s="12" customFormat="1" ht="17.55" customHeight="1">
      <c r="B606" s="22"/>
      <c r="E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196"/>
      <c r="FQ606" s="99"/>
    </row>
    <row r="607" spans="2:173" s="12" customFormat="1" ht="17.55" customHeight="1">
      <c r="B607" s="22"/>
      <c r="E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196"/>
      <c r="FQ607" s="99"/>
    </row>
    <row r="608" spans="2:173" s="12" customFormat="1" ht="17.55" customHeight="1">
      <c r="B608" s="22"/>
      <c r="E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196"/>
      <c r="FQ608" s="99"/>
    </row>
    <row r="609" spans="2:173" s="12" customFormat="1" ht="17.55" customHeight="1">
      <c r="B609" s="22"/>
      <c r="E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196"/>
      <c r="FQ609" s="99"/>
    </row>
    <row r="610" spans="2:173" s="12" customFormat="1" ht="17.55" customHeight="1">
      <c r="B610" s="22"/>
      <c r="E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196"/>
      <c r="FQ610" s="99"/>
    </row>
    <row r="611" spans="2:173" s="12" customFormat="1" ht="17.55" customHeight="1">
      <c r="B611" s="22"/>
      <c r="E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196"/>
      <c r="FQ611" s="99"/>
    </row>
    <row r="612" spans="2:173" s="12" customFormat="1" ht="17.55" customHeight="1">
      <c r="B612" s="22"/>
      <c r="E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196"/>
      <c r="FQ612" s="99"/>
    </row>
    <row r="613" spans="2:173" s="12" customFormat="1" ht="17.55" customHeight="1">
      <c r="B613" s="22"/>
      <c r="E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196"/>
      <c r="FQ613" s="99"/>
    </row>
    <row r="614" spans="2:173" s="12" customFormat="1" ht="17.55" customHeight="1">
      <c r="B614" s="22"/>
      <c r="E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196"/>
      <c r="FQ614" s="99"/>
    </row>
    <row r="615" spans="2:173" s="12" customFormat="1" ht="17.55" customHeight="1">
      <c r="B615" s="22"/>
      <c r="E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196"/>
      <c r="FQ615" s="99"/>
    </row>
    <row r="616" spans="2:173" s="12" customFormat="1" ht="17.55" customHeight="1">
      <c r="B616" s="22"/>
      <c r="E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196"/>
      <c r="FQ616" s="99"/>
    </row>
    <row r="617" spans="2:173" s="12" customFormat="1" ht="17.55" customHeight="1">
      <c r="B617" s="22"/>
      <c r="E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196"/>
      <c r="FQ617" s="99"/>
    </row>
    <row r="618" spans="2:173" s="12" customFormat="1" ht="17.55" customHeight="1">
      <c r="B618" s="22"/>
      <c r="E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196"/>
      <c r="FQ618" s="99"/>
    </row>
    <row r="619" spans="2:173" s="12" customFormat="1" ht="17.55" customHeight="1">
      <c r="B619" s="22"/>
      <c r="E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196"/>
      <c r="FQ619" s="99"/>
    </row>
    <row r="620" spans="2:173" s="12" customFormat="1" ht="17.55" customHeight="1">
      <c r="B620" s="22"/>
      <c r="E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196"/>
      <c r="FQ620" s="99"/>
    </row>
    <row r="621" spans="2:173" s="12" customFormat="1" ht="17.55" customHeight="1">
      <c r="B621" s="22"/>
      <c r="E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196"/>
      <c r="FQ621" s="99"/>
    </row>
    <row r="622" spans="2:173" s="12" customFormat="1" ht="17.55" customHeight="1">
      <c r="B622" s="22"/>
      <c r="E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196"/>
      <c r="FQ622" s="99"/>
    </row>
    <row r="623" spans="2:173" s="12" customFormat="1" ht="17.55" customHeight="1">
      <c r="B623" s="22"/>
      <c r="E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196"/>
      <c r="FQ623" s="99"/>
    </row>
    <row r="624" spans="2:173" s="12" customFormat="1" ht="17.55" customHeight="1">
      <c r="B624" s="22"/>
      <c r="E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196"/>
      <c r="FQ624" s="99"/>
    </row>
    <row r="625" spans="2:173" s="12" customFormat="1" ht="17.55" customHeight="1">
      <c r="B625" s="22"/>
      <c r="E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196"/>
      <c r="FQ625" s="99"/>
    </row>
    <row r="626" spans="2:173" s="12" customFormat="1" ht="17.55" customHeight="1">
      <c r="B626" s="22"/>
      <c r="E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196"/>
      <c r="FQ626" s="99"/>
    </row>
    <row r="627" spans="2:173" s="12" customFormat="1" ht="17.55" customHeight="1">
      <c r="B627" s="22"/>
      <c r="E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196"/>
      <c r="FQ627" s="99"/>
    </row>
    <row r="628" spans="2:173" s="12" customFormat="1" ht="17.55" customHeight="1">
      <c r="B628" s="22"/>
      <c r="E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196"/>
      <c r="FQ628" s="99"/>
    </row>
    <row r="629" spans="2:173" s="12" customFormat="1" ht="17.55" customHeight="1">
      <c r="B629" s="22"/>
      <c r="E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196"/>
      <c r="FQ629" s="99"/>
    </row>
    <row r="630" spans="2:173" s="12" customFormat="1" ht="17.55" customHeight="1">
      <c r="B630" s="22"/>
      <c r="E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196"/>
      <c r="FQ630" s="99"/>
    </row>
    <row r="631" spans="2:173" s="12" customFormat="1" ht="17.55" customHeight="1">
      <c r="B631" s="22"/>
      <c r="E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196"/>
      <c r="FQ631" s="99"/>
    </row>
    <row r="632" spans="2:173" s="12" customFormat="1" ht="17.55" customHeight="1">
      <c r="B632" s="22"/>
      <c r="E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196"/>
      <c r="FQ632" s="99"/>
    </row>
    <row r="633" spans="2:173" s="12" customFormat="1" ht="17.55" customHeight="1">
      <c r="B633" s="22"/>
      <c r="E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196"/>
      <c r="FQ633" s="99"/>
    </row>
    <row r="634" spans="2:173" s="12" customFormat="1" ht="17.55" customHeight="1">
      <c r="B634" s="22"/>
      <c r="E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196"/>
      <c r="FQ634" s="99"/>
    </row>
    <row r="635" spans="2:173" s="12" customFormat="1" ht="17.55" customHeight="1">
      <c r="B635" s="22"/>
      <c r="E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196"/>
      <c r="FQ635" s="99"/>
    </row>
    <row r="636" spans="2:173" s="12" customFormat="1" ht="17.55" customHeight="1">
      <c r="B636" s="22"/>
      <c r="E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196"/>
      <c r="FQ636" s="99"/>
    </row>
    <row r="637" spans="2:173" s="12" customFormat="1" ht="17.55" customHeight="1">
      <c r="B637" s="22"/>
      <c r="E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196"/>
      <c r="FQ637" s="99"/>
    </row>
    <row r="638" spans="2:173" s="12" customFormat="1" ht="17.55" customHeight="1">
      <c r="B638" s="22"/>
      <c r="E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196"/>
      <c r="FQ638" s="99"/>
    </row>
    <row r="639" spans="2:173" s="12" customFormat="1" ht="17.55" customHeight="1">
      <c r="B639" s="22"/>
      <c r="E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196"/>
      <c r="FQ639" s="99"/>
    </row>
    <row r="640" spans="2:173" s="12" customFormat="1" ht="17.55" customHeight="1">
      <c r="B640" s="22"/>
      <c r="E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196"/>
      <c r="FQ640" s="99"/>
    </row>
    <row r="641" spans="2:173" s="12" customFormat="1" ht="17.55" customHeight="1">
      <c r="B641" s="22"/>
      <c r="E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196"/>
      <c r="FQ641" s="99"/>
    </row>
    <row r="642" spans="2:173" s="12" customFormat="1" ht="17.55" customHeight="1">
      <c r="B642" s="22"/>
      <c r="E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196"/>
      <c r="FQ642" s="99"/>
    </row>
    <row r="643" spans="2:173" s="12" customFormat="1" ht="17.55" customHeight="1">
      <c r="B643" s="22"/>
      <c r="E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196"/>
      <c r="FQ643" s="99"/>
    </row>
    <row r="644" spans="2:173" s="12" customFormat="1" ht="17.55" customHeight="1">
      <c r="B644" s="22"/>
      <c r="E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196"/>
      <c r="FQ644" s="99"/>
    </row>
    <row r="645" spans="2:173" s="12" customFormat="1" ht="17.55" customHeight="1">
      <c r="B645" s="22"/>
      <c r="E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196"/>
      <c r="FQ645" s="99"/>
    </row>
    <row r="646" spans="2:173" s="12" customFormat="1" ht="17.55" customHeight="1">
      <c r="B646" s="22"/>
      <c r="E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196"/>
      <c r="FQ646" s="99"/>
    </row>
    <row r="647" spans="2:173" s="12" customFormat="1" ht="17.55" customHeight="1">
      <c r="B647" s="22"/>
      <c r="E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196"/>
      <c r="FQ647" s="99"/>
    </row>
    <row r="648" spans="2:173" s="12" customFormat="1" ht="17.55" customHeight="1">
      <c r="B648" s="22"/>
      <c r="E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196"/>
      <c r="FQ648" s="99"/>
    </row>
    <row r="649" spans="2:173" s="12" customFormat="1" ht="17.55" customHeight="1">
      <c r="B649" s="22"/>
      <c r="E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196"/>
      <c r="FQ649" s="99"/>
    </row>
    <row r="650" spans="2:173" s="12" customFormat="1" ht="17.55" customHeight="1">
      <c r="B650" s="22"/>
      <c r="E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196"/>
      <c r="FQ650" s="99"/>
    </row>
    <row r="651" spans="2:173" s="12" customFormat="1" ht="17.55" customHeight="1">
      <c r="B651" s="22"/>
      <c r="E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196"/>
      <c r="FQ651" s="99"/>
    </row>
    <row r="652" spans="2:173" s="12" customFormat="1" ht="17.55" customHeight="1">
      <c r="B652" s="22"/>
      <c r="E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196"/>
      <c r="FQ652" s="99"/>
    </row>
    <row r="653" spans="2:173" s="12" customFormat="1">
      <c r="B653" s="22"/>
      <c r="E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196"/>
      <c r="FQ653" s="99"/>
    </row>
    <row r="654" spans="2:173" s="12" customFormat="1">
      <c r="B654" s="22"/>
      <c r="E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196"/>
      <c r="FQ654" s="99"/>
    </row>
    <row r="655" spans="2:173" s="12" customFormat="1">
      <c r="B655" s="22"/>
      <c r="E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196"/>
      <c r="FQ655" s="99"/>
    </row>
    <row r="656" spans="2:173" s="12" customFormat="1">
      <c r="B656" s="22"/>
      <c r="E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196"/>
      <c r="FQ656" s="99"/>
    </row>
    <row r="657" spans="2:173" s="12" customFormat="1">
      <c r="B657" s="22"/>
      <c r="E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196"/>
      <c r="FQ657" s="99"/>
    </row>
    <row r="658" spans="2:173" s="12" customFormat="1">
      <c r="B658" s="22"/>
      <c r="E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196"/>
      <c r="FQ658" s="99"/>
    </row>
    <row r="659" spans="2:173" s="12" customFormat="1">
      <c r="B659" s="22"/>
      <c r="E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196"/>
      <c r="FQ659" s="99"/>
    </row>
    <row r="660" spans="2:173" s="12" customFormat="1">
      <c r="B660" s="22"/>
      <c r="E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196"/>
      <c r="FQ660" s="99"/>
    </row>
    <row r="661" spans="2:173" s="12" customFormat="1">
      <c r="B661" s="22"/>
      <c r="E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196"/>
      <c r="FQ661" s="99"/>
    </row>
    <row r="662" spans="2:173" s="12" customFormat="1">
      <c r="B662" s="22"/>
      <c r="E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196"/>
      <c r="FQ662" s="99"/>
    </row>
    <row r="663" spans="2:173" s="12" customFormat="1">
      <c r="B663" s="22"/>
      <c r="E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196"/>
      <c r="FQ663" s="99"/>
    </row>
    <row r="664" spans="2:173" s="12" customFormat="1">
      <c r="B664" s="22"/>
      <c r="E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196"/>
      <c r="FQ664" s="99"/>
    </row>
    <row r="665" spans="2:173" s="12" customFormat="1">
      <c r="B665" s="22"/>
      <c r="E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196"/>
      <c r="FQ665" s="99"/>
    </row>
    <row r="666" spans="2:173" s="12" customFormat="1">
      <c r="B666" s="22"/>
      <c r="E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196"/>
      <c r="FQ666" s="99"/>
    </row>
    <row r="667" spans="2:173" s="12" customFormat="1">
      <c r="B667" s="22"/>
      <c r="E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196"/>
      <c r="FQ667" s="99"/>
    </row>
    <row r="668" spans="2:173" s="12" customFormat="1">
      <c r="B668" s="22"/>
      <c r="E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196"/>
      <c r="FQ668" s="99"/>
    </row>
    <row r="669" spans="2:173" s="12" customFormat="1">
      <c r="B669" s="22"/>
      <c r="E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196"/>
      <c r="FQ669" s="99"/>
    </row>
    <row r="670" spans="2:173" s="12" customFormat="1">
      <c r="B670" s="22"/>
      <c r="E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196"/>
      <c r="FQ670" s="99"/>
    </row>
    <row r="671" spans="2:173" s="12" customFormat="1">
      <c r="B671" s="22"/>
      <c r="E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196"/>
      <c r="FQ671" s="99"/>
    </row>
    <row r="672" spans="2:173" s="12" customFormat="1">
      <c r="B672" s="22"/>
      <c r="E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196"/>
      <c r="FQ672" s="99"/>
    </row>
    <row r="673" spans="2:173" s="12" customFormat="1">
      <c r="B673" s="22"/>
      <c r="E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196"/>
      <c r="FQ673" s="99"/>
    </row>
    <row r="674" spans="2:173" s="12" customFormat="1">
      <c r="B674" s="22"/>
      <c r="E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196"/>
      <c r="FQ674" s="99"/>
    </row>
    <row r="675" spans="2:173" s="12" customFormat="1">
      <c r="B675" s="22"/>
      <c r="E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196"/>
      <c r="FQ675" s="99"/>
    </row>
    <row r="676" spans="2:173" s="12" customFormat="1">
      <c r="B676" s="22"/>
      <c r="E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196"/>
      <c r="FQ676" s="99"/>
    </row>
    <row r="677" spans="2:173" s="12" customFormat="1">
      <c r="B677" s="22"/>
      <c r="E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196"/>
      <c r="FQ677" s="99"/>
    </row>
    <row r="678" spans="2:173" s="12" customFormat="1">
      <c r="B678" s="22"/>
      <c r="E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196"/>
      <c r="FQ678" s="99"/>
    </row>
    <row r="679" spans="2:173" s="12" customFormat="1">
      <c r="B679" s="22"/>
      <c r="E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196"/>
      <c r="FQ679" s="99"/>
    </row>
    <row r="680" spans="2:173" s="12" customFormat="1">
      <c r="B680" s="22"/>
      <c r="E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196"/>
      <c r="FQ680" s="99"/>
    </row>
    <row r="681" spans="2:173" s="12" customFormat="1">
      <c r="B681" s="22"/>
      <c r="E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196"/>
      <c r="FQ681" s="99"/>
    </row>
    <row r="682" spans="2:173" s="12" customFormat="1">
      <c r="B682" s="22"/>
      <c r="E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196"/>
      <c r="FQ682" s="99"/>
    </row>
    <row r="683" spans="2:173" s="12" customFormat="1">
      <c r="B683" s="22"/>
      <c r="E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196"/>
      <c r="FQ683" s="99"/>
    </row>
    <row r="684" spans="2:173" s="12" customFormat="1">
      <c r="B684" s="22"/>
      <c r="E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196"/>
      <c r="FQ684" s="99"/>
    </row>
    <row r="685" spans="2:173" s="12" customFormat="1">
      <c r="B685" s="22"/>
      <c r="E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196"/>
      <c r="FQ685" s="99"/>
    </row>
    <row r="686" spans="2:173" s="12" customFormat="1">
      <c r="B686" s="22"/>
      <c r="E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196"/>
      <c r="FQ686" s="99"/>
    </row>
    <row r="687" spans="2:173" s="12" customFormat="1">
      <c r="B687" s="22"/>
      <c r="E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196"/>
      <c r="FQ687" s="99"/>
    </row>
    <row r="688" spans="2:173" s="12" customFormat="1">
      <c r="B688" s="22"/>
      <c r="E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196"/>
      <c r="FQ688" s="99"/>
    </row>
    <row r="689" spans="2:173" s="12" customFormat="1">
      <c r="B689" s="22"/>
      <c r="E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196"/>
      <c r="FQ689" s="99"/>
    </row>
    <row r="690" spans="2:173" s="12" customFormat="1">
      <c r="B690" s="22"/>
      <c r="E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196"/>
      <c r="FQ690" s="99"/>
    </row>
    <row r="691" spans="2:173" s="12" customFormat="1">
      <c r="B691" s="22"/>
      <c r="E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196"/>
      <c r="FQ691" s="99"/>
    </row>
    <row r="692" spans="2:173" s="12" customFormat="1">
      <c r="B692" s="22"/>
      <c r="E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196"/>
      <c r="FQ692" s="99"/>
    </row>
    <row r="693" spans="2:173" s="12" customFormat="1">
      <c r="B693" s="22"/>
      <c r="E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196"/>
      <c r="FQ693" s="99"/>
    </row>
    <row r="694" spans="2:173" s="12" customFormat="1">
      <c r="B694" s="22"/>
      <c r="E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196"/>
      <c r="FQ694" s="99"/>
    </row>
    <row r="695" spans="2:173" s="12" customFormat="1">
      <c r="B695" s="22"/>
      <c r="E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196"/>
      <c r="FQ695" s="99"/>
    </row>
    <row r="696" spans="2:173" s="12" customFormat="1">
      <c r="B696" s="22"/>
      <c r="E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196"/>
      <c r="FQ696" s="99"/>
    </row>
    <row r="697" spans="2:173" s="12" customFormat="1">
      <c r="B697" s="22"/>
      <c r="E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196"/>
      <c r="FQ697" s="99"/>
    </row>
    <row r="698" spans="2:173" s="12" customFormat="1">
      <c r="B698" s="22"/>
      <c r="E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196"/>
      <c r="FQ698" s="99"/>
    </row>
    <row r="699" spans="2:173" s="12" customFormat="1">
      <c r="B699" s="22"/>
      <c r="E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196"/>
      <c r="FQ699" s="99"/>
    </row>
    <row r="700" spans="2:173" s="12" customFormat="1">
      <c r="B700" s="22"/>
      <c r="E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196"/>
      <c r="FQ700" s="99"/>
    </row>
    <row r="701" spans="2:173" s="12" customFormat="1">
      <c r="B701" s="22"/>
      <c r="E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196"/>
      <c r="FQ701" s="99"/>
    </row>
    <row r="702" spans="2:173" s="12" customFormat="1">
      <c r="B702" s="22"/>
      <c r="E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196"/>
      <c r="FQ702" s="99"/>
    </row>
    <row r="703" spans="2:173" s="12" customFormat="1">
      <c r="B703" s="22"/>
      <c r="E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196"/>
      <c r="FQ703" s="99"/>
    </row>
    <row r="704" spans="2:173" s="12" customFormat="1">
      <c r="B704" s="22"/>
      <c r="E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196"/>
      <c r="FQ704" s="99"/>
    </row>
    <row r="705" spans="2:173" s="12" customFormat="1">
      <c r="B705" s="22"/>
      <c r="E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196"/>
      <c r="FQ705" s="99"/>
    </row>
    <row r="706" spans="2:173" s="12" customFormat="1">
      <c r="B706" s="22"/>
      <c r="E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196"/>
      <c r="FQ706" s="99"/>
    </row>
    <row r="707" spans="2:173" s="12" customFormat="1">
      <c r="B707" s="22"/>
      <c r="E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196"/>
      <c r="FQ707" s="99"/>
    </row>
    <row r="708" spans="2:173" s="12" customFormat="1">
      <c r="B708" s="22"/>
      <c r="E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196"/>
      <c r="FQ708" s="99"/>
    </row>
    <row r="709" spans="2:173" s="12" customFormat="1">
      <c r="B709" s="22"/>
      <c r="E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196"/>
      <c r="FQ709" s="99"/>
    </row>
    <row r="710" spans="2:173" s="12" customFormat="1">
      <c r="B710" s="22"/>
      <c r="E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196"/>
      <c r="FQ710" s="99"/>
    </row>
    <row r="711" spans="2:173" s="12" customFormat="1">
      <c r="B711" s="22"/>
      <c r="E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196"/>
      <c r="FQ711" s="99"/>
    </row>
    <row r="712" spans="2:173" s="12" customFormat="1">
      <c r="B712" s="22"/>
      <c r="E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196"/>
      <c r="FQ712" s="99"/>
    </row>
    <row r="713" spans="2:173" s="12" customFormat="1">
      <c r="B713" s="22"/>
      <c r="E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196"/>
      <c r="FQ713" s="99"/>
    </row>
    <row r="714" spans="2:173" s="12" customFormat="1">
      <c r="B714" s="22"/>
      <c r="E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196"/>
      <c r="FQ714" s="99"/>
    </row>
    <row r="715" spans="2:173" s="12" customFormat="1">
      <c r="B715" s="22"/>
      <c r="E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196"/>
      <c r="FQ715" s="99"/>
    </row>
    <row r="716" spans="2:173" s="12" customFormat="1">
      <c r="B716" s="22"/>
      <c r="E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196"/>
      <c r="FQ716" s="99"/>
    </row>
    <row r="717" spans="2:173" s="12" customFormat="1">
      <c r="B717" s="22"/>
      <c r="E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196"/>
      <c r="FQ717" s="99"/>
    </row>
    <row r="718" spans="2:173" s="12" customFormat="1">
      <c r="B718" s="22"/>
      <c r="E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196"/>
      <c r="FQ718" s="99"/>
    </row>
    <row r="719" spans="2:173" s="12" customFormat="1">
      <c r="B719" s="22"/>
      <c r="E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196"/>
      <c r="FQ719" s="99"/>
    </row>
    <row r="720" spans="2:173" s="12" customFormat="1">
      <c r="B720" s="22"/>
      <c r="E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196"/>
      <c r="FQ720" s="99"/>
    </row>
    <row r="721" spans="2:173" s="12" customFormat="1">
      <c r="B721" s="22"/>
      <c r="E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196"/>
      <c r="FQ721" s="99"/>
    </row>
    <row r="722" spans="2:173" s="12" customFormat="1">
      <c r="B722" s="22"/>
      <c r="E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196"/>
      <c r="FQ722" s="99"/>
    </row>
    <row r="723" spans="2:173" s="12" customFormat="1">
      <c r="B723" s="22"/>
      <c r="E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196"/>
      <c r="FQ723" s="99"/>
    </row>
    <row r="724" spans="2:173" s="12" customFormat="1">
      <c r="B724" s="22"/>
      <c r="E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196"/>
      <c r="FQ724" s="99"/>
    </row>
    <row r="725" spans="2:173" s="12" customFormat="1">
      <c r="B725" s="22"/>
      <c r="E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196"/>
      <c r="FQ725" s="99"/>
    </row>
    <row r="726" spans="2:173" s="12" customFormat="1">
      <c r="B726" s="22"/>
      <c r="E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196"/>
      <c r="FQ726" s="99"/>
    </row>
    <row r="727" spans="2:173" s="12" customFormat="1">
      <c r="B727" s="22"/>
      <c r="E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196"/>
      <c r="FQ727" s="99"/>
    </row>
    <row r="728" spans="2:173" s="12" customFormat="1">
      <c r="B728" s="22"/>
      <c r="E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196"/>
      <c r="FQ728" s="99"/>
    </row>
    <row r="729" spans="2:173" s="12" customFormat="1">
      <c r="B729" s="22"/>
      <c r="E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196"/>
      <c r="FQ729" s="99"/>
    </row>
    <row r="730" spans="2:173" s="12" customFormat="1">
      <c r="B730" s="22"/>
      <c r="E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196"/>
      <c r="FQ730" s="99"/>
    </row>
    <row r="731" spans="2:173" s="12" customFormat="1">
      <c r="B731" s="22"/>
      <c r="E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196"/>
      <c r="FQ731" s="99"/>
    </row>
    <row r="732" spans="2:173" s="12" customFormat="1">
      <c r="B732" s="22"/>
      <c r="E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196"/>
      <c r="FQ732" s="99"/>
    </row>
    <row r="733" spans="2:173" s="12" customFormat="1">
      <c r="B733" s="22"/>
      <c r="E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196"/>
      <c r="FQ733" s="99"/>
    </row>
    <row r="734" spans="2:173" s="12" customFormat="1">
      <c r="B734" s="22"/>
      <c r="E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196"/>
      <c r="FQ734" s="99"/>
    </row>
    <row r="735" spans="2:173" s="12" customFormat="1">
      <c r="B735" s="22"/>
      <c r="E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196"/>
      <c r="FQ735" s="99"/>
    </row>
    <row r="736" spans="2:173" s="12" customFormat="1">
      <c r="B736" s="22"/>
      <c r="E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196"/>
      <c r="FQ736" s="99"/>
    </row>
    <row r="737" spans="2:173" s="12" customFormat="1">
      <c r="B737" s="22"/>
      <c r="E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196"/>
      <c r="FQ737" s="99"/>
    </row>
    <row r="738" spans="2:173" s="12" customFormat="1">
      <c r="B738" s="22"/>
      <c r="E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196"/>
      <c r="FQ738" s="99"/>
    </row>
    <row r="739" spans="2:173" s="12" customFormat="1">
      <c r="B739" s="22"/>
      <c r="E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196"/>
      <c r="FQ739" s="99"/>
    </row>
    <row r="740" spans="2:173" s="12" customFormat="1">
      <c r="B740" s="22"/>
      <c r="E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196"/>
      <c r="FQ740" s="99"/>
    </row>
    <row r="741" spans="2:173" s="12" customFormat="1">
      <c r="B741" s="22"/>
      <c r="E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196"/>
      <c r="FQ741" s="99"/>
    </row>
    <row r="742" spans="2:173" s="12" customFormat="1">
      <c r="B742" s="22"/>
      <c r="E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196"/>
      <c r="FQ742" s="99"/>
    </row>
    <row r="743" spans="2:173" s="12" customFormat="1">
      <c r="B743" s="22"/>
      <c r="E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196"/>
      <c r="FQ743" s="99"/>
    </row>
    <row r="744" spans="2:173" s="12" customFormat="1">
      <c r="B744" s="22"/>
      <c r="E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196"/>
      <c r="FQ744" s="99"/>
    </row>
    <row r="745" spans="2:173" s="12" customFormat="1">
      <c r="B745" s="22"/>
      <c r="E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196"/>
      <c r="FQ745" s="99"/>
    </row>
    <row r="746" spans="2:173" s="12" customFormat="1">
      <c r="B746" s="22"/>
      <c r="E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196"/>
      <c r="FQ746" s="99"/>
    </row>
    <row r="747" spans="2:173" s="12" customFormat="1">
      <c r="B747" s="22"/>
      <c r="E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196"/>
      <c r="FQ747" s="99"/>
    </row>
    <row r="748" spans="2:173" s="12" customFormat="1">
      <c r="B748" s="22"/>
      <c r="E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196"/>
      <c r="FQ748" s="99"/>
    </row>
    <row r="749" spans="2:173" s="12" customFormat="1">
      <c r="B749" s="22"/>
      <c r="E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196"/>
      <c r="FQ749" s="99"/>
    </row>
    <row r="750" spans="2:173" s="12" customFormat="1">
      <c r="B750" s="22"/>
      <c r="E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196"/>
      <c r="FQ750" s="99"/>
    </row>
    <row r="751" spans="2:173" s="12" customFormat="1">
      <c r="B751" s="22"/>
      <c r="E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196"/>
      <c r="FQ751" s="99"/>
    </row>
    <row r="752" spans="2:173" s="12" customFormat="1">
      <c r="B752" s="22"/>
      <c r="E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196"/>
      <c r="FQ752" s="99"/>
    </row>
    <row r="753" spans="2:173" s="12" customFormat="1">
      <c r="B753" s="22"/>
      <c r="E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196"/>
      <c r="FQ753" s="99"/>
    </row>
    <row r="754" spans="2:173" s="12" customFormat="1">
      <c r="B754" s="22"/>
      <c r="E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196"/>
      <c r="FQ754" s="99"/>
    </row>
    <row r="755" spans="2:173" s="12" customFormat="1">
      <c r="B755" s="22"/>
      <c r="E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196"/>
      <c r="FQ755" s="99"/>
    </row>
    <row r="756" spans="2:173" s="12" customFormat="1">
      <c r="B756" s="22"/>
      <c r="E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196"/>
      <c r="FQ756" s="99"/>
    </row>
    <row r="757" spans="2:173" s="12" customFormat="1">
      <c r="B757" s="22"/>
      <c r="E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196"/>
      <c r="FQ757" s="99"/>
    </row>
    <row r="758" spans="2:173" s="12" customFormat="1">
      <c r="B758" s="22"/>
      <c r="E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196"/>
      <c r="FQ758" s="99"/>
    </row>
    <row r="759" spans="2:173" s="12" customFormat="1">
      <c r="B759" s="22"/>
      <c r="E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196"/>
      <c r="FQ759" s="99"/>
    </row>
    <row r="760" spans="2:173" s="12" customFormat="1">
      <c r="B760" s="22"/>
      <c r="E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196"/>
      <c r="FQ760" s="99"/>
    </row>
    <row r="761" spans="2:173" s="12" customFormat="1">
      <c r="B761" s="22"/>
      <c r="E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196"/>
      <c r="FQ761" s="99"/>
    </row>
    <row r="762" spans="2:173" s="12" customFormat="1">
      <c r="B762" s="22"/>
      <c r="E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196"/>
      <c r="FQ762" s="99"/>
    </row>
    <row r="763" spans="2:173" s="12" customFormat="1">
      <c r="B763" s="22"/>
      <c r="E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196"/>
      <c r="FQ763" s="99"/>
    </row>
    <row r="764" spans="2:173" s="12" customFormat="1">
      <c r="B764" s="22"/>
      <c r="E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196"/>
      <c r="FQ764" s="99"/>
    </row>
    <row r="765" spans="2:173" s="12" customFormat="1">
      <c r="B765" s="22"/>
      <c r="E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196"/>
      <c r="FQ765" s="99"/>
    </row>
    <row r="766" spans="2:173" s="12" customFormat="1">
      <c r="B766" s="22"/>
      <c r="E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196"/>
      <c r="FQ766" s="99"/>
    </row>
    <row r="767" spans="2:173" s="12" customFormat="1">
      <c r="B767" s="22"/>
      <c r="E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196"/>
      <c r="FQ767" s="99"/>
    </row>
    <row r="768" spans="2:173" s="12" customFormat="1">
      <c r="B768" s="22"/>
      <c r="E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196"/>
      <c r="FQ768" s="99"/>
    </row>
    <row r="769" spans="2:173" s="12" customFormat="1">
      <c r="B769" s="22"/>
      <c r="E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196"/>
      <c r="FQ769" s="99"/>
    </row>
    <row r="770" spans="2:173" s="12" customFormat="1">
      <c r="B770" s="22"/>
      <c r="E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196"/>
      <c r="FQ770" s="99"/>
    </row>
    <row r="771" spans="2:173" s="12" customFormat="1">
      <c r="B771" s="22"/>
      <c r="E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196"/>
      <c r="FQ771" s="99"/>
    </row>
    <row r="772" spans="2:173" s="12" customFormat="1">
      <c r="B772" s="22"/>
      <c r="E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196"/>
      <c r="FQ772" s="99"/>
    </row>
    <row r="773" spans="2:173" s="12" customFormat="1">
      <c r="B773" s="22"/>
      <c r="E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196"/>
      <c r="FQ773" s="99"/>
    </row>
    <row r="774" spans="2:173" s="12" customFormat="1">
      <c r="B774" s="22"/>
      <c r="E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196"/>
      <c r="FQ774" s="99"/>
    </row>
    <row r="775" spans="2:173" s="12" customFormat="1">
      <c r="B775" s="22"/>
      <c r="E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196"/>
      <c r="FQ775" s="99"/>
    </row>
    <row r="776" spans="2:173" s="12" customFormat="1">
      <c r="B776" s="22"/>
      <c r="E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196"/>
      <c r="FQ776" s="99"/>
    </row>
    <row r="777" spans="2:173" s="12" customFormat="1">
      <c r="B777" s="22"/>
      <c r="E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196"/>
      <c r="FQ777" s="99"/>
    </row>
    <row r="778" spans="2:173" s="12" customFormat="1">
      <c r="B778" s="22"/>
      <c r="E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196"/>
      <c r="FQ778" s="99"/>
    </row>
    <row r="779" spans="2:173" s="12" customFormat="1">
      <c r="B779" s="22"/>
      <c r="E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196"/>
      <c r="FQ779" s="99"/>
    </row>
    <row r="780" spans="2:173" s="12" customFormat="1">
      <c r="B780" s="22"/>
      <c r="E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196"/>
      <c r="FQ780" s="99"/>
    </row>
    <row r="781" spans="2:173" s="12" customFormat="1">
      <c r="B781" s="22"/>
      <c r="E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196"/>
      <c r="FQ781" s="99"/>
    </row>
    <row r="782" spans="2:173" s="12" customFormat="1">
      <c r="B782" s="22"/>
      <c r="E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196"/>
      <c r="FQ782" s="99"/>
    </row>
    <row r="783" spans="2:173" s="12" customFormat="1">
      <c r="B783" s="22"/>
      <c r="E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196"/>
      <c r="FQ783" s="99"/>
    </row>
    <row r="784" spans="2:173" s="12" customFormat="1">
      <c r="B784" s="22"/>
      <c r="E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196"/>
      <c r="FQ784" s="99"/>
    </row>
    <row r="785" spans="2:173" s="12" customFormat="1">
      <c r="B785" s="22"/>
      <c r="E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196"/>
      <c r="FQ785" s="99"/>
    </row>
    <row r="786" spans="2:173" s="12" customFormat="1">
      <c r="B786" s="22"/>
      <c r="E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196"/>
      <c r="FQ786" s="99"/>
    </row>
    <row r="787" spans="2:173" s="12" customFormat="1">
      <c r="B787" s="22"/>
      <c r="E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196"/>
      <c r="FQ787" s="99"/>
    </row>
    <row r="788" spans="2:173" s="12" customFormat="1">
      <c r="B788" s="22"/>
      <c r="E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196"/>
      <c r="FQ788" s="99"/>
    </row>
    <row r="789" spans="2:173" s="12" customFormat="1">
      <c r="B789" s="22"/>
      <c r="E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196"/>
      <c r="FQ789" s="99"/>
    </row>
    <row r="790" spans="2:173" s="12" customFormat="1">
      <c r="B790" s="22"/>
      <c r="E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196"/>
      <c r="FQ790" s="99"/>
    </row>
    <row r="791" spans="2:173" s="12" customFormat="1">
      <c r="B791" s="22"/>
      <c r="E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196"/>
      <c r="FQ791" s="99"/>
    </row>
    <row r="792" spans="2:173" s="12" customFormat="1">
      <c r="B792" s="22"/>
      <c r="E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196"/>
      <c r="FQ792" s="99"/>
    </row>
    <row r="793" spans="2:173" s="12" customFormat="1">
      <c r="B793" s="22"/>
      <c r="E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196"/>
      <c r="FQ793" s="99"/>
    </row>
    <row r="794" spans="2:173" s="12" customFormat="1">
      <c r="B794" s="22"/>
      <c r="E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196"/>
      <c r="FQ794" s="99"/>
    </row>
    <row r="795" spans="2:173" s="12" customFormat="1">
      <c r="B795" s="22"/>
      <c r="E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196"/>
      <c r="FQ795" s="99"/>
    </row>
    <row r="796" spans="2:173" s="12" customFormat="1">
      <c r="B796" s="22"/>
      <c r="E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196"/>
      <c r="FQ796" s="99"/>
    </row>
    <row r="797" spans="2:173" s="12" customFormat="1">
      <c r="B797" s="22"/>
      <c r="E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196"/>
      <c r="FQ797" s="99"/>
    </row>
    <row r="798" spans="2:173" s="12" customFormat="1">
      <c r="B798" s="22"/>
      <c r="E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196"/>
      <c r="FQ798" s="99"/>
    </row>
    <row r="799" spans="2:173" s="12" customFormat="1">
      <c r="B799" s="22"/>
      <c r="E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196"/>
      <c r="FQ799" s="99"/>
    </row>
    <row r="800" spans="2:173" s="12" customFormat="1">
      <c r="B800" s="22"/>
      <c r="E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196"/>
      <c r="FQ800" s="99"/>
    </row>
    <row r="801" spans="2:173" s="12" customFormat="1">
      <c r="B801" s="22"/>
      <c r="E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196"/>
      <c r="FQ801" s="99"/>
    </row>
    <row r="802" spans="2:173" s="12" customFormat="1">
      <c r="B802" s="22"/>
      <c r="E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196"/>
      <c r="FQ802" s="99"/>
    </row>
    <row r="803" spans="2:173" s="12" customFormat="1">
      <c r="B803" s="22"/>
      <c r="E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196"/>
      <c r="FQ803" s="99"/>
    </row>
    <row r="804" spans="2:173" s="12" customFormat="1">
      <c r="B804" s="22"/>
      <c r="E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196"/>
      <c r="FQ804" s="99"/>
    </row>
    <row r="805" spans="2:173" s="12" customFormat="1">
      <c r="B805" s="22"/>
      <c r="E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196"/>
      <c r="FQ805" s="99"/>
    </row>
    <row r="806" spans="2:173" s="12" customFormat="1">
      <c r="B806" s="22"/>
      <c r="E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196"/>
      <c r="FQ806" s="99"/>
    </row>
    <row r="807" spans="2:173" s="12" customFormat="1">
      <c r="B807" s="22"/>
      <c r="E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196"/>
      <c r="FQ807" s="99"/>
    </row>
    <row r="808" spans="2:173" s="12" customFormat="1">
      <c r="B808" s="22"/>
      <c r="E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196"/>
      <c r="FQ808" s="99"/>
    </row>
    <row r="809" spans="2:173" s="12" customFormat="1">
      <c r="B809" s="22"/>
      <c r="E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196"/>
      <c r="FQ809" s="99"/>
    </row>
    <row r="810" spans="2:173" s="12" customFormat="1">
      <c r="B810" s="22"/>
      <c r="E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196"/>
      <c r="FQ810" s="99"/>
    </row>
    <row r="811" spans="2:173" s="12" customFormat="1">
      <c r="B811" s="22"/>
      <c r="E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196"/>
      <c r="FQ811" s="99"/>
    </row>
    <row r="812" spans="2:173" s="12" customFormat="1">
      <c r="B812" s="22"/>
      <c r="E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196"/>
      <c r="FQ812" s="99"/>
    </row>
    <row r="813" spans="2:173" s="12" customFormat="1">
      <c r="B813" s="22"/>
      <c r="E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196"/>
      <c r="FQ813" s="99"/>
    </row>
    <row r="814" spans="2:173" s="12" customFormat="1">
      <c r="B814" s="22"/>
      <c r="E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196"/>
      <c r="FQ814" s="99"/>
    </row>
    <row r="815" spans="2:173" s="12" customFormat="1">
      <c r="B815" s="22"/>
      <c r="E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196"/>
      <c r="FQ815" s="99"/>
    </row>
    <row r="816" spans="2:173" s="12" customFormat="1">
      <c r="B816" s="22"/>
      <c r="E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196"/>
      <c r="FQ816" s="99"/>
    </row>
    <row r="817" spans="2:173" s="12" customFormat="1">
      <c r="B817" s="22"/>
      <c r="E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196"/>
      <c r="FQ817" s="99"/>
    </row>
    <row r="818" spans="2:173" s="12" customFormat="1">
      <c r="B818" s="22"/>
      <c r="E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196"/>
      <c r="FQ818" s="99"/>
    </row>
    <row r="819" spans="2:173" s="12" customFormat="1">
      <c r="B819" s="22"/>
      <c r="E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196"/>
      <c r="FQ819" s="99"/>
    </row>
    <row r="820" spans="2:173" s="12" customFormat="1">
      <c r="B820" s="22"/>
      <c r="E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196"/>
      <c r="FQ820" s="99"/>
    </row>
    <row r="821" spans="2:173" s="12" customFormat="1">
      <c r="B821" s="22"/>
      <c r="E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196"/>
      <c r="FQ821" s="99"/>
    </row>
    <row r="822" spans="2:173" s="12" customFormat="1">
      <c r="B822" s="22"/>
      <c r="E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196"/>
      <c r="FQ822" s="99"/>
    </row>
    <row r="823" spans="2:173" s="12" customFormat="1">
      <c r="B823" s="22"/>
      <c r="E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196"/>
      <c r="FQ823" s="99"/>
    </row>
    <row r="824" spans="2:173" s="12" customFormat="1">
      <c r="B824" s="22"/>
      <c r="E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196"/>
      <c r="FQ824" s="99"/>
    </row>
    <row r="825" spans="2:173" s="12" customFormat="1">
      <c r="B825" s="22"/>
      <c r="E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196"/>
      <c r="FQ825" s="99"/>
    </row>
    <row r="826" spans="2:173" s="12" customFormat="1">
      <c r="B826" s="22"/>
      <c r="E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196"/>
      <c r="FQ826" s="99"/>
    </row>
    <row r="827" spans="2:173" s="12" customFormat="1">
      <c r="B827" s="22"/>
      <c r="E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196"/>
      <c r="FQ827" s="99"/>
    </row>
    <row r="828" spans="2:173" s="12" customFormat="1">
      <c r="B828" s="22"/>
      <c r="E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196"/>
      <c r="FQ828" s="99"/>
    </row>
    <row r="829" spans="2:173" s="12" customFormat="1">
      <c r="B829" s="22"/>
      <c r="E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196"/>
      <c r="FQ829" s="99"/>
    </row>
    <row r="830" spans="2:173" s="12" customFormat="1">
      <c r="B830" s="22"/>
      <c r="E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196"/>
      <c r="FQ830" s="99"/>
    </row>
    <row r="831" spans="2:173" s="12" customFormat="1">
      <c r="B831" s="22"/>
      <c r="E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196"/>
      <c r="FQ831" s="99"/>
    </row>
    <row r="832" spans="2:173" s="12" customFormat="1">
      <c r="B832" s="22"/>
      <c r="E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196"/>
      <c r="FQ832" s="99"/>
    </row>
    <row r="833" spans="2:173" s="12" customFormat="1">
      <c r="B833" s="22"/>
      <c r="E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196"/>
      <c r="FQ833" s="99"/>
    </row>
    <row r="834" spans="2:173" s="12" customFormat="1">
      <c r="B834" s="22"/>
      <c r="E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196"/>
      <c r="FQ834" s="99"/>
    </row>
    <row r="835" spans="2:173" s="12" customFormat="1">
      <c r="B835" s="22"/>
      <c r="E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196"/>
      <c r="FQ835" s="99"/>
    </row>
    <row r="836" spans="2:173" s="12" customFormat="1">
      <c r="B836" s="22"/>
      <c r="E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196"/>
      <c r="FQ836" s="99"/>
    </row>
    <row r="837" spans="2:173" s="12" customFormat="1">
      <c r="B837" s="22"/>
      <c r="E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196"/>
      <c r="FQ837" s="99"/>
    </row>
    <row r="838" spans="2:173" s="12" customFormat="1">
      <c r="B838" s="22"/>
      <c r="E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196"/>
      <c r="FQ838" s="99"/>
    </row>
    <row r="839" spans="2:173" s="12" customFormat="1">
      <c r="B839" s="22"/>
      <c r="E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196"/>
      <c r="FQ839" s="99"/>
    </row>
    <row r="840" spans="2:173" s="12" customFormat="1">
      <c r="B840" s="22"/>
      <c r="E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196"/>
      <c r="FQ840" s="99"/>
    </row>
    <row r="841" spans="2:173" s="12" customFormat="1">
      <c r="B841" s="22"/>
      <c r="E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196"/>
      <c r="FQ841" s="99"/>
    </row>
    <row r="842" spans="2:173" s="12" customFormat="1">
      <c r="B842" s="22"/>
      <c r="E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196"/>
      <c r="FQ842" s="99"/>
    </row>
    <row r="843" spans="2:173" s="12" customFormat="1">
      <c r="B843" s="22"/>
      <c r="E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196"/>
      <c r="FQ843" s="99"/>
    </row>
    <row r="844" spans="2:173" s="12" customFormat="1">
      <c r="B844" s="22"/>
      <c r="E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196"/>
      <c r="FQ844" s="99"/>
    </row>
    <row r="845" spans="2:173" s="12" customFormat="1">
      <c r="B845" s="22"/>
      <c r="E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196"/>
      <c r="FQ845" s="99"/>
    </row>
    <row r="846" spans="2:173" s="12" customFormat="1">
      <c r="B846" s="22"/>
      <c r="E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196"/>
      <c r="FQ846" s="99"/>
    </row>
    <row r="847" spans="2:173" s="12" customFormat="1">
      <c r="B847" s="22"/>
      <c r="E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196"/>
      <c r="FQ847" s="99"/>
    </row>
    <row r="848" spans="2:173" s="12" customFormat="1">
      <c r="B848" s="22"/>
      <c r="E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196"/>
      <c r="FQ848" s="99"/>
    </row>
    <row r="849" spans="2:173" s="12" customFormat="1">
      <c r="B849" s="22"/>
      <c r="E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196"/>
      <c r="FQ849" s="99"/>
    </row>
    <row r="850" spans="2:173" s="12" customFormat="1">
      <c r="B850" s="22"/>
      <c r="E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196"/>
      <c r="FQ850" s="99"/>
    </row>
    <row r="851" spans="2:173" s="12" customFormat="1">
      <c r="B851" s="22"/>
      <c r="E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196"/>
      <c r="FQ851" s="99"/>
    </row>
    <row r="852" spans="2:173" s="12" customFormat="1">
      <c r="B852" s="22"/>
      <c r="E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196"/>
      <c r="FQ852" s="99"/>
    </row>
    <row r="853" spans="2:173" s="12" customFormat="1">
      <c r="B853" s="22"/>
      <c r="E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196"/>
      <c r="FQ853" s="99"/>
    </row>
    <row r="854" spans="2:173" s="12" customFormat="1">
      <c r="B854" s="22"/>
      <c r="E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196"/>
      <c r="FQ854" s="99"/>
    </row>
    <row r="855" spans="2:173" s="12" customFormat="1">
      <c r="B855" s="22"/>
      <c r="E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196"/>
      <c r="FQ855" s="99"/>
    </row>
    <row r="856" spans="2:173" s="12" customFormat="1">
      <c r="B856" s="22"/>
      <c r="E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196"/>
      <c r="FQ856" s="99"/>
    </row>
    <row r="857" spans="2:173" s="12" customFormat="1">
      <c r="B857" s="22"/>
      <c r="E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196"/>
      <c r="FQ857" s="99"/>
    </row>
    <row r="858" spans="2:173" s="12" customFormat="1">
      <c r="B858" s="22"/>
      <c r="E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196"/>
      <c r="FQ858" s="99"/>
    </row>
    <row r="859" spans="2:173" s="12" customFormat="1">
      <c r="B859" s="22"/>
      <c r="E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196"/>
      <c r="FQ859" s="99"/>
    </row>
    <row r="860" spans="2:173" s="12" customFormat="1">
      <c r="B860" s="22"/>
      <c r="E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196"/>
      <c r="FQ860" s="99"/>
    </row>
    <row r="861" spans="2:173" s="12" customFormat="1">
      <c r="B861" s="22"/>
      <c r="E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196"/>
      <c r="FQ861" s="99"/>
    </row>
    <row r="862" spans="2:173" s="12" customFormat="1">
      <c r="B862" s="22"/>
      <c r="E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196"/>
      <c r="FQ862" s="99"/>
    </row>
    <row r="863" spans="2:173" s="12" customFormat="1">
      <c r="B863" s="22"/>
      <c r="E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196"/>
      <c r="FQ863" s="99"/>
    </row>
    <row r="864" spans="2:173" s="12" customFormat="1">
      <c r="B864" s="22"/>
      <c r="E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196"/>
      <c r="FQ864" s="99"/>
    </row>
    <row r="865" spans="2:173" s="12" customFormat="1">
      <c r="B865" s="22"/>
      <c r="E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196"/>
      <c r="FQ865" s="99"/>
    </row>
    <row r="866" spans="2:173" s="12" customFormat="1">
      <c r="B866" s="22"/>
      <c r="E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196"/>
      <c r="FQ866" s="99"/>
    </row>
    <row r="867" spans="2:173" s="12" customFormat="1">
      <c r="B867" s="22"/>
      <c r="E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196"/>
      <c r="FQ867" s="99"/>
    </row>
    <row r="868" spans="2:173" s="12" customFormat="1">
      <c r="B868" s="22"/>
      <c r="E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196"/>
      <c r="FQ868" s="99"/>
    </row>
    <row r="869" spans="2:173" s="12" customFormat="1">
      <c r="B869" s="22"/>
      <c r="E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196"/>
      <c r="FQ869" s="99"/>
    </row>
    <row r="870" spans="2:173" s="12" customFormat="1">
      <c r="B870" s="22"/>
      <c r="E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196"/>
      <c r="FQ870" s="99"/>
    </row>
    <row r="871" spans="2:173" s="12" customFormat="1">
      <c r="B871" s="22"/>
      <c r="E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196"/>
      <c r="FQ871" s="99"/>
    </row>
    <row r="872" spans="2:173" s="12" customFormat="1">
      <c r="B872" s="22"/>
      <c r="E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196"/>
      <c r="FQ872" s="99"/>
    </row>
    <row r="873" spans="2:173" s="12" customFormat="1">
      <c r="B873" s="22"/>
      <c r="E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196"/>
      <c r="FQ873" s="99"/>
    </row>
    <row r="874" spans="2:173" s="12" customFormat="1">
      <c r="B874" s="22"/>
      <c r="E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196"/>
      <c r="FQ874" s="99"/>
    </row>
    <row r="875" spans="2:173" s="12" customFormat="1">
      <c r="B875" s="22"/>
      <c r="E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196"/>
      <c r="FQ875" s="99"/>
    </row>
    <row r="876" spans="2:173" s="12" customFormat="1">
      <c r="B876" s="22"/>
      <c r="E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196"/>
      <c r="FQ876" s="99"/>
    </row>
    <row r="877" spans="2:173" s="12" customFormat="1">
      <c r="B877" s="22"/>
      <c r="E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196"/>
      <c r="FQ877" s="99"/>
    </row>
    <row r="878" spans="2:173" s="12" customFormat="1">
      <c r="B878" s="22"/>
      <c r="E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196"/>
      <c r="FQ878" s="99"/>
    </row>
    <row r="879" spans="2:173" s="12" customFormat="1">
      <c r="B879" s="22"/>
      <c r="E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196"/>
      <c r="FQ879" s="99"/>
    </row>
    <row r="880" spans="2:173" s="12" customFormat="1">
      <c r="B880" s="22"/>
      <c r="E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196"/>
      <c r="FQ880" s="99"/>
    </row>
    <row r="881" spans="2:173" s="12" customFormat="1">
      <c r="B881" s="22"/>
      <c r="E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196"/>
      <c r="FQ881" s="99"/>
    </row>
    <row r="882" spans="2:173" s="12" customFormat="1">
      <c r="B882" s="22"/>
      <c r="E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196"/>
      <c r="FQ882" s="99"/>
    </row>
    <row r="883" spans="2:173" s="12" customFormat="1">
      <c r="B883" s="22"/>
      <c r="E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196"/>
      <c r="FQ883" s="99"/>
    </row>
    <row r="884" spans="2:173" s="12" customFormat="1">
      <c r="B884" s="22"/>
      <c r="E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196"/>
      <c r="FQ884" s="99"/>
    </row>
    <row r="885" spans="2:173" s="12" customFormat="1">
      <c r="B885" s="22"/>
      <c r="E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196"/>
      <c r="FQ885" s="99"/>
    </row>
    <row r="886" spans="2:173" s="12" customFormat="1">
      <c r="B886" s="22"/>
      <c r="E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196"/>
      <c r="FQ886" s="99"/>
    </row>
    <row r="887" spans="2:173" s="12" customFormat="1">
      <c r="B887" s="22"/>
      <c r="E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196"/>
      <c r="FQ887" s="99"/>
    </row>
    <row r="888" spans="2:173" s="12" customFormat="1">
      <c r="B888" s="22"/>
      <c r="E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196"/>
      <c r="FQ888" s="99"/>
    </row>
    <row r="889" spans="2:173" s="12" customFormat="1">
      <c r="B889" s="22"/>
      <c r="E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196"/>
      <c r="FQ889" s="99"/>
    </row>
    <row r="890" spans="2:173" s="12" customFormat="1">
      <c r="B890" s="22"/>
      <c r="E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196"/>
      <c r="FQ890" s="99"/>
    </row>
    <row r="891" spans="2:173" s="12" customFormat="1">
      <c r="B891" s="22"/>
      <c r="E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196"/>
      <c r="FQ891" s="99"/>
    </row>
    <row r="892" spans="2:173" s="12" customFormat="1">
      <c r="B892" s="22"/>
      <c r="E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196"/>
      <c r="FQ892" s="99"/>
    </row>
    <row r="893" spans="2:173" s="12" customFormat="1">
      <c r="B893" s="22"/>
      <c r="E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196"/>
      <c r="FQ893" s="99"/>
    </row>
    <row r="894" spans="2:173" s="12" customFormat="1">
      <c r="B894" s="22"/>
      <c r="E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196"/>
      <c r="FQ894" s="99"/>
    </row>
    <row r="895" spans="2:173" s="12" customFormat="1">
      <c r="B895" s="22"/>
      <c r="E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196"/>
      <c r="FQ895" s="99"/>
    </row>
    <row r="896" spans="2:173" s="12" customFormat="1">
      <c r="B896" s="22"/>
      <c r="E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196"/>
      <c r="FQ896" s="99"/>
    </row>
    <row r="897" spans="2:173" s="12" customFormat="1">
      <c r="B897" s="22"/>
      <c r="E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196"/>
      <c r="FQ897" s="99"/>
    </row>
    <row r="898" spans="2:173" s="12" customFormat="1">
      <c r="B898" s="22"/>
      <c r="E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196"/>
      <c r="FQ898" s="99"/>
    </row>
    <row r="899" spans="2:173" s="12" customFormat="1">
      <c r="B899" s="22"/>
      <c r="E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196"/>
      <c r="FQ899" s="99"/>
    </row>
    <row r="900" spans="2:173" s="12" customFormat="1">
      <c r="B900" s="22"/>
      <c r="E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196"/>
      <c r="FQ900" s="99"/>
    </row>
    <row r="901" spans="2:173" s="12" customFormat="1">
      <c r="B901" s="22"/>
      <c r="E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196"/>
      <c r="FQ901" s="99"/>
    </row>
    <row r="902" spans="2:173" s="12" customFormat="1">
      <c r="B902" s="22"/>
      <c r="E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196"/>
      <c r="FQ902" s="99"/>
    </row>
    <row r="903" spans="2:173" s="12" customFormat="1">
      <c r="B903" s="22"/>
      <c r="E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196"/>
      <c r="FQ903" s="99"/>
    </row>
    <row r="904" spans="2:173" s="12" customFormat="1">
      <c r="B904" s="22"/>
      <c r="E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196"/>
      <c r="FQ904" s="99"/>
    </row>
    <row r="905" spans="2:173" s="12" customFormat="1">
      <c r="B905" s="22"/>
      <c r="E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196"/>
      <c r="FQ905" s="99"/>
    </row>
    <row r="906" spans="2:173" s="12" customFormat="1">
      <c r="B906" s="22"/>
      <c r="E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196"/>
      <c r="FQ906" s="99"/>
    </row>
    <row r="907" spans="2:173" s="12" customFormat="1">
      <c r="B907" s="22"/>
      <c r="E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196"/>
      <c r="FQ907" s="99"/>
    </row>
    <row r="908" spans="2:173" s="12" customFormat="1">
      <c r="B908" s="22"/>
      <c r="E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196"/>
      <c r="FQ908" s="99"/>
    </row>
    <row r="909" spans="2:173" s="12" customFormat="1">
      <c r="B909" s="22"/>
      <c r="E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196"/>
      <c r="FQ909" s="99"/>
    </row>
    <row r="910" spans="2:173" s="12" customFormat="1">
      <c r="B910" s="22"/>
      <c r="E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196"/>
      <c r="FQ910" s="99"/>
    </row>
    <row r="911" spans="2:173" s="12" customFormat="1">
      <c r="B911" s="22"/>
      <c r="E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196"/>
      <c r="FQ911" s="99"/>
    </row>
    <row r="912" spans="2:173" s="12" customFormat="1">
      <c r="B912" s="22"/>
      <c r="E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196"/>
      <c r="FQ912" s="99"/>
    </row>
    <row r="913" spans="2:173" s="12" customFormat="1">
      <c r="B913" s="22"/>
      <c r="E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196"/>
      <c r="FQ913" s="99"/>
    </row>
    <row r="914" spans="2:173" s="12" customFormat="1">
      <c r="B914" s="22"/>
      <c r="E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196"/>
      <c r="FQ914" s="99"/>
    </row>
    <row r="915" spans="2:173" s="12" customFormat="1">
      <c r="B915" s="22"/>
      <c r="E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196"/>
      <c r="FQ915" s="99"/>
    </row>
    <row r="916" spans="2:173" s="12" customFormat="1">
      <c r="B916" s="22"/>
      <c r="E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196"/>
      <c r="FQ916" s="99"/>
    </row>
    <row r="917" spans="2:173" s="12" customFormat="1">
      <c r="B917" s="22"/>
      <c r="E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196"/>
      <c r="FQ917" s="99"/>
    </row>
    <row r="918" spans="2:173" s="12" customFormat="1">
      <c r="B918" s="22"/>
      <c r="E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196"/>
      <c r="FQ918" s="99"/>
    </row>
    <row r="919" spans="2:173" s="12" customFormat="1">
      <c r="B919" s="22"/>
      <c r="E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196"/>
      <c r="FQ919" s="99"/>
    </row>
    <row r="920" spans="2:173" s="12" customFormat="1">
      <c r="B920" s="22"/>
      <c r="E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196"/>
      <c r="FQ920" s="99"/>
    </row>
    <row r="921" spans="2:173" s="12" customFormat="1">
      <c r="B921" s="22"/>
      <c r="E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196"/>
      <c r="FQ921" s="99"/>
    </row>
    <row r="922" spans="2:173" s="12" customFormat="1">
      <c r="B922" s="22"/>
      <c r="E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196"/>
      <c r="FQ922" s="99"/>
    </row>
    <row r="923" spans="2:173" s="12" customFormat="1">
      <c r="B923" s="22"/>
      <c r="E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196"/>
      <c r="FQ923" s="99"/>
    </row>
    <row r="924" spans="2:173" s="12" customFormat="1">
      <c r="B924" s="22"/>
      <c r="E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196"/>
      <c r="FQ924" s="99"/>
    </row>
    <row r="925" spans="2:173" s="12" customFormat="1">
      <c r="B925" s="22"/>
      <c r="E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196"/>
      <c r="FQ925" s="99"/>
    </row>
    <row r="926" spans="2:173" s="12" customFormat="1">
      <c r="B926" s="22"/>
      <c r="E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196"/>
      <c r="FQ926" s="99"/>
    </row>
    <row r="927" spans="2:173" s="12" customFormat="1">
      <c r="B927" s="22"/>
      <c r="E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196"/>
      <c r="FQ927" s="99"/>
    </row>
    <row r="928" spans="2:173" s="12" customFormat="1">
      <c r="B928" s="22"/>
      <c r="E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196"/>
      <c r="FQ928" s="99"/>
    </row>
    <row r="929" spans="2:173" s="12" customFormat="1">
      <c r="B929" s="22"/>
      <c r="E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196"/>
      <c r="FQ929" s="99"/>
    </row>
    <row r="930" spans="2:173" s="12" customFormat="1">
      <c r="B930" s="22"/>
      <c r="E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196"/>
      <c r="FQ930" s="99"/>
    </row>
    <row r="931" spans="2:173" s="12" customFormat="1">
      <c r="B931" s="22"/>
      <c r="E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196"/>
      <c r="FQ931" s="99"/>
    </row>
    <row r="932" spans="2:173" s="12" customFormat="1">
      <c r="B932" s="22"/>
      <c r="E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196"/>
      <c r="FQ932" s="99"/>
    </row>
    <row r="933" spans="2:173" s="12" customFormat="1">
      <c r="B933" s="22"/>
      <c r="E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196"/>
      <c r="FQ933" s="99"/>
    </row>
    <row r="934" spans="2:173" s="12" customFormat="1">
      <c r="B934" s="22"/>
      <c r="E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196"/>
      <c r="FQ934" s="99"/>
    </row>
    <row r="935" spans="2:173" s="12" customFormat="1">
      <c r="B935" s="22"/>
      <c r="E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196"/>
      <c r="FQ935" s="99"/>
    </row>
    <row r="936" spans="2:173" s="12" customFormat="1">
      <c r="B936" s="22"/>
      <c r="E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196"/>
      <c r="FQ936" s="99"/>
    </row>
    <row r="937" spans="2:173" s="12" customFormat="1">
      <c r="B937" s="22"/>
      <c r="E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196"/>
      <c r="FQ937" s="99"/>
    </row>
    <row r="938" spans="2:173" s="12" customFormat="1">
      <c r="B938" s="22"/>
      <c r="E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196"/>
      <c r="FQ938" s="99"/>
    </row>
    <row r="939" spans="2:173" s="12" customFormat="1">
      <c r="B939" s="22"/>
      <c r="E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196"/>
      <c r="FQ939" s="99"/>
    </row>
    <row r="940" spans="2:173" s="12" customFormat="1">
      <c r="B940" s="22"/>
      <c r="E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196"/>
      <c r="FQ940" s="99"/>
    </row>
    <row r="941" spans="2:173" s="12" customFormat="1">
      <c r="B941" s="22"/>
      <c r="E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196"/>
      <c r="FQ941" s="99"/>
    </row>
    <row r="942" spans="2:173" s="12" customFormat="1">
      <c r="B942" s="22"/>
      <c r="E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196"/>
      <c r="FQ942" s="99"/>
    </row>
    <row r="943" spans="2:173" s="12" customFormat="1">
      <c r="B943" s="22"/>
      <c r="E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196"/>
      <c r="FQ943" s="99"/>
    </row>
    <row r="944" spans="2:173" s="12" customFormat="1">
      <c r="B944" s="22"/>
      <c r="E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196"/>
      <c r="FQ944" s="99"/>
    </row>
    <row r="945" spans="2:173" s="12" customFormat="1">
      <c r="B945" s="22"/>
      <c r="E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196"/>
      <c r="FQ945" s="99"/>
    </row>
    <row r="946" spans="2:173" s="12" customFormat="1">
      <c r="B946" s="22"/>
      <c r="E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196"/>
      <c r="FQ946" s="99"/>
    </row>
    <row r="947" spans="2:173" s="12" customFormat="1">
      <c r="B947" s="22"/>
      <c r="E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196"/>
      <c r="FQ947" s="99"/>
    </row>
    <row r="948" spans="2:173" s="12" customFormat="1">
      <c r="B948" s="22"/>
      <c r="E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196"/>
      <c r="FQ948" s="99"/>
    </row>
    <row r="949" spans="2:173" s="12" customFormat="1">
      <c r="B949" s="22"/>
      <c r="E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196"/>
      <c r="FQ949" s="99"/>
    </row>
    <row r="950" spans="2:173" s="12" customFormat="1">
      <c r="B950" s="22"/>
      <c r="E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196"/>
      <c r="FQ950" s="99"/>
    </row>
    <row r="951" spans="2:173" s="12" customFormat="1">
      <c r="B951" s="22"/>
      <c r="E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196"/>
      <c r="FQ951" s="99"/>
    </row>
    <row r="952" spans="2:173" s="12" customFormat="1">
      <c r="B952" s="22"/>
      <c r="E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196"/>
      <c r="FQ952" s="99"/>
    </row>
    <row r="953" spans="2:173" s="12" customFormat="1">
      <c r="B953" s="22"/>
      <c r="E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196"/>
      <c r="FQ953" s="99"/>
    </row>
    <row r="954" spans="2:173" s="12" customFormat="1">
      <c r="B954" s="22"/>
      <c r="E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196"/>
      <c r="FQ954" s="99"/>
    </row>
    <row r="955" spans="2:173" s="12" customFormat="1">
      <c r="B955" s="22"/>
      <c r="E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196"/>
      <c r="FQ955" s="99"/>
    </row>
    <row r="956" spans="2:173" s="12" customFormat="1">
      <c r="B956" s="22"/>
      <c r="E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196"/>
      <c r="FQ956" s="99"/>
    </row>
    <row r="957" spans="2:173" s="12" customFormat="1">
      <c r="B957" s="22"/>
      <c r="E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196"/>
      <c r="FQ957" s="99"/>
    </row>
    <row r="958" spans="2:173" s="12" customFormat="1">
      <c r="B958" s="22"/>
      <c r="E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196"/>
      <c r="FQ958" s="99"/>
    </row>
    <row r="959" spans="2:173" s="12" customFormat="1">
      <c r="B959" s="22"/>
      <c r="E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196"/>
      <c r="FQ959" s="99"/>
    </row>
    <row r="960" spans="2:173" s="12" customFormat="1">
      <c r="B960" s="22"/>
      <c r="E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196"/>
      <c r="FQ960" s="99"/>
    </row>
    <row r="961" spans="2:173" s="12" customFormat="1">
      <c r="B961" s="22"/>
      <c r="E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196"/>
      <c r="FQ961" s="99"/>
    </row>
    <row r="962" spans="2:173" s="12" customFormat="1">
      <c r="B962" s="22"/>
      <c r="E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196"/>
      <c r="FQ962" s="99"/>
    </row>
    <row r="963" spans="2:173" s="12" customFormat="1">
      <c r="B963" s="22"/>
      <c r="E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196"/>
      <c r="FQ963" s="99"/>
    </row>
    <row r="964" spans="2:173" s="12" customFormat="1">
      <c r="B964" s="22"/>
      <c r="E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196"/>
      <c r="FQ964" s="99"/>
    </row>
    <row r="965" spans="2:173" s="12" customFormat="1">
      <c r="B965" s="22"/>
      <c r="E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196"/>
      <c r="FQ965" s="99"/>
    </row>
    <row r="966" spans="2:173" s="12" customFormat="1">
      <c r="B966" s="22"/>
      <c r="E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196"/>
      <c r="FQ966" s="99"/>
    </row>
    <row r="967" spans="2:173" s="12" customFormat="1">
      <c r="B967" s="22"/>
      <c r="E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196"/>
      <c r="FQ967" s="99"/>
    </row>
    <row r="968" spans="2:173" s="12" customFormat="1">
      <c r="B968" s="22"/>
      <c r="E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196"/>
      <c r="FQ968" s="99"/>
    </row>
    <row r="969" spans="2:173" s="12" customFormat="1">
      <c r="B969" s="22"/>
      <c r="E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196"/>
      <c r="FQ969" s="99"/>
    </row>
    <row r="970" spans="2:173" s="12" customFormat="1">
      <c r="B970" s="22"/>
      <c r="E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196"/>
      <c r="FQ970" s="99"/>
    </row>
    <row r="971" spans="2:173" s="12" customFormat="1">
      <c r="B971" s="22"/>
      <c r="E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196"/>
      <c r="FQ971" s="99"/>
    </row>
    <row r="972" spans="2:173" s="12" customFormat="1">
      <c r="B972" s="22"/>
      <c r="E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196"/>
      <c r="FQ972" s="99"/>
    </row>
    <row r="973" spans="2:173" s="12" customFormat="1">
      <c r="B973" s="22"/>
      <c r="E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196"/>
      <c r="FQ973" s="99"/>
    </row>
    <row r="974" spans="2:173" s="12" customFormat="1">
      <c r="B974" s="22"/>
      <c r="E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196"/>
      <c r="FQ974" s="99"/>
    </row>
    <row r="975" spans="2:173" s="12" customFormat="1">
      <c r="B975" s="22"/>
      <c r="E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196"/>
      <c r="FQ975" s="99"/>
    </row>
    <row r="976" spans="2:173" s="12" customFormat="1">
      <c r="B976" s="22"/>
      <c r="E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196"/>
      <c r="FQ976" s="99"/>
    </row>
    <row r="977" spans="2:173" s="12" customFormat="1">
      <c r="B977" s="22"/>
      <c r="E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196"/>
      <c r="FQ977" s="99"/>
    </row>
    <row r="978" spans="2:173" s="12" customFormat="1">
      <c r="B978" s="22"/>
      <c r="E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196"/>
      <c r="FQ978" s="99"/>
    </row>
    <row r="979" spans="2:173" s="12" customFormat="1">
      <c r="B979" s="22"/>
      <c r="E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196"/>
      <c r="FQ979" s="99"/>
    </row>
    <row r="980" spans="2:173" s="12" customFormat="1">
      <c r="B980" s="22"/>
      <c r="E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196"/>
      <c r="FQ980" s="99"/>
    </row>
    <row r="981" spans="2:173" s="12" customFormat="1">
      <c r="B981" s="22"/>
      <c r="E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196"/>
      <c r="FQ981" s="99"/>
    </row>
    <row r="982" spans="2:173" s="12" customFormat="1">
      <c r="B982" s="22"/>
      <c r="E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196"/>
      <c r="FQ982" s="99"/>
    </row>
    <row r="983" spans="2:173" s="12" customFormat="1">
      <c r="B983" s="22"/>
      <c r="E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196"/>
      <c r="FQ983" s="99"/>
    </row>
    <row r="984" spans="2:173" s="12" customFormat="1">
      <c r="B984" s="22"/>
      <c r="E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196"/>
      <c r="FQ984" s="99"/>
    </row>
    <row r="985" spans="2:173" s="12" customFormat="1">
      <c r="B985" s="22"/>
      <c r="E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196"/>
      <c r="FQ985" s="99"/>
    </row>
    <row r="986" spans="2:173" s="12" customFormat="1">
      <c r="B986" s="22"/>
      <c r="E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196"/>
      <c r="FQ986" s="99"/>
    </row>
    <row r="987" spans="2:173" s="12" customFormat="1">
      <c r="B987" s="22"/>
      <c r="E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196"/>
      <c r="FQ987" s="99"/>
    </row>
    <row r="988" spans="2:173" s="12" customFormat="1">
      <c r="B988" s="22"/>
      <c r="E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196"/>
      <c r="FQ988" s="99"/>
    </row>
    <row r="989" spans="2:173" s="12" customFormat="1">
      <c r="B989" s="22"/>
      <c r="E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196"/>
      <c r="FQ989" s="99"/>
    </row>
    <row r="990" spans="2:173" s="12" customFormat="1">
      <c r="B990" s="22"/>
      <c r="E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196"/>
      <c r="FQ990" s="99"/>
    </row>
    <row r="991" spans="2:173" s="12" customFormat="1">
      <c r="B991" s="22"/>
      <c r="E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196"/>
      <c r="FQ991" s="99"/>
    </row>
    <row r="992" spans="2:173" s="12" customFormat="1">
      <c r="B992" s="22"/>
      <c r="E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196"/>
      <c r="FQ992" s="99"/>
    </row>
    <row r="993" spans="2:173" s="12" customFormat="1">
      <c r="B993" s="22"/>
      <c r="E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196"/>
      <c r="FQ993" s="99"/>
    </row>
    <row r="994" spans="2:173" s="12" customFormat="1">
      <c r="B994" s="22"/>
      <c r="E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196"/>
      <c r="FQ994" s="99"/>
    </row>
    <row r="995" spans="2:173" s="12" customFormat="1">
      <c r="B995" s="22"/>
      <c r="E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196"/>
      <c r="FQ995" s="99"/>
    </row>
    <row r="996" spans="2:173" s="12" customFormat="1">
      <c r="B996" s="22"/>
      <c r="E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196"/>
      <c r="FQ996" s="99"/>
    </row>
    <row r="997" spans="2:173" s="12" customFormat="1">
      <c r="B997" s="22"/>
      <c r="E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196"/>
      <c r="FQ997" s="99"/>
    </row>
    <row r="998" spans="2:173" s="12" customFormat="1">
      <c r="B998" s="22"/>
      <c r="E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196"/>
      <c r="FQ998" s="99"/>
    </row>
    <row r="999" spans="2:173" s="12" customFormat="1">
      <c r="B999" s="22"/>
      <c r="E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196"/>
      <c r="FQ999" s="99"/>
    </row>
    <row r="1000" spans="2:173" s="12" customFormat="1">
      <c r="B1000" s="22"/>
      <c r="E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196"/>
      <c r="FQ1000" s="99"/>
    </row>
    <row r="1001" spans="2:173" s="12" customFormat="1">
      <c r="B1001" s="22"/>
      <c r="E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/>
      <c r="CT1001" s="22"/>
      <c r="CU1001" s="22"/>
      <c r="CV1001" s="22"/>
      <c r="CW1001" s="22"/>
      <c r="CX1001" s="22"/>
      <c r="CY1001" s="22"/>
      <c r="CZ1001" s="22"/>
      <c r="DA1001" s="22"/>
      <c r="DB1001" s="22"/>
      <c r="DC1001" s="22"/>
      <c r="DD1001" s="22"/>
      <c r="DE1001" s="22"/>
      <c r="DF1001" s="22"/>
      <c r="DG1001" s="22"/>
      <c r="DH1001" s="22"/>
      <c r="DI1001" s="22"/>
      <c r="DJ1001" s="22"/>
      <c r="DK1001" s="22"/>
      <c r="DL1001" s="22"/>
      <c r="DM1001" s="22"/>
      <c r="DN1001" s="22"/>
      <c r="DO1001" s="22"/>
      <c r="DP1001" s="22"/>
      <c r="DQ1001" s="22"/>
      <c r="DR1001" s="22"/>
      <c r="DS1001" s="22"/>
      <c r="DT1001" s="22"/>
      <c r="DU1001" s="22"/>
      <c r="DV1001" s="22"/>
      <c r="DW1001" s="22"/>
      <c r="DX1001" s="22"/>
      <c r="DY1001" s="22"/>
      <c r="DZ1001" s="22"/>
      <c r="EA1001" s="22"/>
      <c r="EB1001" s="22"/>
      <c r="EC1001" s="22"/>
      <c r="ED1001" s="22"/>
      <c r="EE1001" s="22"/>
      <c r="EF1001" s="22"/>
      <c r="EG1001" s="22"/>
      <c r="EH1001" s="22"/>
      <c r="EI1001" s="22"/>
      <c r="EJ1001" s="22"/>
      <c r="EK1001" s="22"/>
      <c r="EL1001" s="22"/>
      <c r="EM1001" s="22"/>
      <c r="EN1001" s="22"/>
      <c r="EO1001" s="22"/>
      <c r="EP1001" s="22"/>
      <c r="EQ1001" s="22"/>
      <c r="ER1001" s="22"/>
      <c r="ES1001" s="22"/>
      <c r="ET1001" s="22"/>
      <c r="EU1001" s="22"/>
      <c r="EV1001" s="22"/>
      <c r="EW1001" s="22"/>
      <c r="EX1001" s="22"/>
      <c r="EY1001" s="22"/>
      <c r="EZ1001" s="22"/>
      <c r="FA1001" s="22"/>
      <c r="FB1001" s="22"/>
      <c r="FC1001" s="22"/>
      <c r="FD1001" s="22"/>
      <c r="FE1001" s="22"/>
      <c r="FF1001" s="22"/>
      <c r="FG1001" s="22"/>
      <c r="FH1001" s="22"/>
      <c r="FI1001" s="22"/>
      <c r="FJ1001" s="22"/>
      <c r="FK1001" s="196"/>
      <c r="FQ1001" s="99"/>
    </row>
    <row r="1002" spans="2:173" s="12" customFormat="1">
      <c r="B1002" s="22"/>
      <c r="E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  <c r="CP1002" s="22"/>
      <c r="CQ1002" s="22"/>
      <c r="CR1002" s="22"/>
      <c r="CS1002" s="22"/>
      <c r="CT1002" s="22"/>
      <c r="CU1002" s="22"/>
      <c r="CV1002" s="22"/>
      <c r="CW1002" s="22"/>
      <c r="CX1002" s="22"/>
      <c r="CY1002" s="22"/>
      <c r="CZ1002" s="22"/>
      <c r="DA1002" s="22"/>
      <c r="DB1002" s="22"/>
      <c r="DC1002" s="22"/>
      <c r="DD1002" s="22"/>
      <c r="DE1002" s="22"/>
      <c r="DF1002" s="22"/>
      <c r="DG1002" s="22"/>
      <c r="DH1002" s="22"/>
      <c r="DI1002" s="22"/>
      <c r="DJ1002" s="22"/>
      <c r="DK1002" s="22"/>
      <c r="DL1002" s="22"/>
      <c r="DM1002" s="22"/>
      <c r="DN1002" s="22"/>
      <c r="DO1002" s="22"/>
      <c r="DP1002" s="22"/>
      <c r="DQ1002" s="22"/>
      <c r="DR1002" s="22"/>
      <c r="DS1002" s="22"/>
      <c r="DT1002" s="22"/>
      <c r="DU1002" s="22"/>
      <c r="DV1002" s="22"/>
      <c r="DW1002" s="22"/>
      <c r="DX1002" s="22"/>
      <c r="DY1002" s="22"/>
      <c r="DZ1002" s="22"/>
      <c r="EA1002" s="22"/>
      <c r="EB1002" s="22"/>
      <c r="EC1002" s="22"/>
      <c r="ED1002" s="22"/>
      <c r="EE1002" s="22"/>
      <c r="EF1002" s="22"/>
      <c r="EG1002" s="22"/>
      <c r="EH1002" s="22"/>
      <c r="EI1002" s="22"/>
      <c r="EJ1002" s="22"/>
      <c r="EK1002" s="22"/>
      <c r="EL1002" s="22"/>
      <c r="EM1002" s="22"/>
      <c r="EN1002" s="22"/>
      <c r="EO1002" s="22"/>
      <c r="EP1002" s="22"/>
      <c r="EQ1002" s="22"/>
      <c r="ER1002" s="22"/>
      <c r="ES1002" s="22"/>
      <c r="ET1002" s="22"/>
      <c r="EU1002" s="22"/>
      <c r="EV1002" s="22"/>
      <c r="EW1002" s="22"/>
      <c r="EX1002" s="22"/>
      <c r="EY1002" s="22"/>
      <c r="EZ1002" s="22"/>
      <c r="FA1002" s="22"/>
      <c r="FB1002" s="22"/>
      <c r="FC1002" s="22"/>
      <c r="FD1002" s="22"/>
      <c r="FE1002" s="22"/>
      <c r="FF1002" s="22"/>
      <c r="FG1002" s="22"/>
      <c r="FH1002" s="22"/>
      <c r="FI1002" s="22"/>
      <c r="FJ1002" s="22"/>
      <c r="FK1002" s="196"/>
      <c r="FQ1002" s="99"/>
    </row>
    <row r="1003" spans="2:173" s="12" customFormat="1">
      <c r="B1003" s="22"/>
      <c r="E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  <c r="CH1003" s="22"/>
      <c r="CI1003" s="22"/>
      <c r="CJ1003" s="22"/>
      <c r="CK1003" s="22"/>
      <c r="CL1003" s="22"/>
      <c r="CM1003" s="22"/>
      <c r="CN1003" s="22"/>
      <c r="CO1003" s="22"/>
      <c r="CP1003" s="22"/>
      <c r="CQ1003" s="22"/>
      <c r="CR1003" s="22"/>
      <c r="CS1003" s="22"/>
      <c r="CT1003" s="22"/>
      <c r="CU1003" s="22"/>
      <c r="CV1003" s="22"/>
      <c r="CW1003" s="22"/>
      <c r="CX1003" s="22"/>
      <c r="CY1003" s="22"/>
      <c r="CZ1003" s="22"/>
      <c r="DA1003" s="22"/>
      <c r="DB1003" s="22"/>
      <c r="DC1003" s="22"/>
      <c r="DD1003" s="22"/>
      <c r="DE1003" s="22"/>
      <c r="DF1003" s="22"/>
      <c r="DG1003" s="22"/>
      <c r="DH1003" s="22"/>
      <c r="DI1003" s="22"/>
      <c r="DJ1003" s="22"/>
      <c r="DK1003" s="22"/>
      <c r="DL1003" s="22"/>
      <c r="DM1003" s="22"/>
      <c r="DN1003" s="22"/>
      <c r="DO1003" s="22"/>
      <c r="DP1003" s="22"/>
      <c r="DQ1003" s="22"/>
      <c r="DR1003" s="22"/>
      <c r="DS1003" s="22"/>
      <c r="DT1003" s="22"/>
      <c r="DU1003" s="22"/>
      <c r="DV1003" s="22"/>
      <c r="DW1003" s="22"/>
      <c r="DX1003" s="22"/>
      <c r="DY1003" s="22"/>
      <c r="DZ1003" s="22"/>
      <c r="EA1003" s="22"/>
      <c r="EB1003" s="22"/>
      <c r="EC1003" s="22"/>
      <c r="ED1003" s="22"/>
      <c r="EE1003" s="22"/>
      <c r="EF1003" s="22"/>
      <c r="EG1003" s="22"/>
      <c r="EH1003" s="22"/>
      <c r="EI1003" s="22"/>
      <c r="EJ1003" s="22"/>
      <c r="EK1003" s="22"/>
      <c r="EL1003" s="22"/>
      <c r="EM1003" s="22"/>
      <c r="EN1003" s="22"/>
      <c r="EO1003" s="22"/>
      <c r="EP1003" s="22"/>
      <c r="EQ1003" s="22"/>
      <c r="ER1003" s="22"/>
      <c r="ES1003" s="22"/>
      <c r="ET1003" s="22"/>
      <c r="EU1003" s="22"/>
      <c r="EV1003" s="22"/>
      <c r="EW1003" s="22"/>
      <c r="EX1003" s="22"/>
      <c r="EY1003" s="22"/>
      <c r="EZ1003" s="22"/>
      <c r="FA1003" s="22"/>
      <c r="FB1003" s="22"/>
      <c r="FC1003" s="22"/>
      <c r="FD1003" s="22"/>
      <c r="FE1003" s="22"/>
      <c r="FF1003" s="22"/>
      <c r="FG1003" s="22"/>
      <c r="FH1003" s="22"/>
      <c r="FI1003" s="22"/>
      <c r="FJ1003" s="22"/>
      <c r="FK1003" s="196"/>
      <c r="FQ1003" s="99"/>
    </row>
    <row r="1004" spans="2:173" s="12" customFormat="1">
      <c r="B1004" s="22"/>
      <c r="E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  <c r="CH1004" s="22"/>
      <c r="CI1004" s="22"/>
      <c r="CJ1004" s="22"/>
      <c r="CK1004" s="22"/>
      <c r="CL1004" s="22"/>
      <c r="CM1004" s="22"/>
      <c r="CN1004" s="22"/>
      <c r="CO1004" s="22"/>
      <c r="CP1004" s="22"/>
      <c r="CQ1004" s="22"/>
      <c r="CR1004" s="22"/>
      <c r="CS1004" s="22"/>
      <c r="CT1004" s="22"/>
      <c r="CU1004" s="22"/>
      <c r="CV1004" s="22"/>
      <c r="CW1004" s="22"/>
      <c r="CX1004" s="22"/>
      <c r="CY1004" s="22"/>
      <c r="CZ1004" s="22"/>
      <c r="DA1004" s="22"/>
      <c r="DB1004" s="22"/>
      <c r="DC1004" s="22"/>
      <c r="DD1004" s="22"/>
      <c r="DE1004" s="22"/>
      <c r="DF1004" s="22"/>
      <c r="DG1004" s="22"/>
      <c r="DH1004" s="22"/>
      <c r="DI1004" s="22"/>
      <c r="DJ1004" s="22"/>
      <c r="DK1004" s="22"/>
      <c r="DL1004" s="22"/>
      <c r="DM1004" s="22"/>
      <c r="DN1004" s="22"/>
      <c r="DO1004" s="22"/>
      <c r="DP1004" s="22"/>
      <c r="DQ1004" s="22"/>
      <c r="DR1004" s="22"/>
      <c r="DS1004" s="22"/>
      <c r="DT1004" s="22"/>
      <c r="DU1004" s="22"/>
      <c r="DV1004" s="22"/>
      <c r="DW1004" s="22"/>
      <c r="DX1004" s="22"/>
      <c r="DY1004" s="22"/>
      <c r="DZ1004" s="22"/>
      <c r="EA1004" s="22"/>
      <c r="EB1004" s="22"/>
      <c r="EC1004" s="22"/>
      <c r="ED1004" s="22"/>
      <c r="EE1004" s="22"/>
      <c r="EF1004" s="22"/>
      <c r="EG1004" s="22"/>
      <c r="EH1004" s="22"/>
      <c r="EI1004" s="22"/>
      <c r="EJ1004" s="22"/>
      <c r="EK1004" s="22"/>
      <c r="EL1004" s="22"/>
      <c r="EM1004" s="22"/>
      <c r="EN1004" s="22"/>
      <c r="EO1004" s="22"/>
      <c r="EP1004" s="22"/>
      <c r="EQ1004" s="22"/>
      <c r="ER1004" s="22"/>
      <c r="ES1004" s="22"/>
      <c r="ET1004" s="22"/>
      <c r="EU1004" s="22"/>
      <c r="EV1004" s="22"/>
      <c r="EW1004" s="22"/>
      <c r="EX1004" s="22"/>
      <c r="EY1004" s="22"/>
      <c r="EZ1004" s="22"/>
      <c r="FA1004" s="22"/>
      <c r="FB1004" s="22"/>
      <c r="FC1004" s="22"/>
      <c r="FD1004" s="22"/>
      <c r="FE1004" s="22"/>
      <c r="FF1004" s="22"/>
      <c r="FG1004" s="22"/>
      <c r="FH1004" s="22"/>
      <c r="FI1004" s="22"/>
      <c r="FJ1004" s="22"/>
      <c r="FK1004" s="196"/>
      <c r="FQ1004" s="99"/>
    </row>
    <row r="1005" spans="2:173" s="12" customFormat="1">
      <c r="B1005" s="22"/>
      <c r="E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  <c r="CH1005" s="22"/>
      <c r="CI1005" s="22"/>
      <c r="CJ1005" s="22"/>
      <c r="CK1005" s="22"/>
      <c r="CL1005" s="22"/>
      <c r="CM1005" s="22"/>
      <c r="CN1005" s="22"/>
      <c r="CO1005" s="22"/>
      <c r="CP1005" s="22"/>
      <c r="CQ1005" s="22"/>
      <c r="CR1005" s="22"/>
      <c r="CS1005" s="22"/>
      <c r="CT1005" s="22"/>
      <c r="CU1005" s="22"/>
      <c r="CV1005" s="22"/>
      <c r="CW1005" s="22"/>
      <c r="CX1005" s="22"/>
      <c r="CY1005" s="22"/>
      <c r="CZ1005" s="22"/>
      <c r="DA1005" s="22"/>
      <c r="DB1005" s="22"/>
      <c r="DC1005" s="22"/>
      <c r="DD1005" s="22"/>
      <c r="DE1005" s="22"/>
      <c r="DF1005" s="22"/>
      <c r="DG1005" s="22"/>
      <c r="DH1005" s="22"/>
      <c r="DI1005" s="22"/>
      <c r="DJ1005" s="22"/>
      <c r="DK1005" s="22"/>
      <c r="DL1005" s="22"/>
      <c r="DM1005" s="22"/>
      <c r="DN1005" s="22"/>
      <c r="DO1005" s="22"/>
      <c r="DP1005" s="22"/>
      <c r="DQ1005" s="22"/>
      <c r="DR1005" s="22"/>
      <c r="DS1005" s="22"/>
      <c r="DT1005" s="22"/>
      <c r="DU1005" s="22"/>
      <c r="DV1005" s="22"/>
      <c r="DW1005" s="22"/>
      <c r="DX1005" s="22"/>
      <c r="DY1005" s="22"/>
      <c r="DZ1005" s="22"/>
      <c r="EA1005" s="22"/>
      <c r="EB1005" s="22"/>
      <c r="EC1005" s="22"/>
      <c r="ED1005" s="22"/>
      <c r="EE1005" s="22"/>
      <c r="EF1005" s="22"/>
      <c r="EG1005" s="22"/>
      <c r="EH1005" s="22"/>
      <c r="EI1005" s="22"/>
      <c r="EJ1005" s="22"/>
      <c r="EK1005" s="22"/>
      <c r="EL1005" s="22"/>
      <c r="EM1005" s="22"/>
      <c r="EN1005" s="22"/>
      <c r="EO1005" s="22"/>
      <c r="EP1005" s="22"/>
      <c r="EQ1005" s="22"/>
      <c r="ER1005" s="22"/>
      <c r="ES1005" s="22"/>
      <c r="ET1005" s="22"/>
      <c r="EU1005" s="22"/>
      <c r="EV1005" s="22"/>
      <c r="EW1005" s="22"/>
      <c r="EX1005" s="22"/>
      <c r="EY1005" s="22"/>
      <c r="EZ1005" s="22"/>
      <c r="FA1005" s="22"/>
      <c r="FB1005" s="22"/>
      <c r="FC1005" s="22"/>
      <c r="FD1005" s="22"/>
      <c r="FE1005" s="22"/>
      <c r="FF1005" s="22"/>
      <c r="FG1005" s="22"/>
      <c r="FH1005" s="22"/>
      <c r="FI1005" s="22"/>
      <c r="FJ1005" s="22"/>
      <c r="FK1005" s="196"/>
      <c r="FQ1005" s="99"/>
    </row>
    <row r="1006" spans="2:173" s="12" customFormat="1">
      <c r="B1006" s="22"/>
      <c r="E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  <c r="CH1006" s="22"/>
      <c r="CI1006" s="22"/>
      <c r="CJ1006" s="22"/>
      <c r="CK1006" s="22"/>
      <c r="CL1006" s="22"/>
      <c r="CM1006" s="22"/>
      <c r="CN1006" s="22"/>
      <c r="CO1006" s="22"/>
      <c r="CP1006" s="22"/>
      <c r="CQ1006" s="22"/>
      <c r="CR1006" s="22"/>
      <c r="CS1006" s="22"/>
      <c r="CT1006" s="22"/>
      <c r="CU1006" s="22"/>
      <c r="CV1006" s="22"/>
      <c r="CW1006" s="22"/>
      <c r="CX1006" s="22"/>
      <c r="CY1006" s="22"/>
      <c r="CZ1006" s="22"/>
      <c r="DA1006" s="22"/>
      <c r="DB1006" s="22"/>
      <c r="DC1006" s="22"/>
      <c r="DD1006" s="22"/>
      <c r="DE1006" s="22"/>
      <c r="DF1006" s="22"/>
      <c r="DG1006" s="22"/>
      <c r="DH1006" s="22"/>
      <c r="DI1006" s="22"/>
      <c r="DJ1006" s="22"/>
      <c r="DK1006" s="22"/>
      <c r="DL1006" s="22"/>
      <c r="DM1006" s="22"/>
      <c r="DN1006" s="22"/>
      <c r="DO1006" s="22"/>
      <c r="DP1006" s="22"/>
      <c r="DQ1006" s="22"/>
      <c r="DR1006" s="22"/>
      <c r="DS1006" s="22"/>
      <c r="DT1006" s="22"/>
      <c r="DU1006" s="22"/>
      <c r="DV1006" s="22"/>
      <c r="DW1006" s="22"/>
      <c r="DX1006" s="22"/>
      <c r="DY1006" s="22"/>
      <c r="DZ1006" s="22"/>
      <c r="EA1006" s="22"/>
      <c r="EB1006" s="22"/>
      <c r="EC1006" s="22"/>
      <c r="ED1006" s="22"/>
      <c r="EE1006" s="22"/>
      <c r="EF1006" s="22"/>
      <c r="EG1006" s="22"/>
      <c r="EH1006" s="22"/>
      <c r="EI1006" s="22"/>
      <c r="EJ1006" s="22"/>
      <c r="EK1006" s="22"/>
      <c r="EL1006" s="22"/>
      <c r="EM1006" s="22"/>
      <c r="EN1006" s="22"/>
      <c r="EO1006" s="22"/>
      <c r="EP1006" s="22"/>
      <c r="EQ1006" s="22"/>
      <c r="ER1006" s="22"/>
      <c r="ES1006" s="22"/>
      <c r="ET1006" s="22"/>
      <c r="EU1006" s="22"/>
      <c r="EV1006" s="22"/>
      <c r="EW1006" s="22"/>
      <c r="EX1006" s="22"/>
      <c r="EY1006" s="22"/>
      <c r="EZ1006" s="22"/>
      <c r="FA1006" s="22"/>
      <c r="FB1006" s="22"/>
      <c r="FC1006" s="22"/>
      <c r="FD1006" s="22"/>
      <c r="FE1006" s="22"/>
      <c r="FF1006" s="22"/>
      <c r="FG1006" s="22"/>
      <c r="FH1006" s="22"/>
      <c r="FI1006" s="22"/>
      <c r="FJ1006" s="22"/>
      <c r="FK1006" s="196"/>
      <c r="FQ1006" s="99"/>
    </row>
    <row r="1007" spans="2:173" s="12" customFormat="1">
      <c r="B1007" s="22"/>
      <c r="E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  <c r="CH1007" s="22"/>
      <c r="CI1007" s="22"/>
      <c r="CJ1007" s="22"/>
      <c r="CK1007" s="22"/>
      <c r="CL1007" s="22"/>
      <c r="CM1007" s="22"/>
      <c r="CN1007" s="22"/>
      <c r="CO1007" s="22"/>
      <c r="CP1007" s="22"/>
      <c r="CQ1007" s="22"/>
      <c r="CR1007" s="22"/>
      <c r="CS1007" s="22"/>
      <c r="CT1007" s="22"/>
      <c r="CU1007" s="22"/>
      <c r="CV1007" s="22"/>
      <c r="CW1007" s="22"/>
      <c r="CX1007" s="22"/>
      <c r="CY1007" s="22"/>
      <c r="CZ1007" s="22"/>
      <c r="DA1007" s="22"/>
      <c r="DB1007" s="22"/>
      <c r="DC1007" s="22"/>
      <c r="DD1007" s="22"/>
      <c r="DE1007" s="22"/>
      <c r="DF1007" s="22"/>
      <c r="DG1007" s="22"/>
      <c r="DH1007" s="22"/>
      <c r="DI1007" s="22"/>
      <c r="DJ1007" s="22"/>
      <c r="DK1007" s="22"/>
      <c r="DL1007" s="22"/>
      <c r="DM1007" s="22"/>
      <c r="DN1007" s="22"/>
      <c r="DO1007" s="22"/>
      <c r="DP1007" s="22"/>
      <c r="DQ1007" s="22"/>
      <c r="DR1007" s="22"/>
      <c r="DS1007" s="22"/>
      <c r="DT1007" s="22"/>
      <c r="DU1007" s="22"/>
      <c r="DV1007" s="22"/>
      <c r="DW1007" s="22"/>
      <c r="DX1007" s="22"/>
      <c r="DY1007" s="22"/>
      <c r="DZ1007" s="22"/>
      <c r="EA1007" s="22"/>
      <c r="EB1007" s="22"/>
      <c r="EC1007" s="22"/>
      <c r="ED1007" s="22"/>
      <c r="EE1007" s="22"/>
      <c r="EF1007" s="22"/>
      <c r="EG1007" s="22"/>
      <c r="EH1007" s="22"/>
      <c r="EI1007" s="22"/>
      <c r="EJ1007" s="22"/>
      <c r="EK1007" s="22"/>
      <c r="EL1007" s="22"/>
      <c r="EM1007" s="22"/>
      <c r="EN1007" s="22"/>
      <c r="EO1007" s="22"/>
      <c r="EP1007" s="22"/>
      <c r="EQ1007" s="22"/>
      <c r="ER1007" s="22"/>
      <c r="ES1007" s="22"/>
      <c r="ET1007" s="22"/>
      <c r="EU1007" s="22"/>
      <c r="EV1007" s="22"/>
      <c r="EW1007" s="22"/>
      <c r="EX1007" s="22"/>
      <c r="EY1007" s="22"/>
      <c r="EZ1007" s="22"/>
      <c r="FA1007" s="22"/>
      <c r="FB1007" s="22"/>
      <c r="FC1007" s="22"/>
      <c r="FD1007" s="22"/>
      <c r="FE1007" s="22"/>
      <c r="FF1007" s="22"/>
      <c r="FG1007" s="22"/>
      <c r="FH1007" s="22"/>
      <c r="FI1007" s="22"/>
      <c r="FJ1007" s="22"/>
      <c r="FK1007" s="196"/>
      <c r="FQ1007" s="99"/>
    </row>
    <row r="1008" spans="2:173" s="12" customFormat="1">
      <c r="B1008" s="22"/>
      <c r="E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  <c r="CH1008" s="22"/>
      <c r="CI1008" s="22"/>
      <c r="CJ1008" s="22"/>
      <c r="CK1008" s="22"/>
      <c r="CL1008" s="22"/>
      <c r="CM1008" s="22"/>
      <c r="CN1008" s="22"/>
      <c r="CO1008" s="22"/>
      <c r="CP1008" s="22"/>
      <c r="CQ1008" s="22"/>
      <c r="CR1008" s="22"/>
      <c r="CS1008" s="22"/>
      <c r="CT1008" s="22"/>
      <c r="CU1008" s="22"/>
      <c r="CV1008" s="22"/>
      <c r="CW1008" s="22"/>
      <c r="CX1008" s="22"/>
      <c r="CY1008" s="22"/>
      <c r="CZ1008" s="22"/>
      <c r="DA1008" s="22"/>
      <c r="DB1008" s="22"/>
      <c r="DC1008" s="22"/>
      <c r="DD1008" s="22"/>
      <c r="DE1008" s="22"/>
      <c r="DF1008" s="22"/>
      <c r="DG1008" s="22"/>
      <c r="DH1008" s="22"/>
      <c r="DI1008" s="22"/>
      <c r="DJ1008" s="22"/>
      <c r="DK1008" s="22"/>
      <c r="DL1008" s="22"/>
      <c r="DM1008" s="22"/>
      <c r="DN1008" s="22"/>
      <c r="DO1008" s="22"/>
      <c r="DP1008" s="22"/>
      <c r="DQ1008" s="22"/>
      <c r="DR1008" s="22"/>
      <c r="DS1008" s="22"/>
      <c r="DT1008" s="22"/>
      <c r="DU1008" s="22"/>
      <c r="DV1008" s="22"/>
      <c r="DW1008" s="22"/>
      <c r="DX1008" s="22"/>
      <c r="DY1008" s="22"/>
      <c r="DZ1008" s="22"/>
      <c r="EA1008" s="22"/>
      <c r="EB1008" s="22"/>
      <c r="EC1008" s="22"/>
      <c r="ED1008" s="22"/>
      <c r="EE1008" s="22"/>
      <c r="EF1008" s="22"/>
      <c r="EG1008" s="22"/>
      <c r="EH1008" s="22"/>
      <c r="EI1008" s="22"/>
      <c r="EJ1008" s="22"/>
      <c r="EK1008" s="22"/>
      <c r="EL1008" s="22"/>
      <c r="EM1008" s="22"/>
      <c r="EN1008" s="22"/>
      <c r="EO1008" s="22"/>
      <c r="EP1008" s="22"/>
      <c r="EQ1008" s="22"/>
      <c r="ER1008" s="22"/>
      <c r="ES1008" s="22"/>
      <c r="ET1008" s="22"/>
      <c r="EU1008" s="22"/>
      <c r="EV1008" s="22"/>
      <c r="EW1008" s="22"/>
      <c r="EX1008" s="22"/>
      <c r="EY1008" s="22"/>
      <c r="EZ1008" s="22"/>
      <c r="FA1008" s="22"/>
      <c r="FB1008" s="22"/>
      <c r="FC1008" s="22"/>
      <c r="FD1008" s="22"/>
      <c r="FE1008" s="22"/>
      <c r="FF1008" s="22"/>
      <c r="FG1008" s="22"/>
      <c r="FH1008" s="22"/>
      <c r="FI1008" s="22"/>
      <c r="FJ1008" s="22"/>
      <c r="FK1008" s="196"/>
      <c r="FQ1008" s="99"/>
    </row>
    <row r="1009" spans="2:173" s="12" customFormat="1">
      <c r="B1009" s="22"/>
      <c r="E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  <c r="CH1009" s="22"/>
      <c r="CI1009" s="22"/>
      <c r="CJ1009" s="22"/>
      <c r="CK1009" s="22"/>
      <c r="CL1009" s="22"/>
      <c r="CM1009" s="22"/>
      <c r="CN1009" s="22"/>
      <c r="CO1009" s="22"/>
      <c r="CP1009" s="22"/>
      <c r="CQ1009" s="22"/>
      <c r="CR1009" s="22"/>
      <c r="CS1009" s="22"/>
      <c r="CT1009" s="22"/>
      <c r="CU1009" s="22"/>
      <c r="CV1009" s="22"/>
      <c r="CW1009" s="22"/>
      <c r="CX1009" s="22"/>
      <c r="CY1009" s="22"/>
      <c r="CZ1009" s="22"/>
      <c r="DA1009" s="22"/>
      <c r="DB1009" s="22"/>
      <c r="DC1009" s="22"/>
      <c r="DD1009" s="22"/>
      <c r="DE1009" s="22"/>
      <c r="DF1009" s="22"/>
      <c r="DG1009" s="22"/>
      <c r="DH1009" s="22"/>
      <c r="DI1009" s="22"/>
      <c r="DJ1009" s="22"/>
      <c r="DK1009" s="22"/>
      <c r="DL1009" s="22"/>
      <c r="DM1009" s="22"/>
      <c r="DN1009" s="22"/>
      <c r="DO1009" s="22"/>
      <c r="DP1009" s="22"/>
      <c r="DQ1009" s="22"/>
      <c r="DR1009" s="22"/>
      <c r="DS1009" s="22"/>
      <c r="DT1009" s="22"/>
      <c r="DU1009" s="22"/>
      <c r="DV1009" s="22"/>
      <c r="DW1009" s="22"/>
      <c r="DX1009" s="22"/>
      <c r="DY1009" s="22"/>
      <c r="DZ1009" s="22"/>
      <c r="EA1009" s="22"/>
      <c r="EB1009" s="22"/>
      <c r="EC1009" s="22"/>
      <c r="ED1009" s="22"/>
      <c r="EE1009" s="22"/>
      <c r="EF1009" s="22"/>
      <c r="EG1009" s="22"/>
      <c r="EH1009" s="22"/>
      <c r="EI1009" s="22"/>
      <c r="EJ1009" s="22"/>
      <c r="EK1009" s="22"/>
      <c r="EL1009" s="22"/>
      <c r="EM1009" s="22"/>
      <c r="EN1009" s="22"/>
      <c r="EO1009" s="22"/>
      <c r="EP1009" s="22"/>
      <c r="EQ1009" s="22"/>
      <c r="ER1009" s="22"/>
      <c r="ES1009" s="22"/>
      <c r="ET1009" s="22"/>
      <c r="EU1009" s="22"/>
      <c r="EV1009" s="22"/>
      <c r="EW1009" s="22"/>
      <c r="EX1009" s="22"/>
      <c r="EY1009" s="22"/>
      <c r="EZ1009" s="22"/>
      <c r="FA1009" s="22"/>
      <c r="FB1009" s="22"/>
      <c r="FC1009" s="22"/>
      <c r="FD1009" s="22"/>
      <c r="FE1009" s="22"/>
      <c r="FF1009" s="22"/>
      <c r="FG1009" s="22"/>
      <c r="FH1009" s="22"/>
      <c r="FI1009" s="22"/>
      <c r="FJ1009" s="22"/>
      <c r="FK1009" s="196"/>
      <c r="FQ1009" s="99"/>
    </row>
    <row r="1010" spans="2:173" s="12" customFormat="1">
      <c r="B1010" s="22"/>
      <c r="E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  <c r="CH1010" s="22"/>
      <c r="CI1010" s="22"/>
      <c r="CJ1010" s="22"/>
      <c r="CK1010" s="22"/>
      <c r="CL1010" s="22"/>
      <c r="CM1010" s="22"/>
      <c r="CN1010" s="22"/>
      <c r="CO1010" s="22"/>
      <c r="CP1010" s="22"/>
      <c r="CQ1010" s="22"/>
      <c r="CR1010" s="22"/>
      <c r="CS1010" s="22"/>
      <c r="CT1010" s="22"/>
      <c r="CU1010" s="22"/>
      <c r="CV1010" s="22"/>
      <c r="CW1010" s="22"/>
      <c r="CX1010" s="22"/>
      <c r="CY1010" s="22"/>
      <c r="CZ1010" s="22"/>
      <c r="DA1010" s="22"/>
      <c r="DB1010" s="22"/>
      <c r="DC1010" s="22"/>
      <c r="DD1010" s="22"/>
      <c r="DE1010" s="22"/>
      <c r="DF1010" s="22"/>
      <c r="DG1010" s="22"/>
      <c r="DH1010" s="22"/>
      <c r="DI1010" s="22"/>
      <c r="DJ1010" s="22"/>
      <c r="DK1010" s="22"/>
      <c r="DL1010" s="22"/>
      <c r="DM1010" s="22"/>
      <c r="DN1010" s="22"/>
      <c r="DO1010" s="22"/>
      <c r="DP1010" s="22"/>
      <c r="DQ1010" s="22"/>
      <c r="DR1010" s="22"/>
      <c r="DS1010" s="22"/>
      <c r="DT1010" s="22"/>
      <c r="DU1010" s="22"/>
      <c r="DV1010" s="22"/>
      <c r="DW1010" s="22"/>
      <c r="DX1010" s="22"/>
      <c r="DY1010" s="22"/>
      <c r="DZ1010" s="22"/>
      <c r="EA1010" s="22"/>
      <c r="EB1010" s="22"/>
      <c r="EC1010" s="22"/>
      <c r="ED1010" s="22"/>
      <c r="EE1010" s="22"/>
      <c r="EF1010" s="22"/>
      <c r="EG1010" s="22"/>
      <c r="EH1010" s="22"/>
      <c r="EI1010" s="22"/>
      <c r="EJ1010" s="22"/>
      <c r="EK1010" s="22"/>
      <c r="EL1010" s="22"/>
      <c r="EM1010" s="22"/>
      <c r="EN1010" s="22"/>
      <c r="EO1010" s="22"/>
      <c r="EP1010" s="22"/>
      <c r="EQ1010" s="22"/>
      <c r="ER1010" s="22"/>
      <c r="ES1010" s="22"/>
      <c r="ET1010" s="22"/>
      <c r="EU1010" s="22"/>
      <c r="EV1010" s="22"/>
      <c r="EW1010" s="22"/>
      <c r="EX1010" s="22"/>
      <c r="EY1010" s="22"/>
      <c r="EZ1010" s="22"/>
      <c r="FA1010" s="22"/>
      <c r="FB1010" s="22"/>
      <c r="FC1010" s="22"/>
      <c r="FD1010" s="22"/>
      <c r="FE1010" s="22"/>
      <c r="FF1010" s="22"/>
      <c r="FG1010" s="22"/>
      <c r="FH1010" s="22"/>
      <c r="FI1010" s="22"/>
      <c r="FJ1010" s="22"/>
      <c r="FK1010" s="196"/>
      <c r="FQ1010" s="99"/>
    </row>
    <row r="1011" spans="2:173" s="12" customFormat="1">
      <c r="B1011" s="22"/>
      <c r="E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  <c r="CH1011" s="22"/>
      <c r="CI1011" s="22"/>
      <c r="CJ1011" s="22"/>
      <c r="CK1011" s="22"/>
      <c r="CL1011" s="22"/>
      <c r="CM1011" s="22"/>
      <c r="CN1011" s="22"/>
      <c r="CO1011" s="22"/>
      <c r="CP1011" s="22"/>
      <c r="CQ1011" s="22"/>
      <c r="CR1011" s="22"/>
      <c r="CS1011" s="22"/>
      <c r="CT1011" s="22"/>
      <c r="CU1011" s="22"/>
      <c r="CV1011" s="22"/>
      <c r="CW1011" s="22"/>
      <c r="CX1011" s="22"/>
      <c r="CY1011" s="22"/>
      <c r="CZ1011" s="22"/>
      <c r="DA1011" s="22"/>
      <c r="DB1011" s="22"/>
      <c r="DC1011" s="22"/>
      <c r="DD1011" s="22"/>
      <c r="DE1011" s="22"/>
      <c r="DF1011" s="22"/>
      <c r="DG1011" s="22"/>
      <c r="DH1011" s="22"/>
      <c r="DI1011" s="22"/>
      <c r="DJ1011" s="22"/>
      <c r="DK1011" s="22"/>
      <c r="DL1011" s="22"/>
      <c r="DM1011" s="22"/>
      <c r="DN1011" s="22"/>
      <c r="DO1011" s="22"/>
      <c r="DP1011" s="22"/>
      <c r="DQ1011" s="22"/>
      <c r="DR1011" s="22"/>
      <c r="DS1011" s="22"/>
      <c r="DT1011" s="22"/>
      <c r="DU1011" s="22"/>
      <c r="DV1011" s="22"/>
      <c r="DW1011" s="22"/>
      <c r="DX1011" s="22"/>
      <c r="DY1011" s="22"/>
      <c r="DZ1011" s="22"/>
      <c r="EA1011" s="22"/>
      <c r="EB1011" s="22"/>
      <c r="EC1011" s="22"/>
      <c r="ED1011" s="22"/>
      <c r="EE1011" s="22"/>
      <c r="EF1011" s="22"/>
      <c r="EG1011" s="22"/>
      <c r="EH1011" s="22"/>
      <c r="EI1011" s="22"/>
      <c r="EJ1011" s="22"/>
      <c r="EK1011" s="22"/>
      <c r="EL1011" s="22"/>
      <c r="EM1011" s="22"/>
      <c r="EN1011" s="22"/>
      <c r="EO1011" s="22"/>
      <c r="EP1011" s="22"/>
      <c r="EQ1011" s="22"/>
      <c r="ER1011" s="22"/>
      <c r="ES1011" s="22"/>
      <c r="ET1011" s="22"/>
      <c r="EU1011" s="22"/>
      <c r="EV1011" s="22"/>
      <c r="EW1011" s="22"/>
      <c r="EX1011" s="22"/>
      <c r="EY1011" s="22"/>
      <c r="EZ1011" s="22"/>
      <c r="FA1011" s="22"/>
      <c r="FB1011" s="22"/>
      <c r="FC1011" s="22"/>
      <c r="FD1011" s="22"/>
      <c r="FE1011" s="22"/>
      <c r="FF1011" s="22"/>
      <c r="FG1011" s="22"/>
      <c r="FH1011" s="22"/>
      <c r="FI1011" s="22"/>
      <c r="FJ1011" s="22"/>
      <c r="FK1011" s="196"/>
      <c r="FQ1011" s="99"/>
    </row>
    <row r="1012" spans="2:173" s="12" customFormat="1">
      <c r="B1012" s="22"/>
      <c r="E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  <c r="CE1012" s="22"/>
      <c r="CF1012" s="22"/>
      <c r="CG1012" s="22"/>
      <c r="CH1012" s="22"/>
      <c r="CI1012" s="22"/>
      <c r="CJ1012" s="22"/>
      <c r="CK1012" s="22"/>
      <c r="CL1012" s="22"/>
      <c r="CM1012" s="22"/>
      <c r="CN1012" s="22"/>
      <c r="CO1012" s="22"/>
      <c r="CP1012" s="22"/>
      <c r="CQ1012" s="22"/>
      <c r="CR1012" s="22"/>
      <c r="CS1012" s="22"/>
      <c r="CT1012" s="22"/>
      <c r="CU1012" s="22"/>
      <c r="CV1012" s="22"/>
      <c r="CW1012" s="22"/>
      <c r="CX1012" s="22"/>
      <c r="CY1012" s="22"/>
      <c r="CZ1012" s="22"/>
      <c r="DA1012" s="22"/>
      <c r="DB1012" s="22"/>
      <c r="DC1012" s="22"/>
      <c r="DD1012" s="22"/>
      <c r="DE1012" s="22"/>
      <c r="DF1012" s="22"/>
      <c r="DG1012" s="22"/>
      <c r="DH1012" s="22"/>
      <c r="DI1012" s="22"/>
      <c r="DJ1012" s="22"/>
      <c r="DK1012" s="22"/>
      <c r="DL1012" s="22"/>
      <c r="DM1012" s="22"/>
      <c r="DN1012" s="22"/>
      <c r="DO1012" s="22"/>
      <c r="DP1012" s="22"/>
      <c r="DQ1012" s="22"/>
      <c r="DR1012" s="22"/>
      <c r="DS1012" s="22"/>
      <c r="DT1012" s="22"/>
      <c r="DU1012" s="22"/>
      <c r="DV1012" s="22"/>
      <c r="DW1012" s="22"/>
      <c r="DX1012" s="22"/>
      <c r="DY1012" s="22"/>
      <c r="DZ1012" s="22"/>
      <c r="EA1012" s="22"/>
      <c r="EB1012" s="22"/>
      <c r="EC1012" s="22"/>
      <c r="ED1012" s="22"/>
      <c r="EE1012" s="22"/>
      <c r="EF1012" s="22"/>
      <c r="EG1012" s="22"/>
      <c r="EH1012" s="22"/>
      <c r="EI1012" s="22"/>
      <c r="EJ1012" s="22"/>
      <c r="EK1012" s="22"/>
      <c r="EL1012" s="22"/>
      <c r="EM1012" s="22"/>
      <c r="EN1012" s="22"/>
      <c r="EO1012" s="22"/>
      <c r="EP1012" s="22"/>
      <c r="EQ1012" s="22"/>
      <c r="ER1012" s="22"/>
      <c r="ES1012" s="22"/>
      <c r="ET1012" s="22"/>
      <c r="EU1012" s="22"/>
      <c r="EV1012" s="22"/>
      <c r="EW1012" s="22"/>
      <c r="EX1012" s="22"/>
      <c r="EY1012" s="22"/>
      <c r="EZ1012" s="22"/>
      <c r="FA1012" s="22"/>
      <c r="FB1012" s="22"/>
      <c r="FC1012" s="22"/>
      <c r="FD1012" s="22"/>
      <c r="FE1012" s="22"/>
      <c r="FF1012" s="22"/>
      <c r="FG1012" s="22"/>
      <c r="FH1012" s="22"/>
      <c r="FI1012" s="22"/>
      <c r="FJ1012" s="22"/>
      <c r="FK1012" s="196"/>
      <c r="FQ1012" s="99"/>
    </row>
    <row r="1013" spans="2:173" s="12" customFormat="1">
      <c r="B1013" s="22"/>
      <c r="E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  <c r="CE1013" s="22"/>
      <c r="CF1013" s="22"/>
      <c r="CG1013" s="22"/>
      <c r="CH1013" s="22"/>
      <c r="CI1013" s="22"/>
      <c r="CJ1013" s="22"/>
      <c r="CK1013" s="22"/>
      <c r="CL1013" s="22"/>
      <c r="CM1013" s="22"/>
      <c r="CN1013" s="22"/>
      <c r="CO1013" s="22"/>
      <c r="CP1013" s="22"/>
      <c r="CQ1013" s="22"/>
      <c r="CR1013" s="22"/>
      <c r="CS1013" s="22"/>
      <c r="CT1013" s="22"/>
      <c r="CU1013" s="22"/>
      <c r="CV1013" s="22"/>
      <c r="CW1013" s="22"/>
      <c r="CX1013" s="22"/>
      <c r="CY1013" s="22"/>
      <c r="CZ1013" s="22"/>
      <c r="DA1013" s="22"/>
      <c r="DB1013" s="22"/>
      <c r="DC1013" s="22"/>
      <c r="DD1013" s="22"/>
      <c r="DE1013" s="22"/>
      <c r="DF1013" s="22"/>
      <c r="DG1013" s="22"/>
      <c r="DH1013" s="22"/>
      <c r="DI1013" s="22"/>
      <c r="DJ1013" s="22"/>
      <c r="DK1013" s="22"/>
      <c r="DL1013" s="22"/>
      <c r="DM1013" s="22"/>
      <c r="DN1013" s="22"/>
      <c r="DO1013" s="22"/>
      <c r="DP1013" s="22"/>
      <c r="DQ1013" s="22"/>
      <c r="DR1013" s="22"/>
      <c r="DS1013" s="22"/>
      <c r="DT1013" s="22"/>
      <c r="DU1013" s="22"/>
      <c r="DV1013" s="22"/>
      <c r="DW1013" s="22"/>
      <c r="DX1013" s="22"/>
      <c r="DY1013" s="22"/>
      <c r="DZ1013" s="22"/>
      <c r="EA1013" s="22"/>
      <c r="EB1013" s="22"/>
      <c r="EC1013" s="22"/>
      <c r="ED1013" s="22"/>
      <c r="EE1013" s="22"/>
      <c r="EF1013" s="22"/>
      <c r="EG1013" s="22"/>
      <c r="EH1013" s="22"/>
      <c r="EI1013" s="22"/>
      <c r="EJ1013" s="22"/>
      <c r="EK1013" s="22"/>
      <c r="EL1013" s="22"/>
      <c r="EM1013" s="22"/>
      <c r="EN1013" s="22"/>
      <c r="EO1013" s="22"/>
      <c r="EP1013" s="22"/>
      <c r="EQ1013" s="22"/>
      <c r="ER1013" s="22"/>
      <c r="ES1013" s="22"/>
      <c r="ET1013" s="22"/>
      <c r="EU1013" s="22"/>
      <c r="EV1013" s="22"/>
      <c r="EW1013" s="22"/>
      <c r="EX1013" s="22"/>
      <c r="EY1013" s="22"/>
      <c r="EZ1013" s="22"/>
      <c r="FA1013" s="22"/>
      <c r="FB1013" s="22"/>
      <c r="FC1013" s="22"/>
      <c r="FD1013" s="22"/>
      <c r="FE1013" s="22"/>
      <c r="FF1013" s="22"/>
      <c r="FG1013" s="22"/>
      <c r="FH1013" s="22"/>
      <c r="FI1013" s="22"/>
      <c r="FJ1013" s="22"/>
      <c r="FK1013" s="196"/>
      <c r="FQ1013" s="99"/>
    </row>
    <row r="1014" spans="2:173" s="12" customFormat="1">
      <c r="B1014" s="22"/>
      <c r="E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  <c r="CE1014" s="22"/>
      <c r="CF1014" s="22"/>
      <c r="CG1014" s="22"/>
      <c r="CH1014" s="22"/>
      <c r="CI1014" s="22"/>
      <c r="CJ1014" s="22"/>
      <c r="CK1014" s="22"/>
      <c r="CL1014" s="22"/>
      <c r="CM1014" s="22"/>
      <c r="CN1014" s="22"/>
      <c r="CO1014" s="22"/>
      <c r="CP1014" s="22"/>
      <c r="CQ1014" s="22"/>
      <c r="CR1014" s="22"/>
      <c r="CS1014" s="22"/>
      <c r="CT1014" s="22"/>
      <c r="CU1014" s="22"/>
      <c r="CV1014" s="22"/>
      <c r="CW1014" s="22"/>
      <c r="CX1014" s="22"/>
      <c r="CY1014" s="22"/>
      <c r="CZ1014" s="22"/>
      <c r="DA1014" s="22"/>
      <c r="DB1014" s="22"/>
      <c r="DC1014" s="22"/>
      <c r="DD1014" s="22"/>
      <c r="DE1014" s="22"/>
      <c r="DF1014" s="22"/>
      <c r="DG1014" s="22"/>
      <c r="DH1014" s="22"/>
      <c r="DI1014" s="22"/>
      <c r="DJ1014" s="22"/>
      <c r="DK1014" s="22"/>
      <c r="DL1014" s="22"/>
      <c r="DM1014" s="22"/>
      <c r="DN1014" s="22"/>
      <c r="DO1014" s="22"/>
      <c r="DP1014" s="22"/>
      <c r="DQ1014" s="22"/>
      <c r="DR1014" s="22"/>
      <c r="DS1014" s="22"/>
      <c r="DT1014" s="22"/>
      <c r="DU1014" s="22"/>
      <c r="DV1014" s="22"/>
      <c r="DW1014" s="22"/>
      <c r="DX1014" s="22"/>
      <c r="DY1014" s="22"/>
      <c r="DZ1014" s="22"/>
      <c r="EA1014" s="22"/>
      <c r="EB1014" s="22"/>
      <c r="EC1014" s="22"/>
      <c r="ED1014" s="22"/>
      <c r="EE1014" s="22"/>
      <c r="EF1014" s="22"/>
      <c r="EG1014" s="22"/>
      <c r="EH1014" s="22"/>
      <c r="EI1014" s="22"/>
      <c r="EJ1014" s="22"/>
      <c r="EK1014" s="22"/>
      <c r="EL1014" s="22"/>
      <c r="EM1014" s="22"/>
      <c r="EN1014" s="22"/>
      <c r="EO1014" s="22"/>
      <c r="EP1014" s="22"/>
      <c r="EQ1014" s="22"/>
      <c r="ER1014" s="22"/>
      <c r="ES1014" s="22"/>
      <c r="ET1014" s="22"/>
      <c r="EU1014" s="22"/>
      <c r="EV1014" s="22"/>
      <c r="EW1014" s="22"/>
      <c r="EX1014" s="22"/>
      <c r="EY1014" s="22"/>
      <c r="EZ1014" s="22"/>
      <c r="FA1014" s="22"/>
      <c r="FB1014" s="22"/>
      <c r="FC1014" s="22"/>
      <c r="FD1014" s="22"/>
      <c r="FE1014" s="22"/>
      <c r="FF1014" s="22"/>
      <c r="FG1014" s="22"/>
      <c r="FH1014" s="22"/>
      <c r="FI1014" s="22"/>
      <c r="FJ1014" s="22"/>
      <c r="FK1014" s="196"/>
      <c r="FQ1014" s="99"/>
    </row>
    <row r="1015" spans="2:173" s="12" customFormat="1">
      <c r="B1015" s="22"/>
      <c r="E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  <c r="CE1015" s="22"/>
      <c r="CF1015" s="22"/>
      <c r="CG1015" s="22"/>
      <c r="CH1015" s="22"/>
      <c r="CI1015" s="22"/>
      <c r="CJ1015" s="22"/>
      <c r="CK1015" s="22"/>
      <c r="CL1015" s="22"/>
      <c r="CM1015" s="22"/>
      <c r="CN1015" s="22"/>
      <c r="CO1015" s="22"/>
      <c r="CP1015" s="22"/>
      <c r="CQ1015" s="22"/>
      <c r="CR1015" s="22"/>
      <c r="CS1015" s="22"/>
      <c r="CT1015" s="22"/>
      <c r="CU1015" s="22"/>
      <c r="CV1015" s="22"/>
      <c r="CW1015" s="22"/>
      <c r="CX1015" s="22"/>
      <c r="CY1015" s="22"/>
      <c r="CZ1015" s="22"/>
      <c r="DA1015" s="22"/>
      <c r="DB1015" s="22"/>
      <c r="DC1015" s="22"/>
      <c r="DD1015" s="22"/>
      <c r="DE1015" s="22"/>
      <c r="DF1015" s="22"/>
      <c r="DG1015" s="22"/>
      <c r="DH1015" s="22"/>
      <c r="DI1015" s="22"/>
      <c r="DJ1015" s="22"/>
      <c r="DK1015" s="22"/>
      <c r="DL1015" s="22"/>
      <c r="DM1015" s="22"/>
      <c r="DN1015" s="22"/>
      <c r="DO1015" s="22"/>
      <c r="DP1015" s="22"/>
      <c r="DQ1015" s="22"/>
      <c r="DR1015" s="22"/>
      <c r="DS1015" s="22"/>
      <c r="DT1015" s="22"/>
      <c r="DU1015" s="22"/>
      <c r="DV1015" s="22"/>
      <c r="DW1015" s="22"/>
      <c r="DX1015" s="22"/>
      <c r="DY1015" s="22"/>
      <c r="DZ1015" s="22"/>
      <c r="EA1015" s="22"/>
      <c r="EB1015" s="22"/>
      <c r="EC1015" s="22"/>
      <c r="ED1015" s="22"/>
      <c r="EE1015" s="22"/>
      <c r="EF1015" s="22"/>
      <c r="EG1015" s="22"/>
      <c r="EH1015" s="22"/>
      <c r="EI1015" s="22"/>
      <c r="EJ1015" s="22"/>
      <c r="EK1015" s="22"/>
      <c r="EL1015" s="22"/>
      <c r="EM1015" s="22"/>
      <c r="EN1015" s="22"/>
      <c r="EO1015" s="22"/>
      <c r="EP1015" s="22"/>
      <c r="EQ1015" s="22"/>
      <c r="ER1015" s="22"/>
      <c r="ES1015" s="22"/>
      <c r="ET1015" s="22"/>
      <c r="EU1015" s="22"/>
      <c r="EV1015" s="22"/>
      <c r="EW1015" s="22"/>
      <c r="EX1015" s="22"/>
      <c r="EY1015" s="22"/>
      <c r="EZ1015" s="22"/>
      <c r="FA1015" s="22"/>
      <c r="FB1015" s="22"/>
      <c r="FC1015" s="22"/>
      <c r="FD1015" s="22"/>
      <c r="FE1015" s="22"/>
      <c r="FF1015" s="22"/>
      <c r="FG1015" s="22"/>
      <c r="FH1015" s="22"/>
      <c r="FI1015" s="22"/>
      <c r="FJ1015" s="22"/>
      <c r="FK1015" s="196"/>
      <c r="FQ1015" s="99"/>
    </row>
    <row r="1016" spans="2:173" s="12" customFormat="1">
      <c r="B1016" s="22"/>
      <c r="E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  <c r="CE1016" s="22"/>
      <c r="CF1016" s="22"/>
      <c r="CG1016" s="22"/>
      <c r="CH1016" s="22"/>
      <c r="CI1016" s="22"/>
      <c r="CJ1016" s="22"/>
      <c r="CK1016" s="22"/>
      <c r="CL1016" s="22"/>
      <c r="CM1016" s="22"/>
      <c r="CN1016" s="22"/>
      <c r="CO1016" s="22"/>
      <c r="CP1016" s="22"/>
      <c r="CQ1016" s="22"/>
      <c r="CR1016" s="22"/>
      <c r="CS1016" s="22"/>
      <c r="CT1016" s="22"/>
      <c r="CU1016" s="22"/>
      <c r="CV1016" s="22"/>
      <c r="CW1016" s="22"/>
      <c r="CX1016" s="22"/>
      <c r="CY1016" s="22"/>
      <c r="CZ1016" s="22"/>
      <c r="DA1016" s="22"/>
      <c r="DB1016" s="22"/>
      <c r="DC1016" s="22"/>
      <c r="DD1016" s="22"/>
      <c r="DE1016" s="22"/>
      <c r="DF1016" s="22"/>
      <c r="DG1016" s="22"/>
      <c r="DH1016" s="22"/>
      <c r="DI1016" s="22"/>
      <c r="DJ1016" s="22"/>
      <c r="DK1016" s="22"/>
      <c r="DL1016" s="22"/>
      <c r="DM1016" s="22"/>
      <c r="DN1016" s="22"/>
      <c r="DO1016" s="22"/>
      <c r="DP1016" s="22"/>
      <c r="DQ1016" s="22"/>
      <c r="DR1016" s="22"/>
      <c r="DS1016" s="22"/>
      <c r="DT1016" s="22"/>
      <c r="DU1016" s="22"/>
      <c r="DV1016" s="22"/>
      <c r="DW1016" s="22"/>
      <c r="DX1016" s="22"/>
      <c r="DY1016" s="22"/>
      <c r="DZ1016" s="22"/>
      <c r="EA1016" s="22"/>
      <c r="EB1016" s="22"/>
      <c r="EC1016" s="22"/>
      <c r="ED1016" s="22"/>
      <c r="EE1016" s="22"/>
      <c r="EF1016" s="22"/>
      <c r="EG1016" s="22"/>
      <c r="EH1016" s="22"/>
      <c r="EI1016" s="22"/>
      <c r="EJ1016" s="22"/>
      <c r="EK1016" s="22"/>
      <c r="EL1016" s="22"/>
      <c r="EM1016" s="22"/>
      <c r="EN1016" s="22"/>
      <c r="EO1016" s="22"/>
      <c r="EP1016" s="22"/>
      <c r="EQ1016" s="22"/>
      <c r="ER1016" s="22"/>
      <c r="ES1016" s="22"/>
      <c r="ET1016" s="22"/>
      <c r="EU1016" s="22"/>
      <c r="EV1016" s="22"/>
      <c r="EW1016" s="22"/>
      <c r="EX1016" s="22"/>
      <c r="EY1016" s="22"/>
      <c r="EZ1016" s="22"/>
      <c r="FA1016" s="22"/>
      <c r="FB1016" s="22"/>
      <c r="FC1016" s="22"/>
      <c r="FD1016" s="22"/>
      <c r="FE1016" s="22"/>
      <c r="FF1016" s="22"/>
      <c r="FG1016" s="22"/>
      <c r="FH1016" s="22"/>
      <c r="FI1016" s="22"/>
      <c r="FJ1016" s="22"/>
      <c r="FK1016" s="196"/>
      <c r="FQ1016" s="99"/>
    </row>
    <row r="1017" spans="2:173" s="12" customFormat="1">
      <c r="B1017" s="22"/>
      <c r="E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  <c r="CE1017" s="22"/>
      <c r="CF1017" s="22"/>
      <c r="CG1017" s="22"/>
      <c r="CH1017" s="22"/>
      <c r="CI1017" s="22"/>
      <c r="CJ1017" s="22"/>
      <c r="CK1017" s="22"/>
      <c r="CL1017" s="22"/>
      <c r="CM1017" s="22"/>
      <c r="CN1017" s="22"/>
      <c r="CO1017" s="22"/>
      <c r="CP1017" s="22"/>
      <c r="CQ1017" s="22"/>
      <c r="CR1017" s="22"/>
      <c r="CS1017" s="22"/>
      <c r="CT1017" s="22"/>
      <c r="CU1017" s="22"/>
      <c r="CV1017" s="22"/>
      <c r="CW1017" s="22"/>
      <c r="CX1017" s="22"/>
      <c r="CY1017" s="22"/>
      <c r="CZ1017" s="22"/>
      <c r="DA1017" s="22"/>
      <c r="DB1017" s="22"/>
      <c r="DC1017" s="22"/>
      <c r="DD1017" s="22"/>
      <c r="DE1017" s="22"/>
      <c r="DF1017" s="22"/>
      <c r="DG1017" s="22"/>
      <c r="DH1017" s="22"/>
      <c r="DI1017" s="22"/>
      <c r="DJ1017" s="22"/>
      <c r="DK1017" s="22"/>
      <c r="DL1017" s="22"/>
      <c r="DM1017" s="22"/>
      <c r="DN1017" s="22"/>
      <c r="DO1017" s="22"/>
      <c r="DP1017" s="22"/>
      <c r="DQ1017" s="22"/>
      <c r="DR1017" s="22"/>
      <c r="DS1017" s="22"/>
      <c r="DT1017" s="22"/>
      <c r="DU1017" s="22"/>
      <c r="DV1017" s="22"/>
      <c r="DW1017" s="22"/>
      <c r="DX1017" s="22"/>
      <c r="DY1017" s="22"/>
      <c r="DZ1017" s="22"/>
      <c r="EA1017" s="22"/>
      <c r="EB1017" s="22"/>
      <c r="EC1017" s="22"/>
      <c r="ED1017" s="22"/>
      <c r="EE1017" s="22"/>
      <c r="EF1017" s="22"/>
      <c r="EG1017" s="22"/>
      <c r="EH1017" s="22"/>
      <c r="EI1017" s="22"/>
      <c r="EJ1017" s="22"/>
      <c r="EK1017" s="22"/>
      <c r="EL1017" s="22"/>
      <c r="EM1017" s="22"/>
      <c r="EN1017" s="22"/>
      <c r="EO1017" s="22"/>
      <c r="EP1017" s="22"/>
      <c r="EQ1017" s="22"/>
      <c r="ER1017" s="22"/>
      <c r="ES1017" s="22"/>
      <c r="ET1017" s="22"/>
      <c r="EU1017" s="22"/>
      <c r="EV1017" s="22"/>
      <c r="EW1017" s="22"/>
      <c r="EX1017" s="22"/>
      <c r="EY1017" s="22"/>
      <c r="EZ1017" s="22"/>
      <c r="FA1017" s="22"/>
      <c r="FB1017" s="22"/>
      <c r="FC1017" s="22"/>
      <c r="FD1017" s="22"/>
      <c r="FE1017" s="22"/>
      <c r="FF1017" s="22"/>
      <c r="FG1017" s="22"/>
      <c r="FH1017" s="22"/>
      <c r="FI1017" s="22"/>
      <c r="FJ1017" s="22"/>
      <c r="FK1017" s="196"/>
      <c r="FQ1017" s="99"/>
    </row>
    <row r="1018" spans="2:173" s="12" customFormat="1">
      <c r="B1018" s="22"/>
      <c r="E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  <c r="CE1018" s="22"/>
      <c r="CF1018" s="22"/>
      <c r="CG1018" s="22"/>
      <c r="CH1018" s="22"/>
      <c r="CI1018" s="22"/>
      <c r="CJ1018" s="22"/>
      <c r="CK1018" s="22"/>
      <c r="CL1018" s="22"/>
      <c r="CM1018" s="22"/>
      <c r="CN1018" s="22"/>
      <c r="CO1018" s="22"/>
      <c r="CP1018" s="22"/>
      <c r="CQ1018" s="22"/>
      <c r="CR1018" s="22"/>
      <c r="CS1018" s="22"/>
      <c r="CT1018" s="22"/>
      <c r="CU1018" s="22"/>
      <c r="CV1018" s="22"/>
      <c r="CW1018" s="22"/>
      <c r="CX1018" s="22"/>
      <c r="CY1018" s="22"/>
      <c r="CZ1018" s="22"/>
      <c r="DA1018" s="22"/>
      <c r="DB1018" s="22"/>
      <c r="DC1018" s="22"/>
      <c r="DD1018" s="22"/>
      <c r="DE1018" s="22"/>
      <c r="DF1018" s="22"/>
      <c r="DG1018" s="22"/>
      <c r="DH1018" s="22"/>
      <c r="DI1018" s="22"/>
      <c r="DJ1018" s="22"/>
      <c r="DK1018" s="22"/>
      <c r="DL1018" s="22"/>
      <c r="DM1018" s="22"/>
      <c r="DN1018" s="22"/>
      <c r="DO1018" s="22"/>
      <c r="DP1018" s="22"/>
      <c r="DQ1018" s="22"/>
      <c r="DR1018" s="22"/>
      <c r="DS1018" s="22"/>
      <c r="DT1018" s="22"/>
      <c r="DU1018" s="22"/>
      <c r="DV1018" s="22"/>
      <c r="DW1018" s="22"/>
      <c r="DX1018" s="22"/>
      <c r="DY1018" s="22"/>
      <c r="DZ1018" s="22"/>
      <c r="EA1018" s="22"/>
      <c r="EB1018" s="22"/>
      <c r="EC1018" s="22"/>
      <c r="ED1018" s="22"/>
      <c r="EE1018" s="22"/>
      <c r="EF1018" s="22"/>
      <c r="EG1018" s="22"/>
      <c r="EH1018" s="22"/>
      <c r="EI1018" s="22"/>
      <c r="EJ1018" s="22"/>
      <c r="EK1018" s="22"/>
      <c r="EL1018" s="22"/>
      <c r="EM1018" s="22"/>
      <c r="EN1018" s="22"/>
      <c r="EO1018" s="22"/>
      <c r="EP1018" s="22"/>
      <c r="EQ1018" s="22"/>
      <c r="ER1018" s="22"/>
      <c r="ES1018" s="22"/>
      <c r="ET1018" s="22"/>
      <c r="EU1018" s="22"/>
      <c r="EV1018" s="22"/>
      <c r="EW1018" s="22"/>
      <c r="EX1018" s="22"/>
      <c r="EY1018" s="22"/>
      <c r="EZ1018" s="22"/>
      <c r="FA1018" s="22"/>
      <c r="FB1018" s="22"/>
      <c r="FC1018" s="22"/>
      <c r="FD1018" s="22"/>
      <c r="FE1018" s="22"/>
      <c r="FF1018" s="22"/>
      <c r="FG1018" s="22"/>
      <c r="FH1018" s="22"/>
      <c r="FI1018" s="22"/>
      <c r="FJ1018" s="22"/>
      <c r="FK1018" s="196"/>
      <c r="FQ1018" s="99"/>
    </row>
    <row r="1019" spans="2:173" s="12" customFormat="1">
      <c r="B1019" s="22"/>
      <c r="E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  <c r="CE1019" s="22"/>
      <c r="CF1019" s="22"/>
      <c r="CG1019" s="22"/>
      <c r="CH1019" s="22"/>
      <c r="CI1019" s="22"/>
      <c r="CJ1019" s="22"/>
      <c r="CK1019" s="22"/>
      <c r="CL1019" s="22"/>
      <c r="CM1019" s="22"/>
      <c r="CN1019" s="22"/>
      <c r="CO1019" s="22"/>
      <c r="CP1019" s="22"/>
      <c r="CQ1019" s="22"/>
      <c r="CR1019" s="22"/>
      <c r="CS1019" s="22"/>
      <c r="CT1019" s="22"/>
      <c r="CU1019" s="22"/>
      <c r="CV1019" s="22"/>
      <c r="CW1019" s="22"/>
      <c r="CX1019" s="22"/>
      <c r="CY1019" s="22"/>
      <c r="CZ1019" s="22"/>
      <c r="DA1019" s="22"/>
      <c r="DB1019" s="22"/>
      <c r="DC1019" s="22"/>
      <c r="DD1019" s="22"/>
      <c r="DE1019" s="22"/>
      <c r="DF1019" s="22"/>
      <c r="DG1019" s="22"/>
      <c r="DH1019" s="22"/>
      <c r="DI1019" s="22"/>
      <c r="DJ1019" s="22"/>
      <c r="DK1019" s="22"/>
      <c r="DL1019" s="22"/>
      <c r="DM1019" s="22"/>
      <c r="DN1019" s="22"/>
      <c r="DO1019" s="22"/>
      <c r="DP1019" s="22"/>
      <c r="DQ1019" s="22"/>
      <c r="DR1019" s="22"/>
      <c r="DS1019" s="22"/>
      <c r="DT1019" s="22"/>
      <c r="DU1019" s="22"/>
      <c r="DV1019" s="22"/>
      <c r="DW1019" s="22"/>
      <c r="DX1019" s="22"/>
      <c r="DY1019" s="22"/>
      <c r="DZ1019" s="22"/>
      <c r="EA1019" s="22"/>
      <c r="EB1019" s="22"/>
      <c r="EC1019" s="22"/>
      <c r="ED1019" s="22"/>
      <c r="EE1019" s="22"/>
      <c r="EF1019" s="22"/>
      <c r="EG1019" s="22"/>
      <c r="EH1019" s="22"/>
      <c r="EI1019" s="22"/>
      <c r="EJ1019" s="22"/>
      <c r="EK1019" s="22"/>
      <c r="EL1019" s="22"/>
      <c r="EM1019" s="22"/>
      <c r="EN1019" s="22"/>
      <c r="EO1019" s="22"/>
      <c r="EP1019" s="22"/>
      <c r="EQ1019" s="22"/>
      <c r="ER1019" s="22"/>
      <c r="ES1019" s="22"/>
      <c r="ET1019" s="22"/>
      <c r="EU1019" s="22"/>
      <c r="EV1019" s="22"/>
      <c r="EW1019" s="22"/>
      <c r="EX1019" s="22"/>
      <c r="EY1019" s="22"/>
      <c r="EZ1019" s="22"/>
      <c r="FA1019" s="22"/>
      <c r="FB1019" s="22"/>
      <c r="FC1019" s="22"/>
      <c r="FD1019" s="22"/>
      <c r="FE1019" s="22"/>
      <c r="FF1019" s="22"/>
      <c r="FG1019" s="22"/>
      <c r="FH1019" s="22"/>
      <c r="FI1019" s="22"/>
      <c r="FJ1019" s="22"/>
      <c r="FK1019" s="196"/>
      <c r="FQ1019" s="99"/>
    </row>
    <row r="1020" spans="2:173" s="12" customFormat="1">
      <c r="B1020" s="22"/>
      <c r="E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  <c r="CE1020" s="22"/>
      <c r="CF1020" s="22"/>
      <c r="CG1020" s="22"/>
      <c r="CH1020" s="22"/>
      <c r="CI1020" s="22"/>
      <c r="CJ1020" s="22"/>
      <c r="CK1020" s="22"/>
      <c r="CL1020" s="22"/>
      <c r="CM1020" s="22"/>
      <c r="CN1020" s="22"/>
      <c r="CO1020" s="22"/>
      <c r="CP1020" s="22"/>
      <c r="CQ1020" s="22"/>
      <c r="CR1020" s="22"/>
      <c r="CS1020" s="22"/>
      <c r="CT1020" s="22"/>
      <c r="CU1020" s="22"/>
      <c r="CV1020" s="22"/>
      <c r="CW1020" s="22"/>
      <c r="CX1020" s="22"/>
      <c r="CY1020" s="22"/>
      <c r="CZ1020" s="22"/>
      <c r="DA1020" s="22"/>
      <c r="DB1020" s="22"/>
      <c r="DC1020" s="22"/>
      <c r="DD1020" s="22"/>
      <c r="DE1020" s="22"/>
      <c r="DF1020" s="22"/>
      <c r="DG1020" s="22"/>
      <c r="DH1020" s="22"/>
      <c r="DI1020" s="22"/>
      <c r="DJ1020" s="22"/>
      <c r="DK1020" s="22"/>
      <c r="DL1020" s="22"/>
      <c r="DM1020" s="22"/>
      <c r="DN1020" s="22"/>
      <c r="DO1020" s="22"/>
      <c r="DP1020" s="22"/>
      <c r="DQ1020" s="22"/>
      <c r="DR1020" s="22"/>
      <c r="DS1020" s="22"/>
      <c r="DT1020" s="22"/>
      <c r="DU1020" s="22"/>
      <c r="DV1020" s="22"/>
      <c r="DW1020" s="22"/>
      <c r="DX1020" s="22"/>
      <c r="DY1020" s="22"/>
      <c r="DZ1020" s="22"/>
      <c r="EA1020" s="22"/>
      <c r="EB1020" s="22"/>
      <c r="EC1020" s="22"/>
      <c r="ED1020" s="22"/>
      <c r="EE1020" s="22"/>
      <c r="EF1020" s="22"/>
      <c r="EG1020" s="22"/>
      <c r="EH1020" s="22"/>
      <c r="EI1020" s="22"/>
      <c r="EJ1020" s="22"/>
      <c r="EK1020" s="22"/>
      <c r="EL1020" s="22"/>
      <c r="EM1020" s="22"/>
      <c r="EN1020" s="22"/>
      <c r="EO1020" s="22"/>
      <c r="EP1020" s="22"/>
      <c r="EQ1020" s="22"/>
      <c r="ER1020" s="22"/>
      <c r="ES1020" s="22"/>
      <c r="ET1020" s="22"/>
      <c r="EU1020" s="22"/>
      <c r="EV1020" s="22"/>
      <c r="EW1020" s="22"/>
      <c r="EX1020" s="22"/>
      <c r="EY1020" s="22"/>
      <c r="EZ1020" s="22"/>
      <c r="FA1020" s="22"/>
      <c r="FB1020" s="22"/>
      <c r="FC1020" s="22"/>
      <c r="FD1020" s="22"/>
      <c r="FE1020" s="22"/>
      <c r="FF1020" s="22"/>
      <c r="FG1020" s="22"/>
      <c r="FH1020" s="22"/>
      <c r="FI1020" s="22"/>
      <c r="FJ1020" s="22"/>
      <c r="FK1020" s="196"/>
      <c r="FQ1020" s="99"/>
    </row>
    <row r="1021" spans="2:173" s="12" customFormat="1">
      <c r="B1021" s="22"/>
      <c r="E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  <c r="CE1021" s="22"/>
      <c r="CF1021" s="22"/>
      <c r="CG1021" s="22"/>
      <c r="CH1021" s="22"/>
      <c r="CI1021" s="22"/>
      <c r="CJ1021" s="22"/>
      <c r="CK1021" s="22"/>
      <c r="CL1021" s="22"/>
      <c r="CM1021" s="22"/>
      <c r="CN1021" s="22"/>
      <c r="CO1021" s="22"/>
      <c r="CP1021" s="22"/>
      <c r="CQ1021" s="22"/>
      <c r="CR1021" s="22"/>
      <c r="CS1021" s="22"/>
      <c r="CT1021" s="22"/>
      <c r="CU1021" s="22"/>
      <c r="CV1021" s="22"/>
      <c r="CW1021" s="22"/>
      <c r="CX1021" s="22"/>
      <c r="CY1021" s="22"/>
      <c r="CZ1021" s="22"/>
      <c r="DA1021" s="22"/>
      <c r="DB1021" s="22"/>
      <c r="DC1021" s="22"/>
      <c r="DD1021" s="22"/>
      <c r="DE1021" s="22"/>
      <c r="DF1021" s="22"/>
      <c r="DG1021" s="22"/>
      <c r="DH1021" s="22"/>
      <c r="DI1021" s="22"/>
      <c r="DJ1021" s="22"/>
      <c r="DK1021" s="22"/>
      <c r="DL1021" s="22"/>
      <c r="DM1021" s="22"/>
      <c r="DN1021" s="22"/>
      <c r="DO1021" s="22"/>
      <c r="DP1021" s="22"/>
      <c r="DQ1021" s="22"/>
      <c r="DR1021" s="22"/>
      <c r="DS1021" s="22"/>
      <c r="DT1021" s="22"/>
      <c r="DU1021" s="22"/>
      <c r="DV1021" s="22"/>
      <c r="DW1021" s="22"/>
      <c r="DX1021" s="22"/>
      <c r="DY1021" s="22"/>
      <c r="DZ1021" s="22"/>
      <c r="EA1021" s="22"/>
      <c r="EB1021" s="22"/>
      <c r="EC1021" s="22"/>
      <c r="ED1021" s="22"/>
      <c r="EE1021" s="22"/>
      <c r="EF1021" s="22"/>
      <c r="EG1021" s="22"/>
      <c r="EH1021" s="22"/>
      <c r="EI1021" s="22"/>
      <c r="EJ1021" s="22"/>
      <c r="EK1021" s="22"/>
      <c r="EL1021" s="22"/>
      <c r="EM1021" s="22"/>
      <c r="EN1021" s="22"/>
      <c r="EO1021" s="22"/>
      <c r="EP1021" s="22"/>
      <c r="EQ1021" s="22"/>
      <c r="ER1021" s="22"/>
      <c r="ES1021" s="22"/>
      <c r="ET1021" s="22"/>
      <c r="EU1021" s="22"/>
      <c r="EV1021" s="22"/>
      <c r="EW1021" s="22"/>
      <c r="EX1021" s="22"/>
      <c r="EY1021" s="22"/>
      <c r="EZ1021" s="22"/>
      <c r="FA1021" s="22"/>
      <c r="FB1021" s="22"/>
      <c r="FC1021" s="22"/>
      <c r="FD1021" s="22"/>
      <c r="FE1021" s="22"/>
      <c r="FF1021" s="22"/>
      <c r="FG1021" s="22"/>
      <c r="FH1021" s="22"/>
      <c r="FI1021" s="22"/>
      <c r="FJ1021" s="22"/>
      <c r="FK1021" s="196"/>
      <c r="FQ1021" s="99"/>
    </row>
    <row r="1022" spans="2:173" s="12" customFormat="1">
      <c r="B1022" s="22"/>
      <c r="E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  <c r="CE1022" s="22"/>
      <c r="CF1022" s="22"/>
      <c r="CG1022" s="22"/>
      <c r="CH1022" s="22"/>
      <c r="CI1022" s="22"/>
      <c r="CJ1022" s="22"/>
      <c r="CK1022" s="22"/>
      <c r="CL1022" s="22"/>
      <c r="CM1022" s="22"/>
      <c r="CN1022" s="22"/>
      <c r="CO1022" s="22"/>
      <c r="CP1022" s="22"/>
      <c r="CQ1022" s="22"/>
      <c r="CR1022" s="22"/>
      <c r="CS1022" s="22"/>
      <c r="CT1022" s="22"/>
      <c r="CU1022" s="22"/>
      <c r="CV1022" s="22"/>
      <c r="CW1022" s="22"/>
      <c r="CX1022" s="22"/>
      <c r="CY1022" s="22"/>
      <c r="CZ1022" s="22"/>
      <c r="DA1022" s="22"/>
      <c r="DB1022" s="22"/>
      <c r="DC1022" s="22"/>
      <c r="DD1022" s="22"/>
      <c r="DE1022" s="22"/>
      <c r="DF1022" s="22"/>
      <c r="DG1022" s="22"/>
      <c r="DH1022" s="22"/>
      <c r="DI1022" s="22"/>
      <c r="DJ1022" s="22"/>
      <c r="DK1022" s="22"/>
      <c r="DL1022" s="22"/>
      <c r="DM1022" s="22"/>
      <c r="DN1022" s="22"/>
      <c r="DO1022" s="22"/>
      <c r="DP1022" s="22"/>
      <c r="DQ1022" s="22"/>
      <c r="DR1022" s="22"/>
      <c r="DS1022" s="22"/>
      <c r="DT1022" s="22"/>
      <c r="DU1022" s="22"/>
      <c r="DV1022" s="22"/>
      <c r="DW1022" s="22"/>
      <c r="DX1022" s="22"/>
      <c r="DY1022" s="22"/>
      <c r="DZ1022" s="22"/>
      <c r="EA1022" s="22"/>
      <c r="EB1022" s="22"/>
      <c r="EC1022" s="22"/>
      <c r="ED1022" s="22"/>
      <c r="EE1022" s="22"/>
      <c r="EF1022" s="22"/>
      <c r="EG1022" s="22"/>
      <c r="EH1022" s="22"/>
      <c r="EI1022" s="22"/>
      <c r="EJ1022" s="22"/>
      <c r="EK1022" s="22"/>
      <c r="EL1022" s="22"/>
      <c r="EM1022" s="22"/>
      <c r="EN1022" s="22"/>
      <c r="EO1022" s="22"/>
      <c r="EP1022" s="22"/>
      <c r="EQ1022" s="22"/>
      <c r="ER1022" s="22"/>
      <c r="ES1022" s="22"/>
      <c r="ET1022" s="22"/>
      <c r="EU1022" s="22"/>
      <c r="EV1022" s="22"/>
      <c r="EW1022" s="22"/>
      <c r="EX1022" s="22"/>
      <c r="EY1022" s="22"/>
      <c r="EZ1022" s="22"/>
      <c r="FA1022" s="22"/>
      <c r="FB1022" s="22"/>
      <c r="FC1022" s="22"/>
      <c r="FD1022" s="22"/>
      <c r="FE1022" s="22"/>
      <c r="FF1022" s="22"/>
      <c r="FG1022" s="22"/>
      <c r="FH1022" s="22"/>
      <c r="FI1022" s="22"/>
      <c r="FJ1022" s="22"/>
      <c r="FK1022" s="196"/>
      <c r="FQ1022" s="99"/>
    </row>
    <row r="1023" spans="2:173" s="12" customFormat="1">
      <c r="B1023" s="22"/>
      <c r="E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  <c r="CE1023" s="22"/>
      <c r="CF1023" s="22"/>
      <c r="CG1023" s="22"/>
      <c r="CH1023" s="22"/>
      <c r="CI1023" s="22"/>
      <c r="CJ1023" s="22"/>
      <c r="CK1023" s="22"/>
      <c r="CL1023" s="22"/>
      <c r="CM1023" s="22"/>
      <c r="CN1023" s="22"/>
      <c r="CO1023" s="22"/>
      <c r="CP1023" s="22"/>
      <c r="CQ1023" s="22"/>
      <c r="CR1023" s="22"/>
      <c r="CS1023" s="22"/>
      <c r="CT1023" s="22"/>
      <c r="CU1023" s="22"/>
      <c r="CV1023" s="22"/>
      <c r="CW1023" s="22"/>
      <c r="CX1023" s="22"/>
      <c r="CY1023" s="22"/>
      <c r="CZ1023" s="22"/>
      <c r="DA1023" s="22"/>
      <c r="DB1023" s="22"/>
      <c r="DC1023" s="22"/>
      <c r="DD1023" s="22"/>
      <c r="DE1023" s="22"/>
      <c r="DF1023" s="22"/>
      <c r="DG1023" s="22"/>
      <c r="DH1023" s="22"/>
      <c r="DI1023" s="22"/>
      <c r="DJ1023" s="22"/>
      <c r="DK1023" s="22"/>
      <c r="DL1023" s="22"/>
      <c r="DM1023" s="22"/>
      <c r="DN1023" s="22"/>
      <c r="DO1023" s="22"/>
      <c r="DP1023" s="22"/>
      <c r="DQ1023" s="22"/>
      <c r="DR1023" s="22"/>
      <c r="DS1023" s="22"/>
      <c r="DT1023" s="22"/>
      <c r="DU1023" s="22"/>
      <c r="DV1023" s="22"/>
      <c r="DW1023" s="22"/>
      <c r="DX1023" s="22"/>
      <c r="DY1023" s="22"/>
      <c r="DZ1023" s="22"/>
      <c r="EA1023" s="22"/>
      <c r="EB1023" s="22"/>
      <c r="EC1023" s="22"/>
      <c r="ED1023" s="22"/>
      <c r="EE1023" s="22"/>
      <c r="EF1023" s="22"/>
      <c r="EG1023" s="22"/>
      <c r="EH1023" s="22"/>
      <c r="EI1023" s="22"/>
      <c r="EJ1023" s="22"/>
      <c r="EK1023" s="22"/>
      <c r="EL1023" s="22"/>
      <c r="EM1023" s="22"/>
      <c r="EN1023" s="22"/>
      <c r="EO1023" s="22"/>
      <c r="EP1023" s="22"/>
      <c r="EQ1023" s="22"/>
      <c r="ER1023" s="22"/>
      <c r="ES1023" s="22"/>
      <c r="ET1023" s="22"/>
      <c r="EU1023" s="22"/>
      <c r="EV1023" s="22"/>
      <c r="EW1023" s="22"/>
      <c r="EX1023" s="22"/>
      <c r="EY1023" s="22"/>
      <c r="EZ1023" s="22"/>
      <c r="FA1023" s="22"/>
      <c r="FB1023" s="22"/>
      <c r="FC1023" s="22"/>
      <c r="FD1023" s="22"/>
      <c r="FE1023" s="22"/>
      <c r="FF1023" s="22"/>
      <c r="FG1023" s="22"/>
      <c r="FH1023" s="22"/>
      <c r="FI1023" s="22"/>
      <c r="FJ1023" s="22"/>
      <c r="FK1023" s="196"/>
      <c r="FQ1023" s="99"/>
    </row>
    <row r="1024" spans="2:173" s="12" customFormat="1">
      <c r="B1024" s="22"/>
      <c r="E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  <c r="CE1024" s="22"/>
      <c r="CF1024" s="22"/>
      <c r="CG1024" s="22"/>
      <c r="CH1024" s="22"/>
      <c r="CI1024" s="22"/>
      <c r="CJ1024" s="22"/>
      <c r="CK1024" s="22"/>
      <c r="CL1024" s="22"/>
      <c r="CM1024" s="22"/>
      <c r="CN1024" s="22"/>
      <c r="CO1024" s="22"/>
      <c r="CP1024" s="22"/>
      <c r="CQ1024" s="22"/>
      <c r="CR1024" s="22"/>
      <c r="CS1024" s="22"/>
      <c r="CT1024" s="22"/>
      <c r="CU1024" s="22"/>
      <c r="CV1024" s="22"/>
      <c r="CW1024" s="22"/>
      <c r="CX1024" s="22"/>
      <c r="CY1024" s="22"/>
      <c r="CZ1024" s="22"/>
      <c r="DA1024" s="22"/>
      <c r="DB1024" s="22"/>
      <c r="DC1024" s="22"/>
      <c r="DD1024" s="22"/>
      <c r="DE1024" s="22"/>
      <c r="DF1024" s="22"/>
      <c r="DG1024" s="22"/>
      <c r="DH1024" s="22"/>
      <c r="DI1024" s="22"/>
      <c r="DJ1024" s="22"/>
      <c r="DK1024" s="22"/>
      <c r="DL1024" s="22"/>
      <c r="DM1024" s="22"/>
      <c r="DN1024" s="22"/>
      <c r="DO1024" s="22"/>
      <c r="DP1024" s="22"/>
      <c r="DQ1024" s="22"/>
      <c r="DR1024" s="22"/>
      <c r="DS1024" s="22"/>
      <c r="DT1024" s="22"/>
      <c r="DU1024" s="22"/>
      <c r="DV1024" s="22"/>
      <c r="DW1024" s="22"/>
      <c r="DX1024" s="22"/>
      <c r="DY1024" s="22"/>
      <c r="DZ1024" s="22"/>
      <c r="EA1024" s="22"/>
      <c r="EB1024" s="22"/>
      <c r="EC1024" s="22"/>
      <c r="ED1024" s="22"/>
      <c r="EE1024" s="22"/>
      <c r="EF1024" s="22"/>
      <c r="EG1024" s="22"/>
      <c r="EH1024" s="22"/>
      <c r="EI1024" s="22"/>
      <c r="EJ1024" s="22"/>
      <c r="EK1024" s="22"/>
      <c r="EL1024" s="22"/>
      <c r="EM1024" s="22"/>
      <c r="EN1024" s="22"/>
      <c r="EO1024" s="22"/>
      <c r="EP1024" s="22"/>
      <c r="EQ1024" s="22"/>
      <c r="ER1024" s="22"/>
      <c r="ES1024" s="22"/>
      <c r="ET1024" s="22"/>
      <c r="EU1024" s="22"/>
      <c r="EV1024" s="22"/>
      <c r="EW1024" s="22"/>
      <c r="EX1024" s="22"/>
      <c r="EY1024" s="22"/>
      <c r="EZ1024" s="22"/>
      <c r="FA1024" s="22"/>
      <c r="FB1024" s="22"/>
      <c r="FC1024" s="22"/>
      <c r="FD1024" s="22"/>
      <c r="FE1024" s="22"/>
      <c r="FF1024" s="22"/>
      <c r="FG1024" s="22"/>
      <c r="FH1024" s="22"/>
      <c r="FI1024" s="22"/>
      <c r="FJ1024" s="22"/>
      <c r="FK1024" s="196"/>
      <c r="FQ1024" s="99"/>
    </row>
    <row r="1025" spans="2:173" s="12" customFormat="1">
      <c r="B1025" s="22"/>
      <c r="E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  <c r="CE1025" s="22"/>
      <c r="CF1025" s="22"/>
      <c r="CG1025" s="22"/>
      <c r="CH1025" s="22"/>
      <c r="CI1025" s="22"/>
      <c r="CJ1025" s="22"/>
      <c r="CK1025" s="22"/>
      <c r="CL1025" s="22"/>
      <c r="CM1025" s="22"/>
      <c r="CN1025" s="22"/>
      <c r="CO1025" s="22"/>
      <c r="CP1025" s="22"/>
      <c r="CQ1025" s="22"/>
      <c r="CR1025" s="22"/>
      <c r="CS1025" s="22"/>
      <c r="CT1025" s="22"/>
      <c r="CU1025" s="22"/>
      <c r="CV1025" s="22"/>
      <c r="CW1025" s="22"/>
      <c r="CX1025" s="22"/>
      <c r="CY1025" s="22"/>
      <c r="CZ1025" s="22"/>
      <c r="DA1025" s="22"/>
      <c r="DB1025" s="22"/>
      <c r="DC1025" s="22"/>
      <c r="DD1025" s="22"/>
      <c r="DE1025" s="22"/>
      <c r="DF1025" s="22"/>
      <c r="DG1025" s="22"/>
      <c r="DH1025" s="22"/>
      <c r="DI1025" s="22"/>
      <c r="DJ1025" s="22"/>
      <c r="DK1025" s="22"/>
      <c r="DL1025" s="22"/>
      <c r="DM1025" s="22"/>
      <c r="DN1025" s="22"/>
      <c r="DO1025" s="22"/>
      <c r="DP1025" s="22"/>
      <c r="DQ1025" s="22"/>
      <c r="DR1025" s="22"/>
      <c r="DS1025" s="22"/>
      <c r="DT1025" s="22"/>
      <c r="DU1025" s="22"/>
      <c r="DV1025" s="22"/>
      <c r="DW1025" s="22"/>
      <c r="DX1025" s="22"/>
      <c r="DY1025" s="22"/>
      <c r="DZ1025" s="22"/>
      <c r="EA1025" s="22"/>
      <c r="EB1025" s="22"/>
      <c r="EC1025" s="22"/>
      <c r="ED1025" s="22"/>
      <c r="EE1025" s="22"/>
      <c r="EF1025" s="22"/>
      <c r="EG1025" s="22"/>
      <c r="EH1025" s="22"/>
      <c r="EI1025" s="22"/>
      <c r="EJ1025" s="22"/>
      <c r="EK1025" s="22"/>
      <c r="EL1025" s="22"/>
      <c r="EM1025" s="22"/>
      <c r="EN1025" s="22"/>
      <c r="EO1025" s="22"/>
      <c r="EP1025" s="22"/>
      <c r="EQ1025" s="22"/>
      <c r="ER1025" s="22"/>
      <c r="ES1025" s="22"/>
      <c r="ET1025" s="22"/>
      <c r="EU1025" s="22"/>
      <c r="EV1025" s="22"/>
      <c r="EW1025" s="22"/>
      <c r="EX1025" s="22"/>
      <c r="EY1025" s="22"/>
      <c r="EZ1025" s="22"/>
      <c r="FA1025" s="22"/>
      <c r="FB1025" s="22"/>
      <c r="FC1025" s="22"/>
      <c r="FD1025" s="22"/>
      <c r="FE1025" s="22"/>
      <c r="FF1025" s="22"/>
      <c r="FG1025" s="22"/>
      <c r="FH1025" s="22"/>
      <c r="FI1025" s="22"/>
      <c r="FJ1025" s="22"/>
      <c r="FK1025" s="196"/>
      <c r="FQ1025" s="99"/>
    </row>
    <row r="1026" spans="2:173" s="12" customFormat="1">
      <c r="B1026" s="22"/>
      <c r="E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  <c r="CE1026" s="22"/>
      <c r="CF1026" s="22"/>
      <c r="CG1026" s="22"/>
      <c r="CH1026" s="22"/>
      <c r="CI1026" s="22"/>
      <c r="CJ1026" s="22"/>
      <c r="CK1026" s="22"/>
      <c r="CL1026" s="22"/>
      <c r="CM1026" s="22"/>
      <c r="CN1026" s="22"/>
      <c r="CO1026" s="22"/>
      <c r="CP1026" s="22"/>
      <c r="CQ1026" s="22"/>
      <c r="CR1026" s="22"/>
      <c r="CS1026" s="22"/>
      <c r="CT1026" s="22"/>
      <c r="CU1026" s="22"/>
      <c r="CV1026" s="22"/>
      <c r="CW1026" s="22"/>
      <c r="CX1026" s="22"/>
      <c r="CY1026" s="22"/>
      <c r="CZ1026" s="22"/>
      <c r="DA1026" s="22"/>
      <c r="DB1026" s="22"/>
      <c r="DC1026" s="22"/>
      <c r="DD1026" s="22"/>
      <c r="DE1026" s="22"/>
      <c r="DF1026" s="22"/>
      <c r="DG1026" s="22"/>
      <c r="DH1026" s="22"/>
      <c r="DI1026" s="22"/>
      <c r="DJ1026" s="22"/>
      <c r="DK1026" s="22"/>
      <c r="DL1026" s="22"/>
      <c r="DM1026" s="22"/>
      <c r="DN1026" s="22"/>
      <c r="DO1026" s="22"/>
      <c r="DP1026" s="22"/>
      <c r="DQ1026" s="22"/>
      <c r="DR1026" s="22"/>
      <c r="DS1026" s="22"/>
      <c r="DT1026" s="22"/>
      <c r="DU1026" s="22"/>
      <c r="DV1026" s="22"/>
      <c r="DW1026" s="22"/>
      <c r="DX1026" s="22"/>
      <c r="DY1026" s="22"/>
      <c r="DZ1026" s="22"/>
      <c r="EA1026" s="22"/>
      <c r="EB1026" s="22"/>
      <c r="EC1026" s="22"/>
      <c r="ED1026" s="22"/>
      <c r="EE1026" s="22"/>
      <c r="EF1026" s="22"/>
      <c r="EG1026" s="22"/>
      <c r="EH1026" s="22"/>
      <c r="EI1026" s="22"/>
      <c r="EJ1026" s="22"/>
      <c r="EK1026" s="22"/>
      <c r="EL1026" s="22"/>
      <c r="EM1026" s="22"/>
      <c r="EN1026" s="22"/>
      <c r="EO1026" s="22"/>
      <c r="EP1026" s="22"/>
      <c r="EQ1026" s="22"/>
      <c r="ER1026" s="22"/>
      <c r="ES1026" s="22"/>
      <c r="ET1026" s="22"/>
      <c r="EU1026" s="22"/>
      <c r="EV1026" s="22"/>
      <c r="EW1026" s="22"/>
      <c r="EX1026" s="22"/>
      <c r="EY1026" s="22"/>
      <c r="EZ1026" s="22"/>
      <c r="FA1026" s="22"/>
      <c r="FB1026" s="22"/>
      <c r="FC1026" s="22"/>
      <c r="FD1026" s="22"/>
      <c r="FE1026" s="22"/>
      <c r="FF1026" s="22"/>
      <c r="FG1026" s="22"/>
      <c r="FH1026" s="22"/>
      <c r="FI1026" s="22"/>
      <c r="FJ1026" s="22"/>
      <c r="FK1026" s="196"/>
      <c r="FQ1026" s="99"/>
    </row>
    <row r="1027" spans="2:173" s="12" customFormat="1">
      <c r="B1027" s="22"/>
      <c r="E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  <c r="CE1027" s="22"/>
      <c r="CF1027" s="22"/>
      <c r="CG1027" s="22"/>
      <c r="CH1027" s="22"/>
      <c r="CI1027" s="22"/>
      <c r="CJ1027" s="22"/>
      <c r="CK1027" s="22"/>
      <c r="CL1027" s="22"/>
      <c r="CM1027" s="22"/>
      <c r="CN1027" s="22"/>
      <c r="CO1027" s="22"/>
      <c r="CP1027" s="22"/>
      <c r="CQ1027" s="22"/>
      <c r="CR1027" s="22"/>
      <c r="CS1027" s="22"/>
      <c r="CT1027" s="22"/>
      <c r="CU1027" s="22"/>
      <c r="CV1027" s="22"/>
      <c r="CW1027" s="22"/>
      <c r="CX1027" s="22"/>
      <c r="CY1027" s="22"/>
      <c r="CZ1027" s="22"/>
      <c r="DA1027" s="22"/>
      <c r="DB1027" s="22"/>
      <c r="DC1027" s="22"/>
      <c r="DD1027" s="22"/>
      <c r="DE1027" s="22"/>
      <c r="DF1027" s="22"/>
      <c r="DG1027" s="22"/>
      <c r="DH1027" s="22"/>
      <c r="DI1027" s="22"/>
      <c r="DJ1027" s="22"/>
      <c r="DK1027" s="22"/>
      <c r="DL1027" s="22"/>
      <c r="DM1027" s="22"/>
      <c r="DN1027" s="22"/>
      <c r="DO1027" s="22"/>
      <c r="DP1027" s="22"/>
      <c r="DQ1027" s="22"/>
      <c r="DR1027" s="22"/>
      <c r="DS1027" s="22"/>
      <c r="DT1027" s="22"/>
      <c r="DU1027" s="22"/>
      <c r="DV1027" s="22"/>
      <c r="DW1027" s="22"/>
      <c r="DX1027" s="22"/>
      <c r="DY1027" s="22"/>
      <c r="DZ1027" s="22"/>
      <c r="EA1027" s="22"/>
      <c r="EB1027" s="22"/>
      <c r="EC1027" s="22"/>
      <c r="ED1027" s="22"/>
      <c r="EE1027" s="22"/>
      <c r="EF1027" s="22"/>
      <c r="EG1027" s="22"/>
      <c r="EH1027" s="22"/>
      <c r="EI1027" s="22"/>
      <c r="EJ1027" s="22"/>
      <c r="EK1027" s="22"/>
      <c r="EL1027" s="22"/>
      <c r="EM1027" s="22"/>
      <c r="EN1027" s="22"/>
      <c r="EO1027" s="22"/>
      <c r="EP1027" s="22"/>
      <c r="EQ1027" s="22"/>
      <c r="ER1027" s="22"/>
      <c r="ES1027" s="22"/>
      <c r="ET1027" s="22"/>
      <c r="EU1027" s="22"/>
      <c r="EV1027" s="22"/>
      <c r="EW1027" s="22"/>
      <c r="EX1027" s="22"/>
      <c r="EY1027" s="22"/>
      <c r="EZ1027" s="22"/>
      <c r="FA1027" s="22"/>
      <c r="FB1027" s="22"/>
      <c r="FC1027" s="22"/>
      <c r="FD1027" s="22"/>
      <c r="FE1027" s="22"/>
      <c r="FF1027" s="22"/>
      <c r="FG1027" s="22"/>
      <c r="FH1027" s="22"/>
      <c r="FI1027" s="22"/>
      <c r="FJ1027" s="22"/>
      <c r="FK1027" s="196"/>
      <c r="FQ1027" s="99"/>
    </row>
    <row r="1028" spans="2:173" s="12" customFormat="1">
      <c r="B1028" s="22"/>
      <c r="E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  <c r="CE1028" s="22"/>
      <c r="CF1028" s="22"/>
      <c r="CG1028" s="22"/>
      <c r="CH1028" s="22"/>
      <c r="CI1028" s="22"/>
      <c r="CJ1028" s="22"/>
      <c r="CK1028" s="22"/>
      <c r="CL1028" s="22"/>
      <c r="CM1028" s="22"/>
      <c r="CN1028" s="22"/>
      <c r="CO1028" s="22"/>
      <c r="CP1028" s="22"/>
      <c r="CQ1028" s="22"/>
      <c r="CR1028" s="22"/>
      <c r="CS1028" s="22"/>
      <c r="CT1028" s="22"/>
      <c r="CU1028" s="22"/>
      <c r="CV1028" s="22"/>
      <c r="CW1028" s="22"/>
      <c r="CX1028" s="22"/>
      <c r="CY1028" s="22"/>
      <c r="CZ1028" s="22"/>
      <c r="DA1028" s="22"/>
      <c r="DB1028" s="22"/>
      <c r="DC1028" s="22"/>
      <c r="DD1028" s="22"/>
      <c r="DE1028" s="22"/>
      <c r="DF1028" s="22"/>
      <c r="DG1028" s="22"/>
      <c r="DH1028" s="22"/>
      <c r="DI1028" s="22"/>
      <c r="DJ1028" s="22"/>
      <c r="DK1028" s="22"/>
      <c r="DL1028" s="22"/>
      <c r="DM1028" s="22"/>
      <c r="DN1028" s="22"/>
      <c r="DO1028" s="22"/>
      <c r="DP1028" s="22"/>
      <c r="DQ1028" s="22"/>
      <c r="DR1028" s="22"/>
      <c r="DS1028" s="22"/>
      <c r="DT1028" s="22"/>
      <c r="DU1028" s="22"/>
      <c r="DV1028" s="22"/>
      <c r="DW1028" s="22"/>
      <c r="DX1028" s="22"/>
      <c r="DY1028" s="22"/>
      <c r="DZ1028" s="22"/>
      <c r="EA1028" s="22"/>
      <c r="EB1028" s="22"/>
      <c r="EC1028" s="22"/>
      <c r="ED1028" s="22"/>
      <c r="EE1028" s="22"/>
      <c r="EF1028" s="22"/>
      <c r="EG1028" s="22"/>
      <c r="EH1028" s="22"/>
      <c r="EI1028" s="22"/>
      <c r="EJ1028" s="22"/>
      <c r="EK1028" s="22"/>
      <c r="EL1028" s="22"/>
      <c r="EM1028" s="22"/>
      <c r="EN1028" s="22"/>
      <c r="EO1028" s="22"/>
      <c r="EP1028" s="22"/>
      <c r="EQ1028" s="22"/>
      <c r="ER1028" s="22"/>
      <c r="ES1028" s="22"/>
      <c r="ET1028" s="22"/>
      <c r="EU1028" s="22"/>
      <c r="EV1028" s="22"/>
      <c r="EW1028" s="22"/>
      <c r="EX1028" s="22"/>
      <c r="EY1028" s="22"/>
      <c r="EZ1028" s="22"/>
      <c r="FA1028" s="22"/>
      <c r="FB1028" s="22"/>
      <c r="FC1028" s="22"/>
      <c r="FD1028" s="22"/>
      <c r="FE1028" s="22"/>
      <c r="FF1028" s="22"/>
      <c r="FG1028" s="22"/>
      <c r="FH1028" s="22"/>
      <c r="FI1028" s="22"/>
      <c r="FJ1028" s="22"/>
      <c r="FK1028" s="196"/>
      <c r="FQ1028" s="99"/>
    </row>
    <row r="1029" spans="2:173" s="12" customFormat="1">
      <c r="B1029" s="22"/>
      <c r="E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  <c r="CE1029" s="22"/>
      <c r="CF1029" s="22"/>
      <c r="CG1029" s="22"/>
      <c r="CH1029" s="22"/>
      <c r="CI1029" s="22"/>
      <c r="CJ1029" s="22"/>
      <c r="CK1029" s="22"/>
      <c r="CL1029" s="22"/>
      <c r="CM1029" s="22"/>
      <c r="CN1029" s="22"/>
      <c r="CO1029" s="22"/>
      <c r="CP1029" s="22"/>
      <c r="CQ1029" s="22"/>
      <c r="CR1029" s="22"/>
      <c r="CS1029" s="22"/>
      <c r="CT1029" s="22"/>
      <c r="CU1029" s="22"/>
      <c r="CV1029" s="22"/>
      <c r="CW1029" s="22"/>
      <c r="CX1029" s="22"/>
      <c r="CY1029" s="22"/>
      <c r="CZ1029" s="22"/>
      <c r="DA1029" s="22"/>
      <c r="DB1029" s="22"/>
      <c r="DC1029" s="22"/>
      <c r="DD1029" s="22"/>
      <c r="DE1029" s="22"/>
      <c r="DF1029" s="22"/>
      <c r="DG1029" s="22"/>
      <c r="DH1029" s="22"/>
      <c r="DI1029" s="22"/>
      <c r="DJ1029" s="22"/>
      <c r="DK1029" s="22"/>
      <c r="DL1029" s="22"/>
      <c r="DM1029" s="22"/>
      <c r="DN1029" s="22"/>
      <c r="DO1029" s="22"/>
      <c r="DP1029" s="22"/>
      <c r="DQ1029" s="22"/>
      <c r="DR1029" s="22"/>
      <c r="DS1029" s="22"/>
      <c r="DT1029" s="22"/>
      <c r="DU1029" s="22"/>
      <c r="DV1029" s="22"/>
      <c r="DW1029" s="22"/>
      <c r="DX1029" s="22"/>
      <c r="DY1029" s="22"/>
      <c r="DZ1029" s="22"/>
      <c r="EA1029" s="22"/>
      <c r="EB1029" s="22"/>
      <c r="EC1029" s="22"/>
      <c r="ED1029" s="22"/>
      <c r="EE1029" s="22"/>
      <c r="EF1029" s="22"/>
      <c r="EG1029" s="22"/>
      <c r="EH1029" s="22"/>
      <c r="EI1029" s="22"/>
      <c r="EJ1029" s="22"/>
      <c r="EK1029" s="22"/>
      <c r="EL1029" s="22"/>
      <c r="EM1029" s="22"/>
      <c r="EN1029" s="22"/>
      <c r="EO1029" s="22"/>
      <c r="EP1029" s="22"/>
      <c r="EQ1029" s="22"/>
      <c r="ER1029" s="22"/>
      <c r="ES1029" s="22"/>
      <c r="ET1029" s="22"/>
      <c r="EU1029" s="22"/>
      <c r="EV1029" s="22"/>
      <c r="EW1029" s="22"/>
      <c r="EX1029" s="22"/>
      <c r="EY1029" s="22"/>
      <c r="EZ1029" s="22"/>
      <c r="FA1029" s="22"/>
      <c r="FB1029" s="22"/>
      <c r="FC1029" s="22"/>
      <c r="FD1029" s="22"/>
      <c r="FE1029" s="22"/>
      <c r="FF1029" s="22"/>
      <c r="FG1029" s="22"/>
      <c r="FH1029" s="22"/>
      <c r="FI1029" s="22"/>
      <c r="FJ1029" s="22"/>
      <c r="FK1029" s="196"/>
      <c r="FQ1029" s="99"/>
    </row>
    <row r="1030" spans="2:173" s="12" customFormat="1">
      <c r="B1030" s="22"/>
      <c r="E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  <c r="CE1030" s="22"/>
      <c r="CF1030" s="22"/>
      <c r="CG1030" s="22"/>
      <c r="CH1030" s="22"/>
      <c r="CI1030" s="22"/>
      <c r="CJ1030" s="22"/>
      <c r="CK1030" s="22"/>
      <c r="CL1030" s="22"/>
      <c r="CM1030" s="22"/>
      <c r="CN1030" s="22"/>
      <c r="CO1030" s="22"/>
      <c r="CP1030" s="22"/>
      <c r="CQ1030" s="22"/>
      <c r="CR1030" s="22"/>
      <c r="CS1030" s="22"/>
      <c r="CT1030" s="22"/>
      <c r="CU1030" s="22"/>
      <c r="CV1030" s="22"/>
      <c r="CW1030" s="22"/>
      <c r="CX1030" s="22"/>
      <c r="CY1030" s="22"/>
      <c r="CZ1030" s="22"/>
      <c r="DA1030" s="22"/>
      <c r="DB1030" s="22"/>
      <c r="DC1030" s="22"/>
      <c r="DD1030" s="22"/>
      <c r="DE1030" s="22"/>
      <c r="DF1030" s="22"/>
      <c r="DG1030" s="22"/>
      <c r="DH1030" s="22"/>
      <c r="DI1030" s="22"/>
      <c r="DJ1030" s="22"/>
      <c r="DK1030" s="22"/>
      <c r="DL1030" s="22"/>
      <c r="DM1030" s="22"/>
      <c r="DN1030" s="22"/>
      <c r="DO1030" s="22"/>
      <c r="DP1030" s="22"/>
      <c r="DQ1030" s="22"/>
      <c r="DR1030" s="22"/>
      <c r="DS1030" s="22"/>
      <c r="DT1030" s="22"/>
      <c r="DU1030" s="22"/>
      <c r="DV1030" s="22"/>
      <c r="DW1030" s="22"/>
      <c r="DX1030" s="22"/>
      <c r="DY1030" s="22"/>
      <c r="DZ1030" s="22"/>
      <c r="EA1030" s="22"/>
      <c r="EB1030" s="22"/>
      <c r="EC1030" s="22"/>
      <c r="ED1030" s="22"/>
      <c r="EE1030" s="22"/>
      <c r="EF1030" s="22"/>
      <c r="EG1030" s="22"/>
      <c r="EH1030" s="22"/>
      <c r="EI1030" s="22"/>
      <c r="EJ1030" s="22"/>
      <c r="EK1030" s="22"/>
      <c r="EL1030" s="22"/>
      <c r="EM1030" s="22"/>
      <c r="EN1030" s="22"/>
      <c r="EO1030" s="22"/>
      <c r="EP1030" s="22"/>
      <c r="EQ1030" s="22"/>
      <c r="ER1030" s="22"/>
      <c r="ES1030" s="22"/>
      <c r="ET1030" s="22"/>
      <c r="EU1030" s="22"/>
      <c r="EV1030" s="22"/>
      <c r="EW1030" s="22"/>
      <c r="EX1030" s="22"/>
      <c r="EY1030" s="22"/>
      <c r="EZ1030" s="22"/>
      <c r="FA1030" s="22"/>
      <c r="FB1030" s="22"/>
      <c r="FC1030" s="22"/>
      <c r="FD1030" s="22"/>
      <c r="FE1030" s="22"/>
      <c r="FF1030" s="22"/>
      <c r="FG1030" s="22"/>
      <c r="FH1030" s="22"/>
      <c r="FI1030" s="22"/>
      <c r="FJ1030" s="22"/>
      <c r="FK1030" s="196"/>
      <c r="FQ1030" s="99"/>
    </row>
    <row r="1031" spans="2:173" s="12" customFormat="1">
      <c r="B1031" s="22"/>
      <c r="E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  <c r="CH1031" s="22"/>
      <c r="CI1031" s="22"/>
      <c r="CJ1031" s="22"/>
      <c r="CK1031" s="22"/>
      <c r="CL1031" s="22"/>
      <c r="CM1031" s="22"/>
      <c r="CN1031" s="22"/>
      <c r="CO1031" s="22"/>
      <c r="CP1031" s="22"/>
      <c r="CQ1031" s="22"/>
      <c r="CR1031" s="22"/>
      <c r="CS1031" s="22"/>
      <c r="CT1031" s="22"/>
      <c r="CU1031" s="22"/>
      <c r="CV1031" s="22"/>
      <c r="CW1031" s="22"/>
      <c r="CX1031" s="22"/>
      <c r="CY1031" s="22"/>
      <c r="CZ1031" s="22"/>
      <c r="DA1031" s="22"/>
      <c r="DB1031" s="22"/>
      <c r="DC1031" s="22"/>
      <c r="DD1031" s="22"/>
      <c r="DE1031" s="22"/>
      <c r="DF1031" s="22"/>
      <c r="DG1031" s="22"/>
      <c r="DH1031" s="22"/>
      <c r="DI1031" s="22"/>
      <c r="DJ1031" s="22"/>
      <c r="DK1031" s="22"/>
      <c r="DL1031" s="22"/>
      <c r="DM1031" s="22"/>
      <c r="DN1031" s="22"/>
      <c r="DO1031" s="22"/>
      <c r="DP1031" s="22"/>
      <c r="DQ1031" s="22"/>
      <c r="DR1031" s="22"/>
      <c r="DS1031" s="22"/>
      <c r="DT1031" s="22"/>
      <c r="DU1031" s="22"/>
      <c r="DV1031" s="22"/>
      <c r="DW1031" s="22"/>
      <c r="DX1031" s="22"/>
      <c r="DY1031" s="22"/>
      <c r="DZ1031" s="22"/>
      <c r="EA1031" s="22"/>
      <c r="EB1031" s="22"/>
      <c r="EC1031" s="22"/>
      <c r="ED1031" s="22"/>
      <c r="EE1031" s="22"/>
      <c r="EF1031" s="22"/>
      <c r="EG1031" s="22"/>
      <c r="EH1031" s="22"/>
      <c r="EI1031" s="22"/>
      <c r="EJ1031" s="22"/>
      <c r="EK1031" s="22"/>
      <c r="EL1031" s="22"/>
      <c r="EM1031" s="22"/>
      <c r="EN1031" s="22"/>
      <c r="EO1031" s="22"/>
      <c r="EP1031" s="22"/>
      <c r="EQ1031" s="22"/>
      <c r="ER1031" s="22"/>
      <c r="ES1031" s="22"/>
      <c r="ET1031" s="22"/>
      <c r="EU1031" s="22"/>
      <c r="EV1031" s="22"/>
      <c r="EW1031" s="22"/>
      <c r="EX1031" s="22"/>
      <c r="EY1031" s="22"/>
      <c r="EZ1031" s="22"/>
      <c r="FA1031" s="22"/>
      <c r="FB1031" s="22"/>
      <c r="FC1031" s="22"/>
      <c r="FD1031" s="22"/>
      <c r="FE1031" s="22"/>
      <c r="FF1031" s="22"/>
      <c r="FG1031" s="22"/>
      <c r="FH1031" s="22"/>
      <c r="FI1031" s="22"/>
      <c r="FJ1031" s="22"/>
      <c r="FK1031" s="196"/>
      <c r="FQ1031" s="99"/>
    </row>
    <row r="1032" spans="2:173" s="12" customFormat="1">
      <c r="B1032" s="22"/>
      <c r="E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  <c r="CE1032" s="22"/>
      <c r="CF1032" s="22"/>
      <c r="CG1032" s="22"/>
      <c r="CH1032" s="22"/>
      <c r="CI1032" s="22"/>
      <c r="CJ1032" s="22"/>
      <c r="CK1032" s="22"/>
      <c r="CL1032" s="22"/>
      <c r="CM1032" s="22"/>
      <c r="CN1032" s="22"/>
      <c r="CO1032" s="22"/>
      <c r="CP1032" s="22"/>
      <c r="CQ1032" s="22"/>
      <c r="CR1032" s="22"/>
      <c r="CS1032" s="22"/>
      <c r="CT1032" s="22"/>
      <c r="CU1032" s="22"/>
      <c r="CV1032" s="22"/>
      <c r="CW1032" s="22"/>
      <c r="CX1032" s="22"/>
      <c r="CY1032" s="22"/>
      <c r="CZ1032" s="22"/>
      <c r="DA1032" s="22"/>
      <c r="DB1032" s="22"/>
      <c r="DC1032" s="22"/>
      <c r="DD1032" s="22"/>
      <c r="DE1032" s="22"/>
      <c r="DF1032" s="22"/>
      <c r="DG1032" s="22"/>
      <c r="DH1032" s="22"/>
      <c r="DI1032" s="22"/>
      <c r="DJ1032" s="22"/>
      <c r="DK1032" s="22"/>
      <c r="DL1032" s="22"/>
      <c r="DM1032" s="22"/>
      <c r="DN1032" s="22"/>
      <c r="DO1032" s="22"/>
      <c r="DP1032" s="22"/>
      <c r="DQ1032" s="22"/>
      <c r="DR1032" s="22"/>
      <c r="DS1032" s="22"/>
      <c r="DT1032" s="22"/>
      <c r="DU1032" s="22"/>
      <c r="DV1032" s="22"/>
      <c r="DW1032" s="22"/>
      <c r="DX1032" s="22"/>
      <c r="DY1032" s="22"/>
      <c r="DZ1032" s="22"/>
      <c r="EA1032" s="22"/>
      <c r="EB1032" s="22"/>
      <c r="EC1032" s="22"/>
      <c r="ED1032" s="22"/>
      <c r="EE1032" s="22"/>
      <c r="EF1032" s="22"/>
      <c r="EG1032" s="22"/>
      <c r="EH1032" s="22"/>
      <c r="EI1032" s="22"/>
      <c r="EJ1032" s="22"/>
      <c r="EK1032" s="22"/>
      <c r="EL1032" s="22"/>
      <c r="EM1032" s="22"/>
      <c r="EN1032" s="22"/>
      <c r="EO1032" s="22"/>
      <c r="EP1032" s="22"/>
      <c r="EQ1032" s="22"/>
      <c r="ER1032" s="22"/>
      <c r="ES1032" s="22"/>
      <c r="ET1032" s="22"/>
      <c r="EU1032" s="22"/>
      <c r="EV1032" s="22"/>
      <c r="EW1032" s="22"/>
      <c r="EX1032" s="22"/>
      <c r="EY1032" s="22"/>
      <c r="EZ1032" s="22"/>
      <c r="FA1032" s="22"/>
      <c r="FB1032" s="22"/>
      <c r="FC1032" s="22"/>
      <c r="FD1032" s="22"/>
      <c r="FE1032" s="22"/>
      <c r="FF1032" s="22"/>
      <c r="FG1032" s="22"/>
      <c r="FH1032" s="22"/>
      <c r="FI1032" s="22"/>
      <c r="FJ1032" s="22"/>
      <c r="FK1032" s="196"/>
      <c r="FQ1032" s="99"/>
    </row>
    <row r="1033" spans="2:173" s="12" customFormat="1">
      <c r="B1033" s="22"/>
      <c r="E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  <c r="CE1033" s="22"/>
      <c r="CF1033" s="22"/>
      <c r="CG1033" s="22"/>
      <c r="CH1033" s="22"/>
      <c r="CI1033" s="22"/>
      <c r="CJ1033" s="22"/>
      <c r="CK1033" s="22"/>
      <c r="CL1033" s="22"/>
      <c r="CM1033" s="22"/>
      <c r="CN1033" s="22"/>
      <c r="CO1033" s="22"/>
      <c r="CP1033" s="22"/>
      <c r="CQ1033" s="22"/>
      <c r="CR1033" s="22"/>
      <c r="CS1033" s="22"/>
      <c r="CT1033" s="22"/>
      <c r="CU1033" s="22"/>
      <c r="CV1033" s="22"/>
      <c r="CW1033" s="22"/>
      <c r="CX1033" s="22"/>
      <c r="CY1033" s="22"/>
      <c r="CZ1033" s="22"/>
      <c r="DA1033" s="22"/>
      <c r="DB1033" s="22"/>
      <c r="DC1033" s="22"/>
      <c r="DD1033" s="22"/>
      <c r="DE1033" s="22"/>
      <c r="DF1033" s="22"/>
      <c r="DG1033" s="22"/>
      <c r="DH1033" s="22"/>
      <c r="DI1033" s="22"/>
      <c r="DJ1033" s="22"/>
      <c r="DK1033" s="22"/>
      <c r="DL1033" s="22"/>
      <c r="DM1033" s="22"/>
      <c r="DN1033" s="22"/>
      <c r="DO1033" s="22"/>
      <c r="DP1033" s="22"/>
      <c r="DQ1033" s="22"/>
      <c r="DR1033" s="22"/>
      <c r="DS1033" s="22"/>
      <c r="DT1033" s="22"/>
      <c r="DU1033" s="22"/>
      <c r="DV1033" s="22"/>
      <c r="DW1033" s="22"/>
      <c r="DX1033" s="22"/>
      <c r="DY1033" s="22"/>
      <c r="DZ1033" s="22"/>
      <c r="EA1033" s="22"/>
      <c r="EB1033" s="22"/>
      <c r="EC1033" s="22"/>
      <c r="ED1033" s="22"/>
      <c r="EE1033" s="22"/>
      <c r="EF1033" s="22"/>
      <c r="EG1033" s="22"/>
      <c r="EH1033" s="22"/>
      <c r="EI1033" s="22"/>
      <c r="EJ1033" s="22"/>
      <c r="EK1033" s="22"/>
      <c r="EL1033" s="22"/>
      <c r="EM1033" s="22"/>
      <c r="EN1033" s="22"/>
      <c r="EO1033" s="22"/>
      <c r="EP1033" s="22"/>
      <c r="EQ1033" s="22"/>
      <c r="ER1033" s="22"/>
      <c r="ES1033" s="22"/>
      <c r="ET1033" s="22"/>
      <c r="EU1033" s="22"/>
      <c r="EV1033" s="22"/>
      <c r="EW1033" s="22"/>
      <c r="EX1033" s="22"/>
      <c r="EY1033" s="22"/>
      <c r="EZ1033" s="22"/>
      <c r="FA1033" s="22"/>
      <c r="FB1033" s="22"/>
      <c r="FC1033" s="22"/>
      <c r="FD1033" s="22"/>
      <c r="FE1033" s="22"/>
      <c r="FF1033" s="22"/>
      <c r="FG1033" s="22"/>
      <c r="FH1033" s="22"/>
      <c r="FI1033" s="22"/>
      <c r="FJ1033" s="22"/>
      <c r="FK1033" s="196"/>
      <c r="FQ1033" s="99"/>
    </row>
    <row r="1034" spans="2:173" s="12" customFormat="1">
      <c r="B1034" s="22"/>
      <c r="E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  <c r="CE1034" s="22"/>
      <c r="CF1034" s="22"/>
      <c r="CG1034" s="22"/>
      <c r="CH1034" s="22"/>
      <c r="CI1034" s="22"/>
      <c r="CJ1034" s="22"/>
      <c r="CK1034" s="22"/>
      <c r="CL1034" s="22"/>
      <c r="CM1034" s="22"/>
      <c r="CN1034" s="22"/>
      <c r="CO1034" s="22"/>
      <c r="CP1034" s="22"/>
      <c r="CQ1034" s="22"/>
      <c r="CR1034" s="22"/>
      <c r="CS1034" s="22"/>
      <c r="CT1034" s="22"/>
      <c r="CU1034" s="22"/>
      <c r="CV1034" s="22"/>
      <c r="CW1034" s="22"/>
      <c r="CX1034" s="22"/>
      <c r="CY1034" s="22"/>
      <c r="CZ1034" s="22"/>
      <c r="DA1034" s="22"/>
      <c r="DB1034" s="22"/>
      <c r="DC1034" s="22"/>
      <c r="DD1034" s="22"/>
      <c r="DE1034" s="22"/>
      <c r="DF1034" s="22"/>
      <c r="DG1034" s="22"/>
      <c r="DH1034" s="22"/>
      <c r="DI1034" s="22"/>
      <c r="DJ1034" s="22"/>
      <c r="DK1034" s="22"/>
      <c r="DL1034" s="22"/>
      <c r="DM1034" s="22"/>
      <c r="DN1034" s="22"/>
      <c r="DO1034" s="22"/>
      <c r="DP1034" s="22"/>
      <c r="DQ1034" s="22"/>
      <c r="DR1034" s="22"/>
      <c r="DS1034" s="22"/>
      <c r="DT1034" s="22"/>
      <c r="DU1034" s="22"/>
      <c r="DV1034" s="22"/>
      <c r="DW1034" s="22"/>
      <c r="DX1034" s="22"/>
      <c r="DY1034" s="22"/>
      <c r="DZ1034" s="22"/>
      <c r="EA1034" s="22"/>
      <c r="EB1034" s="22"/>
      <c r="EC1034" s="22"/>
      <c r="ED1034" s="22"/>
      <c r="EE1034" s="22"/>
      <c r="EF1034" s="22"/>
      <c r="EG1034" s="22"/>
      <c r="EH1034" s="22"/>
      <c r="EI1034" s="22"/>
      <c r="EJ1034" s="22"/>
      <c r="EK1034" s="22"/>
      <c r="EL1034" s="22"/>
      <c r="EM1034" s="22"/>
      <c r="EN1034" s="22"/>
      <c r="EO1034" s="22"/>
      <c r="EP1034" s="22"/>
      <c r="EQ1034" s="22"/>
      <c r="ER1034" s="22"/>
      <c r="ES1034" s="22"/>
      <c r="ET1034" s="22"/>
      <c r="EU1034" s="22"/>
      <c r="EV1034" s="22"/>
      <c r="EW1034" s="22"/>
      <c r="EX1034" s="22"/>
      <c r="EY1034" s="22"/>
      <c r="EZ1034" s="22"/>
      <c r="FA1034" s="22"/>
      <c r="FB1034" s="22"/>
      <c r="FC1034" s="22"/>
      <c r="FD1034" s="22"/>
      <c r="FE1034" s="22"/>
      <c r="FF1034" s="22"/>
      <c r="FG1034" s="22"/>
      <c r="FH1034" s="22"/>
      <c r="FI1034" s="22"/>
      <c r="FJ1034" s="22"/>
      <c r="FK1034" s="196"/>
      <c r="FQ1034" s="99"/>
    </row>
    <row r="1035" spans="2:173" s="12" customFormat="1">
      <c r="B1035" s="22"/>
      <c r="E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  <c r="CE1035" s="22"/>
      <c r="CF1035" s="22"/>
      <c r="CG1035" s="22"/>
      <c r="CH1035" s="22"/>
      <c r="CI1035" s="22"/>
      <c r="CJ1035" s="22"/>
      <c r="CK1035" s="22"/>
      <c r="CL1035" s="22"/>
      <c r="CM1035" s="22"/>
      <c r="CN1035" s="22"/>
      <c r="CO1035" s="22"/>
      <c r="CP1035" s="22"/>
      <c r="CQ1035" s="22"/>
      <c r="CR1035" s="22"/>
      <c r="CS1035" s="22"/>
      <c r="CT1035" s="22"/>
      <c r="CU1035" s="22"/>
      <c r="CV1035" s="22"/>
      <c r="CW1035" s="22"/>
      <c r="CX1035" s="22"/>
      <c r="CY1035" s="22"/>
      <c r="CZ1035" s="22"/>
      <c r="DA1035" s="22"/>
      <c r="DB1035" s="22"/>
      <c r="DC1035" s="22"/>
      <c r="DD1035" s="22"/>
      <c r="DE1035" s="22"/>
      <c r="DF1035" s="22"/>
      <c r="DG1035" s="22"/>
      <c r="DH1035" s="22"/>
      <c r="DI1035" s="22"/>
      <c r="DJ1035" s="22"/>
      <c r="DK1035" s="22"/>
      <c r="DL1035" s="22"/>
      <c r="DM1035" s="22"/>
      <c r="DN1035" s="22"/>
      <c r="DO1035" s="22"/>
      <c r="DP1035" s="22"/>
      <c r="DQ1035" s="22"/>
      <c r="DR1035" s="22"/>
      <c r="DS1035" s="22"/>
      <c r="DT1035" s="22"/>
      <c r="DU1035" s="22"/>
      <c r="DV1035" s="22"/>
      <c r="DW1035" s="22"/>
      <c r="DX1035" s="22"/>
      <c r="DY1035" s="22"/>
      <c r="DZ1035" s="22"/>
      <c r="EA1035" s="22"/>
      <c r="EB1035" s="22"/>
      <c r="EC1035" s="22"/>
      <c r="ED1035" s="22"/>
      <c r="EE1035" s="22"/>
      <c r="EF1035" s="22"/>
      <c r="EG1035" s="22"/>
      <c r="EH1035" s="22"/>
      <c r="EI1035" s="22"/>
      <c r="EJ1035" s="22"/>
      <c r="EK1035" s="22"/>
      <c r="EL1035" s="22"/>
      <c r="EM1035" s="22"/>
      <c r="EN1035" s="22"/>
      <c r="EO1035" s="22"/>
      <c r="EP1035" s="22"/>
      <c r="EQ1035" s="22"/>
      <c r="ER1035" s="22"/>
      <c r="ES1035" s="22"/>
      <c r="ET1035" s="22"/>
      <c r="EU1035" s="22"/>
      <c r="EV1035" s="22"/>
      <c r="EW1035" s="22"/>
      <c r="EX1035" s="22"/>
      <c r="EY1035" s="22"/>
      <c r="EZ1035" s="22"/>
      <c r="FA1035" s="22"/>
      <c r="FB1035" s="22"/>
      <c r="FC1035" s="22"/>
      <c r="FD1035" s="22"/>
      <c r="FE1035" s="22"/>
      <c r="FF1035" s="22"/>
      <c r="FG1035" s="22"/>
      <c r="FH1035" s="22"/>
      <c r="FI1035" s="22"/>
      <c r="FJ1035" s="22"/>
      <c r="FK1035" s="196"/>
      <c r="FQ1035" s="99"/>
    </row>
    <row r="1036" spans="2:173" s="12" customFormat="1">
      <c r="B1036" s="22"/>
      <c r="E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  <c r="CE1036" s="22"/>
      <c r="CF1036" s="22"/>
      <c r="CG1036" s="22"/>
      <c r="CH1036" s="22"/>
      <c r="CI1036" s="22"/>
      <c r="CJ1036" s="22"/>
      <c r="CK1036" s="22"/>
      <c r="CL1036" s="22"/>
      <c r="CM1036" s="22"/>
      <c r="CN1036" s="22"/>
      <c r="CO1036" s="22"/>
      <c r="CP1036" s="22"/>
      <c r="CQ1036" s="22"/>
      <c r="CR1036" s="22"/>
      <c r="CS1036" s="22"/>
      <c r="CT1036" s="22"/>
      <c r="CU1036" s="22"/>
      <c r="CV1036" s="22"/>
      <c r="CW1036" s="22"/>
      <c r="CX1036" s="22"/>
      <c r="CY1036" s="22"/>
      <c r="CZ1036" s="22"/>
      <c r="DA1036" s="22"/>
      <c r="DB1036" s="22"/>
      <c r="DC1036" s="22"/>
      <c r="DD1036" s="22"/>
      <c r="DE1036" s="22"/>
      <c r="DF1036" s="22"/>
      <c r="DG1036" s="22"/>
      <c r="DH1036" s="22"/>
      <c r="DI1036" s="22"/>
      <c r="DJ1036" s="22"/>
      <c r="DK1036" s="22"/>
      <c r="DL1036" s="22"/>
      <c r="DM1036" s="22"/>
      <c r="DN1036" s="22"/>
      <c r="DO1036" s="22"/>
      <c r="DP1036" s="22"/>
      <c r="DQ1036" s="22"/>
      <c r="DR1036" s="22"/>
      <c r="DS1036" s="22"/>
      <c r="DT1036" s="22"/>
      <c r="DU1036" s="22"/>
      <c r="DV1036" s="22"/>
      <c r="DW1036" s="22"/>
      <c r="DX1036" s="22"/>
      <c r="DY1036" s="22"/>
      <c r="DZ1036" s="22"/>
      <c r="EA1036" s="22"/>
      <c r="EB1036" s="22"/>
      <c r="EC1036" s="22"/>
      <c r="ED1036" s="22"/>
      <c r="EE1036" s="22"/>
      <c r="EF1036" s="22"/>
      <c r="EG1036" s="22"/>
      <c r="EH1036" s="22"/>
      <c r="EI1036" s="22"/>
      <c r="EJ1036" s="22"/>
      <c r="EK1036" s="22"/>
      <c r="EL1036" s="22"/>
      <c r="EM1036" s="22"/>
      <c r="EN1036" s="22"/>
      <c r="EO1036" s="22"/>
      <c r="EP1036" s="22"/>
      <c r="EQ1036" s="22"/>
      <c r="ER1036" s="22"/>
      <c r="ES1036" s="22"/>
      <c r="ET1036" s="22"/>
      <c r="EU1036" s="22"/>
      <c r="EV1036" s="22"/>
      <c r="EW1036" s="22"/>
      <c r="EX1036" s="22"/>
      <c r="EY1036" s="22"/>
      <c r="EZ1036" s="22"/>
      <c r="FA1036" s="22"/>
      <c r="FB1036" s="22"/>
      <c r="FC1036" s="22"/>
      <c r="FD1036" s="22"/>
      <c r="FE1036" s="22"/>
      <c r="FF1036" s="22"/>
      <c r="FG1036" s="22"/>
      <c r="FH1036" s="22"/>
      <c r="FI1036" s="22"/>
      <c r="FJ1036" s="22"/>
      <c r="FK1036" s="196"/>
      <c r="FQ1036" s="99"/>
    </row>
    <row r="1037" spans="2:173" s="12" customFormat="1">
      <c r="B1037" s="22"/>
      <c r="E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  <c r="CE1037" s="22"/>
      <c r="CF1037" s="22"/>
      <c r="CG1037" s="22"/>
      <c r="CH1037" s="22"/>
      <c r="CI1037" s="22"/>
      <c r="CJ1037" s="22"/>
      <c r="CK1037" s="22"/>
      <c r="CL1037" s="22"/>
      <c r="CM1037" s="22"/>
      <c r="CN1037" s="22"/>
      <c r="CO1037" s="22"/>
      <c r="CP1037" s="22"/>
      <c r="CQ1037" s="22"/>
      <c r="CR1037" s="22"/>
      <c r="CS1037" s="22"/>
      <c r="CT1037" s="22"/>
      <c r="CU1037" s="22"/>
      <c r="CV1037" s="22"/>
      <c r="CW1037" s="22"/>
      <c r="CX1037" s="22"/>
      <c r="CY1037" s="22"/>
      <c r="CZ1037" s="22"/>
      <c r="DA1037" s="22"/>
      <c r="DB1037" s="22"/>
      <c r="DC1037" s="22"/>
      <c r="DD1037" s="22"/>
      <c r="DE1037" s="22"/>
      <c r="DF1037" s="22"/>
      <c r="DG1037" s="22"/>
      <c r="DH1037" s="22"/>
      <c r="DI1037" s="22"/>
      <c r="DJ1037" s="22"/>
      <c r="DK1037" s="22"/>
      <c r="DL1037" s="22"/>
      <c r="DM1037" s="22"/>
      <c r="DN1037" s="22"/>
      <c r="DO1037" s="22"/>
      <c r="DP1037" s="22"/>
      <c r="DQ1037" s="22"/>
      <c r="DR1037" s="22"/>
      <c r="DS1037" s="22"/>
      <c r="DT1037" s="22"/>
      <c r="DU1037" s="22"/>
      <c r="DV1037" s="22"/>
      <c r="DW1037" s="22"/>
      <c r="DX1037" s="22"/>
      <c r="DY1037" s="22"/>
      <c r="DZ1037" s="22"/>
      <c r="EA1037" s="22"/>
      <c r="EB1037" s="22"/>
      <c r="EC1037" s="22"/>
      <c r="ED1037" s="22"/>
      <c r="EE1037" s="22"/>
      <c r="EF1037" s="22"/>
      <c r="EG1037" s="22"/>
      <c r="EH1037" s="22"/>
      <c r="EI1037" s="22"/>
      <c r="EJ1037" s="22"/>
      <c r="EK1037" s="22"/>
      <c r="EL1037" s="22"/>
      <c r="EM1037" s="22"/>
      <c r="EN1037" s="22"/>
      <c r="EO1037" s="22"/>
      <c r="EP1037" s="22"/>
      <c r="EQ1037" s="22"/>
      <c r="ER1037" s="22"/>
      <c r="ES1037" s="22"/>
      <c r="ET1037" s="22"/>
      <c r="EU1037" s="22"/>
      <c r="EV1037" s="22"/>
      <c r="EW1037" s="22"/>
      <c r="EX1037" s="22"/>
      <c r="EY1037" s="22"/>
      <c r="EZ1037" s="22"/>
      <c r="FA1037" s="22"/>
      <c r="FB1037" s="22"/>
      <c r="FC1037" s="22"/>
      <c r="FD1037" s="22"/>
      <c r="FE1037" s="22"/>
      <c r="FF1037" s="22"/>
      <c r="FG1037" s="22"/>
      <c r="FH1037" s="22"/>
      <c r="FI1037" s="22"/>
      <c r="FJ1037" s="22"/>
      <c r="FK1037" s="196"/>
      <c r="FQ1037" s="99"/>
    </row>
    <row r="1038" spans="2:173" s="12" customFormat="1">
      <c r="B1038" s="22"/>
      <c r="E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  <c r="CE1038" s="22"/>
      <c r="CF1038" s="22"/>
      <c r="CG1038" s="22"/>
      <c r="CH1038" s="22"/>
      <c r="CI1038" s="22"/>
      <c r="CJ1038" s="22"/>
      <c r="CK1038" s="22"/>
      <c r="CL1038" s="22"/>
      <c r="CM1038" s="22"/>
      <c r="CN1038" s="22"/>
      <c r="CO1038" s="22"/>
      <c r="CP1038" s="22"/>
      <c r="CQ1038" s="22"/>
      <c r="CR1038" s="22"/>
      <c r="CS1038" s="22"/>
      <c r="CT1038" s="22"/>
      <c r="CU1038" s="22"/>
      <c r="CV1038" s="22"/>
      <c r="CW1038" s="22"/>
      <c r="CX1038" s="22"/>
      <c r="CY1038" s="22"/>
      <c r="CZ1038" s="22"/>
      <c r="DA1038" s="22"/>
      <c r="DB1038" s="22"/>
      <c r="DC1038" s="22"/>
      <c r="DD1038" s="22"/>
      <c r="DE1038" s="22"/>
      <c r="DF1038" s="22"/>
      <c r="DG1038" s="22"/>
      <c r="DH1038" s="22"/>
      <c r="DI1038" s="22"/>
      <c r="DJ1038" s="22"/>
      <c r="DK1038" s="22"/>
      <c r="DL1038" s="22"/>
      <c r="DM1038" s="22"/>
      <c r="DN1038" s="22"/>
      <c r="DO1038" s="22"/>
      <c r="DP1038" s="22"/>
      <c r="DQ1038" s="22"/>
      <c r="DR1038" s="22"/>
      <c r="DS1038" s="22"/>
      <c r="DT1038" s="22"/>
      <c r="DU1038" s="22"/>
      <c r="DV1038" s="22"/>
      <c r="DW1038" s="22"/>
      <c r="DX1038" s="22"/>
      <c r="DY1038" s="22"/>
      <c r="DZ1038" s="22"/>
      <c r="EA1038" s="22"/>
      <c r="EB1038" s="22"/>
      <c r="EC1038" s="22"/>
      <c r="ED1038" s="22"/>
      <c r="EE1038" s="22"/>
      <c r="EF1038" s="22"/>
      <c r="EG1038" s="22"/>
      <c r="EH1038" s="22"/>
      <c r="EI1038" s="22"/>
      <c r="EJ1038" s="22"/>
      <c r="EK1038" s="22"/>
      <c r="EL1038" s="22"/>
      <c r="EM1038" s="22"/>
      <c r="EN1038" s="22"/>
      <c r="EO1038" s="22"/>
      <c r="EP1038" s="22"/>
      <c r="EQ1038" s="22"/>
      <c r="ER1038" s="22"/>
      <c r="ES1038" s="22"/>
      <c r="ET1038" s="22"/>
      <c r="EU1038" s="22"/>
      <c r="EV1038" s="22"/>
      <c r="EW1038" s="22"/>
      <c r="EX1038" s="22"/>
      <c r="EY1038" s="22"/>
      <c r="EZ1038" s="22"/>
      <c r="FA1038" s="22"/>
      <c r="FB1038" s="22"/>
      <c r="FC1038" s="22"/>
      <c r="FD1038" s="22"/>
      <c r="FE1038" s="22"/>
      <c r="FF1038" s="22"/>
      <c r="FG1038" s="22"/>
      <c r="FH1038" s="22"/>
      <c r="FI1038" s="22"/>
      <c r="FJ1038" s="22"/>
      <c r="FK1038" s="196"/>
      <c r="FQ1038" s="99"/>
    </row>
    <row r="1039" spans="2:173" s="12" customFormat="1">
      <c r="B1039" s="22"/>
      <c r="E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  <c r="CE1039" s="22"/>
      <c r="CF1039" s="22"/>
      <c r="CG1039" s="22"/>
      <c r="CH1039" s="22"/>
      <c r="CI1039" s="22"/>
      <c r="CJ1039" s="22"/>
      <c r="CK1039" s="22"/>
      <c r="CL1039" s="22"/>
      <c r="CM1039" s="22"/>
      <c r="CN1039" s="22"/>
      <c r="CO1039" s="22"/>
      <c r="CP1039" s="22"/>
      <c r="CQ1039" s="22"/>
      <c r="CR1039" s="22"/>
      <c r="CS1039" s="22"/>
      <c r="CT1039" s="22"/>
      <c r="CU1039" s="22"/>
      <c r="CV1039" s="22"/>
      <c r="CW1039" s="22"/>
      <c r="CX1039" s="22"/>
      <c r="CY1039" s="22"/>
      <c r="CZ1039" s="22"/>
      <c r="DA1039" s="22"/>
      <c r="DB1039" s="22"/>
      <c r="DC1039" s="22"/>
      <c r="DD1039" s="22"/>
      <c r="DE1039" s="22"/>
      <c r="DF1039" s="22"/>
      <c r="DG1039" s="22"/>
      <c r="DH1039" s="22"/>
      <c r="DI1039" s="22"/>
      <c r="DJ1039" s="22"/>
      <c r="DK1039" s="22"/>
      <c r="DL1039" s="22"/>
      <c r="DM1039" s="22"/>
      <c r="DN1039" s="22"/>
      <c r="DO1039" s="22"/>
      <c r="DP1039" s="22"/>
      <c r="DQ1039" s="22"/>
      <c r="DR1039" s="22"/>
      <c r="DS1039" s="22"/>
      <c r="DT1039" s="22"/>
      <c r="DU1039" s="22"/>
      <c r="DV1039" s="22"/>
      <c r="DW1039" s="22"/>
      <c r="DX1039" s="22"/>
      <c r="DY1039" s="22"/>
      <c r="DZ1039" s="22"/>
      <c r="EA1039" s="22"/>
      <c r="EB1039" s="22"/>
      <c r="EC1039" s="22"/>
      <c r="ED1039" s="22"/>
      <c r="EE1039" s="22"/>
      <c r="EF1039" s="22"/>
      <c r="EG1039" s="22"/>
      <c r="EH1039" s="22"/>
      <c r="EI1039" s="22"/>
      <c r="EJ1039" s="22"/>
      <c r="EK1039" s="22"/>
      <c r="EL1039" s="22"/>
      <c r="EM1039" s="22"/>
      <c r="EN1039" s="22"/>
      <c r="EO1039" s="22"/>
      <c r="EP1039" s="22"/>
      <c r="EQ1039" s="22"/>
      <c r="ER1039" s="22"/>
      <c r="ES1039" s="22"/>
      <c r="ET1039" s="22"/>
      <c r="EU1039" s="22"/>
      <c r="EV1039" s="22"/>
      <c r="EW1039" s="22"/>
      <c r="EX1039" s="22"/>
      <c r="EY1039" s="22"/>
      <c r="EZ1039" s="22"/>
      <c r="FA1039" s="22"/>
      <c r="FB1039" s="22"/>
      <c r="FC1039" s="22"/>
      <c r="FD1039" s="22"/>
      <c r="FE1039" s="22"/>
      <c r="FF1039" s="22"/>
      <c r="FG1039" s="22"/>
      <c r="FH1039" s="22"/>
      <c r="FI1039" s="22"/>
      <c r="FJ1039" s="22"/>
      <c r="FK1039" s="196"/>
      <c r="FQ1039" s="99"/>
    </row>
    <row r="1040" spans="2:173" s="12" customFormat="1">
      <c r="B1040" s="22"/>
      <c r="E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  <c r="CE1040" s="22"/>
      <c r="CF1040" s="22"/>
      <c r="CG1040" s="22"/>
      <c r="CH1040" s="22"/>
      <c r="CI1040" s="22"/>
      <c r="CJ1040" s="22"/>
      <c r="CK1040" s="22"/>
      <c r="CL1040" s="22"/>
      <c r="CM1040" s="22"/>
      <c r="CN1040" s="22"/>
      <c r="CO1040" s="22"/>
      <c r="CP1040" s="22"/>
      <c r="CQ1040" s="22"/>
      <c r="CR1040" s="22"/>
      <c r="CS1040" s="22"/>
      <c r="CT1040" s="22"/>
      <c r="CU1040" s="22"/>
      <c r="CV1040" s="22"/>
      <c r="CW1040" s="22"/>
      <c r="CX1040" s="22"/>
      <c r="CY1040" s="22"/>
      <c r="CZ1040" s="22"/>
      <c r="DA1040" s="22"/>
      <c r="DB1040" s="22"/>
      <c r="DC1040" s="22"/>
      <c r="DD1040" s="22"/>
      <c r="DE1040" s="22"/>
      <c r="DF1040" s="22"/>
      <c r="DG1040" s="22"/>
      <c r="DH1040" s="22"/>
      <c r="DI1040" s="22"/>
      <c r="DJ1040" s="22"/>
      <c r="DK1040" s="22"/>
      <c r="DL1040" s="22"/>
      <c r="DM1040" s="22"/>
      <c r="DN1040" s="22"/>
      <c r="DO1040" s="22"/>
      <c r="DP1040" s="22"/>
      <c r="DQ1040" s="22"/>
      <c r="DR1040" s="22"/>
      <c r="DS1040" s="22"/>
      <c r="DT1040" s="22"/>
      <c r="DU1040" s="22"/>
      <c r="DV1040" s="22"/>
      <c r="DW1040" s="22"/>
      <c r="DX1040" s="22"/>
      <c r="DY1040" s="22"/>
      <c r="DZ1040" s="22"/>
      <c r="EA1040" s="22"/>
      <c r="EB1040" s="22"/>
      <c r="EC1040" s="22"/>
      <c r="ED1040" s="22"/>
      <c r="EE1040" s="22"/>
      <c r="EF1040" s="22"/>
      <c r="EG1040" s="22"/>
      <c r="EH1040" s="22"/>
      <c r="EI1040" s="22"/>
      <c r="EJ1040" s="22"/>
      <c r="EK1040" s="22"/>
      <c r="EL1040" s="22"/>
      <c r="EM1040" s="22"/>
      <c r="EN1040" s="22"/>
      <c r="EO1040" s="22"/>
      <c r="EP1040" s="22"/>
      <c r="EQ1040" s="22"/>
      <c r="ER1040" s="22"/>
      <c r="ES1040" s="22"/>
      <c r="ET1040" s="22"/>
      <c r="EU1040" s="22"/>
      <c r="EV1040" s="22"/>
      <c r="EW1040" s="22"/>
      <c r="EX1040" s="22"/>
      <c r="EY1040" s="22"/>
      <c r="EZ1040" s="22"/>
      <c r="FA1040" s="22"/>
      <c r="FB1040" s="22"/>
      <c r="FC1040" s="22"/>
      <c r="FD1040" s="22"/>
      <c r="FE1040" s="22"/>
      <c r="FF1040" s="22"/>
      <c r="FG1040" s="22"/>
      <c r="FH1040" s="22"/>
      <c r="FI1040" s="22"/>
      <c r="FJ1040" s="22"/>
      <c r="FK1040" s="196"/>
      <c r="FQ1040" s="99"/>
    </row>
    <row r="1041" spans="2:173" s="12" customFormat="1">
      <c r="B1041" s="22"/>
      <c r="E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  <c r="CE1041" s="22"/>
      <c r="CF1041" s="22"/>
      <c r="CG1041" s="22"/>
      <c r="CH1041" s="22"/>
      <c r="CI1041" s="22"/>
      <c r="CJ1041" s="22"/>
      <c r="CK1041" s="22"/>
      <c r="CL1041" s="22"/>
      <c r="CM1041" s="22"/>
      <c r="CN1041" s="22"/>
      <c r="CO1041" s="22"/>
      <c r="CP1041" s="22"/>
      <c r="CQ1041" s="22"/>
      <c r="CR1041" s="22"/>
      <c r="CS1041" s="22"/>
      <c r="CT1041" s="22"/>
      <c r="CU1041" s="22"/>
      <c r="CV1041" s="22"/>
      <c r="CW1041" s="22"/>
      <c r="CX1041" s="22"/>
      <c r="CY1041" s="22"/>
      <c r="CZ1041" s="22"/>
      <c r="DA1041" s="22"/>
      <c r="DB1041" s="22"/>
      <c r="DC1041" s="22"/>
      <c r="DD1041" s="22"/>
      <c r="DE1041" s="22"/>
      <c r="DF1041" s="22"/>
      <c r="DG1041" s="22"/>
      <c r="DH1041" s="22"/>
      <c r="DI1041" s="22"/>
      <c r="DJ1041" s="22"/>
      <c r="DK1041" s="22"/>
      <c r="DL1041" s="22"/>
      <c r="DM1041" s="22"/>
      <c r="DN1041" s="22"/>
      <c r="DO1041" s="22"/>
      <c r="DP1041" s="22"/>
      <c r="DQ1041" s="22"/>
      <c r="DR1041" s="22"/>
      <c r="DS1041" s="22"/>
      <c r="DT1041" s="22"/>
      <c r="DU1041" s="22"/>
      <c r="DV1041" s="22"/>
      <c r="DW1041" s="22"/>
      <c r="DX1041" s="22"/>
      <c r="DY1041" s="22"/>
      <c r="DZ1041" s="22"/>
      <c r="EA1041" s="22"/>
      <c r="EB1041" s="22"/>
      <c r="EC1041" s="22"/>
      <c r="ED1041" s="22"/>
      <c r="EE1041" s="22"/>
      <c r="EF1041" s="22"/>
      <c r="EG1041" s="22"/>
      <c r="EH1041" s="22"/>
      <c r="EI1041" s="22"/>
      <c r="EJ1041" s="22"/>
      <c r="EK1041" s="22"/>
      <c r="EL1041" s="22"/>
      <c r="EM1041" s="22"/>
      <c r="EN1041" s="22"/>
      <c r="EO1041" s="22"/>
      <c r="EP1041" s="22"/>
      <c r="EQ1041" s="22"/>
      <c r="ER1041" s="22"/>
      <c r="ES1041" s="22"/>
      <c r="ET1041" s="22"/>
      <c r="EU1041" s="22"/>
      <c r="EV1041" s="22"/>
      <c r="EW1041" s="22"/>
      <c r="EX1041" s="22"/>
      <c r="EY1041" s="22"/>
      <c r="EZ1041" s="22"/>
      <c r="FA1041" s="22"/>
      <c r="FB1041" s="22"/>
      <c r="FC1041" s="22"/>
      <c r="FD1041" s="22"/>
      <c r="FE1041" s="22"/>
      <c r="FF1041" s="22"/>
      <c r="FG1041" s="22"/>
      <c r="FH1041" s="22"/>
      <c r="FI1041" s="22"/>
      <c r="FJ1041" s="22"/>
      <c r="FK1041" s="196"/>
      <c r="FQ1041" s="99"/>
    </row>
    <row r="1042" spans="2:173" s="12" customFormat="1">
      <c r="B1042" s="22"/>
      <c r="E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  <c r="CE1042" s="22"/>
      <c r="CF1042" s="22"/>
      <c r="CG1042" s="22"/>
      <c r="CH1042" s="22"/>
      <c r="CI1042" s="22"/>
      <c r="CJ1042" s="22"/>
      <c r="CK1042" s="22"/>
      <c r="CL1042" s="22"/>
      <c r="CM1042" s="22"/>
      <c r="CN1042" s="22"/>
      <c r="CO1042" s="22"/>
      <c r="CP1042" s="22"/>
      <c r="CQ1042" s="22"/>
      <c r="CR1042" s="22"/>
      <c r="CS1042" s="22"/>
      <c r="CT1042" s="22"/>
      <c r="CU1042" s="22"/>
      <c r="CV1042" s="22"/>
      <c r="CW1042" s="22"/>
      <c r="CX1042" s="22"/>
      <c r="CY1042" s="22"/>
      <c r="CZ1042" s="22"/>
      <c r="DA1042" s="22"/>
      <c r="DB1042" s="22"/>
      <c r="DC1042" s="22"/>
      <c r="DD1042" s="22"/>
      <c r="DE1042" s="22"/>
      <c r="DF1042" s="22"/>
      <c r="DG1042" s="22"/>
      <c r="DH1042" s="22"/>
      <c r="DI1042" s="22"/>
      <c r="DJ1042" s="22"/>
      <c r="DK1042" s="22"/>
      <c r="DL1042" s="22"/>
      <c r="DM1042" s="22"/>
      <c r="DN1042" s="22"/>
      <c r="DO1042" s="22"/>
      <c r="DP1042" s="22"/>
      <c r="DQ1042" s="22"/>
      <c r="DR1042" s="22"/>
      <c r="DS1042" s="22"/>
      <c r="DT1042" s="22"/>
      <c r="DU1042" s="22"/>
      <c r="DV1042" s="22"/>
      <c r="DW1042" s="22"/>
      <c r="DX1042" s="22"/>
      <c r="DY1042" s="22"/>
      <c r="DZ1042" s="22"/>
      <c r="EA1042" s="22"/>
      <c r="EB1042" s="22"/>
      <c r="EC1042" s="22"/>
      <c r="ED1042" s="22"/>
      <c r="EE1042" s="22"/>
      <c r="EF1042" s="22"/>
      <c r="EG1042" s="22"/>
      <c r="EH1042" s="22"/>
      <c r="EI1042" s="22"/>
      <c r="EJ1042" s="22"/>
      <c r="EK1042" s="22"/>
      <c r="EL1042" s="22"/>
      <c r="EM1042" s="22"/>
      <c r="EN1042" s="22"/>
      <c r="EO1042" s="22"/>
      <c r="EP1042" s="22"/>
      <c r="EQ1042" s="22"/>
      <c r="ER1042" s="22"/>
      <c r="ES1042" s="22"/>
      <c r="ET1042" s="22"/>
      <c r="EU1042" s="22"/>
      <c r="EV1042" s="22"/>
      <c r="EW1042" s="22"/>
      <c r="EX1042" s="22"/>
      <c r="EY1042" s="22"/>
      <c r="EZ1042" s="22"/>
      <c r="FA1042" s="22"/>
      <c r="FB1042" s="22"/>
      <c r="FC1042" s="22"/>
      <c r="FD1042" s="22"/>
      <c r="FE1042" s="22"/>
      <c r="FF1042" s="22"/>
      <c r="FG1042" s="22"/>
      <c r="FH1042" s="22"/>
      <c r="FI1042" s="22"/>
      <c r="FJ1042" s="22"/>
      <c r="FK1042" s="196"/>
      <c r="FQ1042" s="99"/>
    </row>
    <row r="1043" spans="2:173" s="12" customFormat="1">
      <c r="B1043" s="22"/>
      <c r="E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  <c r="CE1043" s="22"/>
      <c r="CF1043" s="22"/>
      <c r="CG1043" s="22"/>
      <c r="CH1043" s="22"/>
      <c r="CI1043" s="22"/>
      <c r="CJ1043" s="22"/>
      <c r="CK1043" s="22"/>
      <c r="CL1043" s="22"/>
      <c r="CM1043" s="22"/>
      <c r="CN1043" s="22"/>
      <c r="CO1043" s="22"/>
      <c r="CP1043" s="22"/>
      <c r="CQ1043" s="22"/>
      <c r="CR1043" s="22"/>
      <c r="CS1043" s="22"/>
      <c r="CT1043" s="22"/>
      <c r="CU1043" s="22"/>
      <c r="CV1043" s="22"/>
      <c r="CW1043" s="22"/>
      <c r="CX1043" s="22"/>
      <c r="CY1043" s="22"/>
      <c r="CZ1043" s="22"/>
      <c r="DA1043" s="22"/>
      <c r="DB1043" s="22"/>
      <c r="DC1043" s="22"/>
      <c r="DD1043" s="22"/>
      <c r="DE1043" s="22"/>
      <c r="DF1043" s="22"/>
      <c r="DG1043" s="22"/>
      <c r="DH1043" s="22"/>
      <c r="DI1043" s="22"/>
      <c r="DJ1043" s="22"/>
      <c r="DK1043" s="22"/>
      <c r="DL1043" s="22"/>
      <c r="DM1043" s="22"/>
      <c r="DN1043" s="22"/>
      <c r="DO1043" s="22"/>
      <c r="DP1043" s="22"/>
      <c r="DQ1043" s="22"/>
      <c r="DR1043" s="22"/>
      <c r="DS1043" s="22"/>
      <c r="DT1043" s="22"/>
      <c r="DU1043" s="22"/>
      <c r="DV1043" s="22"/>
      <c r="DW1043" s="22"/>
      <c r="DX1043" s="22"/>
      <c r="DY1043" s="22"/>
      <c r="DZ1043" s="22"/>
      <c r="EA1043" s="22"/>
      <c r="EB1043" s="22"/>
      <c r="EC1043" s="22"/>
      <c r="ED1043" s="22"/>
      <c r="EE1043" s="22"/>
      <c r="EF1043" s="22"/>
      <c r="EG1043" s="22"/>
      <c r="EH1043" s="22"/>
      <c r="EI1043" s="22"/>
      <c r="EJ1043" s="22"/>
      <c r="EK1043" s="22"/>
      <c r="EL1043" s="22"/>
      <c r="EM1043" s="22"/>
      <c r="EN1043" s="22"/>
      <c r="EO1043" s="22"/>
      <c r="EP1043" s="22"/>
      <c r="EQ1043" s="22"/>
      <c r="ER1043" s="22"/>
      <c r="ES1043" s="22"/>
      <c r="ET1043" s="22"/>
      <c r="EU1043" s="22"/>
      <c r="EV1043" s="22"/>
      <c r="EW1043" s="22"/>
      <c r="EX1043" s="22"/>
      <c r="EY1043" s="22"/>
      <c r="EZ1043" s="22"/>
      <c r="FA1043" s="22"/>
      <c r="FB1043" s="22"/>
      <c r="FC1043" s="22"/>
      <c r="FD1043" s="22"/>
      <c r="FE1043" s="22"/>
      <c r="FF1043" s="22"/>
      <c r="FG1043" s="22"/>
      <c r="FH1043" s="22"/>
      <c r="FI1043" s="22"/>
      <c r="FJ1043" s="22"/>
      <c r="FK1043" s="196"/>
      <c r="FQ1043" s="99"/>
    </row>
    <row r="1044" spans="2:173" s="12" customFormat="1">
      <c r="B1044" s="22"/>
      <c r="E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  <c r="CE1044" s="22"/>
      <c r="CF1044" s="22"/>
      <c r="CG1044" s="22"/>
      <c r="CH1044" s="22"/>
      <c r="CI1044" s="22"/>
      <c r="CJ1044" s="22"/>
      <c r="CK1044" s="22"/>
      <c r="CL1044" s="22"/>
      <c r="CM1044" s="22"/>
      <c r="CN1044" s="22"/>
      <c r="CO1044" s="22"/>
      <c r="CP1044" s="22"/>
      <c r="CQ1044" s="22"/>
      <c r="CR1044" s="22"/>
      <c r="CS1044" s="22"/>
      <c r="CT1044" s="22"/>
      <c r="CU1044" s="22"/>
      <c r="CV1044" s="22"/>
      <c r="CW1044" s="22"/>
      <c r="CX1044" s="22"/>
      <c r="CY1044" s="22"/>
      <c r="CZ1044" s="22"/>
      <c r="DA1044" s="22"/>
      <c r="DB1044" s="22"/>
      <c r="DC1044" s="22"/>
      <c r="DD1044" s="22"/>
      <c r="DE1044" s="22"/>
      <c r="DF1044" s="22"/>
      <c r="DG1044" s="22"/>
      <c r="DH1044" s="22"/>
      <c r="DI1044" s="22"/>
      <c r="DJ1044" s="22"/>
      <c r="DK1044" s="22"/>
      <c r="DL1044" s="22"/>
      <c r="DM1044" s="22"/>
      <c r="DN1044" s="22"/>
      <c r="DO1044" s="22"/>
      <c r="DP1044" s="22"/>
      <c r="DQ1044" s="22"/>
      <c r="DR1044" s="22"/>
      <c r="DS1044" s="22"/>
      <c r="DT1044" s="22"/>
      <c r="DU1044" s="22"/>
      <c r="DV1044" s="22"/>
      <c r="DW1044" s="22"/>
      <c r="DX1044" s="22"/>
      <c r="DY1044" s="22"/>
      <c r="DZ1044" s="22"/>
      <c r="EA1044" s="22"/>
      <c r="EB1044" s="22"/>
      <c r="EC1044" s="22"/>
      <c r="ED1044" s="22"/>
      <c r="EE1044" s="22"/>
      <c r="EF1044" s="22"/>
      <c r="EG1044" s="22"/>
      <c r="EH1044" s="22"/>
      <c r="EI1044" s="22"/>
      <c r="EJ1044" s="22"/>
      <c r="EK1044" s="22"/>
      <c r="EL1044" s="22"/>
      <c r="EM1044" s="22"/>
      <c r="EN1044" s="22"/>
      <c r="EO1044" s="22"/>
      <c r="EP1044" s="22"/>
      <c r="EQ1044" s="22"/>
      <c r="ER1044" s="22"/>
      <c r="ES1044" s="22"/>
      <c r="ET1044" s="22"/>
      <c r="EU1044" s="22"/>
      <c r="EV1044" s="22"/>
      <c r="EW1044" s="22"/>
      <c r="EX1044" s="22"/>
      <c r="EY1044" s="22"/>
      <c r="EZ1044" s="22"/>
      <c r="FA1044" s="22"/>
      <c r="FB1044" s="22"/>
      <c r="FC1044" s="22"/>
      <c r="FD1044" s="22"/>
      <c r="FE1044" s="22"/>
      <c r="FF1044" s="22"/>
      <c r="FG1044" s="22"/>
      <c r="FH1044" s="22"/>
      <c r="FI1044" s="22"/>
      <c r="FJ1044" s="22"/>
      <c r="FK1044" s="196"/>
      <c r="FQ1044" s="99"/>
    </row>
    <row r="1045" spans="2:173" s="12" customFormat="1">
      <c r="B1045" s="22"/>
      <c r="E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  <c r="CE1045" s="22"/>
      <c r="CF1045" s="22"/>
      <c r="CG1045" s="22"/>
      <c r="CH1045" s="22"/>
      <c r="CI1045" s="22"/>
      <c r="CJ1045" s="22"/>
      <c r="CK1045" s="22"/>
      <c r="CL1045" s="22"/>
      <c r="CM1045" s="22"/>
      <c r="CN1045" s="22"/>
      <c r="CO1045" s="22"/>
      <c r="CP1045" s="22"/>
      <c r="CQ1045" s="22"/>
      <c r="CR1045" s="22"/>
      <c r="CS1045" s="22"/>
      <c r="CT1045" s="22"/>
      <c r="CU1045" s="22"/>
      <c r="CV1045" s="22"/>
      <c r="CW1045" s="22"/>
      <c r="CX1045" s="22"/>
      <c r="CY1045" s="22"/>
      <c r="CZ1045" s="22"/>
      <c r="DA1045" s="22"/>
      <c r="DB1045" s="22"/>
      <c r="DC1045" s="22"/>
      <c r="DD1045" s="22"/>
      <c r="DE1045" s="22"/>
      <c r="DF1045" s="22"/>
      <c r="DG1045" s="22"/>
      <c r="DH1045" s="22"/>
      <c r="DI1045" s="22"/>
      <c r="DJ1045" s="22"/>
      <c r="DK1045" s="22"/>
      <c r="DL1045" s="22"/>
      <c r="DM1045" s="22"/>
      <c r="DN1045" s="22"/>
      <c r="DO1045" s="22"/>
      <c r="DP1045" s="22"/>
      <c r="DQ1045" s="22"/>
      <c r="DR1045" s="22"/>
      <c r="DS1045" s="22"/>
      <c r="DT1045" s="22"/>
      <c r="DU1045" s="22"/>
      <c r="DV1045" s="22"/>
      <c r="DW1045" s="22"/>
      <c r="DX1045" s="22"/>
      <c r="DY1045" s="22"/>
      <c r="DZ1045" s="22"/>
      <c r="EA1045" s="22"/>
      <c r="EB1045" s="22"/>
      <c r="EC1045" s="22"/>
      <c r="ED1045" s="22"/>
      <c r="EE1045" s="22"/>
      <c r="EF1045" s="22"/>
      <c r="EG1045" s="22"/>
      <c r="EH1045" s="22"/>
      <c r="EI1045" s="22"/>
      <c r="EJ1045" s="22"/>
      <c r="EK1045" s="22"/>
      <c r="EL1045" s="22"/>
      <c r="EM1045" s="22"/>
      <c r="EN1045" s="22"/>
      <c r="EO1045" s="22"/>
      <c r="EP1045" s="22"/>
      <c r="EQ1045" s="22"/>
      <c r="ER1045" s="22"/>
      <c r="ES1045" s="22"/>
      <c r="ET1045" s="22"/>
      <c r="EU1045" s="22"/>
      <c r="EV1045" s="22"/>
      <c r="EW1045" s="22"/>
      <c r="EX1045" s="22"/>
      <c r="EY1045" s="22"/>
      <c r="EZ1045" s="22"/>
      <c r="FA1045" s="22"/>
      <c r="FB1045" s="22"/>
      <c r="FC1045" s="22"/>
      <c r="FD1045" s="22"/>
      <c r="FE1045" s="22"/>
      <c r="FF1045" s="22"/>
      <c r="FG1045" s="22"/>
      <c r="FH1045" s="22"/>
      <c r="FI1045" s="22"/>
      <c r="FJ1045" s="22"/>
      <c r="FK1045" s="196"/>
      <c r="FQ1045" s="99"/>
    </row>
    <row r="1046" spans="2:173" s="12" customFormat="1">
      <c r="B1046" s="22"/>
      <c r="E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  <c r="CH1046" s="22"/>
      <c r="CI1046" s="22"/>
      <c r="CJ1046" s="22"/>
      <c r="CK1046" s="22"/>
      <c r="CL1046" s="22"/>
      <c r="CM1046" s="22"/>
      <c r="CN1046" s="22"/>
      <c r="CO1046" s="22"/>
      <c r="CP1046" s="22"/>
      <c r="CQ1046" s="22"/>
      <c r="CR1046" s="22"/>
      <c r="CS1046" s="22"/>
      <c r="CT1046" s="22"/>
      <c r="CU1046" s="22"/>
      <c r="CV1046" s="22"/>
      <c r="CW1046" s="22"/>
      <c r="CX1046" s="22"/>
      <c r="CY1046" s="22"/>
      <c r="CZ1046" s="22"/>
      <c r="DA1046" s="22"/>
      <c r="DB1046" s="22"/>
      <c r="DC1046" s="22"/>
      <c r="DD1046" s="22"/>
      <c r="DE1046" s="22"/>
      <c r="DF1046" s="22"/>
      <c r="DG1046" s="22"/>
      <c r="DH1046" s="22"/>
      <c r="DI1046" s="22"/>
      <c r="DJ1046" s="22"/>
      <c r="DK1046" s="22"/>
      <c r="DL1046" s="22"/>
      <c r="DM1046" s="22"/>
      <c r="DN1046" s="22"/>
      <c r="DO1046" s="22"/>
      <c r="DP1046" s="22"/>
      <c r="DQ1046" s="22"/>
      <c r="DR1046" s="22"/>
      <c r="DS1046" s="22"/>
      <c r="DT1046" s="22"/>
      <c r="DU1046" s="22"/>
      <c r="DV1046" s="22"/>
      <c r="DW1046" s="22"/>
      <c r="DX1046" s="22"/>
      <c r="DY1046" s="22"/>
      <c r="DZ1046" s="22"/>
      <c r="EA1046" s="22"/>
      <c r="EB1046" s="22"/>
      <c r="EC1046" s="22"/>
      <c r="ED1046" s="22"/>
      <c r="EE1046" s="22"/>
      <c r="EF1046" s="22"/>
      <c r="EG1046" s="22"/>
      <c r="EH1046" s="22"/>
      <c r="EI1046" s="22"/>
      <c r="EJ1046" s="22"/>
      <c r="EK1046" s="22"/>
      <c r="EL1046" s="22"/>
      <c r="EM1046" s="22"/>
      <c r="EN1046" s="22"/>
      <c r="EO1046" s="22"/>
      <c r="EP1046" s="22"/>
      <c r="EQ1046" s="22"/>
      <c r="ER1046" s="22"/>
      <c r="ES1046" s="22"/>
      <c r="ET1046" s="22"/>
      <c r="EU1046" s="22"/>
      <c r="EV1046" s="22"/>
      <c r="EW1046" s="22"/>
      <c r="EX1046" s="22"/>
      <c r="EY1046" s="22"/>
      <c r="EZ1046" s="22"/>
      <c r="FA1046" s="22"/>
      <c r="FB1046" s="22"/>
      <c r="FC1046" s="22"/>
      <c r="FD1046" s="22"/>
      <c r="FE1046" s="22"/>
      <c r="FF1046" s="22"/>
      <c r="FG1046" s="22"/>
      <c r="FH1046" s="22"/>
      <c r="FI1046" s="22"/>
      <c r="FJ1046" s="22"/>
      <c r="FK1046" s="196"/>
      <c r="FQ1046" s="99"/>
    </row>
    <row r="1047" spans="2:173" s="12" customFormat="1">
      <c r="B1047" s="22"/>
      <c r="E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  <c r="CE1047" s="22"/>
      <c r="CF1047" s="22"/>
      <c r="CG1047" s="22"/>
      <c r="CH1047" s="22"/>
      <c r="CI1047" s="22"/>
      <c r="CJ1047" s="22"/>
      <c r="CK1047" s="22"/>
      <c r="CL1047" s="22"/>
      <c r="CM1047" s="22"/>
      <c r="CN1047" s="22"/>
      <c r="CO1047" s="22"/>
      <c r="CP1047" s="22"/>
      <c r="CQ1047" s="22"/>
      <c r="CR1047" s="22"/>
      <c r="CS1047" s="22"/>
      <c r="CT1047" s="22"/>
      <c r="CU1047" s="22"/>
      <c r="CV1047" s="22"/>
      <c r="CW1047" s="22"/>
      <c r="CX1047" s="22"/>
      <c r="CY1047" s="22"/>
      <c r="CZ1047" s="22"/>
      <c r="DA1047" s="22"/>
      <c r="DB1047" s="22"/>
      <c r="DC1047" s="22"/>
      <c r="DD1047" s="22"/>
      <c r="DE1047" s="22"/>
      <c r="DF1047" s="22"/>
      <c r="DG1047" s="22"/>
      <c r="DH1047" s="22"/>
      <c r="DI1047" s="22"/>
      <c r="DJ1047" s="22"/>
      <c r="DK1047" s="22"/>
      <c r="DL1047" s="22"/>
      <c r="DM1047" s="22"/>
      <c r="DN1047" s="22"/>
      <c r="DO1047" s="22"/>
      <c r="DP1047" s="22"/>
      <c r="DQ1047" s="22"/>
      <c r="DR1047" s="22"/>
      <c r="DS1047" s="22"/>
      <c r="DT1047" s="22"/>
      <c r="DU1047" s="22"/>
      <c r="DV1047" s="22"/>
      <c r="DW1047" s="22"/>
      <c r="DX1047" s="22"/>
      <c r="DY1047" s="22"/>
      <c r="DZ1047" s="22"/>
      <c r="EA1047" s="22"/>
      <c r="EB1047" s="22"/>
      <c r="EC1047" s="22"/>
      <c r="ED1047" s="22"/>
      <c r="EE1047" s="22"/>
      <c r="EF1047" s="22"/>
      <c r="EG1047" s="22"/>
      <c r="EH1047" s="22"/>
      <c r="EI1047" s="22"/>
      <c r="EJ1047" s="22"/>
      <c r="EK1047" s="22"/>
      <c r="EL1047" s="22"/>
      <c r="EM1047" s="22"/>
      <c r="EN1047" s="22"/>
      <c r="EO1047" s="22"/>
      <c r="EP1047" s="22"/>
      <c r="EQ1047" s="22"/>
      <c r="ER1047" s="22"/>
      <c r="ES1047" s="22"/>
      <c r="ET1047" s="22"/>
      <c r="EU1047" s="22"/>
      <c r="EV1047" s="22"/>
      <c r="EW1047" s="22"/>
      <c r="EX1047" s="22"/>
      <c r="EY1047" s="22"/>
      <c r="EZ1047" s="22"/>
      <c r="FA1047" s="22"/>
      <c r="FB1047" s="22"/>
      <c r="FC1047" s="22"/>
      <c r="FD1047" s="22"/>
      <c r="FE1047" s="22"/>
      <c r="FF1047" s="22"/>
      <c r="FG1047" s="22"/>
      <c r="FH1047" s="22"/>
      <c r="FI1047" s="22"/>
      <c r="FJ1047" s="22"/>
      <c r="FK1047" s="196"/>
      <c r="FQ1047" s="99"/>
    </row>
    <row r="1048" spans="2:173" s="12" customFormat="1">
      <c r="B1048" s="22"/>
      <c r="E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  <c r="CE1048" s="22"/>
      <c r="CF1048" s="22"/>
      <c r="CG1048" s="22"/>
      <c r="CH1048" s="22"/>
      <c r="CI1048" s="22"/>
      <c r="CJ1048" s="22"/>
      <c r="CK1048" s="22"/>
      <c r="CL1048" s="22"/>
      <c r="CM1048" s="22"/>
      <c r="CN1048" s="22"/>
      <c r="CO1048" s="22"/>
      <c r="CP1048" s="22"/>
      <c r="CQ1048" s="22"/>
      <c r="CR1048" s="22"/>
      <c r="CS1048" s="22"/>
      <c r="CT1048" s="22"/>
      <c r="CU1048" s="22"/>
      <c r="CV1048" s="22"/>
      <c r="CW1048" s="22"/>
      <c r="CX1048" s="22"/>
      <c r="CY1048" s="22"/>
      <c r="CZ1048" s="22"/>
      <c r="DA1048" s="22"/>
      <c r="DB1048" s="22"/>
      <c r="DC1048" s="22"/>
      <c r="DD1048" s="22"/>
      <c r="DE1048" s="22"/>
      <c r="DF1048" s="22"/>
      <c r="DG1048" s="22"/>
      <c r="DH1048" s="22"/>
      <c r="DI1048" s="22"/>
      <c r="DJ1048" s="22"/>
      <c r="DK1048" s="22"/>
      <c r="DL1048" s="22"/>
      <c r="DM1048" s="22"/>
      <c r="DN1048" s="22"/>
      <c r="DO1048" s="22"/>
      <c r="DP1048" s="22"/>
      <c r="DQ1048" s="22"/>
      <c r="DR1048" s="22"/>
      <c r="DS1048" s="22"/>
      <c r="DT1048" s="22"/>
      <c r="DU1048" s="22"/>
      <c r="DV1048" s="22"/>
      <c r="DW1048" s="22"/>
      <c r="DX1048" s="22"/>
      <c r="DY1048" s="22"/>
      <c r="DZ1048" s="22"/>
      <c r="EA1048" s="22"/>
      <c r="EB1048" s="22"/>
      <c r="EC1048" s="22"/>
      <c r="ED1048" s="22"/>
      <c r="EE1048" s="22"/>
      <c r="EF1048" s="22"/>
      <c r="EG1048" s="22"/>
      <c r="EH1048" s="22"/>
      <c r="EI1048" s="22"/>
      <c r="EJ1048" s="22"/>
      <c r="EK1048" s="22"/>
      <c r="EL1048" s="22"/>
      <c r="EM1048" s="22"/>
      <c r="EN1048" s="22"/>
      <c r="EO1048" s="22"/>
      <c r="EP1048" s="22"/>
      <c r="EQ1048" s="22"/>
      <c r="ER1048" s="22"/>
      <c r="ES1048" s="22"/>
      <c r="ET1048" s="22"/>
      <c r="EU1048" s="22"/>
      <c r="EV1048" s="22"/>
      <c r="EW1048" s="22"/>
      <c r="EX1048" s="22"/>
      <c r="EY1048" s="22"/>
      <c r="EZ1048" s="22"/>
      <c r="FA1048" s="22"/>
      <c r="FB1048" s="22"/>
      <c r="FC1048" s="22"/>
      <c r="FD1048" s="22"/>
      <c r="FE1048" s="22"/>
      <c r="FF1048" s="22"/>
      <c r="FG1048" s="22"/>
      <c r="FH1048" s="22"/>
      <c r="FI1048" s="22"/>
      <c r="FJ1048" s="22"/>
      <c r="FK1048" s="196"/>
      <c r="FQ1048" s="99"/>
    </row>
    <row r="1049" spans="2:173" s="12" customFormat="1">
      <c r="B1049" s="22"/>
      <c r="E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  <c r="CE1049" s="22"/>
      <c r="CF1049" s="22"/>
      <c r="CG1049" s="22"/>
      <c r="CH1049" s="22"/>
      <c r="CI1049" s="22"/>
      <c r="CJ1049" s="22"/>
      <c r="CK1049" s="22"/>
      <c r="CL1049" s="22"/>
      <c r="CM1049" s="22"/>
      <c r="CN1049" s="22"/>
      <c r="CO1049" s="22"/>
      <c r="CP1049" s="22"/>
      <c r="CQ1049" s="22"/>
      <c r="CR1049" s="22"/>
      <c r="CS1049" s="22"/>
      <c r="CT1049" s="22"/>
      <c r="CU1049" s="22"/>
      <c r="CV1049" s="22"/>
      <c r="CW1049" s="22"/>
      <c r="CX1049" s="22"/>
      <c r="CY1049" s="22"/>
      <c r="CZ1049" s="22"/>
      <c r="DA1049" s="22"/>
      <c r="DB1049" s="22"/>
      <c r="DC1049" s="22"/>
      <c r="DD1049" s="22"/>
      <c r="DE1049" s="22"/>
      <c r="DF1049" s="22"/>
      <c r="DG1049" s="22"/>
      <c r="DH1049" s="22"/>
      <c r="DI1049" s="22"/>
      <c r="DJ1049" s="22"/>
      <c r="DK1049" s="22"/>
      <c r="DL1049" s="22"/>
      <c r="DM1049" s="22"/>
      <c r="DN1049" s="22"/>
      <c r="DO1049" s="22"/>
      <c r="DP1049" s="22"/>
      <c r="DQ1049" s="22"/>
      <c r="DR1049" s="22"/>
      <c r="DS1049" s="22"/>
      <c r="DT1049" s="22"/>
      <c r="DU1049" s="22"/>
      <c r="DV1049" s="22"/>
      <c r="DW1049" s="22"/>
      <c r="DX1049" s="22"/>
      <c r="DY1049" s="22"/>
      <c r="DZ1049" s="22"/>
      <c r="EA1049" s="22"/>
      <c r="EB1049" s="22"/>
      <c r="EC1049" s="22"/>
      <c r="ED1049" s="22"/>
      <c r="EE1049" s="22"/>
      <c r="EF1049" s="22"/>
      <c r="EG1049" s="22"/>
      <c r="EH1049" s="22"/>
      <c r="EI1049" s="22"/>
      <c r="EJ1049" s="22"/>
      <c r="EK1049" s="22"/>
      <c r="EL1049" s="22"/>
      <c r="EM1049" s="22"/>
      <c r="EN1049" s="22"/>
      <c r="EO1049" s="22"/>
      <c r="EP1049" s="22"/>
      <c r="EQ1049" s="22"/>
      <c r="ER1049" s="22"/>
      <c r="ES1049" s="22"/>
      <c r="ET1049" s="22"/>
      <c r="EU1049" s="22"/>
      <c r="EV1049" s="22"/>
      <c r="EW1049" s="22"/>
      <c r="EX1049" s="22"/>
      <c r="EY1049" s="22"/>
      <c r="EZ1049" s="22"/>
      <c r="FA1049" s="22"/>
      <c r="FB1049" s="22"/>
      <c r="FC1049" s="22"/>
      <c r="FD1049" s="22"/>
      <c r="FE1049" s="22"/>
      <c r="FF1049" s="22"/>
      <c r="FG1049" s="22"/>
      <c r="FH1049" s="22"/>
      <c r="FI1049" s="22"/>
      <c r="FJ1049" s="22"/>
      <c r="FK1049" s="196"/>
      <c r="FQ1049" s="99"/>
    </row>
    <row r="1050" spans="2:173" s="12" customFormat="1">
      <c r="B1050" s="22"/>
      <c r="E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  <c r="CE1050" s="22"/>
      <c r="CF1050" s="22"/>
      <c r="CG1050" s="22"/>
      <c r="CH1050" s="22"/>
      <c r="CI1050" s="22"/>
      <c r="CJ1050" s="22"/>
      <c r="CK1050" s="22"/>
      <c r="CL1050" s="22"/>
      <c r="CM1050" s="22"/>
      <c r="CN1050" s="22"/>
      <c r="CO1050" s="22"/>
      <c r="CP1050" s="22"/>
      <c r="CQ1050" s="22"/>
      <c r="CR1050" s="22"/>
      <c r="CS1050" s="22"/>
      <c r="CT1050" s="22"/>
      <c r="CU1050" s="22"/>
      <c r="CV1050" s="22"/>
      <c r="CW1050" s="22"/>
      <c r="CX1050" s="22"/>
      <c r="CY1050" s="22"/>
      <c r="CZ1050" s="22"/>
      <c r="DA1050" s="22"/>
      <c r="DB1050" s="22"/>
      <c r="DC1050" s="22"/>
      <c r="DD1050" s="22"/>
      <c r="DE1050" s="22"/>
      <c r="DF1050" s="22"/>
      <c r="DG1050" s="22"/>
      <c r="DH1050" s="22"/>
      <c r="DI1050" s="22"/>
      <c r="DJ1050" s="22"/>
      <c r="DK1050" s="22"/>
      <c r="DL1050" s="22"/>
      <c r="DM1050" s="22"/>
      <c r="DN1050" s="22"/>
      <c r="DO1050" s="22"/>
      <c r="DP1050" s="22"/>
      <c r="DQ1050" s="22"/>
      <c r="DR1050" s="22"/>
      <c r="DS1050" s="22"/>
      <c r="DT1050" s="22"/>
      <c r="DU1050" s="22"/>
      <c r="DV1050" s="22"/>
      <c r="DW1050" s="22"/>
      <c r="DX1050" s="22"/>
      <c r="DY1050" s="22"/>
      <c r="DZ1050" s="22"/>
      <c r="EA1050" s="22"/>
      <c r="EB1050" s="22"/>
      <c r="EC1050" s="22"/>
      <c r="ED1050" s="22"/>
      <c r="EE1050" s="22"/>
      <c r="EF1050" s="22"/>
      <c r="EG1050" s="22"/>
      <c r="EH1050" s="22"/>
      <c r="EI1050" s="22"/>
      <c r="EJ1050" s="22"/>
      <c r="EK1050" s="22"/>
      <c r="EL1050" s="22"/>
      <c r="EM1050" s="22"/>
      <c r="EN1050" s="22"/>
      <c r="EO1050" s="22"/>
      <c r="EP1050" s="22"/>
      <c r="EQ1050" s="22"/>
      <c r="ER1050" s="22"/>
      <c r="ES1050" s="22"/>
      <c r="ET1050" s="22"/>
      <c r="EU1050" s="22"/>
      <c r="EV1050" s="22"/>
      <c r="EW1050" s="22"/>
      <c r="EX1050" s="22"/>
      <c r="EY1050" s="22"/>
      <c r="EZ1050" s="22"/>
      <c r="FA1050" s="22"/>
      <c r="FB1050" s="22"/>
      <c r="FC1050" s="22"/>
      <c r="FD1050" s="22"/>
      <c r="FE1050" s="22"/>
      <c r="FF1050" s="22"/>
      <c r="FG1050" s="22"/>
      <c r="FH1050" s="22"/>
      <c r="FI1050" s="22"/>
      <c r="FJ1050" s="22"/>
      <c r="FK1050" s="196"/>
      <c r="FQ1050" s="99"/>
    </row>
    <row r="1051" spans="2:173" s="12" customFormat="1">
      <c r="B1051" s="22"/>
      <c r="E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  <c r="CE1051" s="22"/>
      <c r="CF1051" s="22"/>
      <c r="CG1051" s="22"/>
      <c r="CH1051" s="22"/>
      <c r="CI1051" s="22"/>
      <c r="CJ1051" s="22"/>
      <c r="CK1051" s="22"/>
      <c r="CL1051" s="22"/>
      <c r="CM1051" s="22"/>
      <c r="CN1051" s="22"/>
      <c r="CO1051" s="22"/>
      <c r="CP1051" s="22"/>
      <c r="CQ1051" s="22"/>
      <c r="CR1051" s="22"/>
      <c r="CS1051" s="22"/>
      <c r="CT1051" s="22"/>
      <c r="CU1051" s="22"/>
      <c r="CV1051" s="22"/>
      <c r="CW1051" s="22"/>
      <c r="CX1051" s="22"/>
      <c r="CY1051" s="22"/>
      <c r="CZ1051" s="22"/>
      <c r="DA1051" s="22"/>
      <c r="DB1051" s="22"/>
      <c r="DC1051" s="22"/>
      <c r="DD1051" s="22"/>
      <c r="DE1051" s="22"/>
      <c r="DF1051" s="22"/>
      <c r="DG1051" s="22"/>
      <c r="DH1051" s="22"/>
      <c r="DI1051" s="22"/>
      <c r="DJ1051" s="22"/>
      <c r="DK1051" s="22"/>
      <c r="DL1051" s="22"/>
      <c r="DM1051" s="22"/>
      <c r="DN1051" s="22"/>
      <c r="DO1051" s="22"/>
      <c r="DP1051" s="22"/>
      <c r="DQ1051" s="22"/>
      <c r="DR1051" s="22"/>
      <c r="DS1051" s="22"/>
      <c r="DT1051" s="22"/>
      <c r="DU1051" s="22"/>
      <c r="DV1051" s="22"/>
      <c r="DW1051" s="22"/>
      <c r="DX1051" s="22"/>
      <c r="DY1051" s="22"/>
      <c r="DZ1051" s="22"/>
      <c r="EA1051" s="22"/>
      <c r="EB1051" s="22"/>
      <c r="EC1051" s="22"/>
      <c r="ED1051" s="22"/>
      <c r="EE1051" s="22"/>
      <c r="EF1051" s="22"/>
      <c r="EG1051" s="22"/>
      <c r="EH1051" s="22"/>
      <c r="EI1051" s="22"/>
      <c r="EJ1051" s="22"/>
      <c r="EK1051" s="22"/>
      <c r="EL1051" s="22"/>
      <c r="EM1051" s="22"/>
      <c r="EN1051" s="22"/>
      <c r="EO1051" s="22"/>
      <c r="EP1051" s="22"/>
      <c r="EQ1051" s="22"/>
      <c r="ER1051" s="22"/>
      <c r="ES1051" s="22"/>
      <c r="ET1051" s="22"/>
      <c r="EU1051" s="22"/>
      <c r="EV1051" s="22"/>
      <c r="EW1051" s="22"/>
      <c r="EX1051" s="22"/>
      <c r="EY1051" s="22"/>
      <c r="EZ1051" s="22"/>
      <c r="FA1051" s="22"/>
      <c r="FB1051" s="22"/>
      <c r="FC1051" s="22"/>
      <c r="FD1051" s="22"/>
      <c r="FE1051" s="22"/>
      <c r="FF1051" s="22"/>
      <c r="FG1051" s="22"/>
      <c r="FH1051" s="22"/>
      <c r="FI1051" s="22"/>
      <c r="FJ1051" s="22"/>
      <c r="FK1051" s="196"/>
      <c r="FQ1051" s="99"/>
    </row>
    <row r="1052" spans="2:173" s="12" customFormat="1">
      <c r="B1052" s="22"/>
      <c r="E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  <c r="CE1052" s="22"/>
      <c r="CF1052" s="22"/>
      <c r="CG1052" s="22"/>
      <c r="CH1052" s="22"/>
      <c r="CI1052" s="22"/>
      <c r="CJ1052" s="22"/>
      <c r="CK1052" s="22"/>
      <c r="CL1052" s="22"/>
      <c r="CM1052" s="22"/>
      <c r="CN1052" s="22"/>
      <c r="CO1052" s="22"/>
      <c r="CP1052" s="22"/>
      <c r="CQ1052" s="22"/>
      <c r="CR1052" s="22"/>
      <c r="CS1052" s="22"/>
      <c r="CT1052" s="22"/>
      <c r="CU1052" s="22"/>
      <c r="CV1052" s="22"/>
      <c r="CW1052" s="22"/>
      <c r="CX1052" s="22"/>
      <c r="CY1052" s="22"/>
      <c r="CZ1052" s="22"/>
      <c r="DA1052" s="22"/>
      <c r="DB1052" s="22"/>
      <c r="DC1052" s="22"/>
      <c r="DD1052" s="22"/>
      <c r="DE1052" s="22"/>
      <c r="DF1052" s="22"/>
      <c r="DG1052" s="22"/>
      <c r="DH1052" s="22"/>
      <c r="DI1052" s="22"/>
      <c r="DJ1052" s="22"/>
      <c r="DK1052" s="22"/>
      <c r="DL1052" s="22"/>
      <c r="DM1052" s="22"/>
      <c r="DN1052" s="22"/>
      <c r="DO1052" s="22"/>
      <c r="DP1052" s="22"/>
      <c r="DQ1052" s="22"/>
      <c r="DR1052" s="22"/>
      <c r="DS1052" s="22"/>
      <c r="DT1052" s="22"/>
      <c r="DU1052" s="22"/>
      <c r="DV1052" s="22"/>
      <c r="DW1052" s="22"/>
      <c r="DX1052" s="22"/>
      <c r="DY1052" s="22"/>
      <c r="DZ1052" s="22"/>
      <c r="EA1052" s="22"/>
      <c r="EB1052" s="22"/>
      <c r="EC1052" s="22"/>
      <c r="ED1052" s="22"/>
      <c r="EE1052" s="22"/>
      <c r="EF1052" s="22"/>
      <c r="EG1052" s="22"/>
      <c r="EH1052" s="22"/>
      <c r="EI1052" s="22"/>
      <c r="EJ1052" s="22"/>
      <c r="EK1052" s="22"/>
      <c r="EL1052" s="22"/>
      <c r="EM1052" s="22"/>
      <c r="EN1052" s="22"/>
      <c r="EO1052" s="22"/>
      <c r="EP1052" s="22"/>
      <c r="EQ1052" s="22"/>
      <c r="ER1052" s="22"/>
      <c r="ES1052" s="22"/>
      <c r="ET1052" s="22"/>
      <c r="EU1052" s="22"/>
      <c r="EV1052" s="22"/>
      <c r="EW1052" s="22"/>
      <c r="EX1052" s="22"/>
      <c r="EY1052" s="22"/>
      <c r="EZ1052" s="22"/>
      <c r="FA1052" s="22"/>
      <c r="FB1052" s="22"/>
      <c r="FC1052" s="22"/>
      <c r="FD1052" s="22"/>
      <c r="FE1052" s="22"/>
      <c r="FF1052" s="22"/>
      <c r="FG1052" s="22"/>
      <c r="FH1052" s="22"/>
      <c r="FI1052" s="22"/>
      <c r="FJ1052" s="22"/>
      <c r="FK1052" s="196"/>
      <c r="FQ1052" s="99"/>
    </row>
    <row r="1053" spans="2:173" s="12" customFormat="1">
      <c r="B1053" s="22"/>
      <c r="E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  <c r="CE1053" s="22"/>
      <c r="CF1053" s="22"/>
      <c r="CG1053" s="22"/>
      <c r="CH1053" s="22"/>
      <c r="CI1053" s="22"/>
      <c r="CJ1053" s="22"/>
      <c r="CK1053" s="22"/>
      <c r="CL1053" s="22"/>
      <c r="CM1053" s="22"/>
      <c r="CN1053" s="22"/>
      <c r="CO1053" s="22"/>
      <c r="CP1053" s="22"/>
      <c r="CQ1053" s="22"/>
      <c r="CR1053" s="22"/>
      <c r="CS1053" s="22"/>
      <c r="CT1053" s="22"/>
      <c r="CU1053" s="22"/>
      <c r="CV1053" s="22"/>
      <c r="CW1053" s="22"/>
      <c r="CX1053" s="22"/>
      <c r="CY1053" s="22"/>
      <c r="CZ1053" s="22"/>
      <c r="DA1053" s="22"/>
      <c r="DB1053" s="22"/>
      <c r="DC1053" s="22"/>
      <c r="DD1053" s="22"/>
      <c r="DE1053" s="22"/>
      <c r="DF1053" s="22"/>
      <c r="DG1053" s="22"/>
      <c r="DH1053" s="22"/>
      <c r="DI1053" s="22"/>
      <c r="DJ1053" s="22"/>
      <c r="DK1053" s="22"/>
      <c r="DL1053" s="22"/>
      <c r="DM1053" s="22"/>
      <c r="DN1053" s="22"/>
      <c r="DO1053" s="22"/>
      <c r="DP1053" s="22"/>
      <c r="DQ1053" s="22"/>
      <c r="DR1053" s="22"/>
      <c r="DS1053" s="22"/>
      <c r="DT1053" s="22"/>
      <c r="DU1053" s="22"/>
      <c r="DV1053" s="22"/>
      <c r="DW1053" s="22"/>
      <c r="DX1053" s="22"/>
      <c r="DY1053" s="22"/>
      <c r="DZ1053" s="22"/>
      <c r="EA1053" s="22"/>
      <c r="EB1053" s="22"/>
      <c r="EC1053" s="22"/>
      <c r="ED1053" s="22"/>
      <c r="EE1053" s="22"/>
      <c r="EF1053" s="22"/>
      <c r="EG1053" s="22"/>
      <c r="EH1053" s="22"/>
      <c r="EI1053" s="22"/>
      <c r="EJ1053" s="22"/>
      <c r="EK1053" s="22"/>
      <c r="EL1053" s="22"/>
      <c r="EM1053" s="22"/>
      <c r="EN1053" s="22"/>
      <c r="EO1053" s="22"/>
      <c r="EP1053" s="22"/>
      <c r="EQ1053" s="22"/>
      <c r="ER1053" s="22"/>
      <c r="ES1053" s="22"/>
      <c r="ET1053" s="22"/>
      <c r="EU1053" s="22"/>
      <c r="EV1053" s="22"/>
      <c r="EW1053" s="22"/>
      <c r="EX1053" s="22"/>
      <c r="EY1053" s="22"/>
      <c r="EZ1053" s="22"/>
      <c r="FA1053" s="22"/>
      <c r="FB1053" s="22"/>
      <c r="FC1053" s="22"/>
      <c r="FD1053" s="22"/>
      <c r="FE1053" s="22"/>
      <c r="FF1053" s="22"/>
      <c r="FG1053" s="22"/>
      <c r="FH1053" s="22"/>
      <c r="FI1053" s="22"/>
      <c r="FJ1053" s="22"/>
      <c r="FK1053" s="196"/>
      <c r="FQ1053" s="99"/>
    </row>
    <row r="1054" spans="2:173" s="12" customFormat="1">
      <c r="B1054" s="22"/>
      <c r="E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  <c r="CE1054" s="22"/>
      <c r="CF1054" s="22"/>
      <c r="CG1054" s="22"/>
      <c r="CH1054" s="22"/>
      <c r="CI1054" s="22"/>
      <c r="CJ1054" s="22"/>
      <c r="CK1054" s="22"/>
      <c r="CL1054" s="22"/>
      <c r="CM1054" s="22"/>
      <c r="CN1054" s="22"/>
      <c r="CO1054" s="22"/>
      <c r="CP1054" s="22"/>
      <c r="CQ1054" s="22"/>
      <c r="CR1054" s="22"/>
      <c r="CS1054" s="22"/>
      <c r="CT1054" s="22"/>
      <c r="CU1054" s="22"/>
      <c r="CV1054" s="22"/>
      <c r="CW1054" s="22"/>
      <c r="CX1054" s="22"/>
      <c r="CY1054" s="22"/>
      <c r="CZ1054" s="22"/>
      <c r="DA1054" s="22"/>
      <c r="DB1054" s="22"/>
      <c r="DC1054" s="22"/>
      <c r="DD1054" s="22"/>
      <c r="DE1054" s="22"/>
      <c r="DF1054" s="22"/>
      <c r="DG1054" s="22"/>
      <c r="DH1054" s="22"/>
      <c r="DI1054" s="22"/>
      <c r="DJ1054" s="22"/>
      <c r="DK1054" s="22"/>
      <c r="DL1054" s="22"/>
      <c r="DM1054" s="22"/>
      <c r="DN1054" s="22"/>
      <c r="DO1054" s="22"/>
      <c r="DP1054" s="22"/>
      <c r="DQ1054" s="22"/>
      <c r="DR1054" s="22"/>
      <c r="DS1054" s="22"/>
      <c r="DT1054" s="22"/>
      <c r="DU1054" s="22"/>
      <c r="DV1054" s="22"/>
      <c r="DW1054" s="22"/>
      <c r="DX1054" s="22"/>
      <c r="DY1054" s="22"/>
      <c r="DZ1054" s="22"/>
      <c r="EA1054" s="22"/>
      <c r="EB1054" s="22"/>
      <c r="EC1054" s="22"/>
      <c r="ED1054" s="22"/>
      <c r="EE1054" s="22"/>
      <c r="EF1054" s="22"/>
      <c r="EG1054" s="22"/>
      <c r="EH1054" s="22"/>
      <c r="EI1054" s="22"/>
      <c r="EJ1054" s="22"/>
      <c r="EK1054" s="22"/>
      <c r="EL1054" s="22"/>
      <c r="EM1054" s="22"/>
      <c r="EN1054" s="22"/>
      <c r="EO1054" s="22"/>
      <c r="EP1054" s="22"/>
      <c r="EQ1054" s="22"/>
      <c r="ER1054" s="22"/>
      <c r="ES1054" s="22"/>
      <c r="ET1054" s="22"/>
      <c r="EU1054" s="22"/>
      <c r="EV1054" s="22"/>
      <c r="EW1054" s="22"/>
      <c r="EX1054" s="22"/>
      <c r="EY1054" s="22"/>
      <c r="EZ1054" s="22"/>
      <c r="FA1054" s="22"/>
      <c r="FB1054" s="22"/>
      <c r="FC1054" s="22"/>
      <c r="FD1054" s="22"/>
      <c r="FE1054" s="22"/>
      <c r="FF1054" s="22"/>
      <c r="FG1054" s="22"/>
      <c r="FH1054" s="22"/>
      <c r="FI1054" s="22"/>
      <c r="FJ1054" s="22"/>
      <c r="FK1054" s="196"/>
      <c r="FQ1054" s="99"/>
    </row>
    <row r="1055" spans="2:173" s="12" customFormat="1">
      <c r="B1055" s="22"/>
      <c r="E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  <c r="CE1055" s="22"/>
      <c r="CF1055" s="22"/>
      <c r="CG1055" s="22"/>
      <c r="CH1055" s="22"/>
      <c r="CI1055" s="22"/>
      <c r="CJ1055" s="22"/>
      <c r="CK1055" s="22"/>
      <c r="CL1055" s="22"/>
      <c r="CM1055" s="22"/>
      <c r="CN1055" s="22"/>
      <c r="CO1055" s="22"/>
      <c r="CP1055" s="22"/>
      <c r="CQ1055" s="22"/>
      <c r="CR1055" s="22"/>
      <c r="CS1055" s="22"/>
      <c r="CT1055" s="22"/>
      <c r="CU1055" s="22"/>
      <c r="CV1055" s="22"/>
      <c r="CW1055" s="22"/>
      <c r="CX1055" s="22"/>
      <c r="CY1055" s="22"/>
      <c r="CZ1055" s="22"/>
      <c r="DA1055" s="22"/>
      <c r="DB1055" s="22"/>
      <c r="DC1055" s="22"/>
      <c r="DD1055" s="22"/>
      <c r="DE1055" s="22"/>
      <c r="DF1055" s="22"/>
      <c r="DG1055" s="22"/>
      <c r="DH1055" s="22"/>
      <c r="DI1055" s="22"/>
      <c r="DJ1055" s="22"/>
      <c r="DK1055" s="22"/>
      <c r="DL1055" s="22"/>
      <c r="DM1055" s="22"/>
      <c r="DN1055" s="22"/>
      <c r="DO1055" s="22"/>
      <c r="DP1055" s="22"/>
      <c r="DQ1055" s="22"/>
      <c r="DR1055" s="22"/>
      <c r="DS1055" s="22"/>
      <c r="DT1055" s="22"/>
      <c r="DU1055" s="22"/>
      <c r="DV1055" s="22"/>
      <c r="DW1055" s="22"/>
      <c r="DX1055" s="22"/>
      <c r="DY1055" s="22"/>
      <c r="DZ1055" s="22"/>
      <c r="EA1055" s="22"/>
      <c r="EB1055" s="22"/>
      <c r="EC1055" s="22"/>
      <c r="ED1055" s="22"/>
      <c r="EE1055" s="22"/>
      <c r="EF1055" s="22"/>
      <c r="EG1055" s="22"/>
      <c r="EH1055" s="22"/>
      <c r="EI1055" s="22"/>
      <c r="EJ1055" s="22"/>
      <c r="EK1055" s="22"/>
      <c r="EL1055" s="22"/>
      <c r="EM1055" s="22"/>
      <c r="EN1055" s="22"/>
      <c r="EO1055" s="22"/>
      <c r="EP1055" s="22"/>
      <c r="EQ1055" s="22"/>
      <c r="ER1055" s="22"/>
      <c r="ES1055" s="22"/>
      <c r="ET1055" s="22"/>
      <c r="EU1055" s="22"/>
      <c r="EV1055" s="22"/>
      <c r="EW1055" s="22"/>
      <c r="EX1055" s="22"/>
      <c r="EY1055" s="22"/>
      <c r="EZ1055" s="22"/>
      <c r="FA1055" s="22"/>
      <c r="FB1055" s="22"/>
      <c r="FC1055" s="22"/>
      <c r="FD1055" s="22"/>
      <c r="FE1055" s="22"/>
      <c r="FF1055" s="22"/>
      <c r="FG1055" s="22"/>
      <c r="FH1055" s="22"/>
      <c r="FI1055" s="22"/>
      <c r="FJ1055" s="22"/>
      <c r="FK1055" s="196"/>
      <c r="FQ1055" s="99"/>
    </row>
    <row r="1056" spans="2:173" s="12" customFormat="1">
      <c r="B1056" s="22"/>
      <c r="E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  <c r="CE1056" s="22"/>
      <c r="CF1056" s="22"/>
      <c r="CG1056" s="22"/>
      <c r="CH1056" s="22"/>
      <c r="CI1056" s="22"/>
      <c r="CJ1056" s="22"/>
      <c r="CK1056" s="22"/>
      <c r="CL1056" s="22"/>
      <c r="CM1056" s="22"/>
      <c r="CN1056" s="22"/>
      <c r="CO1056" s="22"/>
      <c r="CP1056" s="22"/>
      <c r="CQ1056" s="22"/>
      <c r="CR1056" s="22"/>
      <c r="CS1056" s="22"/>
      <c r="CT1056" s="22"/>
      <c r="CU1056" s="22"/>
      <c r="CV1056" s="22"/>
      <c r="CW1056" s="22"/>
      <c r="CX1056" s="22"/>
      <c r="CY1056" s="22"/>
      <c r="CZ1056" s="22"/>
      <c r="DA1056" s="22"/>
      <c r="DB1056" s="22"/>
      <c r="DC1056" s="22"/>
      <c r="DD1056" s="22"/>
      <c r="DE1056" s="22"/>
      <c r="DF1056" s="22"/>
      <c r="DG1056" s="22"/>
      <c r="DH1056" s="22"/>
      <c r="DI1056" s="22"/>
      <c r="DJ1056" s="22"/>
      <c r="DK1056" s="22"/>
      <c r="DL1056" s="22"/>
      <c r="DM1056" s="22"/>
      <c r="DN1056" s="22"/>
      <c r="DO1056" s="22"/>
      <c r="DP1056" s="22"/>
      <c r="DQ1056" s="22"/>
      <c r="DR1056" s="22"/>
      <c r="DS1056" s="22"/>
      <c r="DT1056" s="22"/>
      <c r="DU1056" s="22"/>
      <c r="DV1056" s="22"/>
      <c r="DW1056" s="22"/>
      <c r="DX1056" s="22"/>
      <c r="DY1056" s="22"/>
      <c r="DZ1056" s="22"/>
      <c r="EA1056" s="22"/>
      <c r="EB1056" s="22"/>
      <c r="EC1056" s="22"/>
      <c r="ED1056" s="22"/>
      <c r="EE1056" s="22"/>
      <c r="EF1056" s="22"/>
      <c r="EG1056" s="22"/>
      <c r="EH1056" s="22"/>
      <c r="EI1056" s="22"/>
      <c r="EJ1056" s="22"/>
      <c r="EK1056" s="22"/>
      <c r="EL1056" s="22"/>
      <c r="EM1056" s="22"/>
      <c r="EN1056" s="22"/>
      <c r="EO1056" s="22"/>
      <c r="EP1056" s="22"/>
      <c r="EQ1056" s="22"/>
      <c r="ER1056" s="22"/>
      <c r="ES1056" s="22"/>
      <c r="ET1056" s="22"/>
      <c r="EU1056" s="22"/>
      <c r="EV1056" s="22"/>
      <c r="EW1056" s="22"/>
      <c r="EX1056" s="22"/>
      <c r="EY1056" s="22"/>
      <c r="EZ1056" s="22"/>
      <c r="FA1056" s="22"/>
      <c r="FB1056" s="22"/>
      <c r="FC1056" s="22"/>
      <c r="FD1056" s="22"/>
      <c r="FE1056" s="22"/>
      <c r="FF1056" s="22"/>
      <c r="FG1056" s="22"/>
      <c r="FH1056" s="22"/>
      <c r="FI1056" s="22"/>
      <c r="FJ1056" s="22"/>
      <c r="FK1056" s="196"/>
      <c r="FQ1056" s="99"/>
    </row>
    <row r="1057" spans="2:173" s="12" customFormat="1">
      <c r="B1057" s="22"/>
      <c r="E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  <c r="CE1057" s="22"/>
      <c r="CF1057" s="22"/>
      <c r="CG1057" s="22"/>
      <c r="CH1057" s="22"/>
      <c r="CI1057" s="22"/>
      <c r="CJ1057" s="22"/>
      <c r="CK1057" s="22"/>
      <c r="CL1057" s="22"/>
      <c r="CM1057" s="22"/>
      <c r="CN1057" s="22"/>
      <c r="CO1057" s="22"/>
      <c r="CP1057" s="22"/>
      <c r="CQ1057" s="22"/>
      <c r="CR1057" s="22"/>
      <c r="CS1057" s="22"/>
      <c r="CT1057" s="22"/>
      <c r="CU1057" s="22"/>
      <c r="CV1057" s="22"/>
      <c r="CW1057" s="22"/>
      <c r="CX1057" s="22"/>
      <c r="CY1057" s="22"/>
      <c r="CZ1057" s="22"/>
      <c r="DA1057" s="22"/>
      <c r="DB1057" s="22"/>
      <c r="DC1057" s="22"/>
      <c r="DD1057" s="22"/>
      <c r="DE1057" s="22"/>
      <c r="DF1057" s="22"/>
      <c r="DG1057" s="22"/>
      <c r="DH1057" s="22"/>
      <c r="DI1057" s="22"/>
      <c r="DJ1057" s="22"/>
      <c r="DK1057" s="22"/>
      <c r="DL1057" s="22"/>
      <c r="DM1057" s="22"/>
      <c r="DN1057" s="22"/>
      <c r="DO1057" s="22"/>
      <c r="DP1057" s="22"/>
      <c r="DQ1057" s="22"/>
      <c r="DR1057" s="22"/>
      <c r="DS1057" s="22"/>
      <c r="DT1057" s="22"/>
      <c r="DU1057" s="22"/>
      <c r="DV1057" s="22"/>
      <c r="DW1057" s="22"/>
      <c r="DX1057" s="22"/>
      <c r="DY1057" s="22"/>
      <c r="DZ1057" s="22"/>
      <c r="EA1057" s="22"/>
      <c r="EB1057" s="22"/>
      <c r="EC1057" s="22"/>
      <c r="ED1057" s="22"/>
      <c r="EE1057" s="22"/>
      <c r="EF1057" s="22"/>
      <c r="EG1057" s="22"/>
      <c r="EH1057" s="22"/>
      <c r="EI1057" s="22"/>
      <c r="EJ1057" s="22"/>
      <c r="EK1057" s="22"/>
      <c r="EL1057" s="22"/>
      <c r="EM1057" s="22"/>
      <c r="EN1057" s="22"/>
      <c r="EO1057" s="22"/>
      <c r="EP1057" s="22"/>
      <c r="EQ1057" s="22"/>
      <c r="ER1057" s="22"/>
      <c r="ES1057" s="22"/>
      <c r="ET1057" s="22"/>
      <c r="EU1057" s="22"/>
      <c r="EV1057" s="22"/>
      <c r="EW1057" s="22"/>
      <c r="EX1057" s="22"/>
      <c r="EY1057" s="22"/>
      <c r="EZ1057" s="22"/>
      <c r="FA1057" s="22"/>
      <c r="FB1057" s="22"/>
      <c r="FC1057" s="22"/>
      <c r="FD1057" s="22"/>
      <c r="FE1057" s="22"/>
      <c r="FF1057" s="22"/>
      <c r="FG1057" s="22"/>
      <c r="FH1057" s="22"/>
      <c r="FI1057" s="22"/>
      <c r="FJ1057" s="22"/>
      <c r="FK1057" s="196"/>
      <c r="FQ1057" s="99"/>
    </row>
    <row r="1058" spans="2:173" s="12" customFormat="1">
      <c r="B1058" s="22"/>
      <c r="E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  <c r="CE1058" s="22"/>
      <c r="CF1058" s="22"/>
      <c r="CG1058" s="22"/>
      <c r="CH1058" s="22"/>
      <c r="CI1058" s="22"/>
      <c r="CJ1058" s="22"/>
      <c r="CK1058" s="22"/>
      <c r="CL1058" s="22"/>
      <c r="CM1058" s="22"/>
      <c r="CN1058" s="22"/>
      <c r="CO1058" s="22"/>
      <c r="CP1058" s="22"/>
      <c r="CQ1058" s="22"/>
      <c r="CR1058" s="22"/>
      <c r="CS1058" s="22"/>
      <c r="CT1058" s="22"/>
      <c r="CU1058" s="22"/>
      <c r="CV1058" s="22"/>
      <c r="CW1058" s="22"/>
      <c r="CX1058" s="22"/>
      <c r="CY1058" s="22"/>
      <c r="CZ1058" s="22"/>
      <c r="DA1058" s="22"/>
      <c r="DB1058" s="22"/>
      <c r="DC1058" s="22"/>
      <c r="DD1058" s="22"/>
      <c r="DE1058" s="22"/>
      <c r="DF1058" s="22"/>
      <c r="DG1058" s="22"/>
      <c r="DH1058" s="22"/>
      <c r="DI1058" s="22"/>
      <c r="DJ1058" s="22"/>
      <c r="DK1058" s="22"/>
      <c r="DL1058" s="22"/>
      <c r="DM1058" s="22"/>
      <c r="DN1058" s="22"/>
      <c r="DO1058" s="22"/>
      <c r="DP1058" s="22"/>
      <c r="DQ1058" s="22"/>
      <c r="DR1058" s="22"/>
      <c r="DS1058" s="22"/>
      <c r="DT1058" s="22"/>
      <c r="DU1058" s="22"/>
      <c r="DV1058" s="22"/>
      <c r="DW1058" s="22"/>
      <c r="DX1058" s="22"/>
      <c r="DY1058" s="22"/>
      <c r="DZ1058" s="22"/>
      <c r="EA1058" s="22"/>
      <c r="EB1058" s="22"/>
      <c r="EC1058" s="22"/>
      <c r="ED1058" s="22"/>
      <c r="EE1058" s="22"/>
      <c r="EF1058" s="22"/>
      <c r="EG1058" s="22"/>
      <c r="EH1058" s="22"/>
      <c r="EI1058" s="22"/>
      <c r="EJ1058" s="22"/>
      <c r="EK1058" s="22"/>
      <c r="EL1058" s="22"/>
      <c r="EM1058" s="22"/>
      <c r="EN1058" s="22"/>
      <c r="EO1058" s="22"/>
      <c r="EP1058" s="22"/>
      <c r="EQ1058" s="22"/>
      <c r="ER1058" s="22"/>
      <c r="ES1058" s="22"/>
      <c r="ET1058" s="22"/>
      <c r="EU1058" s="22"/>
      <c r="EV1058" s="22"/>
      <c r="EW1058" s="22"/>
      <c r="EX1058" s="22"/>
      <c r="EY1058" s="22"/>
      <c r="EZ1058" s="22"/>
      <c r="FA1058" s="22"/>
      <c r="FB1058" s="22"/>
      <c r="FC1058" s="22"/>
      <c r="FD1058" s="22"/>
      <c r="FE1058" s="22"/>
      <c r="FF1058" s="22"/>
      <c r="FG1058" s="22"/>
      <c r="FH1058" s="22"/>
      <c r="FI1058" s="22"/>
      <c r="FJ1058" s="22"/>
      <c r="FK1058" s="196"/>
      <c r="FQ1058" s="99"/>
    </row>
    <row r="1059" spans="2:173" s="12" customFormat="1">
      <c r="B1059" s="22"/>
      <c r="E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  <c r="CE1059" s="22"/>
      <c r="CF1059" s="22"/>
      <c r="CG1059" s="22"/>
      <c r="CH1059" s="22"/>
      <c r="CI1059" s="22"/>
      <c r="CJ1059" s="22"/>
      <c r="CK1059" s="22"/>
      <c r="CL1059" s="22"/>
      <c r="CM1059" s="22"/>
      <c r="CN1059" s="22"/>
      <c r="CO1059" s="22"/>
      <c r="CP1059" s="22"/>
      <c r="CQ1059" s="22"/>
      <c r="CR1059" s="22"/>
      <c r="CS1059" s="22"/>
      <c r="CT1059" s="22"/>
      <c r="CU1059" s="22"/>
      <c r="CV1059" s="22"/>
      <c r="CW1059" s="22"/>
      <c r="CX1059" s="22"/>
      <c r="CY1059" s="22"/>
      <c r="CZ1059" s="22"/>
      <c r="DA1059" s="22"/>
      <c r="DB1059" s="22"/>
      <c r="DC1059" s="22"/>
      <c r="DD1059" s="22"/>
      <c r="DE1059" s="22"/>
      <c r="DF1059" s="22"/>
      <c r="DG1059" s="22"/>
      <c r="DH1059" s="22"/>
      <c r="DI1059" s="22"/>
      <c r="DJ1059" s="22"/>
      <c r="DK1059" s="22"/>
      <c r="DL1059" s="22"/>
      <c r="DM1059" s="22"/>
      <c r="DN1059" s="22"/>
      <c r="DO1059" s="22"/>
      <c r="DP1059" s="22"/>
      <c r="DQ1059" s="22"/>
      <c r="DR1059" s="22"/>
      <c r="DS1059" s="22"/>
      <c r="DT1059" s="22"/>
      <c r="DU1059" s="22"/>
      <c r="DV1059" s="22"/>
      <c r="DW1059" s="22"/>
      <c r="DX1059" s="22"/>
      <c r="DY1059" s="22"/>
      <c r="DZ1059" s="22"/>
      <c r="EA1059" s="22"/>
      <c r="EB1059" s="22"/>
      <c r="EC1059" s="22"/>
      <c r="ED1059" s="22"/>
      <c r="EE1059" s="22"/>
      <c r="EF1059" s="22"/>
      <c r="EG1059" s="22"/>
      <c r="EH1059" s="22"/>
      <c r="EI1059" s="22"/>
      <c r="EJ1059" s="22"/>
      <c r="EK1059" s="22"/>
      <c r="EL1059" s="22"/>
      <c r="EM1059" s="22"/>
      <c r="EN1059" s="22"/>
      <c r="EO1059" s="22"/>
      <c r="EP1059" s="22"/>
      <c r="EQ1059" s="22"/>
      <c r="ER1059" s="22"/>
      <c r="ES1059" s="22"/>
      <c r="ET1059" s="22"/>
      <c r="EU1059" s="22"/>
      <c r="EV1059" s="22"/>
      <c r="EW1059" s="22"/>
      <c r="EX1059" s="22"/>
      <c r="EY1059" s="22"/>
      <c r="EZ1059" s="22"/>
      <c r="FA1059" s="22"/>
      <c r="FB1059" s="22"/>
      <c r="FC1059" s="22"/>
      <c r="FD1059" s="22"/>
      <c r="FE1059" s="22"/>
      <c r="FF1059" s="22"/>
      <c r="FG1059" s="22"/>
      <c r="FH1059" s="22"/>
      <c r="FI1059" s="22"/>
      <c r="FJ1059" s="22"/>
      <c r="FK1059" s="196"/>
      <c r="FQ1059" s="99"/>
    </row>
    <row r="1060" spans="2:173" s="12" customFormat="1">
      <c r="B1060" s="22"/>
      <c r="E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  <c r="CE1060" s="22"/>
      <c r="CF1060" s="22"/>
      <c r="CG1060" s="22"/>
      <c r="CH1060" s="22"/>
      <c r="CI1060" s="22"/>
      <c r="CJ1060" s="22"/>
      <c r="CK1060" s="22"/>
      <c r="CL1060" s="22"/>
      <c r="CM1060" s="22"/>
      <c r="CN1060" s="22"/>
      <c r="CO1060" s="22"/>
      <c r="CP1060" s="22"/>
      <c r="CQ1060" s="22"/>
      <c r="CR1060" s="22"/>
      <c r="CS1060" s="22"/>
      <c r="CT1060" s="22"/>
      <c r="CU1060" s="22"/>
      <c r="CV1060" s="22"/>
      <c r="CW1060" s="22"/>
      <c r="CX1060" s="22"/>
      <c r="CY1060" s="22"/>
      <c r="CZ1060" s="22"/>
      <c r="DA1060" s="22"/>
      <c r="DB1060" s="22"/>
      <c r="DC1060" s="22"/>
      <c r="DD1060" s="22"/>
      <c r="DE1060" s="22"/>
      <c r="DF1060" s="22"/>
      <c r="DG1060" s="22"/>
      <c r="DH1060" s="22"/>
      <c r="DI1060" s="22"/>
      <c r="DJ1060" s="22"/>
      <c r="DK1060" s="22"/>
      <c r="DL1060" s="22"/>
      <c r="DM1060" s="22"/>
      <c r="DN1060" s="22"/>
      <c r="DO1060" s="22"/>
      <c r="DP1060" s="22"/>
      <c r="DQ1060" s="22"/>
      <c r="DR1060" s="22"/>
      <c r="DS1060" s="22"/>
      <c r="DT1060" s="22"/>
      <c r="DU1060" s="22"/>
      <c r="DV1060" s="22"/>
      <c r="DW1060" s="22"/>
      <c r="DX1060" s="22"/>
      <c r="DY1060" s="22"/>
      <c r="DZ1060" s="22"/>
      <c r="EA1060" s="22"/>
      <c r="EB1060" s="22"/>
      <c r="EC1060" s="22"/>
      <c r="ED1060" s="22"/>
      <c r="EE1060" s="22"/>
      <c r="EF1060" s="22"/>
      <c r="EG1060" s="22"/>
      <c r="EH1060" s="22"/>
      <c r="EI1060" s="22"/>
      <c r="EJ1060" s="22"/>
      <c r="EK1060" s="22"/>
      <c r="EL1060" s="22"/>
      <c r="EM1060" s="22"/>
      <c r="EN1060" s="22"/>
      <c r="EO1060" s="22"/>
      <c r="EP1060" s="22"/>
      <c r="EQ1060" s="22"/>
      <c r="ER1060" s="22"/>
      <c r="ES1060" s="22"/>
      <c r="ET1060" s="22"/>
      <c r="EU1060" s="22"/>
      <c r="EV1060" s="22"/>
      <c r="EW1060" s="22"/>
      <c r="EX1060" s="22"/>
      <c r="EY1060" s="22"/>
      <c r="EZ1060" s="22"/>
      <c r="FA1060" s="22"/>
      <c r="FB1060" s="22"/>
      <c r="FC1060" s="22"/>
      <c r="FD1060" s="22"/>
      <c r="FE1060" s="22"/>
      <c r="FF1060" s="22"/>
      <c r="FG1060" s="22"/>
      <c r="FH1060" s="22"/>
      <c r="FI1060" s="22"/>
      <c r="FJ1060" s="22"/>
      <c r="FK1060" s="196"/>
      <c r="FQ1060" s="99"/>
    </row>
    <row r="1061" spans="2:173" s="12" customFormat="1">
      <c r="B1061" s="22"/>
      <c r="E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  <c r="CE1061" s="22"/>
      <c r="CF1061" s="22"/>
      <c r="CG1061" s="22"/>
      <c r="CH1061" s="22"/>
      <c r="CI1061" s="22"/>
      <c r="CJ1061" s="22"/>
      <c r="CK1061" s="22"/>
      <c r="CL1061" s="22"/>
      <c r="CM1061" s="22"/>
      <c r="CN1061" s="22"/>
      <c r="CO1061" s="22"/>
      <c r="CP1061" s="22"/>
      <c r="CQ1061" s="22"/>
      <c r="CR1061" s="22"/>
      <c r="CS1061" s="22"/>
      <c r="CT1061" s="22"/>
      <c r="CU1061" s="22"/>
      <c r="CV1061" s="22"/>
      <c r="CW1061" s="22"/>
      <c r="CX1061" s="22"/>
      <c r="CY1061" s="22"/>
      <c r="CZ1061" s="22"/>
      <c r="DA1061" s="22"/>
      <c r="DB1061" s="22"/>
      <c r="DC1061" s="22"/>
      <c r="DD1061" s="22"/>
      <c r="DE1061" s="22"/>
      <c r="DF1061" s="22"/>
      <c r="DG1061" s="22"/>
      <c r="DH1061" s="22"/>
      <c r="DI1061" s="22"/>
      <c r="DJ1061" s="22"/>
      <c r="DK1061" s="22"/>
      <c r="DL1061" s="22"/>
      <c r="DM1061" s="22"/>
      <c r="DN1061" s="22"/>
      <c r="DO1061" s="22"/>
      <c r="DP1061" s="22"/>
      <c r="DQ1061" s="22"/>
      <c r="DR1061" s="22"/>
      <c r="DS1061" s="22"/>
      <c r="DT1061" s="22"/>
      <c r="DU1061" s="22"/>
      <c r="DV1061" s="22"/>
      <c r="DW1061" s="22"/>
      <c r="DX1061" s="22"/>
      <c r="DY1061" s="22"/>
      <c r="DZ1061" s="22"/>
      <c r="EA1061" s="22"/>
      <c r="EB1061" s="22"/>
      <c r="EC1061" s="22"/>
      <c r="ED1061" s="22"/>
      <c r="EE1061" s="22"/>
      <c r="EF1061" s="22"/>
      <c r="EG1061" s="22"/>
      <c r="EH1061" s="22"/>
      <c r="EI1061" s="22"/>
      <c r="EJ1061" s="22"/>
      <c r="EK1061" s="22"/>
      <c r="EL1061" s="22"/>
      <c r="EM1061" s="22"/>
      <c r="EN1061" s="22"/>
      <c r="EO1061" s="22"/>
      <c r="EP1061" s="22"/>
      <c r="EQ1061" s="22"/>
      <c r="ER1061" s="22"/>
      <c r="ES1061" s="22"/>
      <c r="ET1061" s="22"/>
      <c r="EU1061" s="22"/>
      <c r="EV1061" s="22"/>
      <c r="EW1061" s="22"/>
      <c r="EX1061" s="22"/>
      <c r="EY1061" s="22"/>
      <c r="EZ1061" s="22"/>
      <c r="FA1061" s="22"/>
      <c r="FB1061" s="22"/>
      <c r="FC1061" s="22"/>
      <c r="FD1061" s="22"/>
      <c r="FE1061" s="22"/>
      <c r="FF1061" s="22"/>
      <c r="FG1061" s="22"/>
      <c r="FH1061" s="22"/>
      <c r="FI1061" s="22"/>
      <c r="FJ1061" s="22"/>
      <c r="FK1061" s="196"/>
      <c r="FQ1061" s="99"/>
    </row>
    <row r="1062" spans="2:173" s="12" customFormat="1">
      <c r="B1062" s="22"/>
      <c r="E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  <c r="CE1062" s="22"/>
      <c r="CF1062" s="22"/>
      <c r="CG1062" s="22"/>
      <c r="CH1062" s="22"/>
      <c r="CI1062" s="22"/>
      <c r="CJ1062" s="22"/>
      <c r="CK1062" s="22"/>
      <c r="CL1062" s="22"/>
      <c r="CM1062" s="22"/>
      <c r="CN1062" s="22"/>
      <c r="CO1062" s="22"/>
      <c r="CP1062" s="22"/>
      <c r="CQ1062" s="22"/>
      <c r="CR1062" s="22"/>
      <c r="CS1062" s="22"/>
      <c r="CT1062" s="22"/>
      <c r="CU1062" s="22"/>
      <c r="CV1062" s="22"/>
      <c r="CW1062" s="22"/>
      <c r="CX1062" s="22"/>
      <c r="CY1062" s="22"/>
      <c r="CZ1062" s="22"/>
      <c r="DA1062" s="22"/>
      <c r="DB1062" s="22"/>
      <c r="DC1062" s="22"/>
      <c r="DD1062" s="22"/>
      <c r="DE1062" s="22"/>
      <c r="DF1062" s="22"/>
      <c r="DG1062" s="22"/>
      <c r="DH1062" s="22"/>
      <c r="DI1062" s="22"/>
      <c r="DJ1062" s="22"/>
      <c r="DK1062" s="22"/>
      <c r="DL1062" s="22"/>
      <c r="DM1062" s="22"/>
      <c r="DN1062" s="22"/>
      <c r="DO1062" s="22"/>
      <c r="DP1062" s="22"/>
      <c r="DQ1062" s="22"/>
      <c r="DR1062" s="22"/>
      <c r="DS1062" s="22"/>
      <c r="DT1062" s="22"/>
      <c r="DU1062" s="22"/>
      <c r="DV1062" s="22"/>
      <c r="DW1062" s="22"/>
      <c r="DX1062" s="22"/>
      <c r="DY1062" s="22"/>
      <c r="DZ1062" s="22"/>
      <c r="EA1062" s="22"/>
      <c r="EB1062" s="22"/>
      <c r="EC1062" s="22"/>
      <c r="ED1062" s="22"/>
      <c r="EE1062" s="22"/>
      <c r="EF1062" s="22"/>
      <c r="EG1062" s="22"/>
      <c r="EH1062" s="22"/>
      <c r="EI1062" s="22"/>
      <c r="EJ1062" s="22"/>
      <c r="EK1062" s="22"/>
      <c r="EL1062" s="22"/>
      <c r="EM1062" s="22"/>
      <c r="EN1062" s="22"/>
      <c r="EO1062" s="22"/>
      <c r="EP1062" s="22"/>
      <c r="EQ1062" s="22"/>
      <c r="ER1062" s="22"/>
      <c r="ES1062" s="22"/>
      <c r="ET1062" s="22"/>
      <c r="EU1062" s="22"/>
      <c r="EV1062" s="22"/>
      <c r="EW1062" s="22"/>
      <c r="EX1062" s="22"/>
      <c r="EY1062" s="22"/>
      <c r="EZ1062" s="22"/>
      <c r="FA1062" s="22"/>
      <c r="FB1062" s="22"/>
      <c r="FC1062" s="22"/>
      <c r="FD1062" s="22"/>
      <c r="FE1062" s="22"/>
      <c r="FF1062" s="22"/>
      <c r="FG1062" s="22"/>
      <c r="FH1062" s="22"/>
      <c r="FI1062" s="22"/>
      <c r="FJ1062" s="22"/>
      <c r="FK1062" s="196"/>
      <c r="FQ1062" s="99"/>
    </row>
    <row r="1063" spans="2:173" s="12" customFormat="1">
      <c r="B1063" s="22"/>
      <c r="E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  <c r="CH1063" s="22"/>
      <c r="CI1063" s="22"/>
      <c r="CJ1063" s="22"/>
      <c r="CK1063" s="22"/>
      <c r="CL1063" s="22"/>
      <c r="CM1063" s="22"/>
      <c r="CN1063" s="22"/>
      <c r="CO1063" s="22"/>
      <c r="CP1063" s="22"/>
      <c r="CQ1063" s="22"/>
      <c r="CR1063" s="22"/>
      <c r="CS1063" s="22"/>
      <c r="CT1063" s="22"/>
      <c r="CU1063" s="22"/>
      <c r="CV1063" s="22"/>
      <c r="CW1063" s="22"/>
      <c r="CX1063" s="22"/>
      <c r="CY1063" s="22"/>
      <c r="CZ1063" s="22"/>
      <c r="DA1063" s="22"/>
      <c r="DB1063" s="22"/>
      <c r="DC1063" s="22"/>
      <c r="DD1063" s="22"/>
      <c r="DE1063" s="22"/>
      <c r="DF1063" s="22"/>
      <c r="DG1063" s="22"/>
      <c r="DH1063" s="22"/>
      <c r="DI1063" s="22"/>
      <c r="DJ1063" s="22"/>
      <c r="DK1063" s="22"/>
      <c r="DL1063" s="22"/>
      <c r="DM1063" s="22"/>
      <c r="DN1063" s="22"/>
      <c r="DO1063" s="22"/>
      <c r="DP1063" s="22"/>
      <c r="DQ1063" s="22"/>
      <c r="DR1063" s="22"/>
      <c r="DS1063" s="22"/>
      <c r="DT1063" s="22"/>
      <c r="DU1063" s="22"/>
      <c r="DV1063" s="22"/>
      <c r="DW1063" s="22"/>
      <c r="DX1063" s="22"/>
      <c r="DY1063" s="22"/>
      <c r="DZ1063" s="22"/>
      <c r="EA1063" s="22"/>
      <c r="EB1063" s="22"/>
      <c r="EC1063" s="22"/>
      <c r="ED1063" s="22"/>
      <c r="EE1063" s="22"/>
      <c r="EF1063" s="22"/>
      <c r="EG1063" s="22"/>
      <c r="EH1063" s="22"/>
      <c r="EI1063" s="22"/>
      <c r="EJ1063" s="22"/>
      <c r="EK1063" s="22"/>
      <c r="EL1063" s="22"/>
      <c r="EM1063" s="22"/>
      <c r="EN1063" s="22"/>
      <c r="EO1063" s="22"/>
      <c r="EP1063" s="22"/>
      <c r="EQ1063" s="22"/>
      <c r="ER1063" s="22"/>
      <c r="ES1063" s="22"/>
      <c r="ET1063" s="22"/>
      <c r="EU1063" s="22"/>
      <c r="EV1063" s="22"/>
      <c r="EW1063" s="22"/>
      <c r="EX1063" s="22"/>
      <c r="EY1063" s="22"/>
      <c r="EZ1063" s="22"/>
      <c r="FA1063" s="22"/>
      <c r="FB1063" s="22"/>
      <c r="FC1063" s="22"/>
      <c r="FD1063" s="22"/>
      <c r="FE1063" s="22"/>
      <c r="FF1063" s="22"/>
      <c r="FG1063" s="22"/>
      <c r="FH1063" s="22"/>
      <c r="FI1063" s="22"/>
      <c r="FJ1063" s="22"/>
      <c r="FK1063" s="196"/>
      <c r="FQ1063" s="99"/>
    </row>
    <row r="1064" spans="2:173" s="12" customFormat="1">
      <c r="B1064" s="22"/>
      <c r="E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  <c r="CE1064" s="22"/>
      <c r="CF1064" s="22"/>
      <c r="CG1064" s="22"/>
      <c r="CH1064" s="22"/>
      <c r="CI1064" s="22"/>
      <c r="CJ1064" s="22"/>
      <c r="CK1064" s="22"/>
      <c r="CL1064" s="22"/>
      <c r="CM1064" s="22"/>
      <c r="CN1064" s="22"/>
      <c r="CO1064" s="22"/>
      <c r="CP1064" s="22"/>
      <c r="CQ1064" s="22"/>
      <c r="CR1064" s="22"/>
      <c r="CS1064" s="22"/>
      <c r="CT1064" s="22"/>
      <c r="CU1064" s="22"/>
      <c r="CV1064" s="22"/>
      <c r="CW1064" s="22"/>
      <c r="CX1064" s="22"/>
      <c r="CY1064" s="22"/>
      <c r="CZ1064" s="22"/>
      <c r="DA1064" s="22"/>
      <c r="DB1064" s="22"/>
      <c r="DC1064" s="22"/>
      <c r="DD1064" s="22"/>
      <c r="DE1064" s="22"/>
      <c r="DF1064" s="22"/>
      <c r="DG1064" s="22"/>
      <c r="DH1064" s="22"/>
      <c r="DI1064" s="22"/>
      <c r="DJ1064" s="22"/>
      <c r="DK1064" s="22"/>
      <c r="DL1064" s="22"/>
      <c r="DM1064" s="22"/>
      <c r="DN1064" s="22"/>
      <c r="DO1064" s="22"/>
      <c r="DP1064" s="22"/>
      <c r="DQ1064" s="22"/>
      <c r="DR1064" s="22"/>
      <c r="DS1064" s="22"/>
      <c r="DT1064" s="22"/>
      <c r="DU1064" s="22"/>
      <c r="DV1064" s="22"/>
      <c r="DW1064" s="22"/>
      <c r="DX1064" s="22"/>
      <c r="DY1064" s="22"/>
      <c r="DZ1064" s="22"/>
      <c r="EA1064" s="22"/>
      <c r="EB1064" s="22"/>
      <c r="EC1064" s="22"/>
      <c r="ED1064" s="22"/>
      <c r="EE1064" s="22"/>
      <c r="EF1064" s="22"/>
      <c r="EG1064" s="22"/>
      <c r="EH1064" s="22"/>
      <c r="EI1064" s="22"/>
      <c r="EJ1064" s="22"/>
      <c r="EK1064" s="22"/>
      <c r="EL1064" s="22"/>
      <c r="EM1064" s="22"/>
      <c r="EN1064" s="22"/>
      <c r="EO1064" s="22"/>
      <c r="EP1064" s="22"/>
      <c r="EQ1064" s="22"/>
      <c r="ER1064" s="22"/>
      <c r="ES1064" s="22"/>
      <c r="ET1064" s="22"/>
      <c r="EU1064" s="22"/>
      <c r="EV1064" s="22"/>
      <c r="EW1064" s="22"/>
      <c r="EX1064" s="22"/>
      <c r="EY1064" s="22"/>
      <c r="EZ1064" s="22"/>
      <c r="FA1064" s="22"/>
      <c r="FB1064" s="22"/>
      <c r="FC1064" s="22"/>
      <c r="FD1064" s="22"/>
      <c r="FE1064" s="22"/>
      <c r="FF1064" s="22"/>
      <c r="FG1064" s="22"/>
      <c r="FH1064" s="22"/>
      <c r="FI1064" s="22"/>
      <c r="FJ1064" s="22"/>
      <c r="FK1064" s="196"/>
      <c r="FQ1064" s="99"/>
    </row>
    <row r="1065" spans="2:173" s="12" customFormat="1">
      <c r="B1065" s="22"/>
      <c r="E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  <c r="CE1065" s="22"/>
      <c r="CF1065" s="22"/>
      <c r="CG1065" s="22"/>
      <c r="CH1065" s="22"/>
      <c r="CI1065" s="22"/>
      <c r="CJ1065" s="22"/>
      <c r="CK1065" s="22"/>
      <c r="CL1065" s="22"/>
      <c r="CM1065" s="22"/>
      <c r="CN1065" s="22"/>
      <c r="CO1065" s="22"/>
      <c r="CP1065" s="22"/>
      <c r="CQ1065" s="22"/>
      <c r="CR1065" s="22"/>
      <c r="CS1065" s="22"/>
      <c r="CT1065" s="22"/>
      <c r="CU1065" s="22"/>
      <c r="CV1065" s="22"/>
      <c r="CW1065" s="22"/>
      <c r="CX1065" s="22"/>
      <c r="CY1065" s="22"/>
      <c r="CZ1065" s="22"/>
      <c r="DA1065" s="22"/>
      <c r="DB1065" s="22"/>
      <c r="DC1065" s="22"/>
      <c r="DD1065" s="22"/>
      <c r="DE1065" s="22"/>
      <c r="DF1065" s="22"/>
      <c r="DG1065" s="22"/>
      <c r="DH1065" s="22"/>
      <c r="DI1065" s="22"/>
      <c r="DJ1065" s="22"/>
      <c r="DK1065" s="22"/>
      <c r="DL1065" s="22"/>
      <c r="DM1065" s="22"/>
      <c r="DN1065" s="22"/>
      <c r="DO1065" s="22"/>
      <c r="DP1065" s="22"/>
      <c r="DQ1065" s="22"/>
      <c r="DR1065" s="22"/>
      <c r="DS1065" s="22"/>
      <c r="DT1065" s="22"/>
      <c r="DU1065" s="22"/>
      <c r="DV1065" s="22"/>
      <c r="DW1065" s="22"/>
      <c r="DX1065" s="22"/>
      <c r="DY1065" s="22"/>
      <c r="DZ1065" s="22"/>
      <c r="EA1065" s="22"/>
      <c r="EB1065" s="22"/>
      <c r="EC1065" s="22"/>
      <c r="ED1065" s="22"/>
      <c r="EE1065" s="22"/>
      <c r="EF1065" s="22"/>
      <c r="EG1065" s="22"/>
      <c r="EH1065" s="22"/>
      <c r="EI1065" s="22"/>
      <c r="EJ1065" s="22"/>
      <c r="EK1065" s="22"/>
      <c r="EL1065" s="22"/>
      <c r="EM1065" s="22"/>
      <c r="EN1065" s="22"/>
      <c r="EO1065" s="22"/>
      <c r="EP1065" s="22"/>
      <c r="EQ1065" s="22"/>
      <c r="ER1065" s="22"/>
      <c r="ES1065" s="22"/>
      <c r="ET1065" s="22"/>
      <c r="EU1065" s="22"/>
      <c r="EV1065" s="22"/>
      <c r="EW1065" s="22"/>
      <c r="EX1065" s="22"/>
      <c r="EY1065" s="22"/>
      <c r="EZ1065" s="22"/>
      <c r="FA1065" s="22"/>
      <c r="FB1065" s="22"/>
      <c r="FC1065" s="22"/>
      <c r="FD1065" s="22"/>
      <c r="FE1065" s="22"/>
      <c r="FF1065" s="22"/>
      <c r="FG1065" s="22"/>
      <c r="FH1065" s="22"/>
      <c r="FI1065" s="22"/>
      <c r="FJ1065" s="22"/>
      <c r="FK1065" s="196"/>
      <c r="FQ1065" s="99"/>
    </row>
    <row r="1066" spans="2:173" s="12" customFormat="1">
      <c r="B1066" s="22"/>
      <c r="E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  <c r="CE1066" s="22"/>
      <c r="CF1066" s="22"/>
      <c r="CG1066" s="22"/>
      <c r="CH1066" s="22"/>
      <c r="CI1066" s="22"/>
      <c r="CJ1066" s="22"/>
      <c r="CK1066" s="22"/>
      <c r="CL1066" s="22"/>
      <c r="CM1066" s="22"/>
      <c r="CN1066" s="22"/>
      <c r="CO1066" s="22"/>
      <c r="CP1066" s="22"/>
      <c r="CQ1066" s="22"/>
      <c r="CR1066" s="22"/>
      <c r="CS1066" s="22"/>
      <c r="CT1066" s="22"/>
      <c r="CU1066" s="22"/>
      <c r="CV1066" s="22"/>
      <c r="CW1066" s="22"/>
      <c r="CX1066" s="22"/>
      <c r="CY1066" s="22"/>
      <c r="CZ1066" s="22"/>
      <c r="DA1066" s="22"/>
      <c r="DB1066" s="22"/>
      <c r="DC1066" s="22"/>
      <c r="DD1066" s="22"/>
      <c r="DE1066" s="22"/>
      <c r="DF1066" s="22"/>
      <c r="DG1066" s="22"/>
      <c r="DH1066" s="22"/>
      <c r="DI1066" s="22"/>
      <c r="DJ1066" s="22"/>
      <c r="DK1066" s="22"/>
      <c r="DL1066" s="22"/>
      <c r="DM1066" s="22"/>
      <c r="DN1066" s="22"/>
      <c r="DO1066" s="22"/>
      <c r="DP1066" s="22"/>
      <c r="DQ1066" s="22"/>
      <c r="DR1066" s="22"/>
      <c r="DS1066" s="22"/>
      <c r="DT1066" s="22"/>
      <c r="DU1066" s="22"/>
      <c r="DV1066" s="22"/>
      <c r="DW1066" s="22"/>
      <c r="DX1066" s="22"/>
      <c r="DY1066" s="22"/>
      <c r="DZ1066" s="22"/>
      <c r="EA1066" s="22"/>
      <c r="EB1066" s="22"/>
      <c r="EC1066" s="22"/>
      <c r="ED1066" s="22"/>
      <c r="EE1066" s="22"/>
      <c r="EF1066" s="22"/>
      <c r="EG1066" s="22"/>
      <c r="EH1066" s="22"/>
      <c r="EI1066" s="22"/>
      <c r="EJ1066" s="22"/>
      <c r="EK1066" s="22"/>
      <c r="EL1066" s="22"/>
      <c r="EM1066" s="22"/>
      <c r="EN1066" s="22"/>
      <c r="EO1066" s="22"/>
      <c r="EP1066" s="22"/>
      <c r="EQ1066" s="22"/>
      <c r="ER1066" s="22"/>
      <c r="ES1066" s="22"/>
      <c r="ET1066" s="22"/>
      <c r="EU1066" s="22"/>
      <c r="EV1066" s="22"/>
      <c r="EW1066" s="22"/>
      <c r="EX1066" s="22"/>
      <c r="EY1066" s="22"/>
      <c r="EZ1066" s="22"/>
      <c r="FA1066" s="22"/>
      <c r="FB1066" s="22"/>
      <c r="FC1066" s="22"/>
      <c r="FD1066" s="22"/>
      <c r="FE1066" s="22"/>
      <c r="FF1066" s="22"/>
      <c r="FG1066" s="22"/>
      <c r="FH1066" s="22"/>
      <c r="FI1066" s="22"/>
      <c r="FJ1066" s="22"/>
      <c r="FK1066" s="196"/>
      <c r="FQ1066" s="99"/>
    </row>
    <row r="1067" spans="2:173" s="12" customFormat="1">
      <c r="B1067" s="22"/>
      <c r="E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  <c r="CH1067" s="22"/>
      <c r="CI1067" s="22"/>
      <c r="CJ1067" s="22"/>
      <c r="CK1067" s="22"/>
      <c r="CL1067" s="22"/>
      <c r="CM1067" s="22"/>
      <c r="CN1067" s="22"/>
      <c r="CO1067" s="22"/>
      <c r="CP1067" s="22"/>
      <c r="CQ1067" s="22"/>
      <c r="CR1067" s="22"/>
      <c r="CS1067" s="22"/>
      <c r="CT1067" s="22"/>
      <c r="CU1067" s="22"/>
      <c r="CV1067" s="22"/>
      <c r="CW1067" s="22"/>
      <c r="CX1067" s="22"/>
      <c r="CY1067" s="22"/>
      <c r="CZ1067" s="22"/>
      <c r="DA1067" s="22"/>
      <c r="DB1067" s="22"/>
      <c r="DC1067" s="22"/>
      <c r="DD1067" s="22"/>
      <c r="DE1067" s="22"/>
      <c r="DF1067" s="22"/>
      <c r="DG1067" s="22"/>
      <c r="DH1067" s="22"/>
      <c r="DI1067" s="22"/>
      <c r="DJ1067" s="22"/>
      <c r="DK1067" s="22"/>
      <c r="DL1067" s="22"/>
      <c r="DM1067" s="22"/>
      <c r="DN1067" s="22"/>
      <c r="DO1067" s="22"/>
      <c r="DP1067" s="22"/>
      <c r="DQ1067" s="22"/>
      <c r="DR1067" s="22"/>
      <c r="DS1067" s="22"/>
      <c r="DT1067" s="22"/>
      <c r="DU1067" s="22"/>
      <c r="DV1067" s="22"/>
      <c r="DW1067" s="22"/>
      <c r="DX1067" s="22"/>
      <c r="DY1067" s="22"/>
      <c r="DZ1067" s="22"/>
      <c r="EA1067" s="22"/>
      <c r="EB1067" s="22"/>
      <c r="EC1067" s="22"/>
      <c r="ED1067" s="22"/>
      <c r="EE1067" s="22"/>
      <c r="EF1067" s="22"/>
      <c r="EG1067" s="22"/>
      <c r="EH1067" s="22"/>
      <c r="EI1067" s="22"/>
      <c r="EJ1067" s="22"/>
      <c r="EK1067" s="22"/>
      <c r="EL1067" s="22"/>
      <c r="EM1067" s="22"/>
      <c r="EN1067" s="22"/>
      <c r="EO1067" s="22"/>
      <c r="EP1067" s="22"/>
      <c r="EQ1067" s="22"/>
      <c r="ER1067" s="22"/>
      <c r="ES1067" s="22"/>
      <c r="ET1067" s="22"/>
      <c r="EU1067" s="22"/>
      <c r="EV1067" s="22"/>
      <c r="EW1067" s="22"/>
      <c r="EX1067" s="22"/>
      <c r="EY1067" s="22"/>
      <c r="EZ1067" s="22"/>
      <c r="FA1067" s="22"/>
      <c r="FB1067" s="22"/>
      <c r="FC1067" s="22"/>
      <c r="FD1067" s="22"/>
      <c r="FE1067" s="22"/>
      <c r="FF1067" s="22"/>
      <c r="FG1067" s="22"/>
      <c r="FH1067" s="22"/>
      <c r="FI1067" s="22"/>
      <c r="FJ1067" s="22"/>
      <c r="FK1067" s="196"/>
      <c r="FQ1067" s="99"/>
    </row>
    <row r="1068" spans="2:173" s="12" customFormat="1">
      <c r="B1068" s="22"/>
      <c r="E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  <c r="CE1068" s="22"/>
      <c r="CF1068" s="22"/>
      <c r="CG1068" s="22"/>
      <c r="CH1068" s="22"/>
      <c r="CI1068" s="22"/>
      <c r="CJ1068" s="22"/>
      <c r="CK1068" s="22"/>
      <c r="CL1068" s="22"/>
      <c r="CM1068" s="22"/>
      <c r="CN1068" s="22"/>
      <c r="CO1068" s="22"/>
      <c r="CP1068" s="22"/>
      <c r="CQ1068" s="22"/>
      <c r="CR1068" s="22"/>
      <c r="CS1068" s="22"/>
      <c r="CT1068" s="22"/>
      <c r="CU1068" s="22"/>
      <c r="CV1068" s="22"/>
      <c r="CW1068" s="22"/>
      <c r="CX1068" s="22"/>
      <c r="CY1068" s="22"/>
      <c r="CZ1068" s="22"/>
      <c r="DA1068" s="22"/>
      <c r="DB1068" s="22"/>
      <c r="DC1068" s="22"/>
      <c r="DD1068" s="22"/>
      <c r="DE1068" s="22"/>
      <c r="DF1068" s="22"/>
      <c r="DG1068" s="22"/>
      <c r="DH1068" s="22"/>
      <c r="DI1068" s="22"/>
      <c r="DJ1068" s="22"/>
      <c r="DK1068" s="22"/>
      <c r="DL1068" s="22"/>
      <c r="DM1068" s="22"/>
      <c r="DN1068" s="22"/>
      <c r="DO1068" s="22"/>
      <c r="DP1068" s="22"/>
      <c r="DQ1068" s="22"/>
      <c r="DR1068" s="22"/>
      <c r="DS1068" s="22"/>
      <c r="DT1068" s="22"/>
      <c r="DU1068" s="22"/>
      <c r="DV1068" s="22"/>
      <c r="DW1068" s="22"/>
      <c r="DX1068" s="22"/>
      <c r="DY1068" s="22"/>
      <c r="DZ1068" s="22"/>
      <c r="EA1068" s="22"/>
      <c r="EB1068" s="22"/>
      <c r="EC1068" s="22"/>
      <c r="ED1068" s="22"/>
      <c r="EE1068" s="22"/>
      <c r="EF1068" s="22"/>
      <c r="EG1068" s="22"/>
      <c r="EH1068" s="22"/>
      <c r="EI1068" s="22"/>
      <c r="EJ1068" s="22"/>
      <c r="EK1068" s="22"/>
      <c r="EL1068" s="22"/>
      <c r="EM1068" s="22"/>
      <c r="EN1068" s="22"/>
      <c r="EO1068" s="22"/>
      <c r="EP1068" s="22"/>
      <c r="EQ1068" s="22"/>
      <c r="ER1068" s="22"/>
      <c r="ES1068" s="22"/>
      <c r="ET1068" s="22"/>
      <c r="EU1068" s="22"/>
      <c r="EV1068" s="22"/>
      <c r="EW1068" s="22"/>
      <c r="EX1068" s="22"/>
      <c r="EY1068" s="22"/>
      <c r="EZ1068" s="22"/>
      <c r="FA1068" s="22"/>
      <c r="FB1068" s="22"/>
      <c r="FC1068" s="22"/>
      <c r="FD1068" s="22"/>
      <c r="FE1068" s="22"/>
      <c r="FF1068" s="22"/>
      <c r="FG1068" s="22"/>
      <c r="FH1068" s="22"/>
      <c r="FI1068" s="22"/>
      <c r="FJ1068" s="22"/>
      <c r="FK1068" s="196"/>
      <c r="FQ1068" s="99"/>
    </row>
    <row r="1069" spans="2:173" s="12" customFormat="1">
      <c r="B1069" s="22"/>
      <c r="E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  <c r="CE1069" s="22"/>
      <c r="CF1069" s="22"/>
      <c r="CG1069" s="22"/>
      <c r="CH1069" s="22"/>
      <c r="CI1069" s="22"/>
      <c r="CJ1069" s="22"/>
      <c r="CK1069" s="22"/>
      <c r="CL1069" s="22"/>
      <c r="CM1069" s="22"/>
      <c r="CN1069" s="22"/>
      <c r="CO1069" s="22"/>
      <c r="CP1069" s="22"/>
      <c r="CQ1069" s="22"/>
      <c r="CR1069" s="22"/>
      <c r="CS1069" s="22"/>
      <c r="CT1069" s="22"/>
      <c r="CU1069" s="22"/>
      <c r="CV1069" s="22"/>
      <c r="CW1069" s="22"/>
      <c r="CX1069" s="22"/>
      <c r="CY1069" s="22"/>
      <c r="CZ1069" s="22"/>
      <c r="DA1069" s="22"/>
      <c r="DB1069" s="22"/>
      <c r="DC1069" s="22"/>
      <c r="DD1069" s="22"/>
      <c r="DE1069" s="22"/>
      <c r="DF1069" s="22"/>
      <c r="DG1069" s="22"/>
      <c r="DH1069" s="22"/>
      <c r="DI1069" s="22"/>
      <c r="DJ1069" s="22"/>
      <c r="DK1069" s="22"/>
      <c r="DL1069" s="22"/>
      <c r="DM1069" s="22"/>
      <c r="DN1069" s="22"/>
      <c r="DO1069" s="22"/>
      <c r="DP1069" s="22"/>
      <c r="DQ1069" s="22"/>
      <c r="DR1069" s="22"/>
      <c r="DS1069" s="22"/>
      <c r="DT1069" s="22"/>
      <c r="DU1069" s="22"/>
      <c r="DV1069" s="22"/>
      <c r="DW1069" s="22"/>
      <c r="DX1069" s="22"/>
      <c r="DY1069" s="22"/>
      <c r="DZ1069" s="22"/>
      <c r="EA1069" s="22"/>
      <c r="EB1069" s="22"/>
      <c r="EC1069" s="22"/>
      <c r="ED1069" s="22"/>
      <c r="EE1069" s="22"/>
      <c r="EF1069" s="22"/>
      <c r="EG1069" s="22"/>
      <c r="EH1069" s="22"/>
      <c r="EI1069" s="22"/>
      <c r="EJ1069" s="22"/>
      <c r="EK1069" s="22"/>
      <c r="EL1069" s="22"/>
      <c r="EM1069" s="22"/>
      <c r="EN1069" s="22"/>
      <c r="EO1069" s="22"/>
      <c r="EP1069" s="22"/>
      <c r="EQ1069" s="22"/>
      <c r="ER1069" s="22"/>
      <c r="ES1069" s="22"/>
      <c r="ET1069" s="22"/>
      <c r="EU1069" s="22"/>
      <c r="EV1069" s="22"/>
      <c r="EW1069" s="22"/>
      <c r="EX1069" s="22"/>
      <c r="EY1069" s="22"/>
      <c r="EZ1069" s="22"/>
      <c r="FA1069" s="22"/>
      <c r="FB1069" s="22"/>
      <c r="FC1069" s="22"/>
      <c r="FD1069" s="22"/>
      <c r="FE1069" s="22"/>
      <c r="FF1069" s="22"/>
      <c r="FG1069" s="22"/>
      <c r="FH1069" s="22"/>
      <c r="FI1069" s="22"/>
      <c r="FJ1069" s="22"/>
      <c r="FK1069" s="196"/>
      <c r="FQ1069" s="99"/>
    </row>
    <row r="1070" spans="2:173" s="12" customFormat="1">
      <c r="B1070" s="22"/>
      <c r="E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  <c r="BS1070" s="22"/>
      <c r="BT1070" s="22"/>
      <c r="BU1070" s="22"/>
      <c r="BV1070" s="22"/>
      <c r="BW1070" s="22"/>
      <c r="BX1070" s="22"/>
      <c r="BY1070" s="22"/>
      <c r="BZ1070" s="22"/>
      <c r="CA1070" s="22"/>
      <c r="CB1070" s="22"/>
      <c r="CC1070" s="22"/>
      <c r="CD1070" s="22"/>
      <c r="CE1070" s="22"/>
      <c r="CF1070" s="22"/>
      <c r="CG1070" s="22"/>
      <c r="CH1070" s="22"/>
      <c r="CI1070" s="22"/>
      <c r="CJ1070" s="22"/>
      <c r="CK1070" s="22"/>
      <c r="CL1070" s="22"/>
      <c r="CM1070" s="22"/>
      <c r="CN1070" s="22"/>
      <c r="CO1070" s="22"/>
      <c r="CP1070" s="22"/>
      <c r="CQ1070" s="22"/>
      <c r="CR1070" s="22"/>
      <c r="CS1070" s="22"/>
      <c r="CT1070" s="22"/>
      <c r="CU1070" s="22"/>
      <c r="CV1070" s="22"/>
      <c r="CW1070" s="22"/>
      <c r="CX1070" s="22"/>
      <c r="CY1070" s="22"/>
      <c r="CZ1070" s="22"/>
      <c r="DA1070" s="22"/>
      <c r="DB1070" s="22"/>
      <c r="DC1070" s="22"/>
      <c r="DD1070" s="22"/>
      <c r="DE1070" s="22"/>
      <c r="DF1070" s="22"/>
      <c r="DG1070" s="22"/>
      <c r="DH1070" s="22"/>
      <c r="DI1070" s="22"/>
      <c r="DJ1070" s="22"/>
      <c r="DK1070" s="22"/>
      <c r="DL1070" s="22"/>
      <c r="DM1070" s="22"/>
      <c r="DN1070" s="22"/>
      <c r="DO1070" s="22"/>
      <c r="DP1070" s="22"/>
      <c r="DQ1070" s="22"/>
      <c r="DR1070" s="22"/>
      <c r="DS1070" s="22"/>
      <c r="DT1070" s="22"/>
      <c r="DU1070" s="22"/>
      <c r="DV1070" s="22"/>
      <c r="DW1070" s="22"/>
      <c r="DX1070" s="22"/>
      <c r="DY1070" s="22"/>
      <c r="DZ1070" s="22"/>
      <c r="EA1070" s="22"/>
      <c r="EB1070" s="22"/>
      <c r="EC1070" s="22"/>
      <c r="ED1070" s="22"/>
      <c r="EE1070" s="22"/>
      <c r="EF1070" s="22"/>
      <c r="EG1070" s="22"/>
      <c r="EH1070" s="22"/>
      <c r="EI1070" s="22"/>
      <c r="EJ1070" s="22"/>
      <c r="EK1070" s="22"/>
      <c r="EL1070" s="22"/>
      <c r="EM1070" s="22"/>
      <c r="EN1070" s="22"/>
      <c r="EO1070" s="22"/>
      <c r="EP1070" s="22"/>
      <c r="EQ1070" s="22"/>
      <c r="ER1070" s="22"/>
      <c r="ES1070" s="22"/>
      <c r="ET1070" s="22"/>
      <c r="EU1070" s="22"/>
      <c r="EV1070" s="22"/>
      <c r="EW1070" s="22"/>
      <c r="EX1070" s="22"/>
      <c r="EY1070" s="22"/>
      <c r="EZ1070" s="22"/>
      <c r="FA1070" s="22"/>
      <c r="FB1070" s="22"/>
      <c r="FC1070" s="22"/>
      <c r="FD1070" s="22"/>
      <c r="FE1070" s="22"/>
      <c r="FF1070" s="22"/>
      <c r="FG1070" s="22"/>
      <c r="FH1070" s="22"/>
      <c r="FI1070" s="22"/>
      <c r="FJ1070" s="22"/>
      <c r="FK1070" s="196"/>
      <c r="FQ1070" s="99"/>
    </row>
    <row r="1071" spans="2:173" s="12" customFormat="1">
      <c r="B1071" s="22"/>
      <c r="E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  <c r="BS1071" s="22"/>
      <c r="BT1071" s="22"/>
      <c r="BU1071" s="22"/>
      <c r="BV1071" s="22"/>
      <c r="BW1071" s="22"/>
      <c r="BX1071" s="22"/>
      <c r="BY1071" s="22"/>
      <c r="BZ1071" s="22"/>
      <c r="CA1071" s="22"/>
      <c r="CB1071" s="22"/>
      <c r="CC1071" s="22"/>
      <c r="CD1071" s="22"/>
      <c r="CE1071" s="22"/>
      <c r="CF1071" s="22"/>
      <c r="CG1071" s="22"/>
      <c r="CH1071" s="22"/>
      <c r="CI1071" s="22"/>
      <c r="CJ1071" s="22"/>
      <c r="CK1071" s="22"/>
      <c r="CL1071" s="22"/>
      <c r="CM1071" s="22"/>
      <c r="CN1071" s="22"/>
      <c r="CO1071" s="22"/>
      <c r="CP1071" s="22"/>
      <c r="CQ1071" s="22"/>
      <c r="CR1071" s="22"/>
      <c r="CS1071" s="22"/>
      <c r="CT1071" s="22"/>
      <c r="CU1071" s="22"/>
      <c r="CV1071" s="22"/>
      <c r="CW1071" s="22"/>
      <c r="CX1071" s="22"/>
      <c r="CY1071" s="22"/>
      <c r="CZ1071" s="22"/>
      <c r="DA1071" s="22"/>
      <c r="DB1071" s="22"/>
      <c r="DC1071" s="22"/>
      <c r="DD1071" s="22"/>
      <c r="DE1071" s="22"/>
      <c r="DF1071" s="22"/>
      <c r="DG1071" s="22"/>
      <c r="DH1071" s="22"/>
      <c r="DI1071" s="22"/>
      <c r="DJ1071" s="22"/>
      <c r="DK1071" s="22"/>
      <c r="DL1071" s="22"/>
      <c r="DM1071" s="22"/>
      <c r="DN1071" s="22"/>
      <c r="DO1071" s="22"/>
      <c r="DP1071" s="22"/>
      <c r="DQ1071" s="22"/>
      <c r="DR1071" s="22"/>
      <c r="DS1071" s="22"/>
      <c r="DT1071" s="22"/>
      <c r="DU1071" s="22"/>
      <c r="DV1071" s="22"/>
      <c r="DW1071" s="22"/>
      <c r="DX1071" s="22"/>
      <c r="DY1071" s="22"/>
      <c r="DZ1071" s="22"/>
      <c r="EA1071" s="22"/>
      <c r="EB1071" s="22"/>
      <c r="EC1071" s="22"/>
      <c r="ED1071" s="22"/>
      <c r="EE1071" s="22"/>
      <c r="EF1071" s="22"/>
      <c r="EG1071" s="22"/>
      <c r="EH1071" s="22"/>
      <c r="EI1071" s="22"/>
      <c r="EJ1071" s="22"/>
      <c r="EK1071" s="22"/>
      <c r="EL1071" s="22"/>
      <c r="EM1071" s="22"/>
      <c r="EN1071" s="22"/>
      <c r="EO1071" s="22"/>
      <c r="EP1071" s="22"/>
      <c r="EQ1071" s="22"/>
      <c r="ER1071" s="22"/>
      <c r="ES1071" s="22"/>
      <c r="ET1071" s="22"/>
      <c r="EU1071" s="22"/>
      <c r="EV1071" s="22"/>
      <c r="EW1071" s="22"/>
      <c r="EX1071" s="22"/>
      <c r="EY1071" s="22"/>
      <c r="EZ1071" s="22"/>
      <c r="FA1071" s="22"/>
      <c r="FB1071" s="22"/>
      <c r="FC1071" s="22"/>
      <c r="FD1071" s="22"/>
      <c r="FE1071" s="22"/>
      <c r="FF1071" s="22"/>
      <c r="FG1071" s="22"/>
      <c r="FH1071" s="22"/>
      <c r="FI1071" s="22"/>
      <c r="FJ1071" s="22"/>
      <c r="FK1071" s="196"/>
      <c r="FQ1071" s="99"/>
    </row>
    <row r="1072" spans="2:173" s="12" customFormat="1">
      <c r="B1072" s="22"/>
      <c r="E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22"/>
      <c r="BQ1072" s="22"/>
      <c r="BR1072" s="22"/>
      <c r="BS1072" s="22"/>
      <c r="BT1072" s="22"/>
      <c r="BU1072" s="22"/>
      <c r="BV1072" s="22"/>
      <c r="BW1072" s="22"/>
      <c r="BX1072" s="22"/>
      <c r="BY1072" s="22"/>
      <c r="BZ1072" s="22"/>
      <c r="CA1072" s="22"/>
      <c r="CB1072" s="22"/>
      <c r="CC1072" s="22"/>
      <c r="CD1072" s="22"/>
      <c r="CE1072" s="22"/>
      <c r="CF1072" s="22"/>
      <c r="CG1072" s="22"/>
      <c r="CH1072" s="22"/>
      <c r="CI1072" s="22"/>
      <c r="CJ1072" s="22"/>
      <c r="CK1072" s="22"/>
      <c r="CL1072" s="22"/>
      <c r="CM1072" s="22"/>
      <c r="CN1072" s="22"/>
      <c r="CO1072" s="22"/>
      <c r="CP1072" s="22"/>
      <c r="CQ1072" s="22"/>
      <c r="CR1072" s="22"/>
      <c r="CS1072" s="22"/>
      <c r="CT1072" s="22"/>
      <c r="CU1072" s="22"/>
      <c r="CV1072" s="22"/>
      <c r="CW1072" s="22"/>
      <c r="CX1072" s="22"/>
      <c r="CY1072" s="22"/>
      <c r="CZ1072" s="22"/>
      <c r="DA1072" s="22"/>
      <c r="DB1072" s="22"/>
      <c r="DC1072" s="22"/>
      <c r="DD1072" s="22"/>
      <c r="DE1072" s="22"/>
      <c r="DF1072" s="22"/>
      <c r="DG1072" s="22"/>
      <c r="DH1072" s="22"/>
      <c r="DI1072" s="22"/>
      <c r="DJ1072" s="22"/>
      <c r="DK1072" s="22"/>
      <c r="DL1072" s="22"/>
      <c r="DM1072" s="22"/>
      <c r="DN1072" s="22"/>
      <c r="DO1072" s="22"/>
      <c r="DP1072" s="22"/>
      <c r="DQ1072" s="22"/>
      <c r="DR1072" s="22"/>
      <c r="DS1072" s="22"/>
      <c r="DT1072" s="22"/>
      <c r="DU1072" s="22"/>
      <c r="DV1072" s="22"/>
      <c r="DW1072" s="22"/>
      <c r="DX1072" s="22"/>
      <c r="DY1072" s="22"/>
      <c r="DZ1072" s="22"/>
      <c r="EA1072" s="22"/>
      <c r="EB1072" s="22"/>
      <c r="EC1072" s="22"/>
      <c r="ED1072" s="22"/>
      <c r="EE1072" s="22"/>
      <c r="EF1072" s="22"/>
      <c r="EG1072" s="22"/>
      <c r="EH1072" s="22"/>
      <c r="EI1072" s="22"/>
      <c r="EJ1072" s="22"/>
      <c r="EK1072" s="22"/>
      <c r="EL1072" s="22"/>
      <c r="EM1072" s="22"/>
      <c r="EN1072" s="22"/>
      <c r="EO1072" s="22"/>
      <c r="EP1072" s="22"/>
      <c r="EQ1072" s="22"/>
      <c r="ER1072" s="22"/>
      <c r="ES1072" s="22"/>
      <c r="ET1072" s="22"/>
      <c r="EU1072" s="22"/>
      <c r="EV1072" s="22"/>
      <c r="EW1072" s="22"/>
      <c r="EX1072" s="22"/>
      <c r="EY1072" s="22"/>
      <c r="EZ1072" s="22"/>
      <c r="FA1072" s="22"/>
      <c r="FB1072" s="22"/>
      <c r="FC1072" s="22"/>
      <c r="FD1072" s="22"/>
      <c r="FE1072" s="22"/>
      <c r="FF1072" s="22"/>
      <c r="FG1072" s="22"/>
      <c r="FH1072" s="22"/>
      <c r="FI1072" s="22"/>
      <c r="FJ1072" s="22"/>
      <c r="FK1072" s="196"/>
      <c r="FQ1072" s="99"/>
    </row>
    <row r="1073" spans="2:173" s="12" customFormat="1">
      <c r="B1073" s="22"/>
      <c r="E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  <c r="Z1073" s="22"/>
      <c r="AA1073" s="22"/>
      <c r="AB1073" s="22"/>
      <c r="AC1073" s="22"/>
      <c r="AD1073" s="22"/>
      <c r="AE1073" s="22"/>
      <c r="AF1073" s="22"/>
      <c r="AG1073" s="22"/>
      <c r="AH1073" s="22"/>
      <c r="AI1073" s="22"/>
      <c r="AJ1073" s="22"/>
      <c r="AK1073" s="22"/>
      <c r="AL1073" s="22"/>
      <c r="AM1073" s="22"/>
      <c r="AN1073" s="22"/>
      <c r="AO1073" s="22"/>
      <c r="AP1073" s="22"/>
      <c r="AQ1073" s="22"/>
      <c r="AR1073" s="22"/>
      <c r="AS1073" s="22"/>
      <c r="AT1073" s="22"/>
      <c r="AU1073" s="22"/>
      <c r="AV1073" s="22"/>
      <c r="AW1073" s="22"/>
      <c r="AX1073" s="22"/>
      <c r="AY1073" s="22"/>
      <c r="AZ1073" s="22"/>
      <c r="BA1073" s="22"/>
      <c r="BB1073" s="22"/>
      <c r="BC1073" s="22"/>
      <c r="BD1073" s="22"/>
      <c r="BE1073" s="22"/>
      <c r="BF1073" s="22"/>
      <c r="BG1073" s="22"/>
      <c r="BH1073" s="22"/>
      <c r="BI1073" s="22"/>
      <c r="BJ1073" s="22"/>
      <c r="BK1073" s="22"/>
      <c r="BL1073" s="22"/>
      <c r="BM1073" s="22"/>
      <c r="BN1073" s="22"/>
      <c r="BO1073" s="22"/>
      <c r="BP1073" s="22"/>
      <c r="BQ1073" s="22"/>
      <c r="BR1073" s="22"/>
      <c r="BS1073" s="22"/>
      <c r="BT1073" s="22"/>
      <c r="BU1073" s="22"/>
      <c r="BV1073" s="22"/>
      <c r="BW1073" s="22"/>
      <c r="BX1073" s="22"/>
      <c r="BY1073" s="22"/>
      <c r="BZ1073" s="22"/>
      <c r="CA1073" s="22"/>
      <c r="CB1073" s="22"/>
      <c r="CC1073" s="22"/>
      <c r="CD1073" s="22"/>
      <c r="CE1073" s="22"/>
      <c r="CF1073" s="22"/>
      <c r="CG1073" s="22"/>
      <c r="CH1073" s="22"/>
      <c r="CI1073" s="22"/>
      <c r="CJ1073" s="22"/>
      <c r="CK1073" s="22"/>
      <c r="CL1073" s="22"/>
      <c r="CM1073" s="22"/>
      <c r="CN1073" s="22"/>
      <c r="CO1073" s="22"/>
      <c r="CP1073" s="22"/>
      <c r="CQ1073" s="22"/>
      <c r="CR1073" s="22"/>
      <c r="CS1073" s="22"/>
      <c r="CT1073" s="22"/>
      <c r="CU1073" s="22"/>
      <c r="CV1073" s="22"/>
      <c r="CW1073" s="22"/>
      <c r="CX1073" s="22"/>
      <c r="CY1073" s="22"/>
      <c r="CZ1073" s="22"/>
      <c r="DA1073" s="22"/>
      <c r="DB1073" s="22"/>
      <c r="DC1073" s="22"/>
      <c r="DD1073" s="22"/>
      <c r="DE1073" s="22"/>
      <c r="DF1073" s="22"/>
      <c r="DG1073" s="22"/>
      <c r="DH1073" s="22"/>
      <c r="DI1073" s="22"/>
      <c r="DJ1073" s="22"/>
      <c r="DK1073" s="22"/>
      <c r="DL1073" s="22"/>
      <c r="DM1073" s="22"/>
      <c r="DN1073" s="22"/>
      <c r="DO1073" s="22"/>
      <c r="DP1073" s="22"/>
      <c r="DQ1073" s="22"/>
      <c r="DR1073" s="22"/>
      <c r="DS1073" s="22"/>
      <c r="DT1073" s="22"/>
      <c r="DU1073" s="22"/>
      <c r="DV1073" s="22"/>
      <c r="DW1073" s="22"/>
      <c r="DX1073" s="22"/>
      <c r="DY1073" s="22"/>
      <c r="DZ1073" s="22"/>
      <c r="EA1073" s="22"/>
      <c r="EB1073" s="22"/>
      <c r="EC1073" s="22"/>
      <c r="ED1073" s="22"/>
      <c r="EE1073" s="22"/>
      <c r="EF1073" s="22"/>
      <c r="EG1073" s="22"/>
      <c r="EH1073" s="22"/>
      <c r="EI1073" s="22"/>
      <c r="EJ1073" s="22"/>
      <c r="EK1073" s="22"/>
      <c r="EL1073" s="22"/>
      <c r="EM1073" s="22"/>
      <c r="EN1073" s="22"/>
      <c r="EO1073" s="22"/>
      <c r="EP1073" s="22"/>
      <c r="EQ1073" s="22"/>
      <c r="ER1073" s="22"/>
      <c r="ES1073" s="22"/>
      <c r="ET1073" s="22"/>
      <c r="EU1073" s="22"/>
      <c r="EV1073" s="22"/>
      <c r="EW1073" s="22"/>
      <c r="EX1073" s="22"/>
      <c r="EY1073" s="22"/>
      <c r="EZ1073" s="22"/>
      <c r="FA1073" s="22"/>
      <c r="FB1073" s="22"/>
      <c r="FC1073" s="22"/>
      <c r="FD1073" s="22"/>
      <c r="FE1073" s="22"/>
      <c r="FF1073" s="22"/>
      <c r="FG1073" s="22"/>
      <c r="FH1073" s="22"/>
      <c r="FI1073" s="22"/>
      <c r="FJ1073" s="22"/>
      <c r="FK1073" s="196"/>
      <c r="FQ1073" s="99"/>
    </row>
    <row r="1074" spans="2:173" s="12" customFormat="1">
      <c r="B1074" s="22"/>
      <c r="E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  <c r="Z1074" s="22"/>
      <c r="AA1074" s="22"/>
      <c r="AB1074" s="22"/>
      <c r="AC1074" s="22"/>
      <c r="AD1074" s="22"/>
      <c r="AE1074" s="22"/>
      <c r="AF1074" s="22"/>
      <c r="AG1074" s="22"/>
      <c r="AH1074" s="22"/>
      <c r="AI1074" s="22"/>
      <c r="AJ1074" s="22"/>
      <c r="AK1074" s="22"/>
      <c r="AL1074" s="22"/>
      <c r="AM1074" s="22"/>
      <c r="AN1074" s="22"/>
      <c r="AO1074" s="22"/>
      <c r="AP1074" s="22"/>
      <c r="AQ1074" s="22"/>
      <c r="AR1074" s="22"/>
      <c r="AS1074" s="22"/>
      <c r="AT1074" s="22"/>
      <c r="AU1074" s="22"/>
      <c r="AV1074" s="22"/>
      <c r="AW1074" s="22"/>
      <c r="AX1074" s="22"/>
      <c r="AY1074" s="22"/>
      <c r="AZ1074" s="22"/>
      <c r="BA1074" s="22"/>
      <c r="BB1074" s="22"/>
      <c r="BC1074" s="22"/>
      <c r="BD1074" s="22"/>
      <c r="BE1074" s="22"/>
      <c r="BF1074" s="22"/>
      <c r="BG1074" s="22"/>
      <c r="BH1074" s="22"/>
      <c r="BI1074" s="22"/>
      <c r="BJ1074" s="22"/>
      <c r="BK1074" s="22"/>
      <c r="BL1074" s="22"/>
      <c r="BM1074" s="22"/>
      <c r="BN1074" s="22"/>
      <c r="BO1074" s="22"/>
      <c r="BP1074" s="22"/>
      <c r="BQ1074" s="22"/>
      <c r="BR1074" s="22"/>
      <c r="BS1074" s="22"/>
      <c r="BT1074" s="22"/>
      <c r="BU1074" s="22"/>
      <c r="BV1074" s="22"/>
      <c r="BW1074" s="22"/>
      <c r="BX1074" s="22"/>
      <c r="BY1074" s="22"/>
      <c r="BZ1074" s="22"/>
      <c r="CA1074" s="22"/>
      <c r="CB1074" s="22"/>
      <c r="CC1074" s="22"/>
      <c r="CD1074" s="22"/>
      <c r="CE1074" s="22"/>
      <c r="CF1074" s="22"/>
      <c r="CG1074" s="22"/>
      <c r="CH1074" s="22"/>
      <c r="CI1074" s="22"/>
      <c r="CJ1074" s="22"/>
      <c r="CK1074" s="22"/>
      <c r="CL1074" s="22"/>
      <c r="CM1074" s="22"/>
      <c r="CN1074" s="22"/>
      <c r="CO1074" s="22"/>
      <c r="CP1074" s="22"/>
      <c r="CQ1074" s="22"/>
      <c r="CR1074" s="22"/>
      <c r="CS1074" s="22"/>
      <c r="CT1074" s="22"/>
      <c r="CU1074" s="22"/>
      <c r="CV1074" s="22"/>
      <c r="CW1074" s="22"/>
      <c r="CX1074" s="22"/>
      <c r="CY1074" s="22"/>
      <c r="CZ1074" s="22"/>
      <c r="DA1074" s="22"/>
      <c r="DB1074" s="22"/>
      <c r="DC1074" s="22"/>
      <c r="DD1074" s="22"/>
      <c r="DE1074" s="22"/>
      <c r="DF1074" s="22"/>
      <c r="DG1074" s="22"/>
      <c r="DH1074" s="22"/>
      <c r="DI1074" s="22"/>
      <c r="DJ1074" s="22"/>
      <c r="DK1074" s="22"/>
      <c r="DL1074" s="22"/>
      <c r="DM1074" s="22"/>
      <c r="DN1074" s="22"/>
      <c r="DO1074" s="22"/>
      <c r="DP1074" s="22"/>
      <c r="DQ1074" s="22"/>
      <c r="DR1074" s="22"/>
      <c r="DS1074" s="22"/>
      <c r="DT1074" s="22"/>
      <c r="DU1074" s="22"/>
      <c r="DV1074" s="22"/>
      <c r="DW1074" s="22"/>
      <c r="DX1074" s="22"/>
      <c r="DY1074" s="22"/>
      <c r="DZ1074" s="22"/>
      <c r="EA1074" s="22"/>
      <c r="EB1074" s="22"/>
      <c r="EC1074" s="22"/>
      <c r="ED1074" s="22"/>
      <c r="EE1074" s="22"/>
      <c r="EF1074" s="22"/>
      <c r="EG1074" s="22"/>
      <c r="EH1074" s="22"/>
      <c r="EI1074" s="22"/>
      <c r="EJ1074" s="22"/>
      <c r="EK1074" s="22"/>
      <c r="EL1074" s="22"/>
      <c r="EM1074" s="22"/>
      <c r="EN1074" s="22"/>
      <c r="EO1074" s="22"/>
      <c r="EP1074" s="22"/>
      <c r="EQ1074" s="22"/>
      <c r="ER1074" s="22"/>
      <c r="ES1074" s="22"/>
      <c r="ET1074" s="22"/>
      <c r="EU1074" s="22"/>
      <c r="EV1074" s="22"/>
      <c r="EW1074" s="22"/>
      <c r="EX1074" s="22"/>
      <c r="EY1074" s="22"/>
      <c r="EZ1074" s="22"/>
      <c r="FA1074" s="22"/>
      <c r="FB1074" s="22"/>
      <c r="FC1074" s="22"/>
      <c r="FD1074" s="22"/>
      <c r="FE1074" s="22"/>
      <c r="FF1074" s="22"/>
      <c r="FG1074" s="22"/>
      <c r="FH1074" s="22"/>
      <c r="FI1074" s="22"/>
      <c r="FJ1074" s="22"/>
      <c r="FK1074" s="196"/>
      <c r="FQ1074" s="99"/>
    </row>
    <row r="1075" spans="2:173" s="12" customFormat="1">
      <c r="B1075" s="22"/>
      <c r="E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  <c r="Z1075" s="22"/>
      <c r="AA1075" s="22"/>
      <c r="AB1075" s="22"/>
      <c r="AC1075" s="22"/>
      <c r="AD1075" s="22"/>
      <c r="AE1075" s="22"/>
      <c r="AF1075" s="22"/>
      <c r="AG1075" s="22"/>
      <c r="AH1075" s="22"/>
      <c r="AI1075" s="22"/>
      <c r="AJ1075" s="22"/>
      <c r="AK1075" s="22"/>
      <c r="AL1075" s="22"/>
      <c r="AM1075" s="22"/>
      <c r="AN1075" s="22"/>
      <c r="AO1075" s="22"/>
      <c r="AP1075" s="22"/>
      <c r="AQ1075" s="22"/>
      <c r="AR1075" s="22"/>
      <c r="AS1075" s="22"/>
      <c r="AT1075" s="22"/>
      <c r="AU1075" s="22"/>
      <c r="AV1075" s="22"/>
      <c r="AW1075" s="22"/>
      <c r="AX1075" s="22"/>
      <c r="AY1075" s="22"/>
      <c r="AZ1075" s="22"/>
      <c r="BA1075" s="22"/>
      <c r="BB1075" s="22"/>
      <c r="BC1075" s="22"/>
      <c r="BD1075" s="22"/>
      <c r="BE1075" s="22"/>
      <c r="BF1075" s="22"/>
      <c r="BG1075" s="22"/>
      <c r="BH1075" s="22"/>
      <c r="BI1075" s="22"/>
      <c r="BJ1075" s="22"/>
      <c r="BK1075" s="22"/>
      <c r="BL1075" s="22"/>
      <c r="BM1075" s="22"/>
      <c r="BN1075" s="22"/>
      <c r="BO1075" s="22"/>
      <c r="BP1075" s="22"/>
      <c r="BQ1075" s="22"/>
      <c r="BR1075" s="22"/>
      <c r="BS1075" s="22"/>
      <c r="BT1075" s="22"/>
      <c r="BU1075" s="22"/>
      <c r="BV1075" s="22"/>
      <c r="BW1075" s="22"/>
      <c r="BX1075" s="22"/>
      <c r="BY1075" s="22"/>
      <c r="BZ1075" s="22"/>
      <c r="CA1075" s="22"/>
      <c r="CB1075" s="22"/>
      <c r="CC1075" s="22"/>
      <c r="CD1075" s="22"/>
      <c r="CE1075" s="22"/>
      <c r="CF1075" s="22"/>
      <c r="CG1075" s="22"/>
      <c r="CH1075" s="22"/>
      <c r="CI1075" s="22"/>
      <c r="CJ1075" s="22"/>
      <c r="CK1075" s="22"/>
      <c r="CL1075" s="22"/>
      <c r="CM1075" s="22"/>
      <c r="CN1075" s="22"/>
      <c r="CO1075" s="22"/>
      <c r="CP1075" s="22"/>
      <c r="CQ1075" s="22"/>
      <c r="CR1075" s="22"/>
      <c r="CS1075" s="22"/>
      <c r="CT1075" s="22"/>
      <c r="CU1075" s="22"/>
      <c r="CV1075" s="22"/>
      <c r="CW1075" s="22"/>
      <c r="CX1075" s="22"/>
      <c r="CY1075" s="22"/>
      <c r="CZ1075" s="22"/>
      <c r="DA1075" s="22"/>
      <c r="DB1075" s="22"/>
      <c r="DC1075" s="22"/>
      <c r="DD1075" s="22"/>
      <c r="DE1075" s="22"/>
      <c r="DF1075" s="22"/>
      <c r="DG1075" s="22"/>
      <c r="DH1075" s="22"/>
      <c r="DI1075" s="22"/>
      <c r="DJ1075" s="22"/>
      <c r="DK1075" s="22"/>
      <c r="DL1075" s="22"/>
      <c r="DM1075" s="22"/>
      <c r="DN1075" s="22"/>
      <c r="DO1075" s="22"/>
      <c r="DP1075" s="22"/>
      <c r="DQ1075" s="22"/>
      <c r="DR1075" s="22"/>
      <c r="DS1075" s="22"/>
      <c r="DT1075" s="22"/>
      <c r="DU1075" s="22"/>
      <c r="DV1075" s="22"/>
      <c r="DW1075" s="22"/>
      <c r="DX1075" s="22"/>
      <c r="DY1075" s="22"/>
      <c r="DZ1075" s="22"/>
      <c r="EA1075" s="22"/>
      <c r="EB1075" s="22"/>
      <c r="EC1075" s="22"/>
      <c r="ED1075" s="22"/>
      <c r="EE1075" s="22"/>
      <c r="EF1075" s="22"/>
      <c r="EG1075" s="22"/>
      <c r="EH1075" s="22"/>
      <c r="EI1075" s="22"/>
      <c r="EJ1075" s="22"/>
      <c r="EK1075" s="22"/>
      <c r="EL1075" s="22"/>
      <c r="EM1075" s="22"/>
      <c r="EN1075" s="22"/>
      <c r="EO1075" s="22"/>
      <c r="EP1075" s="22"/>
      <c r="EQ1075" s="22"/>
      <c r="ER1075" s="22"/>
      <c r="ES1075" s="22"/>
      <c r="ET1075" s="22"/>
      <c r="EU1075" s="22"/>
      <c r="EV1075" s="22"/>
      <c r="EW1075" s="22"/>
      <c r="EX1075" s="22"/>
      <c r="EY1075" s="22"/>
      <c r="EZ1075" s="22"/>
      <c r="FA1075" s="22"/>
      <c r="FB1075" s="22"/>
      <c r="FC1075" s="22"/>
      <c r="FD1075" s="22"/>
      <c r="FE1075" s="22"/>
      <c r="FF1075" s="22"/>
      <c r="FG1075" s="22"/>
      <c r="FH1075" s="22"/>
      <c r="FI1075" s="22"/>
      <c r="FJ1075" s="22"/>
      <c r="FK1075" s="196"/>
      <c r="FQ1075" s="99"/>
    </row>
    <row r="1076" spans="2:173" s="12" customFormat="1">
      <c r="B1076" s="22"/>
      <c r="E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  <c r="Z1076" s="22"/>
      <c r="AA1076" s="22"/>
      <c r="AB1076" s="22"/>
      <c r="AC1076" s="22"/>
      <c r="AD1076" s="22"/>
      <c r="AE1076" s="22"/>
      <c r="AF1076" s="22"/>
      <c r="AG1076" s="22"/>
      <c r="AH1076" s="22"/>
      <c r="AI1076" s="22"/>
      <c r="AJ1076" s="22"/>
      <c r="AK1076" s="22"/>
      <c r="AL1076" s="22"/>
      <c r="AM1076" s="22"/>
      <c r="AN1076" s="22"/>
      <c r="AO1076" s="22"/>
      <c r="AP1076" s="22"/>
      <c r="AQ1076" s="22"/>
      <c r="AR1076" s="22"/>
      <c r="AS1076" s="22"/>
      <c r="AT1076" s="22"/>
      <c r="AU1076" s="22"/>
      <c r="AV1076" s="22"/>
      <c r="AW1076" s="22"/>
      <c r="AX1076" s="22"/>
      <c r="AY1076" s="22"/>
      <c r="AZ1076" s="22"/>
      <c r="BA1076" s="22"/>
      <c r="BB1076" s="22"/>
      <c r="BC1076" s="22"/>
      <c r="BD1076" s="22"/>
      <c r="BE1076" s="22"/>
      <c r="BF1076" s="22"/>
      <c r="BG1076" s="22"/>
      <c r="BH1076" s="22"/>
      <c r="BI1076" s="22"/>
      <c r="BJ1076" s="22"/>
      <c r="BK1076" s="22"/>
      <c r="BL1076" s="22"/>
      <c r="BM1076" s="22"/>
      <c r="BN1076" s="22"/>
      <c r="BO1076" s="22"/>
      <c r="BP1076" s="22"/>
      <c r="BQ1076" s="22"/>
      <c r="BR1076" s="22"/>
      <c r="BS1076" s="22"/>
      <c r="BT1076" s="22"/>
      <c r="BU1076" s="22"/>
      <c r="BV1076" s="22"/>
      <c r="BW1076" s="22"/>
      <c r="BX1076" s="22"/>
      <c r="BY1076" s="22"/>
      <c r="BZ1076" s="22"/>
      <c r="CA1076" s="22"/>
      <c r="CB1076" s="22"/>
      <c r="CC1076" s="22"/>
      <c r="CD1076" s="22"/>
      <c r="CE1076" s="22"/>
      <c r="CF1076" s="22"/>
      <c r="CG1076" s="22"/>
      <c r="CH1076" s="22"/>
      <c r="CI1076" s="22"/>
      <c r="CJ1076" s="22"/>
      <c r="CK1076" s="22"/>
      <c r="CL1076" s="22"/>
      <c r="CM1076" s="22"/>
      <c r="CN1076" s="22"/>
      <c r="CO1076" s="22"/>
      <c r="CP1076" s="22"/>
      <c r="CQ1076" s="22"/>
      <c r="CR1076" s="22"/>
      <c r="CS1076" s="22"/>
      <c r="CT1076" s="22"/>
      <c r="CU1076" s="22"/>
      <c r="CV1076" s="22"/>
      <c r="CW1076" s="22"/>
      <c r="CX1076" s="22"/>
      <c r="CY1076" s="22"/>
      <c r="CZ1076" s="22"/>
      <c r="DA1076" s="22"/>
      <c r="DB1076" s="22"/>
      <c r="DC1076" s="22"/>
      <c r="DD1076" s="22"/>
      <c r="DE1076" s="22"/>
      <c r="DF1076" s="22"/>
      <c r="DG1076" s="22"/>
      <c r="DH1076" s="22"/>
      <c r="DI1076" s="22"/>
      <c r="DJ1076" s="22"/>
      <c r="DK1076" s="22"/>
      <c r="DL1076" s="22"/>
      <c r="DM1076" s="22"/>
      <c r="DN1076" s="22"/>
      <c r="DO1076" s="22"/>
      <c r="DP1076" s="22"/>
      <c r="DQ1076" s="22"/>
      <c r="DR1076" s="22"/>
      <c r="DS1076" s="22"/>
      <c r="DT1076" s="22"/>
      <c r="DU1076" s="22"/>
      <c r="DV1076" s="22"/>
      <c r="DW1076" s="22"/>
      <c r="DX1076" s="22"/>
      <c r="DY1076" s="22"/>
      <c r="DZ1076" s="22"/>
      <c r="EA1076" s="22"/>
      <c r="EB1076" s="22"/>
      <c r="EC1076" s="22"/>
      <c r="ED1076" s="22"/>
      <c r="EE1076" s="22"/>
      <c r="EF1076" s="22"/>
      <c r="EG1076" s="22"/>
      <c r="EH1076" s="22"/>
      <c r="EI1076" s="22"/>
      <c r="EJ1076" s="22"/>
      <c r="EK1076" s="22"/>
      <c r="EL1076" s="22"/>
      <c r="EM1076" s="22"/>
      <c r="EN1076" s="22"/>
      <c r="EO1076" s="22"/>
      <c r="EP1076" s="22"/>
      <c r="EQ1076" s="22"/>
      <c r="ER1076" s="22"/>
      <c r="ES1076" s="22"/>
      <c r="ET1076" s="22"/>
      <c r="EU1076" s="22"/>
      <c r="EV1076" s="22"/>
      <c r="EW1076" s="22"/>
      <c r="EX1076" s="22"/>
      <c r="EY1076" s="22"/>
      <c r="EZ1076" s="22"/>
      <c r="FA1076" s="22"/>
      <c r="FB1076" s="22"/>
      <c r="FC1076" s="22"/>
      <c r="FD1076" s="22"/>
      <c r="FE1076" s="22"/>
      <c r="FF1076" s="22"/>
      <c r="FG1076" s="22"/>
      <c r="FH1076" s="22"/>
      <c r="FI1076" s="22"/>
      <c r="FJ1076" s="22"/>
      <c r="FK1076" s="196"/>
      <c r="FQ1076" s="99"/>
    </row>
    <row r="1077" spans="2:173" s="12" customFormat="1">
      <c r="B1077" s="22"/>
      <c r="E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  <c r="Z1077" s="22"/>
      <c r="AA1077" s="22"/>
      <c r="AB1077" s="22"/>
      <c r="AC1077" s="22"/>
      <c r="AD1077" s="22"/>
      <c r="AE1077" s="22"/>
      <c r="AF1077" s="22"/>
      <c r="AG1077" s="22"/>
      <c r="AH1077" s="22"/>
      <c r="AI1077" s="22"/>
      <c r="AJ1077" s="22"/>
      <c r="AK1077" s="22"/>
      <c r="AL1077" s="22"/>
      <c r="AM1077" s="22"/>
      <c r="AN1077" s="22"/>
      <c r="AO1077" s="22"/>
      <c r="AP1077" s="22"/>
      <c r="AQ1077" s="22"/>
      <c r="AR1077" s="22"/>
      <c r="AS1077" s="22"/>
      <c r="AT1077" s="22"/>
      <c r="AU1077" s="22"/>
      <c r="AV1077" s="22"/>
      <c r="AW1077" s="22"/>
      <c r="AX1077" s="22"/>
      <c r="AY1077" s="22"/>
      <c r="AZ1077" s="22"/>
      <c r="BA1077" s="22"/>
      <c r="BB1077" s="22"/>
      <c r="BC1077" s="22"/>
      <c r="BD1077" s="22"/>
      <c r="BE1077" s="22"/>
      <c r="BF1077" s="22"/>
      <c r="BG1077" s="22"/>
      <c r="BH1077" s="22"/>
      <c r="BI1077" s="22"/>
      <c r="BJ1077" s="22"/>
      <c r="BK1077" s="22"/>
      <c r="BL1077" s="22"/>
      <c r="BM1077" s="22"/>
      <c r="BN1077" s="22"/>
      <c r="BO1077" s="22"/>
      <c r="BP1077" s="22"/>
      <c r="BQ1077" s="22"/>
      <c r="BR1077" s="22"/>
      <c r="BS1077" s="22"/>
      <c r="BT1077" s="22"/>
      <c r="BU1077" s="22"/>
      <c r="BV1077" s="22"/>
      <c r="BW1077" s="22"/>
      <c r="BX1077" s="22"/>
      <c r="BY1077" s="22"/>
      <c r="BZ1077" s="22"/>
      <c r="CA1077" s="22"/>
      <c r="CB1077" s="22"/>
      <c r="CC1077" s="22"/>
      <c r="CD1077" s="22"/>
      <c r="CE1077" s="22"/>
      <c r="CF1077" s="22"/>
      <c r="CG1077" s="22"/>
      <c r="CH1077" s="22"/>
      <c r="CI1077" s="22"/>
      <c r="CJ1077" s="22"/>
      <c r="CK1077" s="22"/>
      <c r="CL1077" s="22"/>
      <c r="CM1077" s="22"/>
      <c r="CN1077" s="22"/>
      <c r="CO1077" s="22"/>
      <c r="CP1077" s="22"/>
      <c r="CQ1077" s="22"/>
      <c r="CR1077" s="22"/>
      <c r="CS1077" s="22"/>
      <c r="CT1077" s="22"/>
      <c r="CU1077" s="22"/>
      <c r="CV1077" s="22"/>
      <c r="CW1077" s="22"/>
      <c r="CX1077" s="22"/>
      <c r="CY1077" s="22"/>
      <c r="CZ1077" s="22"/>
      <c r="DA1077" s="22"/>
      <c r="DB1077" s="22"/>
      <c r="DC1077" s="22"/>
      <c r="DD1077" s="22"/>
      <c r="DE1077" s="22"/>
      <c r="DF1077" s="22"/>
      <c r="DG1077" s="22"/>
      <c r="DH1077" s="22"/>
      <c r="DI1077" s="22"/>
      <c r="DJ1077" s="22"/>
      <c r="DK1077" s="22"/>
      <c r="DL1077" s="22"/>
      <c r="DM1077" s="22"/>
      <c r="DN1077" s="22"/>
      <c r="DO1077" s="22"/>
      <c r="DP1077" s="22"/>
      <c r="DQ1077" s="22"/>
      <c r="DR1077" s="22"/>
      <c r="DS1077" s="22"/>
      <c r="DT1077" s="22"/>
      <c r="DU1077" s="22"/>
      <c r="DV1077" s="22"/>
      <c r="DW1077" s="22"/>
      <c r="DX1077" s="22"/>
      <c r="DY1077" s="22"/>
      <c r="DZ1077" s="22"/>
      <c r="EA1077" s="22"/>
      <c r="EB1077" s="22"/>
      <c r="EC1077" s="22"/>
      <c r="ED1077" s="22"/>
      <c r="EE1077" s="22"/>
      <c r="EF1077" s="22"/>
      <c r="EG1077" s="22"/>
      <c r="EH1077" s="22"/>
      <c r="EI1077" s="22"/>
      <c r="EJ1077" s="22"/>
      <c r="EK1077" s="22"/>
      <c r="EL1077" s="22"/>
      <c r="EM1077" s="22"/>
      <c r="EN1077" s="22"/>
      <c r="EO1077" s="22"/>
      <c r="EP1077" s="22"/>
      <c r="EQ1077" s="22"/>
      <c r="ER1077" s="22"/>
      <c r="ES1077" s="22"/>
      <c r="ET1077" s="22"/>
      <c r="EU1077" s="22"/>
      <c r="EV1077" s="22"/>
      <c r="EW1077" s="22"/>
      <c r="EX1077" s="22"/>
      <c r="EY1077" s="22"/>
      <c r="EZ1077" s="22"/>
      <c r="FA1077" s="22"/>
      <c r="FB1077" s="22"/>
      <c r="FC1077" s="22"/>
      <c r="FD1077" s="22"/>
      <c r="FE1077" s="22"/>
      <c r="FF1077" s="22"/>
      <c r="FG1077" s="22"/>
      <c r="FH1077" s="22"/>
      <c r="FI1077" s="22"/>
      <c r="FJ1077" s="22"/>
      <c r="FK1077" s="196"/>
      <c r="FQ1077" s="99"/>
    </row>
    <row r="1078" spans="2:173" s="12" customFormat="1">
      <c r="B1078" s="22"/>
      <c r="E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  <c r="Z1078" s="22"/>
      <c r="AA1078" s="22"/>
      <c r="AB1078" s="22"/>
      <c r="AC1078" s="22"/>
      <c r="AD1078" s="22"/>
      <c r="AE1078" s="22"/>
      <c r="AF1078" s="22"/>
      <c r="AG1078" s="22"/>
      <c r="AH1078" s="22"/>
      <c r="AI1078" s="22"/>
      <c r="AJ1078" s="22"/>
      <c r="AK1078" s="22"/>
      <c r="AL1078" s="22"/>
      <c r="AM1078" s="22"/>
      <c r="AN1078" s="22"/>
      <c r="AO1078" s="22"/>
      <c r="AP1078" s="22"/>
      <c r="AQ1078" s="22"/>
      <c r="AR1078" s="22"/>
      <c r="AS1078" s="22"/>
      <c r="AT1078" s="22"/>
      <c r="AU1078" s="22"/>
      <c r="AV1078" s="22"/>
      <c r="AW1078" s="22"/>
      <c r="AX1078" s="22"/>
      <c r="AY1078" s="22"/>
      <c r="AZ1078" s="22"/>
      <c r="BA1078" s="22"/>
      <c r="BB1078" s="22"/>
      <c r="BC1078" s="22"/>
      <c r="BD1078" s="22"/>
      <c r="BE1078" s="22"/>
      <c r="BF1078" s="22"/>
      <c r="BG1078" s="22"/>
      <c r="BH1078" s="22"/>
      <c r="BI1078" s="22"/>
      <c r="BJ1078" s="22"/>
      <c r="BK1078" s="22"/>
      <c r="BL1078" s="22"/>
      <c r="BM1078" s="22"/>
      <c r="BN1078" s="22"/>
      <c r="BO1078" s="22"/>
      <c r="BP1078" s="22"/>
      <c r="BQ1078" s="22"/>
      <c r="BR1078" s="22"/>
      <c r="BS1078" s="22"/>
      <c r="BT1078" s="22"/>
      <c r="BU1078" s="22"/>
      <c r="BV1078" s="22"/>
      <c r="BW1078" s="22"/>
      <c r="BX1078" s="22"/>
      <c r="BY1078" s="22"/>
      <c r="BZ1078" s="22"/>
      <c r="CA1078" s="22"/>
      <c r="CB1078" s="22"/>
      <c r="CC1078" s="22"/>
      <c r="CD1078" s="22"/>
      <c r="CE1078" s="22"/>
      <c r="CF1078" s="22"/>
      <c r="CG1078" s="22"/>
      <c r="CH1078" s="22"/>
      <c r="CI1078" s="22"/>
      <c r="CJ1078" s="22"/>
      <c r="CK1078" s="22"/>
      <c r="CL1078" s="22"/>
      <c r="CM1078" s="22"/>
      <c r="CN1078" s="22"/>
      <c r="CO1078" s="22"/>
      <c r="CP1078" s="22"/>
      <c r="CQ1078" s="22"/>
      <c r="CR1078" s="22"/>
      <c r="CS1078" s="22"/>
      <c r="CT1078" s="22"/>
      <c r="CU1078" s="22"/>
      <c r="CV1078" s="22"/>
      <c r="CW1078" s="22"/>
      <c r="CX1078" s="22"/>
      <c r="CY1078" s="22"/>
      <c r="CZ1078" s="22"/>
      <c r="DA1078" s="22"/>
      <c r="DB1078" s="22"/>
      <c r="DC1078" s="22"/>
      <c r="DD1078" s="22"/>
      <c r="DE1078" s="22"/>
      <c r="DF1078" s="22"/>
      <c r="DG1078" s="22"/>
      <c r="DH1078" s="22"/>
      <c r="DI1078" s="22"/>
      <c r="DJ1078" s="22"/>
      <c r="DK1078" s="22"/>
      <c r="DL1078" s="22"/>
      <c r="DM1078" s="22"/>
      <c r="DN1078" s="22"/>
      <c r="DO1078" s="22"/>
      <c r="DP1078" s="22"/>
      <c r="DQ1078" s="22"/>
      <c r="DR1078" s="22"/>
      <c r="DS1078" s="22"/>
      <c r="DT1078" s="22"/>
      <c r="DU1078" s="22"/>
      <c r="DV1078" s="22"/>
      <c r="DW1078" s="22"/>
      <c r="DX1078" s="22"/>
      <c r="DY1078" s="22"/>
      <c r="DZ1078" s="22"/>
      <c r="EA1078" s="22"/>
      <c r="EB1078" s="22"/>
      <c r="EC1078" s="22"/>
      <c r="ED1078" s="22"/>
      <c r="EE1078" s="22"/>
      <c r="EF1078" s="22"/>
      <c r="EG1078" s="22"/>
      <c r="EH1078" s="22"/>
      <c r="EI1078" s="22"/>
      <c r="EJ1078" s="22"/>
      <c r="EK1078" s="22"/>
      <c r="EL1078" s="22"/>
      <c r="EM1078" s="22"/>
      <c r="EN1078" s="22"/>
      <c r="EO1078" s="22"/>
      <c r="EP1078" s="22"/>
      <c r="EQ1078" s="22"/>
      <c r="ER1078" s="22"/>
      <c r="ES1078" s="22"/>
      <c r="ET1078" s="22"/>
      <c r="EU1078" s="22"/>
      <c r="EV1078" s="22"/>
      <c r="EW1078" s="22"/>
      <c r="EX1078" s="22"/>
      <c r="EY1078" s="22"/>
      <c r="EZ1078" s="22"/>
      <c r="FA1078" s="22"/>
      <c r="FB1078" s="22"/>
      <c r="FC1078" s="22"/>
      <c r="FD1078" s="22"/>
      <c r="FE1078" s="22"/>
      <c r="FF1078" s="22"/>
      <c r="FG1078" s="22"/>
      <c r="FH1078" s="22"/>
      <c r="FI1078" s="22"/>
      <c r="FJ1078" s="22"/>
      <c r="FK1078" s="196"/>
      <c r="FQ1078" s="99"/>
    </row>
    <row r="1079" spans="2:173" s="12" customFormat="1">
      <c r="B1079" s="22"/>
      <c r="E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  <c r="Z1079" s="22"/>
      <c r="AA1079" s="22"/>
      <c r="AB1079" s="22"/>
      <c r="AC1079" s="22"/>
      <c r="AD1079" s="22"/>
      <c r="AE1079" s="22"/>
      <c r="AF1079" s="22"/>
      <c r="AG1079" s="22"/>
      <c r="AH1079" s="22"/>
      <c r="AI1079" s="22"/>
      <c r="AJ1079" s="22"/>
      <c r="AK1079" s="22"/>
      <c r="AL1079" s="22"/>
      <c r="AM1079" s="22"/>
      <c r="AN1079" s="22"/>
      <c r="AO1079" s="22"/>
      <c r="AP1079" s="22"/>
      <c r="AQ1079" s="22"/>
      <c r="AR1079" s="22"/>
      <c r="AS1079" s="22"/>
      <c r="AT1079" s="22"/>
      <c r="AU1079" s="22"/>
      <c r="AV1079" s="22"/>
      <c r="AW1079" s="22"/>
      <c r="AX1079" s="22"/>
      <c r="AY1079" s="22"/>
      <c r="AZ1079" s="22"/>
      <c r="BA1079" s="22"/>
      <c r="BB1079" s="22"/>
      <c r="BC1079" s="22"/>
      <c r="BD1079" s="22"/>
      <c r="BE1079" s="22"/>
      <c r="BF1079" s="22"/>
      <c r="BG1079" s="22"/>
      <c r="BH1079" s="22"/>
      <c r="BI1079" s="22"/>
      <c r="BJ1079" s="22"/>
      <c r="BK1079" s="22"/>
      <c r="BL1079" s="22"/>
      <c r="BM1079" s="22"/>
      <c r="BN1079" s="22"/>
      <c r="BO1079" s="22"/>
      <c r="BP1079" s="22"/>
      <c r="BQ1079" s="22"/>
      <c r="BR1079" s="22"/>
      <c r="BS1079" s="22"/>
      <c r="BT1079" s="22"/>
      <c r="BU1079" s="22"/>
      <c r="BV1079" s="22"/>
      <c r="BW1079" s="22"/>
      <c r="BX1079" s="22"/>
      <c r="BY1079" s="22"/>
      <c r="BZ1079" s="22"/>
      <c r="CA1079" s="22"/>
      <c r="CB1079" s="22"/>
      <c r="CC1079" s="22"/>
      <c r="CD1079" s="22"/>
      <c r="CE1079" s="22"/>
      <c r="CF1079" s="22"/>
      <c r="CG1079" s="22"/>
      <c r="CH1079" s="22"/>
      <c r="CI1079" s="22"/>
      <c r="CJ1079" s="22"/>
      <c r="CK1079" s="22"/>
      <c r="CL1079" s="22"/>
      <c r="CM1079" s="22"/>
      <c r="CN1079" s="22"/>
      <c r="CO1079" s="22"/>
      <c r="CP1079" s="22"/>
      <c r="CQ1079" s="22"/>
      <c r="CR1079" s="22"/>
      <c r="CS1079" s="22"/>
      <c r="CT1079" s="22"/>
      <c r="CU1079" s="22"/>
      <c r="CV1079" s="22"/>
      <c r="CW1079" s="22"/>
      <c r="CX1079" s="22"/>
      <c r="CY1079" s="22"/>
      <c r="CZ1079" s="22"/>
      <c r="DA1079" s="22"/>
      <c r="DB1079" s="22"/>
      <c r="DC1079" s="22"/>
      <c r="DD1079" s="22"/>
      <c r="DE1079" s="22"/>
      <c r="DF1079" s="22"/>
      <c r="DG1079" s="22"/>
      <c r="DH1079" s="22"/>
      <c r="DI1079" s="22"/>
      <c r="DJ1079" s="22"/>
      <c r="DK1079" s="22"/>
      <c r="DL1079" s="22"/>
      <c r="DM1079" s="22"/>
      <c r="DN1079" s="22"/>
      <c r="DO1079" s="22"/>
      <c r="DP1079" s="22"/>
      <c r="DQ1079" s="22"/>
      <c r="DR1079" s="22"/>
      <c r="DS1079" s="22"/>
      <c r="DT1079" s="22"/>
      <c r="DU1079" s="22"/>
      <c r="DV1079" s="22"/>
      <c r="DW1079" s="22"/>
      <c r="DX1079" s="22"/>
      <c r="DY1079" s="22"/>
      <c r="DZ1079" s="22"/>
      <c r="EA1079" s="22"/>
      <c r="EB1079" s="22"/>
      <c r="EC1079" s="22"/>
      <c r="ED1079" s="22"/>
      <c r="EE1079" s="22"/>
      <c r="EF1079" s="22"/>
      <c r="EG1079" s="22"/>
      <c r="EH1079" s="22"/>
      <c r="EI1079" s="22"/>
      <c r="EJ1079" s="22"/>
      <c r="EK1079" s="22"/>
      <c r="EL1079" s="22"/>
      <c r="EM1079" s="22"/>
      <c r="EN1079" s="22"/>
      <c r="EO1079" s="22"/>
      <c r="EP1079" s="22"/>
      <c r="EQ1079" s="22"/>
      <c r="ER1079" s="22"/>
      <c r="ES1079" s="22"/>
      <c r="ET1079" s="22"/>
      <c r="EU1079" s="22"/>
      <c r="EV1079" s="22"/>
      <c r="EW1079" s="22"/>
      <c r="EX1079" s="22"/>
      <c r="EY1079" s="22"/>
      <c r="EZ1079" s="22"/>
      <c r="FA1079" s="22"/>
      <c r="FB1079" s="22"/>
      <c r="FC1079" s="22"/>
      <c r="FD1079" s="22"/>
      <c r="FE1079" s="22"/>
      <c r="FF1079" s="22"/>
      <c r="FG1079" s="22"/>
      <c r="FH1079" s="22"/>
      <c r="FI1079" s="22"/>
      <c r="FJ1079" s="22"/>
      <c r="FK1079" s="196"/>
      <c r="FQ1079" s="99"/>
    </row>
    <row r="1080" spans="2:173" s="12" customFormat="1">
      <c r="B1080" s="22"/>
      <c r="E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  <c r="Z1080" s="22"/>
      <c r="AA1080" s="22"/>
      <c r="AB1080" s="22"/>
      <c r="AC1080" s="22"/>
      <c r="AD1080" s="22"/>
      <c r="AE1080" s="22"/>
      <c r="AF1080" s="22"/>
      <c r="AG1080" s="22"/>
      <c r="AH1080" s="22"/>
      <c r="AI1080" s="22"/>
      <c r="AJ1080" s="22"/>
      <c r="AK1080" s="22"/>
      <c r="AL1080" s="22"/>
      <c r="AM1080" s="22"/>
      <c r="AN1080" s="22"/>
      <c r="AO1080" s="22"/>
      <c r="AP1080" s="22"/>
      <c r="AQ1080" s="22"/>
      <c r="AR1080" s="22"/>
      <c r="AS1080" s="22"/>
      <c r="AT1080" s="22"/>
      <c r="AU1080" s="22"/>
      <c r="AV1080" s="22"/>
      <c r="AW1080" s="22"/>
      <c r="AX1080" s="22"/>
      <c r="AY1080" s="22"/>
      <c r="AZ1080" s="22"/>
      <c r="BA1080" s="22"/>
      <c r="BB1080" s="22"/>
      <c r="BC1080" s="22"/>
      <c r="BD1080" s="22"/>
      <c r="BE1080" s="22"/>
      <c r="BF1080" s="22"/>
      <c r="BG1080" s="22"/>
      <c r="BH1080" s="22"/>
      <c r="BI1080" s="22"/>
      <c r="BJ1080" s="22"/>
      <c r="BK1080" s="22"/>
      <c r="BL1080" s="22"/>
      <c r="BM1080" s="22"/>
      <c r="BN1080" s="22"/>
      <c r="BO1080" s="22"/>
      <c r="BP1080" s="22"/>
      <c r="BQ1080" s="22"/>
      <c r="BR1080" s="22"/>
      <c r="BS1080" s="22"/>
      <c r="BT1080" s="22"/>
      <c r="BU1080" s="22"/>
      <c r="BV1080" s="22"/>
      <c r="BW1080" s="22"/>
      <c r="BX1080" s="22"/>
      <c r="BY1080" s="22"/>
      <c r="BZ1080" s="22"/>
      <c r="CA1080" s="22"/>
      <c r="CB1080" s="22"/>
      <c r="CC1080" s="22"/>
      <c r="CD1080" s="22"/>
      <c r="CE1080" s="22"/>
      <c r="CF1080" s="22"/>
      <c r="CG1080" s="22"/>
      <c r="CH1080" s="22"/>
      <c r="CI1080" s="22"/>
      <c r="CJ1080" s="22"/>
      <c r="CK1080" s="22"/>
      <c r="CL1080" s="22"/>
      <c r="CM1080" s="22"/>
      <c r="CN1080" s="22"/>
      <c r="CO1080" s="22"/>
      <c r="CP1080" s="22"/>
      <c r="CQ1080" s="22"/>
      <c r="CR1080" s="22"/>
      <c r="CS1080" s="22"/>
      <c r="CT1080" s="22"/>
      <c r="CU1080" s="22"/>
      <c r="CV1080" s="22"/>
      <c r="CW1080" s="22"/>
      <c r="CX1080" s="22"/>
      <c r="CY1080" s="22"/>
      <c r="CZ1080" s="22"/>
      <c r="DA1080" s="22"/>
      <c r="DB1080" s="22"/>
      <c r="DC1080" s="22"/>
      <c r="DD1080" s="22"/>
      <c r="DE1080" s="22"/>
      <c r="DF1080" s="22"/>
      <c r="DG1080" s="22"/>
      <c r="DH1080" s="22"/>
      <c r="DI1080" s="22"/>
      <c r="DJ1080" s="22"/>
      <c r="DK1080" s="22"/>
      <c r="DL1080" s="22"/>
      <c r="DM1080" s="22"/>
      <c r="DN1080" s="22"/>
      <c r="DO1080" s="22"/>
      <c r="DP1080" s="22"/>
      <c r="DQ1080" s="22"/>
      <c r="DR1080" s="22"/>
      <c r="DS1080" s="22"/>
      <c r="DT1080" s="22"/>
      <c r="DU1080" s="22"/>
      <c r="DV1080" s="22"/>
      <c r="DW1080" s="22"/>
      <c r="DX1080" s="22"/>
      <c r="DY1080" s="22"/>
      <c r="DZ1080" s="22"/>
      <c r="EA1080" s="22"/>
      <c r="EB1080" s="22"/>
      <c r="EC1080" s="22"/>
      <c r="ED1080" s="22"/>
      <c r="EE1080" s="22"/>
      <c r="EF1080" s="22"/>
      <c r="EG1080" s="22"/>
      <c r="EH1080" s="22"/>
      <c r="EI1080" s="22"/>
      <c r="EJ1080" s="22"/>
      <c r="EK1080" s="22"/>
      <c r="EL1080" s="22"/>
      <c r="EM1080" s="22"/>
      <c r="EN1080" s="22"/>
      <c r="EO1080" s="22"/>
      <c r="EP1080" s="22"/>
      <c r="EQ1080" s="22"/>
      <c r="ER1080" s="22"/>
      <c r="ES1080" s="22"/>
      <c r="ET1080" s="22"/>
      <c r="EU1080" s="22"/>
      <c r="EV1080" s="22"/>
      <c r="EW1080" s="22"/>
      <c r="EX1080" s="22"/>
      <c r="EY1080" s="22"/>
      <c r="EZ1080" s="22"/>
      <c r="FA1080" s="22"/>
      <c r="FB1080" s="22"/>
      <c r="FC1080" s="22"/>
      <c r="FD1080" s="22"/>
      <c r="FE1080" s="22"/>
      <c r="FF1080" s="22"/>
      <c r="FG1080" s="22"/>
      <c r="FH1080" s="22"/>
      <c r="FI1080" s="22"/>
      <c r="FJ1080" s="22"/>
      <c r="FK1080" s="196"/>
      <c r="FQ1080" s="99"/>
    </row>
    <row r="1081" spans="2:173" s="12" customFormat="1">
      <c r="B1081" s="22"/>
      <c r="E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  <c r="Z1081" s="22"/>
      <c r="AA1081" s="22"/>
      <c r="AB1081" s="22"/>
      <c r="AC1081" s="22"/>
      <c r="AD1081" s="22"/>
      <c r="AE1081" s="22"/>
      <c r="AF1081" s="22"/>
      <c r="AG1081" s="22"/>
      <c r="AH1081" s="22"/>
      <c r="AI1081" s="22"/>
      <c r="AJ1081" s="22"/>
      <c r="AK1081" s="22"/>
      <c r="AL1081" s="22"/>
      <c r="AM1081" s="22"/>
      <c r="AN1081" s="22"/>
      <c r="AO1081" s="22"/>
      <c r="AP1081" s="22"/>
      <c r="AQ1081" s="22"/>
      <c r="AR1081" s="22"/>
      <c r="AS1081" s="22"/>
      <c r="AT1081" s="22"/>
      <c r="AU1081" s="22"/>
      <c r="AV1081" s="22"/>
      <c r="AW1081" s="22"/>
      <c r="AX1081" s="22"/>
      <c r="AY1081" s="22"/>
      <c r="AZ1081" s="22"/>
      <c r="BA1081" s="22"/>
      <c r="BB1081" s="22"/>
      <c r="BC1081" s="22"/>
      <c r="BD1081" s="22"/>
      <c r="BE1081" s="22"/>
      <c r="BF1081" s="22"/>
      <c r="BG1081" s="22"/>
      <c r="BH1081" s="22"/>
      <c r="BI1081" s="22"/>
      <c r="BJ1081" s="22"/>
      <c r="BK1081" s="22"/>
      <c r="BL1081" s="22"/>
      <c r="BM1081" s="22"/>
      <c r="BN1081" s="22"/>
      <c r="BO1081" s="22"/>
      <c r="BP1081" s="22"/>
      <c r="BQ1081" s="22"/>
      <c r="BR1081" s="22"/>
      <c r="BS1081" s="22"/>
      <c r="BT1081" s="22"/>
      <c r="BU1081" s="22"/>
      <c r="BV1081" s="22"/>
      <c r="BW1081" s="22"/>
      <c r="BX1081" s="22"/>
      <c r="BY1081" s="22"/>
      <c r="BZ1081" s="22"/>
      <c r="CA1081" s="22"/>
      <c r="CB1081" s="22"/>
      <c r="CC1081" s="22"/>
      <c r="CD1081" s="22"/>
      <c r="CE1081" s="22"/>
      <c r="CF1081" s="22"/>
      <c r="CG1081" s="22"/>
      <c r="CH1081" s="22"/>
      <c r="CI1081" s="22"/>
      <c r="CJ1081" s="22"/>
      <c r="CK1081" s="22"/>
      <c r="CL1081" s="22"/>
      <c r="CM1081" s="22"/>
      <c r="CN1081" s="22"/>
      <c r="CO1081" s="22"/>
      <c r="CP1081" s="22"/>
      <c r="CQ1081" s="22"/>
      <c r="CR1081" s="22"/>
      <c r="CS1081" s="22"/>
      <c r="CT1081" s="22"/>
      <c r="CU1081" s="22"/>
      <c r="CV1081" s="22"/>
      <c r="CW1081" s="22"/>
      <c r="CX1081" s="22"/>
      <c r="CY1081" s="22"/>
      <c r="CZ1081" s="22"/>
      <c r="DA1081" s="22"/>
      <c r="DB1081" s="22"/>
      <c r="DC1081" s="22"/>
      <c r="DD1081" s="22"/>
      <c r="DE1081" s="22"/>
      <c r="DF1081" s="22"/>
      <c r="DG1081" s="22"/>
      <c r="DH1081" s="22"/>
      <c r="DI1081" s="22"/>
      <c r="DJ1081" s="22"/>
      <c r="DK1081" s="22"/>
      <c r="DL1081" s="22"/>
      <c r="DM1081" s="22"/>
      <c r="DN1081" s="22"/>
      <c r="DO1081" s="22"/>
      <c r="DP1081" s="22"/>
      <c r="DQ1081" s="22"/>
      <c r="DR1081" s="22"/>
      <c r="DS1081" s="22"/>
      <c r="DT1081" s="22"/>
      <c r="DU1081" s="22"/>
      <c r="DV1081" s="22"/>
      <c r="DW1081" s="22"/>
      <c r="DX1081" s="22"/>
      <c r="DY1081" s="22"/>
      <c r="DZ1081" s="22"/>
      <c r="EA1081" s="22"/>
      <c r="EB1081" s="22"/>
      <c r="EC1081" s="22"/>
      <c r="ED1081" s="22"/>
      <c r="EE1081" s="22"/>
      <c r="EF1081" s="22"/>
      <c r="EG1081" s="22"/>
      <c r="EH1081" s="22"/>
      <c r="EI1081" s="22"/>
      <c r="EJ1081" s="22"/>
      <c r="EK1081" s="22"/>
      <c r="EL1081" s="22"/>
      <c r="EM1081" s="22"/>
      <c r="EN1081" s="22"/>
      <c r="EO1081" s="22"/>
      <c r="EP1081" s="22"/>
      <c r="EQ1081" s="22"/>
      <c r="ER1081" s="22"/>
      <c r="ES1081" s="22"/>
      <c r="ET1081" s="22"/>
      <c r="EU1081" s="22"/>
      <c r="EV1081" s="22"/>
      <c r="EW1081" s="22"/>
      <c r="EX1081" s="22"/>
      <c r="EY1081" s="22"/>
      <c r="EZ1081" s="22"/>
      <c r="FA1081" s="22"/>
      <c r="FB1081" s="22"/>
      <c r="FC1081" s="22"/>
      <c r="FD1081" s="22"/>
      <c r="FE1081" s="22"/>
      <c r="FF1081" s="22"/>
      <c r="FG1081" s="22"/>
      <c r="FH1081" s="22"/>
      <c r="FI1081" s="22"/>
      <c r="FJ1081" s="22"/>
      <c r="FK1081" s="196"/>
      <c r="FQ1081" s="99"/>
    </row>
    <row r="1082" spans="2:173" s="12" customFormat="1">
      <c r="B1082" s="22"/>
      <c r="E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  <c r="Z1082" s="22"/>
      <c r="AA1082" s="22"/>
      <c r="AB1082" s="22"/>
      <c r="AC1082" s="22"/>
      <c r="AD1082" s="22"/>
      <c r="AE1082" s="22"/>
      <c r="AF1082" s="22"/>
      <c r="AG1082" s="22"/>
      <c r="AH1082" s="22"/>
      <c r="AI1082" s="22"/>
      <c r="AJ1082" s="22"/>
      <c r="AK1082" s="22"/>
      <c r="AL1082" s="22"/>
      <c r="AM1082" s="22"/>
      <c r="AN1082" s="22"/>
      <c r="AO1082" s="22"/>
      <c r="AP1082" s="22"/>
      <c r="AQ1082" s="22"/>
      <c r="AR1082" s="22"/>
      <c r="AS1082" s="22"/>
      <c r="AT1082" s="22"/>
      <c r="AU1082" s="22"/>
      <c r="AV1082" s="22"/>
      <c r="AW1082" s="22"/>
      <c r="AX1082" s="22"/>
      <c r="AY1082" s="22"/>
      <c r="AZ1082" s="22"/>
      <c r="BA1082" s="22"/>
      <c r="BB1082" s="22"/>
      <c r="BC1082" s="22"/>
      <c r="BD1082" s="22"/>
      <c r="BE1082" s="22"/>
      <c r="BF1082" s="22"/>
      <c r="BG1082" s="22"/>
      <c r="BH1082" s="22"/>
      <c r="BI1082" s="22"/>
      <c r="BJ1082" s="22"/>
      <c r="BK1082" s="22"/>
      <c r="BL1082" s="22"/>
      <c r="BM1082" s="22"/>
      <c r="BN1082" s="22"/>
      <c r="BO1082" s="22"/>
      <c r="BP1082" s="22"/>
      <c r="BQ1082" s="22"/>
      <c r="BR1082" s="22"/>
      <c r="BS1082" s="22"/>
      <c r="BT1082" s="22"/>
      <c r="BU1082" s="22"/>
      <c r="BV1082" s="22"/>
      <c r="BW1082" s="22"/>
      <c r="BX1082" s="22"/>
      <c r="BY1082" s="22"/>
      <c r="BZ1082" s="22"/>
      <c r="CA1082" s="22"/>
      <c r="CB1082" s="22"/>
      <c r="CC1082" s="22"/>
      <c r="CD1082" s="22"/>
      <c r="CE1082" s="22"/>
      <c r="CF1082" s="22"/>
      <c r="CG1082" s="22"/>
      <c r="CH1082" s="22"/>
      <c r="CI1082" s="22"/>
      <c r="CJ1082" s="22"/>
      <c r="CK1082" s="22"/>
      <c r="CL1082" s="22"/>
      <c r="CM1082" s="22"/>
      <c r="CN1082" s="22"/>
      <c r="CO1082" s="22"/>
      <c r="CP1082" s="22"/>
      <c r="CQ1082" s="22"/>
      <c r="CR1082" s="22"/>
      <c r="CS1082" s="22"/>
      <c r="CT1082" s="22"/>
      <c r="CU1082" s="22"/>
      <c r="CV1082" s="22"/>
      <c r="CW1082" s="22"/>
      <c r="CX1082" s="22"/>
      <c r="CY1082" s="22"/>
      <c r="CZ1082" s="22"/>
      <c r="DA1082" s="22"/>
      <c r="DB1082" s="22"/>
      <c r="DC1082" s="22"/>
      <c r="DD1082" s="22"/>
      <c r="DE1082" s="22"/>
      <c r="DF1082" s="22"/>
      <c r="DG1082" s="22"/>
      <c r="DH1082" s="22"/>
      <c r="DI1082" s="22"/>
      <c r="DJ1082" s="22"/>
      <c r="DK1082" s="22"/>
      <c r="DL1082" s="22"/>
      <c r="DM1082" s="22"/>
      <c r="DN1082" s="22"/>
      <c r="DO1082" s="22"/>
      <c r="DP1082" s="22"/>
      <c r="DQ1082" s="22"/>
      <c r="DR1082" s="22"/>
      <c r="DS1082" s="22"/>
      <c r="DT1082" s="22"/>
      <c r="DU1082" s="22"/>
      <c r="DV1082" s="22"/>
      <c r="DW1082" s="22"/>
      <c r="DX1082" s="22"/>
      <c r="DY1082" s="22"/>
      <c r="DZ1082" s="22"/>
      <c r="EA1082" s="22"/>
      <c r="EB1082" s="22"/>
      <c r="EC1082" s="22"/>
      <c r="ED1082" s="22"/>
      <c r="EE1082" s="22"/>
      <c r="EF1082" s="22"/>
      <c r="EG1082" s="22"/>
      <c r="EH1082" s="22"/>
      <c r="EI1082" s="22"/>
      <c r="EJ1082" s="22"/>
      <c r="EK1082" s="22"/>
      <c r="EL1082" s="22"/>
      <c r="EM1082" s="22"/>
      <c r="EN1082" s="22"/>
      <c r="EO1082" s="22"/>
      <c r="EP1082" s="22"/>
      <c r="EQ1082" s="22"/>
      <c r="ER1082" s="22"/>
      <c r="ES1082" s="22"/>
      <c r="ET1082" s="22"/>
      <c r="EU1082" s="22"/>
      <c r="EV1082" s="22"/>
      <c r="EW1082" s="22"/>
      <c r="EX1082" s="22"/>
      <c r="EY1082" s="22"/>
      <c r="EZ1082" s="22"/>
      <c r="FA1082" s="22"/>
      <c r="FB1082" s="22"/>
      <c r="FC1082" s="22"/>
      <c r="FD1082" s="22"/>
      <c r="FE1082" s="22"/>
      <c r="FF1082" s="22"/>
      <c r="FG1082" s="22"/>
      <c r="FH1082" s="22"/>
      <c r="FI1082" s="22"/>
      <c r="FJ1082" s="22"/>
      <c r="FK1082" s="196"/>
      <c r="FQ1082" s="99"/>
    </row>
    <row r="1083" spans="2:173" s="12" customFormat="1">
      <c r="B1083" s="22"/>
      <c r="E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  <c r="AD1083" s="22"/>
      <c r="AE1083" s="22"/>
      <c r="AF1083" s="22"/>
      <c r="AG1083" s="22"/>
      <c r="AH1083" s="22"/>
      <c r="AI1083" s="22"/>
      <c r="AJ1083" s="22"/>
      <c r="AK1083" s="22"/>
      <c r="AL1083" s="22"/>
      <c r="AM1083" s="22"/>
      <c r="AN1083" s="22"/>
      <c r="AO1083" s="22"/>
      <c r="AP1083" s="22"/>
      <c r="AQ1083" s="22"/>
      <c r="AR1083" s="22"/>
      <c r="AS1083" s="22"/>
      <c r="AT1083" s="22"/>
      <c r="AU1083" s="22"/>
      <c r="AV1083" s="22"/>
      <c r="AW1083" s="22"/>
      <c r="AX1083" s="22"/>
      <c r="AY1083" s="22"/>
      <c r="AZ1083" s="22"/>
      <c r="BA1083" s="22"/>
      <c r="BB1083" s="22"/>
      <c r="BC1083" s="22"/>
      <c r="BD1083" s="22"/>
      <c r="BE1083" s="22"/>
      <c r="BF1083" s="22"/>
      <c r="BG1083" s="22"/>
      <c r="BH1083" s="22"/>
      <c r="BI1083" s="22"/>
      <c r="BJ1083" s="22"/>
      <c r="BK1083" s="22"/>
      <c r="BL1083" s="22"/>
      <c r="BM1083" s="22"/>
      <c r="BN1083" s="22"/>
      <c r="BO1083" s="22"/>
      <c r="BP1083" s="22"/>
      <c r="BQ1083" s="22"/>
      <c r="BR1083" s="22"/>
      <c r="BS1083" s="22"/>
      <c r="BT1083" s="22"/>
      <c r="BU1083" s="22"/>
      <c r="BV1083" s="22"/>
      <c r="BW1083" s="22"/>
      <c r="BX1083" s="22"/>
      <c r="BY1083" s="22"/>
      <c r="BZ1083" s="22"/>
      <c r="CA1083" s="22"/>
      <c r="CB1083" s="22"/>
      <c r="CC1083" s="22"/>
      <c r="CD1083" s="22"/>
      <c r="CE1083" s="22"/>
      <c r="CF1083" s="22"/>
      <c r="CG1083" s="22"/>
      <c r="CH1083" s="22"/>
      <c r="CI1083" s="22"/>
      <c r="CJ1083" s="22"/>
      <c r="CK1083" s="22"/>
      <c r="CL1083" s="22"/>
      <c r="CM1083" s="22"/>
      <c r="CN1083" s="22"/>
      <c r="CO1083" s="22"/>
      <c r="CP1083" s="22"/>
      <c r="CQ1083" s="22"/>
      <c r="CR1083" s="22"/>
      <c r="CS1083" s="22"/>
      <c r="CT1083" s="22"/>
      <c r="CU1083" s="22"/>
      <c r="CV1083" s="22"/>
      <c r="CW1083" s="22"/>
      <c r="CX1083" s="22"/>
      <c r="CY1083" s="22"/>
      <c r="CZ1083" s="22"/>
      <c r="DA1083" s="22"/>
      <c r="DB1083" s="22"/>
      <c r="DC1083" s="22"/>
      <c r="DD1083" s="22"/>
      <c r="DE1083" s="22"/>
      <c r="DF1083" s="22"/>
      <c r="DG1083" s="22"/>
      <c r="DH1083" s="22"/>
      <c r="DI1083" s="22"/>
      <c r="DJ1083" s="22"/>
      <c r="DK1083" s="22"/>
      <c r="DL1083" s="22"/>
      <c r="DM1083" s="22"/>
      <c r="DN1083" s="22"/>
      <c r="DO1083" s="22"/>
      <c r="DP1083" s="22"/>
      <c r="DQ1083" s="22"/>
      <c r="DR1083" s="22"/>
      <c r="DS1083" s="22"/>
      <c r="DT1083" s="22"/>
      <c r="DU1083" s="22"/>
      <c r="DV1083" s="22"/>
      <c r="DW1083" s="22"/>
      <c r="DX1083" s="22"/>
      <c r="DY1083" s="22"/>
      <c r="DZ1083" s="22"/>
      <c r="EA1083" s="22"/>
      <c r="EB1083" s="22"/>
      <c r="EC1083" s="22"/>
      <c r="ED1083" s="22"/>
      <c r="EE1083" s="22"/>
      <c r="EF1083" s="22"/>
      <c r="EG1083" s="22"/>
      <c r="EH1083" s="22"/>
      <c r="EI1083" s="22"/>
      <c r="EJ1083" s="22"/>
      <c r="EK1083" s="22"/>
      <c r="EL1083" s="22"/>
      <c r="EM1083" s="22"/>
      <c r="EN1083" s="22"/>
      <c r="EO1083" s="22"/>
      <c r="EP1083" s="22"/>
      <c r="EQ1083" s="22"/>
      <c r="ER1083" s="22"/>
      <c r="ES1083" s="22"/>
      <c r="ET1083" s="22"/>
      <c r="EU1083" s="22"/>
      <c r="EV1083" s="22"/>
      <c r="EW1083" s="22"/>
      <c r="EX1083" s="22"/>
      <c r="EY1083" s="22"/>
      <c r="EZ1083" s="22"/>
      <c r="FA1083" s="22"/>
      <c r="FB1083" s="22"/>
      <c r="FC1083" s="22"/>
      <c r="FD1083" s="22"/>
      <c r="FE1083" s="22"/>
      <c r="FF1083" s="22"/>
      <c r="FG1083" s="22"/>
      <c r="FH1083" s="22"/>
      <c r="FI1083" s="22"/>
      <c r="FJ1083" s="22"/>
      <c r="FK1083" s="196"/>
      <c r="FQ1083" s="99"/>
    </row>
    <row r="1084" spans="2:173" s="12" customFormat="1">
      <c r="B1084" s="22"/>
      <c r="E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  <c r="Z1084" s="22"/>
      <c r="AA1084" s="22"/>
      <c r="AB1084" s="22"/>
      <c r="AC1084" s="22"/>
      <c r="AD1084" s="22"/>
      <c r="AE1084" s="22"/>
      <c r="AF1084" s="22"/>
      <c r="AG1084" s="22"/>
      <c r="AH1084" s="22"/>
      <c r="AI1084" s="22"/>
      <c r="AJ1084" s="22"/>
      <c r="AK1084" s="22"/>
      <c r="AL1084" s="22"/>
      <c r="AM1084" s="22"/>
      <c r="AN1084" s="22"/>
      <c r="AO1084" s="22"/>
      <c r="AP1084" s="22"/>
      <c r="AQ1084" s="22"/>
      <c r="AR1084" s="22"/>
      <c r="AS1084" s="22"/>
      <c r="AT1084" s="22"/>
      <c r="AU1084" s="22"/>
      <c r="AV1084" s="22"/>
      <c r="AW1084" s="22"/>
      <c r="AX1084" s="22"/>
      <c r="AY1084" s="22"/>
      <c r="AZ1084" s="22"/>
      <c r="BA1084" s="22"/>
      <c r="BB1084" s="22"/>
      <c r="BC1084" s="22"/>
      <c r="BD1084" s="22"/>
      <c r="BE1084" s="22"/>
      <c r="BF1084" s="22"/>
      <c r="BG1084" s="22"/>
      <c r="BH1084" s="22"/>
      <c r="BI1084" s="22"/>
      <c r="BJ1084" s="22"/>
      <c r="BK1084" s="22"/>
      <c r="BL1084" s="22"/>
      <c r="BM1084" s="22"/>
      <c r="BN1084" s="22"/>
      <c r="BO1084" s="22"/>
      <c r="BP1084" s="22"/>
      <c r="BQ1084" s="22"/>
      <c r="BR1084" s="22"/>
      <c r="BS1084" s="22"/>
      <c r="BT1084" s="22"/>
      <c r="BU1084" s="22"/>
      <c r="BV1084" s="22"/>
      <c r="BW1084" s="22"/>
      <c r="BX1084" s="22"/>
      <c r="BY1084" s="22"/>
      <c r="BZ1084" s="22"/>
      <c r="CA1084" s="22"/>
      <c r="CB1084" s="22"/>
      <c r="CC1084" s="22"/>
      <c r="CD1084" s="22"/>
      <c r="CE1084" s="22"/>
      <c r="CF1084" s="22"/>
      <c r="CG1084" s="22"/>
      <c r="CH1084" s="22"/>
      <c r="CI1084" s="22"/>
      <c r="CJ1084" s="22"/>
      <c r="CK1084" s="22"/>
      <c r="CL1084" s="22"/>
      <c r="CM1084" s="22"/>
      <c r="CN1084" s="22"/>
      <c r="CO1084" s="22"/>
      <c r="CP1084" s="22"/>
      <c r="CQ1084" s="22"/>
      <c r="CR1084" s="22"/>
      <c r="CS1084" s="22"/>
      <c r="CT1084" s="22"/>
      <c r="CU1084" s="22"/>
      <c r="CV1084" s="22"/>
      <c r="CW1084" s="22"/>
      <c r="CX1084" s="22"/>
      <c r="CY1084" s="22"/>
      <c r="CZ1084" s="22"/>
      <c r="DA1084" s="22"/>
      <c r="DB1084" s="22"/>
      <c r="DC1084" s="22"/>
      <c r="DD1084" s="22"/>
      <c r="DE1084" s="22"/>
      <c r="DF1084" s="22"/>
      <c r="DG1084" s="22"/>
      <c r="DH1084" s="22"/>
      <c r="DI1084" s="22"/>
      <c r="DJ1084" s="22"/>
      <c r="DK1084" s="22"/>
      <c r="DL1084" s="22"/>
      <c r="DM1084" s="22"/>
      <c r="DN1084" s="22"/>
      <c r="DO1084" s="22"/>
      <c r="DP1084" s="22"/>
      <c r="DQ1084" s="22"/>
      <c r="DR1084" s="22"/>
      <c r="DS1084" s="22"/>
      <c r="DT1084" s="22"/>
      <c r="DU1084" s="22"/>
      <c r="DV1084" s="22"/>
      <c r="DW1084" s="22"/>
      <c r="DX1084" s="22"/>
      <c r="DY1084" s="22"/>
      <c r="DZ1084" s="22"/>
      <c r="EA1084" s="22"/>
      <c r="EB1084" s="22"/>
      <c r="EC1084" s="22"/>
      <c r="ED1084" s="22"/>
      <c r="EE1084" s="22"/>
      <c r="EF1084" s="22"/>
      <c r="EG1084" s="22"/>
      <c r="EH1084" s="22"/>
      <c r="EI1084" s="22"/>
      <c r="EJ1084" s="22"/>
      <c r="EK1084" s="22"/>
      <c r="EL1084" s="22"/>
      <c r="EM1084" s="22"/>
      <c r="EN1084" s="22"/>
      <c r="EO1084" s="22"/>
      <c r="EP1084" s="22"/>
      <c r="EQ1084" s="22"/>
      <c r="ER1084" s="22"/>
      <c r="ES1084" s="22"/>
      <c r="ET1084" s="22"/>
      <c r="EU1084" s="22"/>
      <c r="EV1084" s="22"/>
      <c r="EW1084" s="22"/>
      <c r="EX1084" s="22"/>
      <c r="EY1084" s="22"/>
      <c r="EZ1084" s="22"/>
      <c r="FA1084" s="22"/>
      <c r="FB1084" s="22"/>
      <c r="FC1084" s="22"/>
      <c r="FD1084" s="22"/>
      <c r="FE1084" s="22"/>
      <c r="FF1084" s="22"/>
      <c r="FG1084" s="22"/>
      <c r="FH1084" s="22"/>
      <c r="FI1084" s="22"/>
      <c r="FJ1084" s="22"/>
      <c r="FK1084" s="196"/>
      <c r="FQ1084" s="99"/>
    </row>
    <row r="1085" spans="2:173" s="12" customFormat="1">
      <c r="B1085" s="22"/>
      <c r="E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  <c r="Z1085" s="22"/>
      <c r="AA1085" s="22"/>
      <c r="AB1085" s="22"/>
      <c r="AC1085" s="22"/>
      <c r="AD1085" s="22"/>
      <c r="AE1085" s="22"/>
      <c r="AF1085" s="22"/>
      <c r="AG1085" s="22"/>
      <c r="AH1085" s="22"/>
      <c r="AI1085" s="22"/>
      <c r="AJ1085" s="22"/>
      <c r="AK1085" s="22"/>
      <c r="AL1085" s="22"/>
      <c r="AM1085" s="22"/>
      <c r="AN1085" s="22"/>
      <c r="AO1085" s="22"/>
      <c r="AP1085" s="22"/>
      <c r="AQ1085" s="22"/>
      <c r="AR1085" s="22"/>
      <c r="AS1085" s="22"/>
      <c r="AT1085" s="22"/>
      <c r="AU1085" s="22"/>
      <c r="AV1085" s="22"/>
      <c r="AW1085" s="22"/>
      <c r="AX1085" s="22"/>
      <c r="AY1085" s="22"/>
      <c r="AZ1085" s="22"/>
      <c r="BA1085" s="22"/>
      <c r="BB1085" s="22"/>
      <c r="BC1085" s="22"/>
      <c r="BD1085" s="22"/>
      <c r="BE1085" s="22"/>
      <c r="BF1085" s="22"/>
      <c r="BG1085" s="22"/>
      <c r="BH1085" s="22"/>
      <c r="BI1085" s="22"/>
      <c r="BJ1085" s="22"/>
      <c r="BK1085" s="22"/>
      <c r="BL1085" s="22"/>
      <c r="BM1085" s="22"/>
      <c r="BN1085" s="22"/>
      <c r="BO1085" s="22"/>
      <c r="BP1085" s="22"/>
      <c r="BQ1085" s="22"/>
      <c r="BR1085" s="22"/>
      <c r="BS1085" s="22"/>
      <c r="BT1085" s="22"/>
      <c r="BU1085" s="22"/>
      <c r="BV1085" s="22"/>
      <c r="BW1085" s="22"/>
      <c r="BX1085" s="22"/>
      <c r="BY1085" s="22"/>
      <c r="BZ1085" s="22"/>
      <c r="CA1085" s="22"/>
      <c r="CB1085" s="22"/>
      <c r="CC1085" s="22"/>
      <c r="CD1085" s="22"/>
      <c r="CE1085" s="22"/>
      <c r="CF1085" s="22"/>
      <c r="CG1085" s="22"/>
      <c r="CH1085" s="22"/>
      <c r="CI1085" s="22"/>
      <c r="CJ1085" s="22"/>
      <c r="CK1085" s="22"/>
      <c r="CL1085" s="22"/>
      <c r="CM1085" s="22"/>
      <c r="CN1085" s="22"/>
      <c r="CO1085" s="22"/>
      <c r="CP1085" s="22"/>
      <c r="CQ1085" s="22"/>
      <c r="CR1085" s="22"/>
      <c r="CS1085" s="22"/>
      <c r="CT1085" s="22"/>
      <c r="CU1085" s="22"/>
      <c r="CV1085" s="22"/>
      <c r="CW1085" s="22"/>
      <c r="CX1085" s="22"/>
      <c r="CY1085" s="22"/>
      <c r="CZ1085" s="22"/>
      <c r="DA1085" s="22"/>
      <c r="DB1085" s="22"/>
      <c r="DC1085" s="22"/>
      <c r="DD1085" s="22"/>
      <c r="DE1085" s="22"/>
      <c r="DF1085" s="22"/>
      <c r="DG1085" s="22"/>
      <c r="DH1085" s="22"/>
      <c r="DI1085" s="22"/>
      <c r="DJ1085" s="22"/>
      <c r="DK1085" s="22"/>
      <c r="DL1085" s="22"/>
      <c r="DM1085" s="22"/>
      <c r="DN1085" s="22"/>
      <c r="DO1085" s="22"/>
      <c r="DP1085" s="22"/>
      <c r="DQ1085" s="22"/>
      <c r="DR1085" s="22"/>
      <c r="DS1085" s="22"/>
      <c r="DT1085" s="22"/>
      <c r="DU1085" s="22"/>
      <c r="DV1085" s="22"/>
      <c r="DW1085" s="22"/>
      <c r="DX1085" s="22"/>
      <c r="DY1085" s="22"/>
      <c r="DZ1085" s="22"/>
      <c r="EA1085" s="22"/>
      <c r="EB1085" s="22"/>
      <c r="EC1085" s="22"/>
      <c r="ED1085" s="22"/>
      <c r="EE1085" s="22"/>
      <c r="EF1085" s="22"/>
      <c r="EG1085" s="22"/>
      <c r="EH1085" s="22"/>
      <c r="EI1085" s="22"/>
      <c r="EJ1085" s="22"/>
      <c r="EK1085" s="22"/>
      <c r="EL1085" s="22"/>
      <c r="EM1085" s="22"/>
      <c r="EN1085" s="22"/>
      <c r="EO1085" s="22"/>
      <c r="EP1085" s="22"/>
      <c r="EQ1085" s="22"/>
      <c r="ER1085" s="22"/>
      <c r="ES1085" s="22"/>
      <c r="ET1085" s="22"/>
      <c r="EU1085" s="22"/>
      <c r="EV1085" s="22"/>
      <c r="EW1085" s="22"/>
      <c r="EX1085" s="22"/>
      <c r="EY1085" s="22"/>
      <c r="EZ1085" s="22"/>
      <c r="FA1085" s="22"/>
      <c r="FB1085" s="22"/>
      <c r="FC1085" s="22"/>
      <c r="FD1085" s="22"/>
      <c r="FE1085" s="22"/>
      <c r="FF1085" s="22"/>
      <c r="FG1085" s="22"/>
      <c r="FH1085" s="22"/>
      <c r="FI1085" s="22"/>
      <c r="FJ1085" s="22"/>
      <c r="FK1085" s="196"/>
      <c r="FQ1085" s="99"/>
    </row>
    <row r="1086" spans="2:173" s="12" customFormat="1">
      <c r="B1086" s="22"/>
      <c r="E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  <c r="Z1086" s="22"/>
      <c r="AA1086" s="22"/>
      <c r="AB1086" s="22"/>
      <c r="AC1086" s="22"/>
      <c r="AD1086" s="22"/>
      <c r="AE1086" s="22"/>
      <c r="AF1086" s="22"/>
      <c r="AG1086" s="22"/>
      <c r="AH1086" s="22"/>
      <c r="AI1086" s="22"/>
      <c r="AJ1086" s="22"/>
      <c r="AK1086" s="22"/>
      <c r="AL1086" s="22"/>
      <c r="AM1086" s="22"/>
      <c r="AN1086" s="22"/>
      <c r="AO1086" s="22"/>
      <c r="AP1086" s="22"/>
      <c r="AQ1086" s="22"/>
      <c r="AR1086" s="22"/>
      <c r="AS1086" s="22"/>
      <c r="AT1086" s="22"/>
      <c r="AU1086" s="22"/>
      <c r="AV1086" s="22"/>
      <c r="AW1086" s="22"/>
      <c r="AX1086" s="22"/>
      <c r="AY1086" s="22"/>
      <c r="AZ1086" s="22"/>
      <c r="BA1086" s="22"/>
      <c r="BB1086" s="22"/>
      <c r="BC1086" s="22"/>
      <c r="BD1086" s="22"/>
      <c r="BE1086" s="22"/>
      <c r="BF1086" s="22"/>
      <c r="BG1086" s="22"/>
      <c r="BH1086" s="22"/>
      <c r="BI1086" s="22"/>
      <c r="BJ1086" s="22"/>
      <c r="BK1086" s="22"/>
      <c r="BL1086" s="22"/>
      <c r="BM1086" s="22"/>
      <c r="BN1086" s="22"/>
      <c r="BO1086" s="22"/>
      <c r="BP1086" s="22"/>
      <c r="BQ1086" s="22"/>
      <c r="BR1086" s="22"/>
      <c r="BS1086" s="22"/>
      <c r="BT1086" s="22"/>
      <c r="BU1086" s="22"/>
      <c r="BV1086" s="22"/>
      <c r="BW1086" s="22"/>
      <c r="BX1086" s="22"/>
      <c r="BY1086" s="22"/>
      <c r="BZ1086" s="22"/>
      <c r="CA1086" s="22"/>
      <c r="CB1086" s="22"/>
      <c r="CC1086" s="22"/>
      <c r="CD1086" s="22"/>
      <c r="CE1086" s="22"/>
      <c r="CF1086" s="22"/>
      <c r="CG1086" s="22"/>
      <c r="CH1086" s="22"/>
      <c r="CI1086" s="22"/>
      <c r="CJ1086" s="22"/>
      <c r="CK1086" s="22"/>
      <c r="CL1086" s="22"/>
      <c r="CM1086" s="22"/>
      <c r="CN1086" s="22"/>
      <c r="CO1086" s="22"/>
      <c r="CP1086" s="22"/>
      <c r="CQ1086" s="22"/>
      <c r="CR1086" s="22"/>
      <c r="CS1086" s="22"/>
      <c r="CT1086" s="22"/>
      <c r="CU1086" s="22"/>
      <c r="CV1086" s="22"/>
      <c r="CW1086" s="22"/>
      <c r="CX1086" s="22"/>
      <c r="CY1086" s="22"/>
      <c r="CZ1086" s="22"/>
      <c r="DA1086" s="22"/>
      <c r="DB1086" s="22"/>
      <c r="DC1086" s="22"/>
      <c r="DD1086" s="22"/>
      <c r="DE1086" s="22"/>
      <c r="DF1086" s="22"/>
      <c r="DG1086" s="22"/>
      <c r="DH1086" s="22"/>
      <c r="DI1086" s="22"/>
      <c r="DJ1086" s="22"/>
      <c r="DK1086" s="22"/>
      <c r="DL1086" s="22"/>
      <c r="DM1086" s="22"/>
      <c r="DN1086" s="22"/>
      <c r="DO1086" s="22"/>
      <c r="DP1086" s="22"/>
      <c r="DQ1086" s="22"/>
      <c r="DR1086" s="22"/>
      <c r="DS1086" s="22"/>
      <c r="DT1086" s="22"/>
      <c r="DU1086" s="22"/>
      <c r="DV1086" s="22"/>
      <c r="DW1086" s="22"/>
      <c r="DX1086" s="22"/>
      <c r="DY1086" s="22"/>
      <c r="DZ1086" s="22"/>
      <c r="EA1086" s="22"/>
      <c r="EB1086" s="22"/>
      <c r="EC1086" s="22"/>
      <c r="ED1086" s="22"/>
      <c r="EE1086" s="22"/>
      <c r="EF1086" s="22"/>
      <c r="EG1086" s="22"/>
      <c r="EH1086" s="22"/>
      <c r="EI1086" s="22"/>
      <c r="EJ1086" s="22"/>
      <c r="EK1086" s="22"/>
      <c r="EL1086" s="22"/>
      <c r="EM1086" s="22"/>
      <c r="EN1086" s="22"/>
      <c r="EO1086" s="22"/>
      <c r="EP1086" s="22"/>
      <c r="EQ1086" s="22"/>
      <c r="ER1086" s="22"/>
      <c r="ES1086" s="22"/>
      <c r="ET1086" s="22"/>
      <c r="EU1086" s="22"/>
      <c r="EV1086" s="22"/>
      <c r="EW1086" s="22"/>
      <c r="EX1086" s="22"/>
      <c r="EY1086" s="22"/>
      <c r="EZ1086" s="22"/>
      <c r="FA1086" s="22"/>
      <c r="FB1086" s="22"/>
      <c r="FC1086" s="22"/>
      <c r="FD1086" s="22"/>
      <c r="FE1086" s="22"/>
      <c r="FF1086" s="22"/>
      <c r="FG1086" s="22"/>
      <c r="FH1086" s="22"/>
      <c r="FI1086" s="22"/>
      <c r="FJ1086" s="22"/>
      <c r="FK1086" s="196"/>
      <c r="FQ1086" s="99"/>
    </row>
    <row r="1087" spans="2:173" s="12" customFormat="1">
      <c r="B1087" s="22"/>
      <c r="E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  <c r="Z1087" s="22"/>
      <c r="AA1087" s="22"/>
      <c r="AB1087" s="22"/>
      <c r="AC1087" s="22"/>
      <c r="AD1087" s="22"/>
      <c r="AE1087" s="22"/>
      <c r="AF1087" s="22"/>
      <c r="AG1087" s="22"/>
      <c r="AH1087" s="22"/>
      <c r="AI1087" s="22"/>
      <c r="AJ1087" s="22"/>
      <c r="AK1087" s="22"/>
      <c r="AL1087" s="22"/>
      <c r="AM1087" s="22"/>
      <c r="AN1087" s="22"/>
      <c r="AO1087" s="22"/>
      <c r="AP1087" s="22"/>
      <c r="AQ1087" s="22"/>
      <c r="AR1087" s="22"/>
      <c r="AS1087" s="22"/>
      <c r="AT1087" s="22"/>
      <c r="AU1087" s="22"/>
      <c r="AV1087" s="22"/>
      <c r="AW1087" s="22"/>
      <c r="AX1087" s="22"/>
      <c r="AY1087" s="22"/>
      <c r="AZ1087" s="22"/>
      <c r="BA1087" s="22"/>
      <c r="BB1087" s="22"/>
      <c r="BC1087" s="22"/>
      <c r="BD1087" s="22"/>
      <c r="BE1087" s="22"/>
      <c r="BF1087" s="22"/>
      <c r="BG1087" s="22"/>
      <c r="BH1087" s="22"/>
      <c r="BI1087" s="22"/>
      <c r="BJ1087" s="22"/>
      <c r="BK1087" s="22"/>
      <c r="BL1087" s="22"/>
      <c r="BM1087" s="22"/>
      <c r="BN1087" s="22"/>
      <c r="BO1087" s="22"/>
      <c r="BP1087" s="22"/>
      <c r="BQ1087" s="22"/>
      <c r="BR1087" s="22"/>
      <c r="BS1087" s="22"/>
      <c r="BT1087" s="22"/>
      <c r="BU1087" s="22"/>
      <c r="BV1087" s="22"/>
      <c r="BW1087" s="22"/>
      <c r="BX1087" s="22"/>
      <c r="BY1087" s="22"/>
      <c r="BZ1087" s="22"/>
      <c r="CA1087" s="22"/>
      <c r="CB1087" s="22"/>
      <c r="CC1087" s="22"/>
      <c r="CD1087" s="22"/>
      <c r="CE1087" s="22"/>
      <c r="CF1087" s="22"/>
      <c r="CG1087" s="22"/>
      <c r="CH1087" s="22"/>
      <c r="CI1087" s="22"/>
      <c r="CJ1087" s="22"/>
      <c r="CK1087" s="22"/>
      <c r="CL1087" s="22"/>
      <c r="CM1087" s="22"/>
      <c r="CN1087" s="22"/>
      <c r="CO1087" s="22"/>
      <c r="CP1087" s="22"/>
      <c r="CQ1087" s="22"/>
      <c r="CR1087" s="22"/>
      <c r="CS1087" s="22"/>
      <c r="CT1087" s="22"/>
      <c r="CU1087" s="22"/>
      <c r="CV1087" s="22"/>
      <c r="CW1087" s="22"/>
      <c r="CX1087" s="22"/>
      <c r="CY1087" s="22"/>
      <c r="CZ1087" s="22"/>
      <c r="DA1087" s="22"/>
      <c r="DB1087" s="22"/>
      <c r="DC1087" s="22"/>
      <c r="DD1087" s="22"/>
      <c r="DE1087" s="22"/>
      <c r="DF1087" s="22"/>
      <c r="DG1087" s="22"/>
      <c r="DH1087" s="22"/>
      <c r="DI1087" s="22"/>
      <c r="DJ1087" s="22"/>
      <c r="DK1087" s="22"/>
      <c r="DL1087" s="22"/>
      <c r="DM1087" s="22"/>
      <c r="DN1087" s="22"/>
      <c r="DO1087" s="22"/>
      <c r="DP1087" s="22"/>
      <c r="DQ1087" s="22"/>
      <c r="DR1087" s="22"/>
      <c r="DS1087" s="22"/>
      <c r="DT1087" s="22"/>
      <c r="DU1087" s="22"/>
      <c r="DV1087" s="22"/>
      <c r="DW1087" s="22"/>
      <c r="DX1087" s="22"/>
      <c r="DY1087" s="22"/>
      <c r="DZ1087" s="22"/>
      <c r="EA1087" s="22"/>
      <c r="EB1087" s="22"/>
      <c r="EC1087" s="22"/>
      <c r="ED1087" s="22"/>
      <c r="EE1087" s="22"/>
      <c r="EF1087" s="22"/>
      <c r="EG1087" s="22"/>
      <c r="EH1087" s="22"/>
      <c r="EI1087" s="22"/>
      <c r="EJ1087" s="22"/>
      <c r="EK1087" s="22"/>
      <c r="EL1087" s="22"/>
      <c r="EM1087" s="22"/>
      <c r="EN1087" s="22"/>
      <c r="EO1087" s="22"/>
      <c r="EP1087" s="22"/>
      <c r="EQ1087" s="22"/>
      <c r="ER1087" s="22"/>
      <c r="ES1087" s="22"/>
      <c r="ET1087" s="22"/>
      <c r="EU1087" s="22"/>
      <c r="EV1087" s="22"/>
      <c r="EW1087" s="22"/>
      <c r="EX1087" s="22"/>
      <c r="EY1087" s="22"/>
      <c r="EZ1087" s="22"/>
      <c r="FA1087" s="22"/>
      <c r="FB1087" s="22"/>
      <c r="FC1087" s="22"/>
      <c r="FD1087" s="22"/>
      <c r="FE1087" s="22"/>
      <c r="FF1087" s="22"/>
      <c r="FG1087" s="22"/>
      <c r="FH1087" s="22"/>
      <c r="FI1087" s="22"/>
      <c r="FJ1087" s="22"/>
      <c r="FK1087" s="196"/>
      <c r="FQ1087" s="99"/>
    </row>
    <row r="1088" spans="2:173" s="12" customFormat="1">
      <c r="B1088" s="22"/>
      <c r="E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  <c r="Z1088" s="22"/>
      <c r="AA1088" s="22"/>
      <c r="AB1088" s="22"/>
      <c r="AC1088" s="22"/>
      <c r="AD1088" s="22"/>
      <c r="AE1088" s="22"/>
      <c r="AF1088" s="22"/>
      <c r="AG1088" s="22"/>
      <c r="AH1088" s="22"/>
      <c r="AI1088" s="22"/>
      <c r="AJ1088" s="22"/>
      <c r="AK1088" s="22"/>
      <c r="AL1088" s="22"/>
      <c r="AM1088" s="22"/>
      <c r="AN1088" s="22"/>
      <c r="AO1088" s="22"/>
      <c r="AP1088" s="22"/>
      <c r="AQ1088" s="22"/>
      <c r="AR1088" s="22"/>
      <c r="AS1088" s="22"/>
      <c r="AT1088" s="22"/>
      <c r="AU1088" s="22"/>
      <c r="AV1088" s="22"/>
      <c r="AW1088" s="22"/>
      <c r="AX1088" s="22"/>
      <c r="AY1088" s="22"/>
      <c r="AZ1088" s="22"/>
      <c r="BA1088" s="22"/>
      <c r="BB1088" s="22"/>
      <c r="BC1088" s="22"/>
      <c r="BD1088" s="22"/>
      <c r="BE1088" s="22"/>
      <c r="BF1088" s="22"/>
      <c r="BG1088" s="22"/>
      <c r="BH1088" s="22"/>
      <c r="BI1088" s="22"/>
      <c r="BJ1088" s="22"/>
      <c r="BK1088" s="22"/>
      <c r="BL1088" s="22"/>
      <c r="BM1088" s="22"/>
      <c r="BN1088" s="22"/>
      <c r="BO1088" s="22"/>
      <c r="BP1088" s="22"/>
      <c r="BQ1088" s="22"/>
      <c r="BR1088" s="22"/>
      <c r="BS1088" s="22"/>
      <c r="BT1088" s="22"/>
      <c r="BU1088" s="22"/>
      <c r="BV1088" s="22"/>
      <c r="BW1088" s="22"/>
      <c r="BX1088" s="22"/>
      <c r="BY1088" s="22"/>
      <c r="BZ1088" s="22"/>
      <c r="CA1088" s="22"/>
      <c r="CB1088" s="22"/>
      <c r="CC1088" s="22"/>
      <c r="CD1088" s="22"/>
      <c r="CE1088" s="22"/>
      <c r="CF1088" s="22"/>
      <c r="CG1088" s="22"/>
      <c r="CH1088" s="22"/>
      <c r="CI1088" s="22"/>
      <c r="CJ1088" s="22"/>
      <c r="CK1088" s="22"/>
      <c r="CL1088" s="22"/>
      <c r="CM1088" s="22"/>
      <c r="CN1088" s="22"/>
      <c r="CO1088" s="22"/>
      <c r="CP1088" s="22"/>
      <c r="CQ1088" s="22"/>
      <c r="CR1088" s="22"/>
      <c r="CS1088" s="22"/>
      <c r="CT1088" s="22"/>
      <c r="CU1088" s="22"/>
      <c r="CV1088" s="22"/>
      <c r="CW1088" s="22"/>
      <c r="CX1088" s="22"/>
      <c r="CY1088" s="22"/>
      <c r="CZ1088" s="22"/>
      <c r="DA1088" s="22"/>
      <c r="DB1088" s="22"/>
      <c r="DC1088" s="22"/>
      <c r="DD1088" s="22"/>
      <c r="DE1088" s="22"/>
      <c r="DF1088" s="22"/>
      <c r="DG1088" s="22"/>
      <c r="DH1088" s="22"/>
      <c r="DI1088" s="22"/>
      <c r="DJ1088" s="22"/>
      <c r="DK1088" s="22"/>
      <c r="DL1088" s="22"/>
      <c r="DM1088" s="22"/>
      <c r="DN1088" s="22"/>
      <c r="DO1088" s="22"/>
      <c r="DP1088" s="22"/>
      <c r="DQ1088" s="22"/>
      <c r="DR1088" s="22"/>
      <c r="DS1088" s="22"/>
      <c r="DT1088" s="22"/>
      <c r="DU1088" s="22"/>
      <c r="DV1088" s="22"/>
      <c r="DW1088" s="22"/>
      <c r="DX1088" s="22"/>
      <c r="DY1088" s="22"/>
      <c r="DZ1088" s="22"/>
      <c r="EA1088" s="22"/>
      <c r="EB1088" s="22"/>
      <c r="EC1088" s="22"/>
      <c r="ED1088" s="22"/>
      <c r="EE1088" s="22"/>
      <c r="EF1088" s="22"/>
      <c r="EG1088" s="22"/>
      <c r="EH1088" s="22"/>
      <c r="EI1088" s="22"/>
      <c r="EJ1088" s="22"/>
      <c r="EK1088" s="22"/>
      <c r="EL1088" s="22"/>
      <c r="EM1088" s="22"/>
      <c r="EN1088" s="22"/>
      <c r="EO1088" s="22"/>
      <c r="EP1088" s="22"/>
      <c r="EQ1088" s="22"/>
      <c r="ER1088" s="22"/>
      <c r="ES1088" s="22"/>
      <c r="ET1088" s="22"/>
      <c r="EU1088" s="22"/>
      <c r="EV1088" s="22"/>
      <c r="EW1088" s="22"/>
      <c r="EX1088" s="22"/>
      <c r="EY1088" s="22"/>
      <c r="EZ1088" s="22"/>
      <c r="FA1088" s="22"/>
      <c r="FB1088" s="22"/>
      <c r="FC1088" s="22"/>
      <c r="FD1088" s="22"/>
      <c r="FE1088" s="22"/>
      <c r="FF1088" s="22"/>
      <c r="FG1088" s="22"/>
      <c r="FH1088" s="22"/>
      <c r="FI1088" s="22"/>
      <c r="FJ1088" s="22"/>
      <c r="FK1088" s="196"/>
      <c r="FQ1088" s="99"/>
    </row>
    <row r="1089" spans="2:173" s="12" customFormat="1">
      <c r="B1089" s="22"/>
      <c r="E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  <c r="Z1089" s="22"/>
      <c r="AA1089" s="22"/>
      <c r="AB1089" s="22"/>
      <c r="AC1089" s="22"/>
      <c r="AD1089" s="22"/>
      <c r="AE1089" s="22"/>
      <c r="AF1089" s="22"/>
      <c r="AG1089" s="22"/>
      <c r="AH1089" s="22"/>
      <c r="AI1089" s="22"/>
      <c r="AJ1089" s="22"/>
      <c r="AK1089" s="22"/>
      <c r="AL1089" s="22"/>
      <c r="AM1089" s="22"/>
      <c r="AN1089" s="22"/>
      <c r="AO1089" s="22"/>
      <c r="AP1089" s="22"/>
      <c r="AQ1089" s="22"/>
      <c r="AR1089" s="22"/>
      <c r="AS1089" s="22"/>
      <c r="AT1089" s="22"/>
      <c r="AU1089" s="22"/>
      <c r="AV1089" s="22"/>
      <c r="AW1089" s="22"/>
      <c r="AX1089" s="22"/>
      <c r="AY1089" s="22"/>
      <c r="AZ1089" s="22"/>
      <c r="BA1089" s="22"/>
      <c r="BB1089" s="22"/>
      <c r="BC1089" s="22"/>
      <c r="BD1089" s="22"/>
      <c r="BE1089" s="22"/>
      <c r="BF1089" s="22"/>
      <c r="BG1089" s="22"/>
      <c r="BH1089" s="22"/>
      <c r="BI1089" s="22"/>
      <c r="BJ1089" s="22"/>
      <c r="BK1089" s="22"/>
      <c r="BL1089" s="22"/>
      <c r="BM1089" s="22"/>
      <c r="BN1089" s="22"/>
      <c r="BO1089" s="22"/>
      <c r="BP1089" s="22"/>
      <c r="BQ1089" s="22"/>
      <c r="BR1089" s="22"/>
      <c r="BS1089" s="22"/>
      <c r="BT1089" s="22"/>
      <c r="BU1089" s="22"/>
      <c r="BV1089" s="22"/>
      <c r="BW1089" s="22"/>
      <c r="BX1089" s="22"/>
      <c r="BY1089" s="22"/>
      <c r="BZ1089" s="22"/>
      <c r="CA1089" s="22"/>
      <c r="CB1089" s="22"/>
      <c r="CC1089" s="22"/>
      <c r="CD1089" s="22"/>
      <c r="CE1089" s="22"/>
      <c r="CF1089" s="22"/>
      <c r="CG1089" s="22"/>
      <c r="CH1089" s="22"/>
      <c r="CI1089" s="22"/>
      <c r="CJ1089" s="22"/>
      <c r="CK1089" s="22"/>
      <c r="CL1089" s="22"/>
      <c r="CM1089" s="22"/>
      <c r="CN1089" s="22"/>
      <c r="CO1089" s="22"/>
      <c r="CP1089" s="22"/>
      <c r="CQ1089" s="22"/>
      <c r="CR1089" s="22"/>
      <c r="CS1089" s="22"/>
      <c r="CT1089" s="22"/>
      <c r="CU1089" s="22"/>
      <c r="CV1089" s="22"/>
      <c r="CW1089" s="22"/>
      <c r="CX1089" s="22"/>
      <c r="CY1089" s="22"/>
      <c r="CZ1089" s="22"/>
      <c r="DA1089" s="22"/>
      <c r="DB1089" s="22"/>
      <c r="DC1089" s="22"/>
      <c r="DD1089" s="22"/>
      <c r="DE1089" s="22"/>
      <c r="DF1089" s="22"/>
      <c r="DG1089" s="22"/>
      <c r="DH1089" s="22"/>
      <c r="DI1089" s="22"/>
      <c r="DJ1089" s="22"/>
      <c r="DK1089" s="22"/>
      <c r="DL1089" s="22"/>
      <c r="DM1089" s="22"/>
      <c r="DN1089" s="22"/>
      <c r="DO1089" s="22"/>
      <c r="DP1089" s="22"/>
      <c r="DQ1089" s="22"/>
      <c r="DR1089" s="22"/>
      <c r="DS1089" s="22"/>
      <c r="DT1089" s="22"/>
      <c r="DU1089" s="22"/>
      <c r="DV1089" s="22"/>
      <c r="DW1089" s="22"/>
      <c r="DX1089" s="22"/>
      <c r="DY1089" s="22"/>
      <c r="DZ1089" s="22"/>
      <c r="EA1089" s="22"/>
      <c r="EB1089" s="22"/>
      <c r="EC1089" s="22"/>
      <c r="ED1089" s="22"/>
      <c r="EE1089" s="22"/>
      <c r="EF1089" s="22"/>
      <c r="EG1089" s="22"/>
      <c r="EH1089" s="22"/>
      <c r="EI1089" s="22"/>
      <c r="EJ1089" s="22"/>
      <c r="EK1089" s="22"/>
      <c r="EL1089" s="22"/>
      <c r="EM1089" s="22"/>
      <c r="EN1089" s="22"/>
      <c r="EO1089" s="22"/>
      <c r="EP1089" s="22"/>
      <c r="EQ1089" s="22"/>
      <c r="ER1089" s="22"/>
      <c r="ES1089" s="22"/>
      <c r="ET1089" s="22"/>
      <c r="EU1089" s="22"/>
      <c r="EV1089" s="22"/>
      <c r="EW1089" s="22"/>
      <c r="EX1089" s="22"/>
      <c r="EY1089" s="22"/>
      <c r="EZ1089" s="22"/>
      <c r="FA1089" s="22"/>
      <c r="FB1089" s="22"/>
      <c r="FC1089" s="22"/>
      <c r="FD1089" s="22"/>
      <c r="FE1089" s="22"/>
      <c r="FF1089" s="22"/>
      <c r="FG1089" s="22"/>
      <c r="FH1089" s="22"/>
      <c r="FI1089" s="22"/>
      <c r="FJ1089" s="22"/>
      <c r="FK1089" s="196"/>
      <c r="FQ1089" s="99"/>
    </row>
    <row r="1090" spans="2:173" s="12" customFormat="1">
      <c r="B1090" s="22"/>
      <c r="E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  <c r="Z1090" s="22"/>
      <c r="AA1090" s="22"/>
      <c r="AB1090" s="22"/>
      <c r="AC1090" s="22"/>
      <c r="AD1090" s="22"/>
      <c r="AE1090" s="22"/>
      <c r="AF1090" s="22"/>
      <c r="AG1090" s="22"/>
      <c r="AH1090" s="22"/>
      <c r="AI1090" s="22"/>
      <c r="AJ1090" s="22"/>
      <c r="AK1090" s="22"/>
      <c r="AL1090" s="22"/>
      <c r="AM1090" s="22"/>
      <c r="AN1090" s="22"/>
      <c r="AO1090" s="22"/>
      <c r="AP1090" s="22"/>
      <c r="AQ1090" s="22"/>
      <c r="AR1090" s="22"/>
      <c r="AS1090" s="22"/>
      <c r="AT1090" s="22"/>
      <c r="AU1090" s="22"/>
      <c r="AV1090" s="22"/>
      <c r="AW1090" s="22"/>
      <c r="AX1090" s="22"/>
      <c r="AY1090" s="22"/>
      <c r="AZ1090" s="22"/>
      <c r="BA1090" s="22"/>
      <c r="BB1090" s="22"/>
      <c r="BC1090" s="22"/>
      <c r="BD1090" s="22"/>
      <c r="BE1090" s="22"/>
      <c r="BF1090" s="22"/>
      <c r="BG1090" s="22"/>
      <c r="BH1090" s="22"/>
      <c r="BI1090" s="22"/>
      <c r="BJ1090" s="22"/>
      <c r="BK1090" s="22"/>
      <c r="BL1090" s="22"/>
      <c r="BM1090" s="22"/>
      <c r="BN1090" s="22"/>
      <c r="BO1090" s="22"/>
      <c r="BP1090" s="22"/>
      <c r="BQ1090" s="22"/>
      <c r="BR1090" s="22"/>
      <c r="BS1090" s="22"/>
      <c r="BT1090" s="22"/>
      <c r="BU1090" s="22"/>
      <c r="BV1090" s="22"/>
      <c r="BW1090" s="22"/>
      <c r="BX1090" s="22"/>
      <c r="BY1090" s="22"/>
      <c r="BZ1090" s="22"/>
      <c r="CA1090" s="22"/>
      <c r="CB1090" s="22"/>
      <c r="CC1090" s="22"/>
      <c r="CD1090" s="22"/>
      <c r="CE1090" s="22"/>
      <c r="CF1090" s="22"/>
      <c r="CG1090" s="22"/>
      <c r="CH1090" s="22"/>
      <c r="CI1090" s="22"/>
      <c r="CJ1090" s="22"/>
      <c r="CK1090" s="22"/>
      <c r="CL1090" s="22"/>
      <c r="CM1090" s="22"/>
      <c r="CN1090" s="22"/>
      <c r="CO1090" s="22"/>
      <c r="CP1090" s="22"/>
      <c r="CQ1090" s="22"/>
      <c r="CR1090" s="22"/>
      <c r="CS1090" s="22"/>
      <c r="CT1090" s="22"/>
      <c r="CU1090" s="22"/>
      <c r="CV1090" s="22"/>
      <c r="CW1090" s="22"/>
      <c r="CX1090" s="22"/>
      <c r="CY1090" s="22"/>
      <c r="CZ1090" s="22"/>
      <c r="DA1090" s="22"/>
      <c r="DB1090" s="22"/>
      <c r="DC1090" s="22"/>
      <c r="DD1090" s="22"/>
      <c r="DE1090" s="22"/>
      <c r="DF1090" s="22"/>
      <c r="DG1090" s="22"/>
      <c r="DH1090" s="22"/>
      <c r="DI1090" s="22"/>
      <c r="DJ1090" s="22"/>
      <c r="DK1090" s="22"/>
      <c r="DL1090" s="22"/>
      <c r="DM1090" s="22"/>
      <c r="DN1090" s="22"/>
      <c r="DO1090" s="22"/>
      <c r="DP1090" s="22"/>
      <c r="DQ1090" s="22"/>
      <c r="DR1090" s="22"/>
      <c r="DS1090" s="22"/>
      <c r="DT1090" s="22"/>
      <c r="DU1090" s="22"/>
      <c r="DV1090" s="22"/>
      <c r="DW1090" s="22"/>
      <c r="DX1090" s="22"/>
      <c r="DY1090" s="22"/>
      <c r="DZ1090" s="22"/>
      <c r="EA1090" s="22"/>
      <c r="EB1090" s="22"/>
      <c r="EC1090" s="22"/>
      <c r="ED1090" s="22"/>
      <c r="EE1090" s="22"/>
      <c r="EF1090" s="22"/>
      <c r="EG1090" s="22"/>
      <c r="EH1090" s="22"/>
      <c r="EI1090" s="22"/>
      <c r="EJ1090" s="22"/>
      <c r="EK1090" s="22"/>
      <c r="EL1090" s="22"/>
      <c r="EM1090" s="22"/>
      <c r="EN1090" s="22"/>
      <c r="EO1090" s="22"/>
      <c r="EP1090" s="22"/>
      <c r="EQ1090" s="22"/>
      <c r="ER1090" s="22"/>
      <c r="ES1090" s="22"/>
      <c r="ET1090" s="22"/>
      <c r="EU1090" s="22"/>
      <c r="EV1090" s="22"/>
      <c r="EW1090" s="22"/>
      <c r="EX1090" s="22"/>
      <c r="EY1090" s="22"/>
      <c r="EZ1090" s="22"/>
      <c r="FA1090" s="22"/>
      <c r="FB1090" s="22"/>
      <c r="FC1090" s="22"/>
      <c r="FD1090" s="22"/>
      <c r="FE1090" s="22"/>
      <c r="FF1090" s="22"/>
      <c r="FG1090" s="22"/>
      <c r="FH1090" s="22"/>
      <c r="FI1090" s="22"/>
      <c r="FJ1090" s="22"/>
      <c r="FK1090" s="196"/>
      <c r="FQ1090" s="99"/>
    </row>
    <row r="1091" spans="2:173" s="12" customFormat="1">
      <c r="B1091" s="22"/>
      <c r="E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  <c r="Z1091" s="22"/>
      <c r="AA1091" s="22"/>
      <c r="AB1091" s="22"/>
      <c r="AC1091" s="22"/>
      <c r="AD1091" s="22"/>
      <c r="AE1091" s="22"/>
      <c r="AF1091" s="22"/>
      <c r="AG1091" s="22"/>
      <c r="AH1091" s="22"/>
      <c r="AI1091" s="22"/>
      <c r="AJ1091" s="22"/>
      <c r="AK1091" s="22"/>
      <c r="AL1091" s="22"/>
      <c r="AM1091" s="22"/>
      <c r="AN1091" s="22"/>
      <c r="AO1091" s="22"/>
      <c r="AP1091" s="22"/>
      <c r="AQ1091" s="22"/>
      <c r="AR1091" s="22"/>
      <c r="AS1091" s="22"/>
      <c r="AT1091" s="22"/>
      <c r="AU1091" s="22"/>
      <c r="AV1091" s="22"/>
      <c r="AW1091" s="22"/>
      <c r="AX1091" s="22"/>
      <c r="AY1091" s="22"/>
      <c r="AZ1091" s="22"/>
      <c r="BA1091" s="22"/>
      <c r="BB1091" s="22"/>
      <c r="BC1091" s="22"/>
      <c r="BD1091" s="22"/>
      <c r="BE1091" s="22"/>
      <c r="BF1091" s="22"/>
      <c r="BG1091" s="22"/>
      <c r="BH1091" s="22"/>
      <c r="BI1091" s="22"/>
      <c r="BJ1091" s="22"/>
      <c r="BK1091" s="22"/>
      <c r="BL1091" s="22"/>
      <c r="BM1091" s="22"/>
      <c r="BN1091" s="22"/>
      <c r="BO1091" s="22"/>
      <c r="BP1091" s="22"/>
      <c r="BQ1091" s="22"/>
      <c r="BR1091" s="22"/>
      <c r="BS1091" s="22"/>
      <c r="BT1091" s="22"/>
      <c r="BU1091" s="22"/>
      <c r="BV1091" s="22"/>
      <c r="BW1091" s="22"/>
      <c r="BX1091" s="22"/>
      <c r="BY1091" s="22"/>
      <c r="BZ1091" s="22"/>
      <c r="CA1091" s="22"/>
      <c r="CB1091" s="22"/>
      <c r="CC1091" s="22"/>
      <c r="CD1091" s="22"/>
      <c r="CE1091" s="22"/>
      <c r="CF1091" s="22"/>
      <c r="CG1091" s="22"/>
      <c r="CH1091" s="22"/>
      <c r="CI1091" s="22"/>
      <c r="CJ1091" s="22"/>
      <c r="CK1091" s="22"/>
      <c r="CL1091" s="22"/>
      <c r="CM1091" s="22"/>
      <c r="CN1091" s="22"/>
      <c r="CO1091" s="22"/>
      <c r="CP1091" s="22"/>
      <c r="CQ1091" s="22"/>
      <c r="CR1091" s="22"/>
      <c r="CS1091" s="22"/>
      <c r="CT1091" s="22"/>
      <c r="CU1091" s="22"/>
      <c r="CV1091" s="22"/>
      <c r="CW1091" s="22"/>
      <c r="CX1091" s="22"/>
      <c r="CY1091" s="22"/>
      <c r="CZ1091" s="22"/>
      <c r="DA1091" s="22"/>
      <c r="DB1091" s="22"/>
      <c r="DC1091" s="22"/>
      <c r="DD1091" s="22"/>
      <c r="DE1091" s="22"/>
      <c r="DF1091" s="22"/>
      <c r="DG1091" s="22"/>
      <c r="DH1091" s="22"/>
      <c r="DI1091" s="22"/>
      <c r="DJ1091" s="22"/>
      <c r="DK1091" s="22"/>
      <c r="DL1091" s="22"/>
      <c r="DM1091" s="22"/>
      <c r="DN1091" s="22"/>
      <c r="DO1091" s="22"/>
      <c r="DP1091" s="22"/>
      <c r="DQ1091" s="22"/>
      <c r="DR1091" s="22"/>
      <c r="DS1091" s="22"/>
      <c r="DT1091" s="22"/>
      <c r="DU1091" s="22"/>
      <c r="DV1091" s="22"/>
      <c r="DW1091" s="22"/>
      <c r="DX1091" s="22"/>
      <c r="DY1091" s="22"/>
      <c r="DZ1091" s="22"/>
      <c r="EA1091" s="22"/>
      <c r="EB1091" s="22"/>
      <c r="EC1091" s="22"/>
      <c r="ED1091" s="22"/>
      <c r="EE1091" s="22"/>
      <c r="EF1091" s="22"/>
      <c r="EG1091" s="22"/>
      <c r="EH1091" s="22"/>
      <c r="EI1091" s="22"/>
      <c r="EJ1091" s="22"/>
      <c r="EK1091" s="22"/>
      <c r="EL1091" s="22"/>
      <c r="EM1091" s="22"/>
      <c r="EN1091" s="22"/>
      <c r="EO1091" s="22"/>
      <c r="EP1091" s="22"/>
      <c r="EQ1091" s="22"/>
      <c r="ER1091" s="22"/>
      <c r="ES1091" s="22"/>
      <c r="ET1091" s="22"/>
      <c r="EU1091" s="22"/>
      <c r="EV1091" s="22"/>
      <c r="EW1091" s="22"/>
      <c r="EX1091" s="22"/>
      <c r="EY1091" s="22"/>
      <c r="EZ1091" s="22"/>
      <c r="FA1091" s="22"/>
      <c r="FB1091" s="22"/>
      <c r="FC1091" s="22"/>
      <c r="FD1091" s="22"/>
      <c r="FE1091" s="22"/>
      <c r="FF1091" s="22"/>
      <c r="FG1091" s="22"/>
      <c r="FH1091" s="22"/>
      <c r="FI1091" s="22"/>
      <c r="FJ1091" s="22"/>
      <c r="FK1091" s="196"/>
      <c r="FQ1091" s="99"/>
    </row>
    <row r="1092" spans="2:173" s="12" customFormat="1">
      <c r="B1092" s="22"/>
      <c r="E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  <c r="Z1092" s="22"/>
      <c r="AA1092" s="22"/>
      <c r="AB1092" s="22"/>
      <c r="AC1092" s="22"/>
      <c r="AD1092" s="22"/>
      <c r="AE1092" s="22"/>
      <c r="AF1092" s="22"/>
      <c r="AG1092" s="22"/>
      <c r="AH1092" s="22"/>
      <c r="AI1092" s="22"/>
      <c r="AJ1092" s="22"/>
      <c r="AK1092" s="22"/>
      <c r="AL1092" s="22"/>
      <c r="AM1092" s="22"/>
      <c r="AN1092" s="22"/>
      <c r="AO1092" s="22"/>
      <c r="AP1092" s="22"/>
      <c r="AQ1092" s="22"/>
      <c r="AR1092" s="22"/>
      <c r="AS1092" s="22"/>
      <c r="AT1092" s="22"/>
      <c r="AU1092" s="22"/>
      <c r="AV1092" s="22"/>
      <c r="AW1092" s="22"/>
      <c r="AX1092" s="22"/>
      <c r="AY1092" s="22"/>
      <c r="AZ1092" s="22"/>
      <c r="BA1092" s="22"/>
      <c r="BB1092" s="22"/>
      <c r="BC1092" s="22"/>
      <c r="BD1092" s="22"/>
      <c r="BE1092" s="22"/>
      <c r="BF1092" s="22"/>
      <c r="BG1092" s="22"/>
      <c r="BH1092" s="22"/>
      <c r="BI1092" s="22"/>
      <c r="BJ1092" s="22"/>
      <c r="BK1092" s="22"/>
      <c r="BL1092" s="22"/>
      <c r="BM1092" s="22"/>
      <c r="BN1092" s="22"/>
      <c r="BO1092" s="22"/>
      <c r="BP1092" s="22"/>
      <c r="BQ1092" s="22"/>
      <c r="BR1092" s="22"/>
      <c r="BS1092" s="22"/>
      <c r="BT1092" s="22"/>
      <c r="BU1092" s="22"/>
      <c r="BV1092" s="22"/>
      <c r="BW1092" s="22"/>
      <c r="BX1092" s="22"/>
      <c r="BY1092" s="22"/>
      <c r="BZ1092" s="22"/>
      <c r="CA1092" s="22"/>
      <c r="CB1092" s="22"/>
      <c r="CC1092" s="22"/>
      <c r="CD1092" s="22"/>
      <c r="CE1092" s="22"/>
      <c r="CF1092" s="22"/>
      <c r="CG1092" s="22"/>
      <c r="CH1092" s="22"/>
      <c r="CI1092" s="22"/>
      <c r="CJ1092" s="22"/>
      <c r="CK1092" s="22"/>
      <c r="CL1092" s="22"/>
      <c r="CM1092" s="22"/>
      <c r="CN1092" s="22"/>
      <c r="CO1092" s="22"/>
      <c r="CP1092" s="22"/>
      <c r="CQ1092" s="22"/>
      <c r="CR1092" s="22"/>
      <c r="CS1092" s="22"/>
      <c r="CT1092" s="22"/>
      <c r="CU1092" s="22"/>
      <c r="CV1092" s="22"/>
      <c r="CW1092" s="22"/>
      <c r="CX1092" s="22"/>
      <c r="CY1092" s="22"/>
      <c r="CZ1092" s="22"/>
      <c r="DA1092" s="22"/>
      <c r="DB1092" s="22"/>
      <c r="DC1092" s="22"/>
      <c r="DD1092" s="22"/>
      <c r="DE1092" s="22"/>
      <c r="DF1092" s="22"/>
      <c r="DG1092" s="22"/>
      <c r="DH1092" s="22"/>
      <c r="DI1092" s="22"/>
      <c r="DJ1092" s="22"/>
      <c r="DK1092" s="22"/>
      <c r="DL1092" s="22"/>
      <c r="DM1092" s="22"/>
      <c r="DN1092" s="22"/>
      <c r="DO1092" s="22"/>
      <c r="DP1092" s="22"/>
      <c r="DQ1092" s="22"/>
      <c r="DR1092" s="22"/>
      <c r="DS1092" s="22"/>
      <c r="DT1092" s="22"/>
      <c r="DU1092" s="22"/>
      <c r="DV1092" s="22"/>
      <c r="DW1092" s="22"/>
      <c r="DX1092" s="22"/>
      <c r="DY1092" s="22"/>
      <c r="DZ1092" s="22"/>
      <c r="EA1092" s="22"/>
      <c r="EB1092" s="22"/>
      <c r="EC1092" s="22"/>
      <c r="ED1092" s="22"/>
      <c r="EE1092" s="22"/>
      <c r="EF1092" s="22"/>
      <c r="EG1092" s="22"/>
      <c r="EH1092" s="22"/>
      <c r="EI1092" s="22"/>
      <c r="EJ1092" s="22"/>
      <c r="EK1092" s="22"/>
      <c r="EL1092" s="22"/>
      <c r="EM1092" s="22"/>
      <c r="EN1092" s="22"/>
      <c r="EO1092" s="22"/>
      <c r="EP1092" s="22"/>
      <c r="EQ1092" s="22"/>
      <c r="ER1092" s="22"/>
      <c r="ES1092" s="22"/>
      <c r="ET1092" s="22"/>
      <c r="EU1092" s="22"/>
      <c r="EV1092" s="22"/>
      <c r="EW1092" s="22"/>
      <c r="EX1092" s="22"/>
      <c r="EY1092" s="22"/>
      <c r="EZ1092" s="22"/>
      <c r="FA1092" s="22"/>
      <c r="FB1092" s="22"/>
      <c r="FC1092" s="22"/>
      <c r="FD1092" s="22"/>
      <c r="FE1092" s="22"/>
      <c r="FF1092" s="22"/>
      <c r="FG1092" s="22"/>
      <c r="FH1092" s="22"/>
      <c r="FI1092" s="22"/>
      <c r="FJ1092" s="22"/>
      <c r="FK1092" s="196"/>
      <c r="FQ1092" s="99"/>
    </row>
    <row r="1093" spans="2:173" s="12" customFormat="1">
      <c r="B1093" s="22"/>
      <c r="E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  <c r="Z1093" s="22"/>
      <c r="AA1093" s="22"/>
      <c r="AB1093" s="22"/>
      <c r="AC1093" s="22"/>
      <c r="AD1093" s="22"/>
      <c r="AE1093" s="22"/>
      <c r="AF1093" s="22"/>
      <c r="AG1093" s="22"/>
      <c r="AH1093" s="22"/>
      <c r="AI1093" s="22"/>
      <c r="AJ1093" s="22"/>
      <c r="AK1093" s="22"/>
      <c r="AL1093" s="22"/>
      <c r="AM1093" s="22"/>
      <c r="AN1093" s="22"/>
      <c r="AO1093" s="22"/>
      <c r="AP1093" s="22"/>
      <c r="AQ1093" s="22"/>
      <c r="AR1093" s="22"/>
      <c r="AS1093" s="22"/>
      <c r="AT1093" s="22"/>
      <c r="AU1093" s="22"/>
      <c r="AV1093" s="22"/>
      <c r="AW1093" s="22"/>
      <c r="AX1093" s="22"/>
      <c r="AY1093" s="22"/>
      <c r="AZ1093" s="22"/>
      <c r="BA1093" s="22"/>
      <c r="BB1093" s="22"/>
      <c r="BC1093" s="22"/>
      <c r="BD1093" s="22"/>
      <c r="BE1093" s="22"/>
      <c r="BF1093" s="22"/>
      <c r="BG1093" s="22"/>
      <c r="BH1093" s="22"/>
      <c r="BI1093" s="22"/>
      <c r="BJ1093" s="22"/>
      <c r="BK1093" s="22"/>
      <c r="BL1093" s="22"/>
      <c r="BM1093" s="22"/>
      <c r="BN1093" s="22"/>
      <c r="BO1093" s="22"/>
      <c r="BP1093" s="22"/>
      <c r="BQ1093" s="22"/>
      <c r="BR1093" s="22"/>
      <c r="BS1093" s="22"/>
      <c r="BT1093" s="22"/>
      <c r="BU1093" s="22"/>
      <c r="BV1093" s="22"/>
      <c r="BW1093" s="22"/>
      <c r="BX1093" s="22"/>
      <c r="BY1093" s="22"/>
      <c r="BZ1093" s="22"/>
      <c r="CA1093" s="22"/>
      <c r="CB1093" s="22"/>
      <c r="CC1093" s="22"/>
      <c r="CD1093" s="22"/>
      <c r="CE1093" s="22"/>
      <c r="CF1093" s="22"/>
      <c r="CG1093" s="22"/>
      <c r="CH1093" s="22"/>
      <c r="CI1093" s="22"/>
      <c r="CJ1093" s="22"/>
      <c r="CK1093" s="22"/>
      <c r="CL1093" s="22"/>
      <c r="CM1093" s="22"/>
      <c r="CN1093" s="22"/>
      <c r="CO1093" s="22"/>
      <c r="CP1093" s="22"/>
      <c r="CQ1093" s="22"/>
      <c r="CR1093" s="22"/>
      <c r="CS1093" s="22"/>
      <c r="CT1093" s="22"/>
      <c r="CU1093" s="22"/>
      <c r="CV1093" s="22"/>
      <c r="CW1093" s="22"/>
      <c r="CX1093" s="22"/>
      <c r="CY1093" s="22"/>
      <c r="CZ1093" s="22"/>
      <c r="DA1093" s="22"/>
      <c r="DB1093" s="22"/>
      <c r="DC1093" s="22"/>
      <c r="DD1093" s="22"/>
      <c r="DE1093" s="22"/>
      <c r="DF1093" s="22"/>
      <c r="DG1093" s="22"/>
      <c r="DH1093" s="22"/>
      <c r="DI1093" s="22"/>
      <c r="DJ1093" s="22"/>
      <c r="DK1093" s="22"/>
      <c r="DL1093" s="22"/>
      <c r="DM1093" s="22"/>
      <c r="DN1093" s="22"/>
      <c r="DO1093" s="22"/>
      <c r="DP1093" s="22"/>
      <c r="DQ1093" s="22"/>
      <c r="DR1093" s="22"/>
      <c r="DS1093" s="22"/>
      <c r="DT1093" s="22"/>
      <c r="DU1093" s="22"/>
      <c r="DV1093" s="22"/>
      <c r="DW1093" s="22"/>
      <c r="DX1093" s="22"/>
      <c r="DY1093" s="22"/>
      <c r="DZ1093" s="22"/>
      <c r="EA1093" s="22"/>
      <c r="EB1093" s="22"/>
      <c r="EC1093" s="22"/>
      <c r="ED1093" s="22"/>
      <c r="EE1093" s="22"/>
      <c r="EF1093" s="22"/>
      <c r="EG1093" s="22"/>
      <c r="EH1093" s="22"/>
      <c r="EI1093" s="22"/>
      <c r="EJ1093" s="22"/>
      <c r="EK1093" s="22"/>
      <c r="EL1093" s="22"/>
      <c r="EM1093" s="22"/>
      <c r="EN1093" s="22"/>
      <c r="EO1093" s="22"/>
      <c r="EP1093" s="22"/>
      <c r="EQ1093" s="22"/>
      <c r="ER1093" s="22"/>
      <c r="ES1093" s="22"/>
      <c r="ET1093" s="22"/>
      <c r="EU1093" s="22"/>
      <c r="EV1093" s="22"/>
      <c r="EW1093" s="22"/>
      <c r="EX1093" s="22"/>
      <c r="EY1093" s="22"/>
      <c r="EZ1093" s="22"/>
      <c r="FA1093" s="22"/>
      <c r="FB1093" s="22"/>
      <c r="FC1093" s="22"/>
      <c r="FD1093" s="22"/>
      <c r="FE1093" s="22"/>
      <c r="FF1093" s="22"/>
      <c r="FG1093" s="22"/>
      <c r="FH1093" s="22"/>
      <c r="FI1093" s="22"/>
      <c r="FJ1093" s="22"/>
      <c r="FK1093" s="196"/>
      <c r="FQ1093" s="99"/>
    </row>
    <row r="1094" spans="2:173" s="12" customFormat="1">
      <c r="B1094" s="22"/>
      <c r="E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  <c r="Z1094" s="22"/>
      <c r="AA1094" s="22"/>
      <c r="AB1094" s="22"/>
      <c r="AC1094" s="22"/>
      <c r="AD1094" s="22"/>
      <c r="AE1094" s="22"/>
      <c r="AF1094" s="22"/>
      <c r="AG1094" s="22"/>
      <c r="AH1094" s="22"/>
      <c r="AI1094" s="22"/>
      <c r="AJ1094" s="22"/>
      <c r="AK1094" s="22"/>
      <c r="AL1094" s="22"/>
      <c r="AM1094" s="22"/>
      <c r="AN1094" s="22"/>
      <c r="AO1094" s="22"/>
      <c r="AP1094" s="22"/>
      <c r="AQ1094" s="22"/>
      <c r="AR1094" s="22"/>
      <c r="AS1094" s="22"/>
      <c r="AT1094" s="22"/>
      <c r="AU1094" s="22"/>
      <c r="AV1094" s="22"/>
      <c r="AW1094" s="22"/>
      <c r="AX1094" s="22"/>
      <c r="AY1094" s="22"/>
      <c r="AZ1094" s="22"/>
      <c r="BA1094" s="22"/>
      <c r="BB1094" s="22"/>
      <c r="BC1094" s="22"/>
      <c r="BD1094" s="22"/>
      <c r="BE1094" s="22"/>
      <c r="BF1094" s="22"/>
      <c r="BG1094" s="22"/>
      <c r="BH1094" s="22"/>
      <c r="BI1094" s="22"/>
      <c r="BJ1094" s="22"/>
      <c r="BK1094" s="22"/>
      <c r="BL1094" s="22"/>
      <c r="BM1094" s="22"/>
      <c r="BN1094" s="22"/>
      <c r="BO1094" s="22"/>
      <c r="BP1094" s="22"/>
      <c r="BQ1094" s="22"/>
      <c r="BR1094" s="22"/>
      <c r="BS1094" s="22"/>
      <c r="BT1094" s="22"/>
      <c r="BU1094" s="22"/>
      <c r="BV1094" s="22"/>
      <c r="BW1094" s="22"/>
      <c r="BX1094" s="22"/>
      <c r="BY1094" s="22"/>
      <c r="BZ1094" s="22"/>
      <c r="CA1094" s="22"/>
      <c r="CB1094" s="22"/>
      <c r="CC1094" s="22"/>
      <c r="CD1094" s="22"/>
      <c r="CE1094" s="22"/>
      <c r="CF1094" s="22"/>
      <c r="CG1094" s="22"/>
      <c r="CH1094" s="22"/>
      <c r="CI1094" s="22"/>
      <c r="CJ1094" s="22"/>
      <c r="CK1094" s="22"/>
      <c r="CL1094" s="22"/>
      <c r="CM1094" s="22"/>
      <c r="CN1094" s="22"/>
      <c r="CO1094" s="22"/>
      <c r="CP1094" s="22"/>
      <c r="CQ1094" s="22"/>
      <c r="CR1094" s="22"/>
      <c r="CS1094" s="22"/>
      <c r="CT1094" s="22"/>
      <c r="CU1094" s="22"/>
      <c r="CV1094" s="22"/>
      <c r="CW1094" s="22"/>
      <c r="CX1094" s="22"/>
      <c r="CY1094" s="22"/>
      <c r="CZ1094" s="22"/>
      <c r="DA1094" s="22"/>
      <c r="DB1094" s="22"/>
      <c r="DC1094" s="22"/>
      <c r="DD1094" s="22"/>
      <c r="DE1094" s="22"/>
      <c r="DF1094" s="22"/>
      <c r="DG1094" s="22"/>
      <c r="DH1094" s="22"/>
      <c r="DI1094" s="22"/>
      <c r="DJ1094" s="22"/>
      <c r="DK1094" s="22"/>
      <c r="DL1094" s="22"/>
      <c r="DM1094" s="22"/>
      <c r="DN1094" s="22"/>
      <c r="DO1094" s="22"/>
      <c r="DP1094" s="22"/>
      <c r="DQ1094" s="22"/>
      <c r="DR1094" s="22"/>
      <c r="DS1094" s="22"/>
      <c r="DT1094" s="22"/>
      <c r="DU1094" s="22"/>
      <c r="DV1094" s="22"/>
      <c r="DW1094" s="22"/>
      <c r="DX1094" s="22"/>
      <c r="DY1094" s="22"/>
      <c r="DZ1094" s="22"/>
      <c r="EA1094" s="22"/>
      <c r="EB1094" s="22"/>
      <c r="EC1094" s="22"/>
      <c r="ED1094" s="22"/>
      <c r="EE1094" s="22"/>
      <c r="EF1094" s="22"/>
      <c r="EG1094" s="22"/>
      <c r="EH1094" s="22"/>
      <c r="EI1094" s="22"/>
      <c r="EJ1094" s="22"/>
      <c r="EK1094" s="22"/>
      <c r="EL1094" s="22"/>
      <c r="EM1094" s="22"/>
      <c r="EN1094" s="22"/>
      <c r="EO1094" s="22"/>
      <c r="EP1094" s="22"/>
      <c r="EQ1094" s="22"/>
      <c r="ER1094" s="22"/>
      <c r="ES1094" s="22"/>
      <c r="ET1094" s="22"/>
      <c r="EU1094" s="22"/>
      <c r="EV1094" s="22"/>
      <c r="EW1094" s="22"/>
      <c r="EX1094" s="22"/>
      <c r="EY1094" s="22"/>
      <c r="EZ1094" s="22"/>
      <c r="FA1094" s="22"/>
      <c r="FB1094" s="22"/>
      <c r="FC1094" s="22"/>
      <c r="FD1094" s="22"/>
      <c r="FE1094" s="22"/>
      <c r="FF1094" s="22"/>
      <c r="FG1094" s="22"/>
      <c r="FH1094" s="22"/>
      <c r="FI1094" s="22"/>
      <c r="FJ1094" s="22"/>
      <c r="FK1094" s="196"/>
      <c r="FQ1094" s="99"/>
    </row>
    <row r="1095" spans="2:173" s="12" customFormat="1">
      <c r="B1095" s="22"/>
      <c r="E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  <c r="Z1095" s="22"/>
      <c r="AA1095" s="22"/>
      <c r="AB1095" s="22"/>
      <c r="AC1095" s="22"/>
      <c r="AD1095" s="22"/>
      <c r="AE1095" s="22"/>
      <c r="AF1095" s="22"/>
      <c r="AG1095" s="22"/>
      <c r="AH1095" s="22"/>
      <c r="AI1095" s="22"/>
      <c r="AJ1095" s="22"/>
      <c r="AK1095" s="22"/>
      <c r="AL1095" s="22"/>
      <c r="AM1095" s="22"/>
      <c r="AN1095" s="22"/>
      <c r="AO1095" s="22"/>
      <c r="AP1095" s="22"/>
      <c r="AQ1095" s="22"/>
      <c r="AR1095" s="22"/>
      <c r="AS1095" s="22"/>
      <c r="AT1095" s="22"/>
      <c r="AU1095" s="22"/>
      <c r="AV1095" s="22"/>
      <c r="AW1095" s="22"/>
      <c r="AX1095" s="22"/>
      <c r="AY1095" s="22"/>
      <c r="AZ1095" s="22"/>
      <c r="BA1095" s="22"/>
      <c r="BB1095" s="22"/>
      <c r="BC1095" s="22"/>
      <c r="BD1095" s="22"/>
      <c r="BE1095" s="22"/>
      <c r="BF1095" s="22"/>
      <c r="BG1095" s="22"/>
      <c r="BH1095" s="22"/>
      <c r="BI1095" s="22"/>
      <c r="BJ1095" s="22"/>
      <c r="BK1095" s="22"/>
      <c r="BL1095" s="22"/>
      <c r="BM1095" s="22"/>
      <c r="BN1095" s="22"/>
      <c r="BO1095" s="22"/>
      <c r="BP1095" s="22"/>
      <c r="BQ1095" s="22"/>
      <c r="BR1095" s="22"/>
      <c r="BS1095" s="22"/>
      <c r="BT1095" s="22"/>
      <c r="BU1095" s="22"/>
      <c r="BV1095" s="22"/>
      <c r="BW1095" s="22"/>
      <c r="BX1095" s="22"/>
      <c r="BY1095" s="22"/>
      <c r="BZ1095" s="22"/>
      <c r="CA1095" s="22"/>
      <c r="CB1095" s="22"/>
      <c r="CC1095" s="22"/>
      <c r="CD1095" s="22"/>
      <c r="CE1095" s="22"/>
      <c r="CF1095" s="22"/>
      <c r="CG1095" s="22"/>
      <c r="CH1095" s="22"/>
      <c r="CI1095" s="22"/>
      <c r="CJ1095" s="22"/>
      <c r="CK1095" s="22"/>
      <c r="CL1095" s="22"/>
      <c r="CM1095" s="22"/>
      <c r="CN1095" s="22"/>
      <c r="CO1095" s="22"/>
      <c r="CP1095" s="22"/>
      <c r="CQ1095" s="22"/>
      <c r="CR1095" s="22"/>
      <c r="CS1095" s="22"/>
      <c r="CT1095" s="22"/>
      <c r="CU1095" s="22"/>
      <c r="CV1095" s="22"/>
      <c r="CW1095" s="22"/>
      <c r="CX1095" s="22"/>
      <c r="CY1095" s="22"/>
      <c r="CZ1095" s="22"/>
      <c r="DA1095" s="22"/>
      <c r="DB1095" s="22"/>
      <c r="DC1095" s="22"/>
      <c r="DD1095" s="22"/>
      <c r="DE1095" s="22"/>
      <c r="DF1095" s="22"/>
      <c r="DG1095" s="22"/>
      <c r="DH1095" s="22"/>
      <c r="DI1095" s="22"/>
      <c r="DJ1095" s="22"/>
      <c r="DK1095" s="22"/>
      <c r="DL1095" s="22"/>
      <c r="DM1095" s="22"/>
      <c r="DN1095" s="22"/>
      <c r="DO1095" s="22"/>
      <c r="DP1095" s="22"/>
      <c r="DQ1095" s="22"/>
      <c r="DR1095" s="22"/>
      <c r="DS1095" s="22"/>
      <c r="DT1095" s="22"/>
      <c r="DU1095" s="22"/>
      <c r="DV1095" s="22"/>
      <c r="DW1095" s="22"/>
      <c r="DX1095" s="22"/>
      <c r="DY1095" s="22"/>
      <c r="DZ1095" s="22"/>
      <c r="EA1095" s="22"/>
      <c r="EB1095" s="22"/>
      <c r="EC1095" s="22"/>
      <c r="ED1095" s="22"/>
      <c r="EE1095" s="22"/>
      <c r="EF1095" s="22"/>
      <c r="EG1095" s="22"/>
      <c r="EH1095" s="22"/>
      <c r="EI1095" s="22"/>
      <c r="EJ1095" s="22"/>
      <c r="EK1095" s="22"/>
      <c r="EL1095" s="22"/>
      <c r="EM1095" s="22"/>
      <c r="EN1095" s="22"/>
      <c r="EO1095" s="22"/>
      <c r="EP1095" s="22"/>
      <c r="EQ1095" s="22"/>
      <c r="ER1095" s="22"/>
      <c r="ES1095" s="22"/>
      <c r="ET1095" s="22"/>
      <c r="EU1095" s="22"/>
      <c r="EV1095" s="22"/>
      <c r="EW1095" s="22"/>
      <c r="EX1095" s="22"/>
      <c r="EY1095" s="22"/>
      <c r="EZ1095" s="22"/>
      <c r="FA1095" s="22"/>
      <c r="FB1095" s="22"/>
      <c r="FC1095" s="22"/>
      <c r="FD1095" s="22"/>
      <c r="FE1095" s="22"/>
      <c r="FF1095" s="22"/>
      <c r="FG1095" s="22"/>
      <c r="FH1095" s="22"/>
      <c r="FI1095" s="22"/>
      <c r="FJ1095" s="22"/>
      <c r="FK1095" s="196"/>
      <c r="FQ1095" s="99"/>
    </row>
    <row r="1096" spans="2:173" s="12" customFormat="1">
      <c r="B1096" s="22"/>
      <c r="E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  <c r="Z1096" s="22"/>
      <c r="AA1096" s="22"/>
      <c r="AB1096" s="22"/>
      <c r="AC1096" s="22"/>
      <c r="AD1096" s="22"/>
      <c r="AE1096" s="22"/>
      <c r="AF1096" s="22"/>
      <c r="AG1096" s="22"/>
      <c r="AH1096" s="22"/>
      <c r="AI1096" s="22"/>
      <c r="AJ1096" s="22"/>
      <c r="AK1096" s="22"/>
      <c r="AL1096" s="22"/>
      <c r="AM1096" s="22"/>
      <c r="AN1096" s="22"/>
      <c r="AO1096" s="22"/>
      <c r="AP1096" s="22"/>
      <c r="AQ1096" s="22"/>
      <c r="AR1096" s="22"/>
      <c r="AS1096" s="22"/>
      <c r="AT1096" s="22"/>
      <c r="AU1096" s="22"/>
      <c r="AV1096" s="22"/>
      <c r="AW1096" s="22"/>
      <c r="AX1096" s="22"/>
      <c r="AY1096" s="22"/>
      <c r="AZ1096" s="22"/>
      <c r="BA1096" s="22"/>
      <c r="BB1096" s="22"/>
      <c r="BC1096" s="22"/>
      <c r="BD1096" s="22"/>
      <c r="BE1096" s="22"/>
      <c r="BF1096" s="22"/>
      <c r="BG1096" s="22"/>
      <c r="BH1096" s="22"/>
      <c r="BI1096" s="22"/>
      <c r="BJ1096" s="22"/>
      <c r="BK1096" s="22"/>
      <c r="BL1096" s="22"/>
      <c r="BM1096" s="22"/>
      <c r="BN1096" s="22"/>
      <c r="BO1096" s="22"/>
      <c r="BP1096" s="22"/>
      <c r="BQ1096" s="22"/>
      <c r="BR1096" s="22"/>
      <c r="BS1096" s="22"/>
      <c r="BT1096" s="22"/>
      <c r="BU1096" s="22"/>
      <c r="BV1096" s="22"/>
      <c r="BW1096" s="22"/>
      <c r="BX1096" s="22"/>
      <c r="BY1096" s="22"/>
      <c r="BZ1096" s="22"/>
      <c r="CA1096" s="22"/>
      <c r="CB1096" s="22"/>
      <c r="CC1096" s="22"/>
      <c r="CD1096" s="22"/>
      <c r="CE1096" s="22"/>
      <c r="CF1096" s="22"/>
      <c r="CG1096" s="22"/>
      <c r="CH1096" s="22"/>
      <c r="CI1096" s="22"/>
      <c r="CJ1096" s="22"/>
      <c r="CK1096" s="22"/>
      <c r="CL1096" s="22"/>
      <c r="CM1096" s="22"/>
      <c r="CN1096" s="22"/>
      <c r="CO1096" s="22"/>
      <c r="CP1096" s="22"/>
      <c r="CQ1096" s="22"/>
      <c r="CR1096" s="22"/>
      <c r="CS1096" s="22"/>
      <c r="CT1096" s="22"/>
      <c r="CU1096" s="22"/>
      <c r="CV1096" s="22"/>
      <c r="CW1096" s="22"/>
      <c r="CX1096" s="22"/>
      <c r="CY1096" s="22"/>
      <c r="CZ1096" s="22"/>
      <c r="DA1096" s="22"/>
      <c r="DB1096" s="22"/>
      <c r="DC1096" s="22"/>
      <c r="DD1096" s="22"/>
      <c r="DE1096" s="22"/>
      <c r="DF1096" s="22"/>
      <c r="DG1096" s="22"/>
      <c r="DH1096" s="22"/>
      <c r="DI1096" s="22"/>
      <c r="DJ1096" s="22"/>
      <c r="DK1096" s="22"/>
      <c r="DL1096" s="22"/>
      <c r="DM1096" s="22"/>
      <c r="DN1096" s="22"/>
      <c r="DO1096" s="22"/>
      <c r="DP1096" s="22"/>
      <c r="DQ1096" s="22"/>
      <c r="DR1096" s="22"/>
      <c r="DS1096" s="22"/>
      <c r="DT1096" s="22"/>
      <c r="DU1096" s="22"/>
      <c r="DV1096" s="22"/>
      <c r="DW1096" s="22"/>
      <c r="DX1096" s="22"/>
      <c r="DY1096" s="22"/>
      <c r="DZ1096" s="22"/>
      <c r="EA1096" s="22"/>
      <c r="EB1096" s="22"/>
      <c r="EC1096" s="22"/>
      <c r="ED1096" s="22"/>
      <c r="EE1096" s="22"/>
      <c r="EF1096" s="22"/>
      <c r="EG1096" s="22"/>
      <c r="EH1096" s="22"/>
      <c r="EI1096" s="22"/>
      <c r="EJ1096" s="22"/>
      <c r="EK1096" s="22"/>
      <c r="EL1096" s="22"/>
      <c r="EM1096" s="22"/>
      <c r="EN1096" s="22"/>
      <c r="EO1096" s="22"/>
      <c r="EP1096" s="22"/>
      <c r="EQ1096" s="22"/>
      <c r="ER1096" s="22"/>
      <c r="ES1096" s="22"/>
      <c r="ET1096" s="22"/>
      <c r="EU1096" s="22"/>
      <c r="EV1096" s="22"/>
      <c r="EW1096" s="22"/>
      <c r="EX1096" s="22"/>
      <c r="EY1096" s="22"/>
      <c r="EZ1096" s="22"/>
      <c r="FA1096" s="22"/>
      <c r="FB1096" s="22"/>
      <c r="FC1096" s="22"/>
      <c r="FD1096" s="22"/>
      <c r="FE1096" s="22"/>
      <c r="FF1096" s="22"/>
      <c r="FG1096" s="22"/>
      <c r="FH1096" s="22"/>
      <c r="FI1096" s="22"/>
      <c r="FJ1096" s="22"/>
      <c r="FK1096" s="196"/>
      <c r="FQ1096" s="99"/>
    </row>
    <row r="1097" spans="2:173" s="12" customFormat="1">
      <c r="B1097" s="22"/>
      <c r="E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  <c r="Z1097" s="22"/>
      <c r="AA1097" s="22"/>
      <c r="AB1097" s="22"/>
      <c r="AC1097" s="22"/>
      <c r="AD1097" s="22"/>
      <c r="AE1097" s="22"/>
      <c r="AF1097" s="22"/>
      <c r="AG1097" s="22"/>
      <c r="AH1097" s="22"/>
      <c r="AI1097" s="22"/>
      <c r="AJ1097" s="22"/>
      <c r="AK1097" s="22"/>
      <c r="AL1097" s="22"/>
      <c r="AM1097" s="22"/>
      <c r="AN1097" s="22"/>
      <c r="AO1097" s="22"/>
      <c r="AP1097" s="22"/>
      <c r="AQ1097" s="22"/>
      <c r="AR1097" s="22"/>
      <c r="AS1097" s="22"/>
      <c r="AT1097" s="22"/>
      <c r="AU1097" s="22"/>
      <c r="AV1097" s="22"/>
      <c r="AW1097" s="22"/>
      <c r="AX1097" s="22"/>
      <c r="AY1097" s="22"/>
      <c r="AZ1097" s="22"/>
      <c r="BA1097" s="22"/>
      <c r="BB1097" s="22"/>
      <c r="BC1097" s="22"/>
      <c r="BD1097" s="22"/>
      <c r="BE1097" s="22"/>
      <c r="BF1097" s="22"/>
      <c r="BG1097" s="22"/>
      <c r="BH1097" s="22"/>
      <c r="BI1097" s="22"/>
      <c r="BJ1097" s="22"/>
      <c r="BK1097" s="22"/>
      <c r="BL1097" s="22"/>
      <c r="BM1097" s="22"/>
      <c r="BN1097" s="22"/>
      <c r="BO1097" s="22"/>
      <c r="BP1097" s="22"/>
      <c r="BQ1097" s="22"/>
      <c r="BR1097" s="22"/>
      <c r="BS1097" s="22"/>
      <c r="BT1097" s="22"/>
      <c r="BU1097" s="22"/>
      <c r="BV1097" s="22"/>
      <c r="BW1097" s="22"/>
      <c r="BX1097" s="22"/>
      <c r="BY1097" s="22"/>
      <c r="BZ1097" s="22"/>
      <c r="CA1097" s="22"/>
      <c r="CB1097" s="22"/>
      <c r="CC1097" s="22"/>
      <c r="CD1097" s="22"/>
      <c r="CE1097" s="22"/>
      <c r="CF1097" s="22"/>
      <c r="CG1097" s="22"/>
      <c r="CH1097" s="22"/>
      <c r="CI1097" s="22"/>
      <c r="CJ1097" s="22"/>
      <c r="CK1097" s="22"/>
      <c r="CL1097" s="22"/>
      <c r="CM1097" s="22"/>
      <c r="CN1097" s="22"/>
      <c r="CO1097" s="22"/>
      <c r="CP1097" s="22"/>
      <c r="CQ1097" s="22"/>
      <c r="CR1097" s="22"/>
      <c r="CS1097" s="22"/>
      <c r="CT1097" s="22"/>
      <c r="CU1097" s="22"/>
      <c r="CV1097" s="22"/>
      <c r="CW1097" s="22"/>
      <c r="CX1097" s="22"/>
      <c r="CY1097" s="22"/>
      <c r="CZ1097" s="22"/>
      <c r="DA1097" s="22"/>
      <c r="DB1097" s="22"/>
      <c r="DC1097" s="22"/>
      <c r="DD1097" s="22"/>
      <c r="DE1097" s="22"/>
      <c r="DF1097" s="22"/>
      <c r="DG1097" s="22"/>
      <c r="DH1097" s="22"/>
      <c r="DI1097" s="22"/>
      <c r="DJ1097" s="22"/>
      <c r="DK1097" s="22"/>
      <c r="DL1097" s="22"/>
      <c r="DM1097" s="22"/>
      <c r="DN1097" s="22"/>
      <c r="DO1097" s="22"/>
      <c r="DP1097" s="22"/>
      <c r="DQ1097" s="22"/>
      <c r="DR1097" s="22"/>
      <c r="DS1097" s="22"/>
      <c r="DT1097" s="22"/>
      <c r="DU1097" s="22"/>
      <c r="DV1097" s="22"/>
      <c r="DW1097" s="22"/>
      <c r="DX1097" s="22"/>
      <c r="DY1097" s="22"/>
      <c r="DZ1097" s="22"/>
      <c r="EA1097" s="22"/>
      <c r="EB1097" s="22"/>
      <c r="EC1097" s="22"/>
      <c r="ED1097" s="22"/>
      <c r="EE1097" s="22"/>
      <c r="EF1097" s="22"/>
      <c r="EG1097" s="22"/>
      <c r="EH1097" s="22"/>
      <c r="EI1097" s="22"/>
      <c r="EJ1097" s="22"/>
      <c r="EK1097" s="22"/>
      <c r="EL1097" s="22"/>
      <c r="EM1097" s="22"/>
      <c r="EN1097" s="22"/>
      <c r="EO1097" s="22"/>
      <c r="EP1097" s="22"/>
      <c r="EQ1097" s="22"/>
      <c r="ER1097" s="22"/>
      <c r="ES1097" s="22"/>
      <c r="ET1097" s="22"/>
      <c r="EU1097" s="22"/>
      <c r="EV1097" s="22"/>
      <c r="EW1097" s="22"/>
      <c r="EX1097" s="22"/>
      <c r="EY1097" s="22"/>
      <c r="EZ1097" s="22"/>
      <c r="FA1097" s="22"/>
      <c r="FB1097" s="22"/>
      <c r="FC1097" s="22"/>
      <c r="FD1097" s="22"/>
      <c r="FE1097" s="22"/>
      <c r="FF1097" s="22"/>
      <c r="FG1097" s="22"/>
      <c r="FH1097" s="22"/>
      <c r="FI1097" s="22"/>
      <c r="FJ1097" s="22"/>
      <c r="FK1097" s="196"/>
      <c r="FQ1097" s="99"/>
    </row>
    <row r="1098" spans="2:173" s="12" customFormat="1">
      <c r="B1098" s="22"/>
      <c r="E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  <c r="Z1098" s="22"/>
      <c r="AA1098" s="22"/>
      <c r="AB1098" s="22"/>
      <c r="AC1098" s="22"/>
      <c r="AD1098" s="22"/>
      <c r="AE1098" s="22"/>
      <c r="AF1098" s="22"/>
      <c r="AG1098" s="22"/>
      <c r="AH1098" s="22"/>
      <c r="AI1098" s="22"/>
      <c r="AJ1098" s="22"/>
      <c r="AK1098" s="22"/>
      <c r="AL1098" s="22"/>
      <c r="AM1098" s="22"/>
      <c r="AN1098" s="22"/>
      <c r="AO1098" s="22"/>
      <c r="AP1098" s="22"/>
      <c r="AQ1098" s="22"/>
      <c r="AR1098" s="22"/>
      <c r="AS1098" s="22"/>
      <c r="AT1098" s="22"/>
      <c r="AU1098" s="22"/>
      <c r="AV1098" s="22"/>
      <c r="AW1098" s="22"/>
      <c r="AX1098" s="22"/>
      <c r="AY1098" s="22"/>
      <c r="AZ1098" s="22"/>
      <c r="BA1098" s="22"/>
      <c r="BB1098" s="22"/>
      <c r="BC1098" s="22"/>
      <c r="BD1098" s="22"/>
      <c r="BE1098" s="22"/>
      <c r="BF1098" s="22"/>
      <c r="BG1098" s="22"/>
      <c r="BH1098" s="22"/>
      <c r="BI1098" s="22"/>
      <c r="BJ1098" s="22"/>
      <c r="BK1098" s="22"/>
      <c r="BL1098" s="22"/>
      <c r="BM1098" s="22"/>
      <c r="BN1098" s="22"/>
      <c r="BO1098" s="22"/>
      <c r="BP1098" s="22"/>
      <c r="BQ1098" s="22"/>
      <c r="BR1098" s="22"/>
      <c r="BS1098" s="22"/>
      <c r="BT1098" s="22"/>
      <c r="BU1098" s="22"/>
      <c r="BV1098" s="22"/>
      <c r="BW1098" s="22"/>
      <c r="BX1098" s="22"/>
      <c r="BY1098" s="22"/>
      <c r="BZ1098" s="22"/>
      <c r="CA1098" s="22"/>
      <c r="CB1098" s="22"/>
      <c r="CC1098" s="22"/>
      <c r="CD1098" s="22"/>
      <c r="CE1098" s="22"/>
      <c r="CF1098" s="22"/>
      <c r="CG1098" s="22"/>
      <c r="CH1098" s="22"/>
      <c r="CI1098" s="22"/>
      <c r="CJ1098" s="22"/>
      <c r="CK1098" s="22"/>
      <c r="CL1098" s="22"/>
      <c r="CM1098" s="22"/>
      <c r="CN1098" s="22"/>
      <c r="CO1098" s="22"/>
      <c r="CP1098" s="22"/>
      <c r="CQ1098" s="22"/>
      <c r="CR1098" s="22"/>
      <c r="CS1098" s="22"/>
      <c r="CT1098" s="22"/>
      <c r="CU1098" s="22"/>
      <c r="CV1098" s="22"/>
      <c r="CW1098" s="22"/>
      <c r="CX1098" s="22"/>
      <c r="CY1098" s="22"/>
      <c r="CZ1098" s="22"/>
      <c r="DA1098" s="22"/>
      <c r="DB1098" s="22"/>
      <c r="DC1098" s="22"/>
      <c r="DD1098" s="22"/>
      <c r="DE1098" s="22"/>
      <c r="DF1098" s="22"/>
      <c r="DG1098" s="22"/>
      <c r="DH1098" s="22"/>
      <c r="DI1098" s="22"/>
      <c r="DJ1098" s="22"/>
      <c r="DK1098" s="22"/>
      <c r="DL1098" s="22"/>
      <c r="DM1098" s="22"/>
      <c r="DN1098" s="22"/>
      <c r="DO1098" s="22"/>
      <c r="DP1098" s="22"/>
      <c r="DQ1098" s="22"/>
      <c r="DR1098" s="22"/>
      <c r="DS1098" s="22"/>
      <c r="DT1098" s="22"/>
      <c r="DU1098" s="22"/>
      <c r="DV1098" s="22"/>
      <c r="DW1098" s="22"/>
      <c r="DX1098" s="22"/>
      <c r="DY1098" s="22"/>
      <c r="DZ1098" s="22"/>
      <c r="EA1098" s="22"/>
      <c r="EB1098" s="22"/>
      <c r="EC1098" s="22"/>
      <c r="ED1098" s="22"/>
      <c r="EE1098" s="22"/>
      <c r="EF1098" s="22"/>
      <c r="EG1098" s="22"/>
      <c r="EH1098" s="22"/>
      <c r="EI1098" s="22"/>
      <c r="EJ1098" s="22"/>
      <c r="EK1098" s="22"/>
      <c r="EL1098" s="22"/>
      <c r="EM1098" s="22"/>
      <c r="EN1098" s="22"/>
      <c r="EO1098" s="22"/>
      <c r="EP1098" s="22"/>
      <c r="EQ1098" s="22"/>
      <c r="ER1098" s="22"/>
      <c r="ES1098" s="22"/>
      <c r="ET1098" s="22"/>
      <c r="EU1098" s="22"/>
      <c r="EV1098" s="22"/>
      <c r="EW1098" s="22"/>
      <c r="EX1098" s="22"/>
      <c r="EY1098" s="22"/>
      <c r="EZ1098" s="22"/>
      <c r="FA1098" s="22"/>
      <c r="FB1098" s="22"/>
      <c r="FC1098" s="22"/>
      <c r="FD1098" s="22"/>
      <c r="FE1098" s="22"/>
      <c r="FF1098" s="22"/>
      <c r="FG1098" s="22"/>
      <c r="FH1098" s="22"/>
      <c r="FI1098" s="22"/>
      <c r="FJ1098" s="22"/>
      <c r="FK1098" s="196"/>
      <c r="FQ1098" s="99"/>
    </row>
    <row r="1099" spans="2:173" s="12" customFormat="1">
      <c r="B1099" s="22"/>
      <c r="E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  <c r="Z1099" s="22"/>
      <c r="AA1099" s="22"/>
      <c r="AB1099" s="22"/>
      <c r="AC1099" s="22"/>
      <c r="AD1099" s="22"/>
      <c r="AE1099" s="22"/>
      <c r="AF1099" s="22"/>
      <c r="AG1099" s="22"/>
      <c r="AH1099" s="22"/>
      <c r="AI1099" s="22"/>
      <c r="AJ1099" s="22"/>
      <c r="AK1099" s="22"/>
      <c r="AL1099" s="22"/>
      <c r="AM1099" s="22"/>
      <c r="AN1099" s="22"/>
      <c r="AO1099" s="22"/>
      <c r="AP1099" s="22"/>
      <c r="AQ1099" s="22"/>
      <c r="AR1099" s="22"/>
      <c r="AS1099" s="22"/>
      <c r="AT1099" s="22"/>
      <c r="AU1099" s="22"/>
      <c r="AV1099" s="22"/>
      <c r="AW1099" s="22"/>
      <c r="AX1099" s="22"/>
      <c r="AY1099" s="22"/>
      <c r="AZ1099" s="22"/>
      <c r="BA1099" s="22"/>
      <c r="BB1099" s="22"/>
      <c r="BC1099" s="22"/>
      <c r="BD1099" s="22"/>
      <c r="BE1099" s="22"/>
      <c r="BF1099" s="22"/>
      <c r="BG1099" s="22"/>
      <c r="BH1099" s="22"/>
      <c r="BI1099" s="22"/>
      <c r="BJ1099" s="22"/>
      <c r="BK1099" s="22"/>
      <c r="BL1099" s="22"/>
      <c r="BM1099" s="22"/>
      <c r="BN1099" s="22"/>
      <c r="BO1099" s="22"/>
      <c r="BP1099" s="22"/>
      <c r="BQ1099" s="22"/>
      <c r="BR1099" s="22"/>
      <c r="BS1099" s="22"/>
      <c r="BT1099" s="22"/>
      <c r="BU1099" s="22"/>
      <c r="BV1099" s="22"/>
      <c r="BW1099" s="22"/>
      <c r="BX1099" s="22"/>
      <c r="BY1099" s="22"/>
      <c r="BZ1099" s="22"/>
      <c r="CA1099" s="22"/>
      <c r="CB1099" s="22"/>
      <c r="CC1099" s="22"/>
      <c r="CD1099" s="22"/>
      <c r="CE1099" s="22"/>
      <c r="CF1099" s="22"/>
      <c r="CG1099" s="22"/>
      <c r="CH1099" s="22"/>
      <c r="CI1099" s="22"/>
      <c r="CJ1099" s="22"/>
      <c r="CK1099" s="22"/>
      <c r="CL1099" s="22"/>
      <c r="CM1099" s="22"/>
      <c r="CN1099" s="22"/>
      <c r="CO1099" s="22"/>
      <c r="CP1099" s="22"/>
      <c r="CQ1099" s="22"/>
      <c r="CR1099" s="22"/>
      <c r="CS1099" s="22"/>
      <c r="CT1099" s="22"/>
      <c r="CU1099" s="22"/>
      <c r="CV1099" s="22"/>
      <c r="CW1099" s="22"/>
      <c r="CX1099" s="22"/>
      <c r="CY1099" s="22"/>
      <c r="CZ1099" s="22"/>
      <c r="DA1099" s="22"/>
      <c r="DB1099" s="22"/>
      <c r="DC1099" s="22"/>
      <c r="DD1099" s="22"/>
      <c r="DE1099" s="22"/>
      <c r="DF1099" s="22"/>
      <c r="DG1099" s="22"/>
      <c r="DH1099" s="22"/>
      <c r="DI1099" s="22"/>
      <c r="DJ1099" s="22"/>
      <c r="DK1099" s="22"/>
      <c r="DL1099" s="22"/>
      <c r="DM1099" s="22"/>
      <c r="DN1099" s="22"/>
      <c r="DO1099" s="22"/>
      <c r="DP1099" s="22"/>
      <c r="DQ1099" s="22"/>
      <c r="DR1099" s="22"/>
      <c r="DS1099" s="22"/>
      <c r="DT1099" s="22"/>
      <c r="DU1099" s="22"/>
      <c r="DV1099" s="22"/>
      <c r="DW1099" s="22"/>
      <c r="DX1099" s="22"/>
      <c r="DY1099" s="22"/>
      <c r="DZ1099" s="22"/>
      <c r="EA1099" s="22"/>
      <c r="EB1099" s="22"/>
      <c r="EC1099" s="22"/>
      <c r="ED1099" s="22"/>
      <c r="EE1099" s="22"/>
      <c r="EF1099" s="22"/>
      <c r="EG1099" s="22"/>
      <c r="EH1099" s="22"/>
      <c r="EI1099" s="22"/>
      <c r="EJ1099" s="22"/>
      <c r="EK1099" s="22"/>
      <c r="EL1099" s="22"/>
      <c r="EM1099" s="22"/>
      <c r="EN1099" s="22"/>
      <c r="EO1099" s="22"/>
      <c r="EP1099" s="22"/>
      <c r="EQ1099" s="22"/>
      <c r="ER1099" s="22"/>
      <c r="ES1099" s="22"/>
      <c r="ET1099" s="22"/>
      <c r="EU1099" s="22"/>
      <c r="EV1099" s="22"/>
      <c r="EW1099" s="22"/>
      <c r="EX1099" s="22"/>
      <c r="EY1099" s="22"/>
      <c r="EZ1099" s="22"/>
      <c r="FA1099" s="22"/>
      <c r="FB1099" s="22"/>
      <c r="FC1099" s="22"/>
      <c r="FD1099" s="22"/>
      <c r="FE1099" s="22"/>
      <c r="FF1099" s="22"/>
      <c r="FG1099" s="22"/>
      <c r="FH1099" s="22"/>
      <c r="FI1099" s="22"/>
      <c r="FJ1099" s="22"/>
      <c r="FK1099" s="196"/>
      <c r="FQ1099" s="99"/>
    </row>
    <row r="1100" spans="2:173" s="12" customFormat="1">
      <c r="B1100" s="22"/>
      <c r="E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  <c r="Z1100" s="22"/>
      <c r="AA1100" s="22"/>
      <c r="AB1100" s="22"/>
      <c r="AC1100" s="22"/>
      <c r="AD1100" s="22"/>
      <c r="AE1100" s="22"/>
      <c r="AF1100" s="22"/>
      <c r="AG1100" s="22"/>
      <c r="AH1100" s="22"/>
      <c r="AI1100" s="22"/>
      <c r="AJ1100" s="22"/>
      <c r="AK1100" s="22"/>
      <c r="AL1100" s="22"/>
      <c r="AM1100" s="22"/>
      <c r="AN1100" s="22"/>
      <c r="AO1100" s="22"/>
      <c r="AP1100" s="22"/>
      <c r="AQ1100" s="22"/>
      <c r="AR1100" s="22"/>
      <c r="AS1100" s="22"/>
      <c r="AT1100" s="22"/>
      <c r="AU1100" s="22"/>
      <c r="AV1100" s="22"/>
      <c r="AW1100" s="22"/>
      <c r="AX1100" s="22"/>
      <c r="AY1100" s="22"/>
      <c r="AZ1100" s="22"/>
      <c r="BA1100" s="22"/>
      <c r="BB1100" s="22"/>
      <c r="BC1100" s="22"/>
      <c r="BD1100" s="22"/>
      <c r="BE1100" s="22"/>
      <c r="BF1100" s="22"/>
      <c r="BG1100" s="22"/>
      <c r="BH1100" s="22"/>
      <c r="BI1100" s="22"/>
      <c r="BJ1100" s="22"/>
      <c r="BK1100" s="22"/>
      <c r="BL1100" s="22"/>
      <c r="BM1100" s="22"/>
      <c r="BN1100" s="22"/>
      <c r="BO1100" s="22"/>
      <c r="BP1100" s="22"/>
      <c r="BQ1100" s="22"/>
      <c r="BR1100" s="22"/>
      <c r="BS1100" s="22"/>
      <c r="BT1100" s="22"/>
      <c r="BU1100" s="22"/>
      <c r="BV1100" s="22"/>
      <c r="BW1100" s="22"/>
      <c r="BX1100" s="22"/>
      <c r="BY1100" s="22"/>
      <c r="BZ1100" s="22"/>
      <c r="CA1100" s="22"/>
      <c r="CB1100" s="22"/>
      <c r="CC1100" s="22"/>
      <c r="CD1100" s="22"/>
      <c r="CE1100" s="22"/>
      <c r="CF1100" s="22"/>
      <c r="CG1100" s="22"/>
      <c r="CH1100" s="22"/>
      <c r="CI1100" s="22"/>
      <c r="CJ1100" s="22"/>
      <c r="CK1100" s="22"/>
      <c r="CL1100" s="22"/>
      <c r="CM1100" s="22"/>
      <c r="CN1100" s="22"/>
      <c r="CO1100" s="22"/>
      <c r="CP1100" s="22"/>
      <c r="CQ1100" s="22"/>
      <c r="CR1100" s="22"/>
      <c r="CS1100" s="22"/>
      <c r="CT1100" s="22"/>
      <c r="CU1100" s="22"/>
      <c r="CV1100" s="22"/>
      <c r="CW1100" s="22"/>
      <c r="CX1100" s="22"/>
      <c r="CY1100" s="22"/>
      <c r="CZ1100" s="22"/>
      <c r="DA1100" s="22"/>
      <c r="DB1100" s="22"/>
      <c r="DC1100" s="22"/>
      <c r="DD1100" s="22"/>
      <c r="DE1100" s="22"/>
      <c r="DF1100" s="22"/>
      <c r="DG1100" s="22"/>
      <c r="DH1100" s="22"/>
      <c r="DI1100" s="22"/>
      <c r="DJ1100" s="22"/>
      <c r="DK1100" s="22"/>
      <c r="DL1100" s="22"/>
      <c r="DM1100" s="22"/>
      <c r="DN1100" s="22"/>
      <c r="DO1100" s="22"/>
      <c r="DP1100" s="22"/>
      <c r="DQ1100" s="22"/>
      <c r="DR1100" s="22"/>
      <c r="DS1100" s="22"/>
      <c r="DT1100" s="22"/>
      <c r="DU1100" s="22"/>
      <c r="DV1100" s="22"/>
      <c r="DW1100" s="22"/>
      <c r="DX1100" s="22"/>
      <c r="DY1100" s="22"/>
      <c r="DZ1100" s="22"/>
      <c r="EA1100" s="22"/>
      <c r="EB1100" s="22"/>
      <c r="EC1100" s="22"/>
      <c r="ED1100" s="22"/>
      <c r="EE1100" s="22"/>
      <c r="EF1100" s="22"/>
      <c r="EG1100" s="22"/>
      <c r="EH1100" s="22"/>
      <c r="EI1100" s="22"/>
      <c r="EJ1100" s="22"/>
      <c r="EK1100" s="22"/>
      <c r="EL1100" s="22"/>
      <c r="EM1100" s="22"/>
      <c r="EN1100" s="22"/>
      <c r="EO1100" s="22"/>
      <c r="EP1100" s="22"/>
      <c r="EQ1100" s="22"/>
      <c r="ER1100" s="22"/>
      <c r="ES1100" s="22"/>
      <c r="ET1100" s="22"/>
      <c r="EU1100" s="22"/>
      <c r="EV1100" s="22"/>
      <c r="EW1100" s="22"/>
      <c r="EX1100" s="22"/>
      <c r="EY1100" s="22"/>
      <c r="EZ1100" s="22"/>
      <c r="FA1100" s="22"/>
      <c r="FB1100" s="22"/>
      <c r="FC1100" s="22"/>
      <c r="FD1100" s="22"/>
      <c r="FE1100" s="22"/>
      <c r="FF1100" s="22"/>
      <c r="FG1100" s="22"/>
      <c r="FH1100" s="22"/>
      <c r="FI1100" s="22"/>
      <c r="FJ1100" s="22"/>
      <c r="FK1100" s="196"/>
      <c r="FQ1100" s="99"/>
    </row>
    <row r="1101" spans="2:173" s="12" customFormat="1">
      <c r="B1101" s="22"/>
      <c r="E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  <c r="Z1101" s="22"/>
      <c r="AA1101" s="22"/>
      <c r="AB1101" s="22"/>
      <c r="AC1101" s="22"/>
      <c r="AD1101" s="22"/>
      <c r="AE1101" s="22"/>
      <c r="AF1101" s="22"/>
      <c r="AG1101" s="22"/>
      <c r="AH1101" s="22"/>
      <c r="AI1101" s="22"/>
      <c r="AJ1101" s="22"/>
      <c r="AK1101" s="22"/>
      <c r="AL1101" s="22"/>
      <c r="AM1101" s="22"/>
      <c r="AN1101" s="22"/>
      <c r="AO1101" s="22"/>
      <c r="AP1101" s="22"/>
      <c r="AQ1101" s="22"/>
      <c r="AR1101" s="22"/>
      <c r="AS1101" s="22"/>
      <c r="AT1101" s="22"/>
      <c r="AU1101" s="22"/>
      <c r="AV1101" s="22"/>
      <c r="AW1101" s="22"/>
      <c r="AX1101" s="22"/>
      <c r="AY1101" s="22"/>
      <c r="AZ1101" s="22"/>
      <c r="BA1101" s="22"/>
      <c r="BB1101" s="22"/>
      <c r="BC1101" s="22"/>
      <c r="BD1101" s="22"/>
      <c r="BE1101" s="22"/>
      <c r="BF1101" s="22"/>
      <c r="BG1101" s="22"/>
      <c r="BH1101" s="22"/>
      <c r="BI1101" s="22"/>
      <c r="BJ1101" s="22"/>
      <c r="BK1101" s="22"/>
      <c r="BL1101" s="22"/>
      <c r="BM1101" s="22"/>
      <c r="BN1101" s="22"/>
      <c r="BO1101" s="22"/>
      <c r="BP1101" s="22"/>
      <c r="BQ1101" s="22"/>
      <c r="BR1101" s="22"/>
      <c r="BS1101" s="22"/>
      <c r="BT1101" s="22"/>
      <c r="BU1101" s="22"/>
      <c r="BV1101" s="22"/>
      <c r="BW1101" s="22"/>
      <c r="BX1101" s="22"/>
      <c r="BY1101" s="22"/>
      <c r="BZ1101" s="22"/>
      <c r="CA1101" s="22"/>
      <c r="CB1101" s="22"/>
      <c r="CC1101" s="22"/>
      <c r="CD1101" s="22"/>
      <c r="CE1101" s="22"/>
      <c r="CF1101" s="22"/>
      <c r="CG1101" s="22"/>
      <c r="CH1101" s="22"/>
      <c r="CI1101" s="22"/>
      <c r="CJ1101" s="22"/>
      <c r="CK1101" s="22"/>
      <c r="CL1101" s="22"/>
      <c r="CM1101" s="22"/>
      <c r="CN1101" s="22"/>
      <c r="CO1101" s="22"/>
      <c r="CP1101" s="22"/>
      <c r="CQ1101" s="22"/>
      <c r="CR1101" s="22"/>
      <c r="CS1101" s="22"/>
      <c r="CT1101" s="22"/>
      <c r="CU1101" s="22"/>
      <c r="CV1101" s="22"/>
      <c r="CW1101" s="22"/>
      <c r="CX1101" s="22"/>
      <c r="CY1101" s="22"/>
      <c r="CZ1101" s="22"/>
      <c r="DA1101" s="22"/>
      <c r="DB1101" s="22"/>
      <c r="DC1101" s="22"/>
      <c r="DD1101" s="22"/>
      <c r="DE1101" s="22"/>
      <c r="DF1101" s="22"/>
      <c r="DG1101" s="22"/>
      <c r="DH1101" s="22"/>
      <c r="DI1101" s="22"/>
      <c r="DJ1101" s="22"/>
      <c r="DK1101" s="22"/>
      <c r="DL1101" s="22"/>
      <c r="DM1101" s="22"/>
      <c r="DN1101" s="22"/>
      <c r="DO1101" s="22"/>
      <c r="DP1101" s="22"/>
      <c r="DQ1101" s="22"/>
      <c r="DR1101" s="22"/>
      <c r="DS1101" s="22"/>
      <c r="DT1101" s="22"/>
      <c r="DU1101" s="22"/>
      <c r="DV1101" s="22"/>
      <c r="DW1101" s="22"/>
      <c r="DX1101" s="22"/>
      <c r="DY1101" s="22"/>
      <c r="DZ1101" s="22"/>
      <c r="EA1101" s="22"/>
      <c r="EB1101" s="22"/>
      <c r="EC1101" s="22"/>
      <c r="ED1101" s="22"/>
      <c r="EE1101" s="22"/>
      <c r="EF1101" s="22"/>
      <c r="EG1101" s="22"/>
      <c r="EH1101" s="22"/>
      <c r="EI1101" s="22"/>
      <c r="EJ1101" s="22"/>
      <c r="EK1101" s="22"/>
      <c r="EL1101" s="22"/>
      <c r="EM1101" s="22"/>
      <c r="EN1101" s="22"/>
      <c r="EO1101" s="22"/>
      <c r="EP1101" s="22"/>
      <c r="EQ1101" s="22"/>
      <c r="ER1101" s="22"/>
      <c r="ES1101" s="22"/>
      <c r="ET1101" s="22"/>
      <c r="EU1101" s="22"/>
      <c r="EV1101" s="22"/>
      <c r="EW1101" s="22"/>
      <c r="EX1101" s="22"/>
      <c r="EY1101" s="22"/>
      <c r="EZ1101" s="22"/>
      <c r="FA1101" s="22"/>
      <c r="FB1101" s="22"/>
      <c r="FC1101" s="22"/>
      <c r="FD1101" s="22"/>
      <c r="FE1101" s="22"/>
      <c r="FF1101" s="22"/>
      <c r="FG1101" s="22"/>
      <c r="FH1101" s="22"/>
      <c r="FI1101" s="22"/>
      <c r="FJ1101" s="22"/>
      <c r="FK1101" s="196"/>
      <c r="FQ1101" s="99"/>
    </row>
    <row r="1102" spans="2:173" s="12" customFormat="1">
      <c r="B1102" s="22"/>
      <c r="E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  <c r="Z1102" s="22"/>
      <c r="AA1102" s="22"/>
      <c r="AB1102" s="22"/>
      <c r="AC1102" s="22"/>
      <c r="AD1102" s="22"/>
      <c r="AE1102" s="22"/>
      <c r="AF1102" s="22"/>
      <c r="AG1102" s="22"/>
      <c r="AH1102" s="22"/>
      <c r="AI1102" s="22"/>
      <c r="AJ1102" s="22"/>
      <c r="AK1102" s="22"/>
      <c r="AL1102" s="22"/>
      <c r="AM1102" s="22"/>
      <c r="AN1102" s="22"/>
      <c r="AO1102" s="22"/>
      <c r="AP1102" s="22"/>
      <c r="AQ1102" s="22"/>
      <c r="AR1102" s="22"/>
      <c r="AS1102" s="22"/>
      <c r="AT1102" s="22"/>
      <c r="AU1102" s="22"/>
      <c r="AV1102" s="22"/>
      <c r="AW1102" s="22"/>
      <c r="AX1102" s="22"/>
      <c r="AY1102" s="22"/>
      <c r="AZ1102" s="22"/>
      <c r="BA1102" s="22"/>
      <c r="BB1102" s="22"/>
      <c r="BC1102" s="22"/>
      <c r="BD1102" s="22"/>
      <c r="BE1102" s="22"/>
      <c r="BF1102" s="22"/>
      <c r="BG1102" s="22"/>
      <c r="BH1102" s="22"/>
      <c r="BI1102" s="22"/>
      <c r="BJ1102" s="22"/>
      <c r="BK1102" s="22"/>
      <c r="BL1102" s="22"/>
      <c r="BM1102" s="22"/>
      <c r="BN1102" s="22"/>
      <c r="BO1102" s="22"/>
      <c r="BP1102" s="22"/>
      <c r="BQ1102" s="22"/>
      <c r="BR1102" s="22"/>
      <c r="BS1102" s="22"/>
      <c r="BT1102" s="22"/>
      <c r="BU1102" s="22"/>
      <c r="BV1102" s="22"/>
      <c r="BW1102" s="22"/>
      <c r="BX1102" s="22"/>
      <c r="BY1102" s="22"/>
      <c r="BZ1102" s="22"/>
      <c r="CA1102" s="22"/>
      <c r="CB1102" s="22"/>
      <c r="CC1102" s="22"/>
      <c r="CD1102" s="22"/>
      <c r="CE1102" s="22"/>
      <c r="CF1102" s="22"/>
      <c r="CG1102" s="22"/>
      <c r="CH1102" s="22"/>
      <c r="CI1102" s="22"/>
      <c r="CJ1102" s="22"/>
      <c r="CK1102" s="22"/>
      <c r="CL1102" s="22"/>
      <c r="CM1102" s="22"/>
      <c r="CN1102" s="22"/>
      <c r="CO1102" s="22"/>
      <c r="CP1102" s="22"/>
      <c r="CQ1102" s="22"/>
      <c r="CR1102" s="22"/>
      <c r="CS1102" s="22"/>
      <c r="CT1102" s="22"/>
      <c r="CU1102" s="22"/>
      <c r="CV1102" s="22"/>
      <c r="CW1102" s="22"/>
      <c r="CX1102" s="22"/>
      <c r="CY1102" s="22"/>
      <c r="CZ1102" s="22"/>
      <c r="DA1102" s="22"/>
      <c r="DB1102" s="22"/>
      <c r="DC1102" s="22"/>
      <c r="DD1102" s="22"/>
      <c r="DE1102" s="22"/>
      <c r="DF1102" s="22"/>
      <c r="DG1102" s="22"/>
      <c r="DH1102" s="22"/>
      <c r="DI1102" s="22"/>
      <c r="DJ1102" s="22"/>
      <c r="DK1102" s="22"/>
      <c r="DL1102" s="22"/>
      <c r="DM1102" s="22"/>
      <c r="DN1102" s="22"/>
      <c r="DO1102" s="22"/>
      <c r="DP1102" s="22"/>
      <c r="DQ1102" s="22"/>
      <c r="DR1102" s="22"/>
      <c r="DS1102" s="22"/>
      <c r="DT1102" s="22"/>
      <c r="DU1102" s="22"/>
      <c r="DV1102" s="22"/>
      <c r="DW1102" s="22"/>
      <c r="DX1102" s="22"/>
      <c r="DY1102" s="22"/>
      <c r="DZ1102" s="22"/>
      <c r="EA1102" s="22"/>
      <c r="EB1102" s="22"/>
      <c r="EC1102" s="22"/>
      <c r="ED1102" s="22"/>
      <c r="EE1102" s="22"/>
      <c r="EF1102" s="22"/>
      <c r="EG1102" s="22"/>
      <c r="EH1102" s="22"/>
      <c r="EI1102" s="22"/>
      <c r="EJ1102" s="22"/>
      <c r="EK1102" s="22"/>
      <c r="EL1102" s="22"/>
      <c r="EM1102" s="22"/>
      <c r="EN1102" s="22"/>
      <c r="EO1102" s="22"/>
      <c r="EP1102" s="22"/>
      <c r="EQ1102" s="22"/>
      <c r="ER1102" s="22"/>
      <c r="ES1102" s="22"/>
      <c r="ET1102" s="22"/>
      <c r="EU1102" s="22"/>
      <c r="EV1102" s="22"/>
      <c r="EW1102" s="22"/>
      <c r="EX1102" s="22"/>
      <c r="EY1102" s="22"/>
      <c r="EZ1102" s="22"/>
      <c r="FA1102" s="22"/>
      <c r="FB1102" s="22"/>
      <c r="FC1102" s="22"/>
      <c r="FD1102" s="22"/>
      <c r="FE1102" s="22"/>
      <c r="FF1102" s="22"/>
      <c r="FG1102" s="22"/>
      <c r="FH1102" s="22"/>
      <c r="FI1102" s="22"/>
      <c r="FJ1102" s="22"/>
      <c r="FK1102" s="196"/>
      <c r="FQ1102" s="99"/>
    </row>
    <row r="1103" spans="2:173" s="12" customFormat="1">
      <c r="B1103" s="22"/>
      <c r="E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  <c r="Z1103" s="22"/>
      <c r="AA1103" s="22"/>
      <c r="AB1103" s="22"/>
      <c r="AC1103" s="22"/>
      <c r="AD1103" s="22"/>
      <c r="AE1103" s="22"/>
      <c r="AF1103" s="22"/>
      <c r="AG1103" s="22"/>
      <c r="AH1103" s="22"/>
      <c r="AI1103" s="22"/>
      <c r="AJ1103" s="22"/>
      <c r="AK1103" s="22"/>
      <c r="AL1103" s="22"/>
      <c r="AM1103" s="22"/>
      <c r="AN1103" s="22"/>
      <c r="AO1103" s="22"/>
      <c r="AP1103" s="22"/>
      <c r="AQ1103" s="22"/>
      <c r="AR1103" s="22"/>
      <c r="AS1103" s="22"/>
      <c r="AT1103" s="22"/>
      <c r="AU1103" s="22"/>
      <c r="AV1103" s="22"/>
      <c r="AW1103" s="22"/>
      <c r="AX1103" s="22"/>
      <c r="AY1103" s="22"/>
      <c r="AZ1103" s="22"/>
      <c r="BA1103" s="22"/>
      <c r="BB1103" s="22"/>
      <c r="BC1103" s="22"/>
      <c r="BD1103" s="22"/>
      <c r="BE1103" s="22"/>
      <c r="BF1103" s="22"/>
      <c r="BG1103" s="22"/>
      <c r="BH1103" s="22"/>
      <c r="BI1103" s="22"/>
      <c r="BJ1103" s="22"/>
      <c r="BK1103" s="22"/>
      <c r="BL1103" s="22"/>
      <c r="BM1103" s="22"/>
      <c r="BN1103" s="22"/>
      <c r="BO1103" s="22"/>
      <c r="BP1103" s="22"/>
      <c r="BQ1103" s="22"/>
      <c r="BR1103" s="22"/>
      <c r="BS1103" s="22"/>
      <c r="BT1103" s="22"/>
      <c r="BU1103" s="22"/>
      <c r="BV1103" s="22"/>
      <c r="BW1103" s="22"/>
      <c r="BX1103" s="22"/>
      <c r="BY1103" s="22"/>
      <c r="BZ1103" s="22"/>
      <c r="CA1103" s="22"/>
      <c r="CB1103" s="22"/>
      <c r="CC1103" s="22"/>
      <c r="CD1103" s="22"/>
      <c r="CE1103" s="22"/>
      <c r="CF1103" s="22"/>
      <c r="CG1103" s="22"/>
      <c r="CH1103" s="22"/>
      <c r="CI1103" s="22"/>
      <c r="CJ1103" s="22"/>
      <c r="CK1103" s="22"/>
      <c r="CL1103" s="22"/>
      <c r="CM1103" s="22"/>
      <c r="CN1103" s="22"/>
      <c r="CO1103" s="22"/>
      <c r="CP1103" s="22"/>
      <c r="CQ1103" s="22"/>
      <c r="CR1103" s="22"/>
      <c r="CS1103" s="22"/>
      <c r="CT1103" s="22"/>
      <c r="CU1103" s="22"/>
      <c r="CV1103" s="22"/>
      <c r="CW1103" s="22"/>
      <c r="CX1103" s="22"/>
      <c r="CY1103" s="22"/>
      <c r="CZ1103" s="22"/>
      <c r="DA1103" s="22"/>
      <c r="DB1103" s="22"/>
      <c r="DC1103" s="22"/>
      <c r="DD1103" s="22"/>
      <c r="DE1103" s="22"/>
      <c r="DF1103" s="22"/>
      <c r="DG1103" s="22"/>
      <c r="DH1103" s="22"/>
      <c r="DI1103" s="22"/>
      <c r="DJ1103" s="22"/>
      <c r="DK1103" s="22"/>
      <c r="DL1103" s="22"/>
      <c r="DM1103" s="22"/>
      <c r="DN1103" s="22"/>
      <c r="DO1103" s="22"/>
      <c r="DP1103" s="22"/>
      <c r="DQ1103" s="22"/>
      <c r="DR1103" s="22"/>
      <c r="DS1103" s="22"/>
      <c r="DT1103" s="22"/>
      <c r="DU1103" s="22"/>
      <c r="DV1103" s="22"/>
      <c r="DW1103" s="22"/>
      <c r="DX1103" s="22"/>
      <c r="DY1103" s="22"/>
      <c r="DZ1103" s="22"/>
      <c r="EA1103" s="22"/>
      <c r="EB1103" s="22"/>
      <c r="EC1103" s="22"/>
      <c r="ED1103" s="22"/>
      <c r="EE1103" s="22"/>
      <c r="EF1103" s="22"/>
      <c r="EG1103" s="22"/>
      <c r="EH1103" s="22"/>
      <c r="EI1103" s="22"/>
      <c r="EJ1103" s="22"/>
      <c r="EK1103" s="22"/>
      <c r="EL1103" s="22"/>
      <c r="EM1103" s="22"/>
      <c r="EN1103" s="22"/>
      <c r="EO1103" s="22"/>
      <c r="EP1103" s="22"/>
      <c r="EQ1103" s="22"/>
      <c r="ER1103" s="22"/>
      <c r="ES1103" s="22"/>
      <c r="ET1103" s="22"/>
      <c r="EU1103" s="22"/>
      <c r="EV1103" s="22"/>
      <c r="EW1103" s="22"/>
      <c r="EX1103" s="22"/>
      <c r="EY1103" s="22"/>
      <c r="EZ1103" s="22"/>
      <c r="FA1103" s="22"/>
      <c r="FB1103" s="22"/>
      <c r="FC1103" s="22"/>
      <c r="FD1103" s="22"/>
      <c r="FE1103" s="22"/>
      <c r="FF1103" s="22"/>
      <c r="FG1103" s="22"/>
      <c r="FH1103" s="22"/>
      <c r="FI1103" s="22"/>
      <c r="FJ1103" s="22"/>
      <c r="FK1103" s="196"/>
      <c r="FQ1103" s="99"/>
    </row>
    <row r="1104" spans="2:173" s="12" customFormat="1">
      <c r="B1104" s="22"/>
      <c r="E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  <c r="Z1104" s="22"/>
      <c r="AA1104" s="22"/>
      <c r="AB1104" s="22"/>
      <c r="AC1104" s="22"/>
      <c r="AD1104" s="22"/>
      <c r="AE1104" s="22"/>
      <c r="AF1104" s="22"/>
      <c r="AG1104" s="22"/>
      <c r="AH1104" s="22"/>
      <c r="AI1104" s="22"/>
      <c r="AJ1104" s="22"/>
      <c r="AK1104" s="22"/>
      <c r="AL1104" s="22"/>
      <c r="AM1104" s="22"/>
      <c r="AN1104" s="22"/>
      <c r="AO1104" s="22"/>
      <c r="AP1104" s="22"/>
      <c r="AQ1104" s="22"/>
      <c r="AR1104" s="22"/>
      <c r="AS1104" s="22"/>
      <c r="AT1104" s="22"/>
      <c r="AU1104" s="22"/>
      <c r="AV1104" s="22"/>
      <c r="AW1104" s="22"/>
      <c r="AX1104" s="22"/>
      <c r="AY1104" s="22"/>
      <c r="AZ1104" s="22"/>
      <c r="BA1104" s="22"/>
      <c r="BB1104" s="22"/>
      <c r="BC1104" s="22"/>
      <c r="BD1104" s="22"/>
      <c r="BE1104" s="22"/>
      <c r="BF1104" s="22"/>
      <c r="BG1104" s="22"/>
      <c r="BH1104" s="22"/>
      <c r="BI1104" s="22"/>
      <c r="BJ1104" s="22"/>
      <c r="BK1104" s="22"/>
      <c r="BL1104" s="22"/>
      <c r="BM1104" s="22"/>
      <c r="BN1104" s="22"/>
      <c r="BO1104" s="22"/>
      <c r="BP1104" s="22"/>
      <c r="BQ1104" s="22"/>
      <c r="BR1104" s="22"/>
      <c r="BS1104" s="22"/>
      <c r="BT1104" s="22"/>
      <c r="BU1104" s="22"/>
      <c r="BV1104" s="22"/>
      <c r="BW1104" s="22"/>
      <c r="BX1104" s="22"/>
      <c r="BY1104" s="22"/>
      <c r="BZ1104" s="22"/>
      <c r="CA1104" s="22"/>
      <c r="CB1104" s="22"/>
      <c r="CC1104" s="22"/>
      <c r="CD1104" s="22"/>
      <c r="CE1104" s="22"/>
      <c r="CF1104" s="22"/>
      <c r="CG1104" s="22"/>
      <c r="CH1104" s="22"/>
      <c r="CI1104" s="22"/>
      <c r="CJ1104" s="22"/>
      <c r="CK1104" s="22"/>
      <c r="CL1104" s="22"/>
      <c r="CM1104" s="22"/>
      <c r="CN1104" s="22"/>
      <c r="CO1104" s="22"/>
      <c r="CP1104" s="22"/>
      <c r="CQ1104" s="22"/>
      <c r="CR1104" s="22"/>
      <c r="CS1104" s="22"/>
      <c r="CT1104" s="22"/>
      <c r="CU1104" s="22"/>
      <c r="CV1104" s="22"/>
      <c r="CW1104" s="22"/>
      <c r="CX1104" s="22"/>
      <c r="CY1104" s="22"/>
      <c r="CZ1104" s="22"/>
      <c r="DA1104" s="22"/>
      <c r="DB1104" s="22"/>
      <c r="DC1104" s="22"/>
      <c r="DD1104" s="22"/>
      <c r="DE1104" s="22"/>
      <c r="DF1104" s="22"/>
      <c r="DG1104" s="22"/>
      <c r="DH1104" s="22"/>
      <c r="DI1104" s="22"/>
      <c r="DJ1104" s="22"/>
      <c r="DK1104" s="22"/>
      <c r="DL1104" s="22"/>
      <c r="DM1104" s="22"/>
      <c r="DN1104" s="22"/>
      <c r="DO1104" s="22"/>
      <c r="DP1104" s="22"/>
      <c r="DQ1104" s="22"/>
      <c r="DR1104" s="22"/>
      <c r="DS1104" s="22"/>
      <c r="DT1104" s="22"/>
      <c r="DU1104" s="22"/>
      <c r="DV1104" s="22"/>
      <c r="DW1104" s="22"/>
      <c r="DX1104" s="22"/>
      <c r="DY1104" s="22"/>
      <c r="DZ1104" s="22"/>
      <c r="EA1104" s="22"/>
      <c r="EB1104" s="22"/>
      <c r="EC1104" s="22"/>
      <c r="ED1104" s="22"/>
      <c r="EE1104" s="22"/>
      <c r="EF1104" s="22"/>
      <c r="EG1104" s="22"/>
      <c r="EH1104" s="22"/>
      <c r="EI1104" s="22"/>
      <c r="EJ1104" s="22"/>
      <c r="EK1104" s="22"/>
      <c r="EL1104" s="22"/>
      <c r="EM1104" s="22"/>
      <c r="EN1104" s="22"/>
      <c r="EO1104" s="22"/>
      <c r="EP1104" s="22"/>
      <c r="EQ1104" s="22"/>
      <c r="ER1104" s="22"/>
      <c r="ES1104" s="22"/>
      <c r="ET1104" s="22"/>
      <c r="EU1104" s="22"/>
      <c r="EV1104" s="22"/>
      <c r="EW1104" s="22"/>
      <c r="EX1104" s="22"/>
      <c r="EY1104" s="22"/>
      <c r="EZ1104" s="22"/>
      <c r="FA1104" s="22"/>
      <c r="FB1104" s="22"/>
      <c r="FC1104" s="22"/>
      <c r="FD1104" s="22"/>
      <c r="FE1104" s="22"/>
      <c r="FF1104" s="22"/>
      <c r="FG1104" s="22"/>
      <c r="FH1104" s="22"/>
      <c r="FI1104" s="22"/>
      <c r="FJ1104" s="22"/>
      <c r="FK1104" s="196"/>
      <c r="FQ1104" s="99"/>
    </row>
    <row r="1105" spans="2:173" s="12" customFormat="1">
      <c r="B1105" s="22"/>
      <c r="E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  <c r="Z1105" s="22"/>
      <c r="AA1105" s="22"/>
      <c r="AB1105" s="22"/>
      <c r="AC1105" s="22"/>
      <c r="AD1105" s="22"/>
      <c r="AE1105" s="22"/>
      <c r="AF1105" s="22"/>
      <c r="AG1105" s="22"/>
      <c r="AH1105" s="22"/>
      <c r="AI1105" s="22"/>
      <c r="AJ1105" s="22"/>
      <c r="AK1105" s="22"/>
      <c r="AL1105" s="22"/>
      <c r="AM1105" s="22"/>
      <c r="AN1105" s="22"/>
      <c r="AO1105" s="22"/>
      <c r="AP1105" s="22"/>
      <c r="AQ1105" s="22"/>
      <c r="AR1105" s="22"/>
      <c r="AS1105" s="22"/>
      <c r="AT1105" s="22"/>
      <c r="AU1105" s="22"/>
      <c r="AV1105" s="22"/>
      <c r="AW1105" s="22"/>
      <c r="AX1105" s="22"/>
      <c r="AY1105" s="22"/>
      <c r="AZ1105" s="22"/>
      <c r="BA1105" s="22"/>
      <c r="BB1105" s="22"/>
      <c r="BC1105" s="22"/>
      <c r="BD1105" s="22"/>
      <c r="BE1105" s="22"/>
      <c r="BF1105" s="22"/>
      <c r="BG1105" s="22"/>
      <c r="BH1105" s="22"/>
      <c r="BI1105" s="22"/>
      <c r="BJ1105" s="22"/>
      <c r="BK1105" s="22"/>
      <c r="BL1105" s="22"/>
      <c r="BM1105" s="22"/>
      <c r="BN1105" s="22"/>
      <c r="BO1105" s="22"/>
      <c r="BP1105" s="22"/>
      <c r="BQ1105" s="22"/>
      <c r="BR1105" s="22"/>
      <c r="BS1105" s="22"/>
      <c r="BT1105" s="22"/>
      <c r="BU1105" s="22"/>
      <c r="BV1105" s="22"/>
      <c r="BW1105" s="22"/>
      <c r="BX1105" s="22"/>
      <c r="BY1105" s="22"/>
      <c r="BZ1105" s="22"/>
      <c r="CA1105" s="22"/>
      <c r="CB1105" s="22"/>
      <c r="CC1105" s="22"/>
      <c r="CD1105" s="22"/>
      <c r="CE1105" s="22"/>
      <c r="CF1105" s="22"/>
      <c r="CG1105" s="22"/>
      <c r="CH1105" s="22"/>
      <c r="CI1105" s="22"/>
      <c r="CJ1105" s="22"/>
      <c r="CK1105" s="22"/>
      <c r="CL1105" s="22"/>
      <c r="CM1105" s="22"/>
      <c r="CN1105" s="22"/>
      <c r="CO1105" s="22"/>
      <c r="CP1105" s="22"/>
      <c r="CQ1105" s="22"/>
      <c r="CR1105" s="22"/>
      <c r="CS1105" s="22"/>
      <c r="CT1105" s="22"/>
      <c r="CU1105" s="22"/>
      <c r="CV1105" s="22"/>
      <c r="CW1105" s="22"/>
      <c r="CX1105" s="22"/>
      <c r="CY1105" s="22"/>
      <c r="CZ1105" s="22"/>
      <c r="DA1105" s="22"/>
      <c r="DB1105" s="22"/>
      <c r="DC1105" s="22"/>
      <c r="DD1105" s="22"/>
      <c r="DE1105" s="22"/>
      <c r="DF1105" s="22"/>
      <c r="DG1105" s="22"/>
      <c r="DH1105" s="22"/>
      <c r="DI1105" s="22"/>
      <c r="DJ1105" s="22"/>
      <c r="DK1105" s="22"/>
      <c r="DL1105" s="22"/>
      <c r="DM1105" s="22"/>
      <c r="DN1105" s="22"/>
      <c r="DO1105" s="22"/>
      <c r="DP1105" s="22"/>
      <c r="DQ1105" s="22"/>
      <c r="DR1105" s="22"/>
      <c r="DS1105" s="22"/>
      <c r="DT1105" s="22"/>
      <c r="DU1105" s="22"/>
      <c r="DV1105" s="22"/>
      <c r="DW1105" s="22"/>
      <c r="DX1105" s="22"/>
      <c r="DY1105" s="22"/>
      <c r="DZ1105" s="22"/>
      <c r="EA1105" s="22"/>
      <c r="EB1105" s="22"/>
      <c r="EC1105" s="22"/>
      <c r="ED1105" s="22"/>
      <c r="EE1105" s="22"/>
      <c r="EF1105" s="22"/>
      <c r="EG1105" s="22"/>
      <c r="EH1105" s="22"/>
      <c r="EI1105" s="22"/>
      <c r="EJ1105" s="22"/>
      <c r="EK1105" s="22"/>
      <c r="EL1105" s="22"/>
      <c r="EM1105" s="22"/>
      <c r="EN1105" s="22"/>
      <c r="EO1105" s="22"/>
      <c r="EP1105" s="22"/>
      <c r="EQ1105" s="22"/>
      <c r="ER1105" s="22"/>
      <c r="ES1105" s="22"/>
      <c r="ET1105" s="22"/>
      <c r="EU1105" s="22"/>
      <c r="EV1105" s="22"/>
      <c r="EW1105" s="22"/>
      <c r="EX1105" s="22"/>
      <c r="EY1105" s="22"/>
      <c r="EZ1105" s="22"/>
      <c r="FA1105" s="22"/>
      <c r="FB1105" s="22"/>
      <c r="FC1105" s="22"/>
      <c r="FD1105" s="22"/>
      <c r="FE1105" s="22"/>
      <c r="FF1105" s="22"/>
      <c r="FG1105" s="22"/>
      <c r="FH1105" s="22"/>
      <c r="FI1105" s="22"/>
      <c r="FJ1105" s="22"/>
      <c r="FK1105" s="196"/>
      <c r="FQ1105" s="99"/>
    </row>
    <row r="1106" spans="2:173" s="12" customFormat="1">
      <c r="B1106" s="22"/>
      <c r="E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  <c r="Z1106" s="22"/>
      <c r="AA1106" s="22"/>
      <c r="AB1106" s="22"/>
      <c r="AC1106" s="22"/>
      <c r="AD1106" s="22"/>
      <c r="AE1106" s="22"/>
      <c r="AF1106" s="22"/>
      <c r="AG1106" s="22"/>
      <c r="AH1106" s="22"/>
      <c r="AI1106" s="22"/>
      <c r="AJ1106" s="22"/>
      <c r="AK1106" s="22"/>
      <c r="AL1106" s="22"/>
      <c r="AM1106" s="22"/>
      <c r="AN1106" s="22"/>
      <c r="AO1106" s="22"/>
      <c r="AP1106" s="22"/>
      <c r="AQ1106" s="22"/>
      <c r="AR1106" s="22"/>
      <c r="AS1106" s="22"/>
      <c r="AT1106" s="22"/>
      <c r="AU1106" s="22"/>
      <c r="AV1106" s="22"/>
      <c r="AW1106" s="22"/>
      <c r="AX1106" s="22"/>
      <c r="AY1106" s="22"/>
      <c r="AZ1106" s="22"/>
      <c r="BA1106" s="22"/>
      <c r="BB1106" s="22"/>
      <c r="BC1106" s="22"/>
      <c r="BD1106" s="22"/>
      <c r="BE1106" s="22"/>
      <c r="BF1106" s="22"/>
      <c r="BG1106" s="22"/>
      <c r="BH1106" s="22"/>
      <c r="BI1106" s="22"/>
      <c r="BJ1106" s="22"/>
      <c r="BK1106" s="22"/>
      <c r="BL1106" s="22"/>
      <c r="BM1106" s="22"/>
      <c r="BN1106" s="22"/>
      <c r="BO1106" s="22"/>
      <c r="BP1106" s="22"/>
      <c r="BQ1106" s="22"/>
      <c r="BR1106" s="22"/>
      <c r="BS1106" s="22"/>
      <c r="BT1106" s="22"/>
      <c r="BU1106" s="22"/>
      <c r="BV1106" s="22"/>
      <c r="BW1106" s="22"/>
      <c r="BX1106" s="22"/>
      <c r="BY1106" s="22"/>
      <c r="BZ1106" s="22"/>
      <c r="CA1106" s="22"/>
      <c r="CB1106" s="22"/>
      <c r="CC1106" s="22"/>
      <c r="CD1106" s="22"/>
      <c r="CE1106" s="22"/>
      <c r="CF1106" s="22"/>
      <c r="CG1106" s="22"/>
      <c r="CH1106" s="22"/>
      <c r="CI1106" s="22"/>
      <c r="CJ1106" s="22"/>
      <c r="CK1106" s="22"/>
      <c r="CL1106" s="22"/>
      <c r="CM1106" s="22"/>
      <c r="CN1106" s="22"/>
      <c r="CO1106" s="22"/>
      <c r="CP1106" s="22"/>
      <c r="CQ1106" s="22"/>
      <c r="CR1106" s="22"/>
      <c r="CS1106" s="22"/>
      <c r="CT1106" s="22"/>
      <c r="CU1106" s="22"/>
      <c r="CV1106" s="22"/>
      <c r="CW1106" s="22"/>
      <c r="CX1106" s="22"/>
      <c r="CY1106" s="22"/>
      <c r="CZ1106" s="22"/>
      <c r="DA1106" s="22"/>
      <c r="DB1106" s="22"/>
      <c r="DC1106" s="22"/>
      <c r="DD1106" s="22"/>
      <c r="DE1106" s="22"/>
      <c r="DF1106" s="22"/>
      <c r="DG1106" s="22"/>
      <c r="DH1106" s="22"/>
      <c r="DI1106" s="22"/>
      <c r="DJ1106" s="22"/>
      <c r="DK1106" s="22"/>
      <c r="DL1106" s="22"/>
      <c r="DM1106" s="22"/>
      <c r="DN1106" s="22"/>
      <c r="DO1106" s="22"/>
      <c r="DP1106" s="22"/>
      <c r="DQ1106" s="22"/>
      <c r="DR1106" s="22"/>
      <c r="DS1106" s="22"/>
      <c r="DT1106" s="22"/>
      <c r="DU1106" s="22"/>
      <c r="DV1106" s="22"/>
      <c r="DW1106" s="22"/>
      <c r="DX1106" s="22"/>
      <c r="DY1106" s="22"/>
      <c r="DZ1106" s="22"/>
      <c r="EA1106" s="22"/>
      <c r="EB1106" s="22"/>
      <c r="EC1106" s="22"/>
      <c r="ED1106" s="22"/>
      <c r="EE1106" s="22"/>
      <c r="EF1106" s="22"/>
      <c r="EG1106" s="22"/>
      <c r="EH1106" s="22"/>
      <c r="EI1106" s="22"/>
      <c r="EJ1106" s="22"/>
      <c r="EK1106" s="22"/>
      <c r="EL1106" s="22"/>
      <c r="EM1106" s="22"/>
      <c r="EN1106" s="22"/>
      <c r="EO1106" s="22"/>
      <c r="EP1106" s="22"/>
      <c r="EQ1106" s="22"/>
      <c r="ER1106" s="22"/>
      <c r="ES1106" s="22"/>
      <c r="ET1106" s="22"/>
      <c r="EU1106" s="22"/>
      <c r="EV1106" s="22"/>
      <c r="EW1106" s="22"/>
      <c r="EX1106" s="22"/>
      <c r="EY1106" s="22"/>
      <c r="EZ1106" s="22"/>
      <c r="FA1106" s="22"/>
      <c r="FB1106" s="22"/>
      <c r="FC1106" s="22"/>
      <c r="FD1106" s="22"/>
      <c r="FE1106" s="22"/>
      <c r="FF1106" s="22"/>
      <c r="FG1106" s="22"/>
      <c r="FH1106" s="22"/>
      <c r="FI1106" s="22"/>
      <c r="FJ1106" s="22"/>
      <c r="FK1106" s="196"/>
      <c r="FQ1106" s="99"/>
    </row>
    <row r="1107" spans="2:173" s="12" customFormat="1">
      <c r="B1107" s="22"/>
      <c r="E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  <c r="Z1107" s="22"/>
      <c r="AA1107" s="22"/>
      <c r="AB1107" s="22"/>
      <c r="AC1107" s="22"/>
      <c r="AD1107" s="22"/>
      <c r="AE1107" s="22"/>
      <c r="AF1107" s="22"/>
      <c r="AG1107" s="22"/>
      <c r="AH1107" s="22"/>
      <c r="AI1107" s="22"/>
      <c r="AJ1107" s="22"/>
      <c r="AK1107" s="22"/>
      <c r="AL1107" s="22"/>
      <c r="AM1107" s="22"/>
      <c r="AN1107" s="22"/>
      <c r="AO1107" s="22"/>
      <c r="AP1107" s="22"/>
      <c r="AQ1107" s="22"/>
      <c r="AR1107" s="22"/>
      <c r="AS1107" s="22"/>
      <c r="AT1107" s="22"/>
      <c r="AU1107" s="22"/>
      <c r="AV1107" s="22"/>
      <c r="AW1107" s="22"/>
      <c r="AX1107" s="22"/>
      <c r="AY1107" s="22"/>
      <c r="AZ1107" s="22"/>
      <c r="BA1107" s="22"/>
      <c r="BB1107" s="22"/>
      <c r="BC1107" s="22"/>
      <c r="BD1107" s="22"/>
      <c r="BE1107" s="22"/>
      <c r="BF1107" s="22"/>
      <c r="BG1107" s="22"/>
      <c r="BH1107" s="22"/>
      <c r="BI1107" s="22"/>
      <c r="BJ1107" s="22"/>
      <c r="BK1107" s="22"/>
      <c r="BL1107" s="22"/>
      <c r="BM1107" s="22"/>
      <c r="BN1107" s="22"/>
      <c r="BO1107" s="22"/>
      <c r="BP1107" s="22"/>
      <c r="BQ1107" s="22"/>
      <c r="BR1107" s="22"/>
      <c r="BS1107" s="22"/>
      <c r="BT1107" s="22"/>
      <c r="BU1107" s="22"/>
      <c r="BV1107" s="22"/>
      <c r="BW1107" s="22"/>
      <c r="BX1107" s="22"/>
      <c r="BY1107" s="22"/>
      <c r="BZ1107" s="22"/>
      <c r="CA1107" s="22"/>
      <c r="CB1107" s="22"/>
      <c r="CC1107" s="22"/>
      <c r="CD1107" s="22"/>
      <c r="CE1107" s="22"/>
      <c r="CF1107" s="22"/>
      <c r="CG1107" s="22"/>
      <c r="CH1107" s="22"/>
      <c r="CI1107" s="22"/>
      <c r="CJ1107" s="22"/>
      <c r="CK1107" s="22"/>
      <c r="CL1107" s="22"/>
      <c r="CM1107" s="22"/>
      <c r="CN1107" s="22"/>
      <c r="CO1107" s="22"/>
      <c r="CP1107" s="22"/>
      <c r="CQ1107" s="22"/>
      <c r="CR1107" s="22"/>
      <c r="CS1107" s="22"/>
      <c r="CT1107" s="22"/>
      <c r="CU1107" s="22"/>
      <c r="CV1107" s="22"/>
      <c r="CW1107" s="22"/>
      <c r="CX1107" s="22"/>
      <c r="CY1107" s="22"/>
      <c r="CZ1107" s="22"/>
      <c r="DA1107" s="22"/>
      <c r="DB1107" s="22"/>
      <c r="DC1107" s="22"/>
      <c r="DD1107" s="22"/>
      <c r="DE1107" s="22"/>
      <c r="DF1107" s="22"/>
      <c r="DG1107" s="22"/>
      <c r="DH1107" s="22"/>
      <c r="DI1107" s="22"/>
      <c r="DJ1107" s="22"/>
      <c r="DK1107" s="22"/>
      <c r="DL1107" s="22"/>
      <c r="DM1107" s="22"/>
      <c r="DN1107" s="22"/>
      <c r="DO1107" s="22"/>
      <c r="DP1107" s="22"/>
      <c r="DQ1107" s="22"/>
      <c r="DR1107" s="22"/>
      <c r="DS1107" s="22"/>
      <c r="DT1107" s="22"/>
      <c r="DU1107" s="22"/>
      <c r="DV1107" s="22"/>
      <c r="DW1107" s="22"/>
      <c r="DX1107" s="22"/>
      <c r="DY1107" s="22"/>
      <c r="DZ1107" s="22"/>
      <c r="EA1107" s="22"/>
      <c r="EB1107" s="22"/>
      <c r="EC1107" s="22"/>
      <c r="ED1107" s="22"/>
      <c r="EE1107" s="22"/>
      <c r="EF1107" s="22"/>
      <c r="EG1107" s="22"/>
      <c r="EH1107" s="22"/>
      <c r="EI1107" s="22"/>
      <c r="EJ1107" s="22"/>
      <c r="EK1107" s="22"/>
      <c r="EL1107" s="22"/>
      <c r="EM1107" s="22"/>
      <c r="EN1107" s="22"/>
      <c r="EO1107" s="22"/>
      <c r="EP1107" s="22"/>
      <c r="EQ1107" s="22"/>
      <c r="ER1107" s="22"/>
      <c r="ES1107" s="22"/>
      <c r="ET1107" s="22"/>
      <c r="EU1107" s="22"/>
      <c r="EV1107" s="22"/>
      <c r="EW1107" s="22"/>
      <c r="EX1107" s="22"/>
      <c r="EY1107" s="22"/>
      <c r="EZ1107" s="22"/>
      <c r="FA1107" s="22"/>
      <c r="FB1107" s="22"/>
      <c r="FC1107" s="22"/>
      <c r="FD1107" s="22"/>
      <c r="FE1107" s="22"/>
      <c r="FF1107" s="22"/>
      <c r="FG1107" s="22"/>
      <c r="FH1107" s="22"/>
      <c r="FI1107" s="22"/>
      <c r="FJ1107" s="22"/>
      <c r="FK1107" s="196"/>
      <c r="FQ1107" s="99"/>
    </row>
    <row r="1108" spans="2:173" s="12" customFormat="1">
      <c r="B1108" s="22"/>
      <c r="E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  <c r="Z1108" s="22"/>
      <c r="AA1108" s="22"/>
      <c r="AB1108" s="22"/>
      <c r="AC1108" s="22"/>
      <c r="AD1108" s="22"/>
      <c r="AE1108" s="22"/>
      <c r="AF1108" s="22"/>
      <c r="AG1108" s="22"/>
      <c r="AH1108" s="22"/>
      <c r="AI1108" s="22"/>
      <c r="AJ1108" s="22"/>
      <c r="AK1108" s="22"/>
      <c r="AL1108" s="22"/>
      <c r="AM1108" s="22"/>
      <c r="AN1108" s="22"/>
      <c r="AO1108" s="22"/>
      <c r="AP1108" s="22"/>
      <c r="AQ1108" s="22"/>
      <c r="AR1108" s="22"/>
      <c r="AS1108" s="22"/>
      <c r="AT1108" s="22"/>
      <c r="AU1108" s="22"/>
      <c r="AV1108" s="22"/>
      <c r="AW1108" s="22"/>
      <c r="AX1108" s="22"/>
      <c r="AY1108" s="22"/>
      <c r="AZ1108" s="22"/>
      <c r="BA1108" s="22"/>
      <c r="BB1108" s="22"/>
      <c r="BC1108" s="22"/>
      <c r="BD1108" s="22"/>
      <c r="BE1108" s="22"/>
      <c r="BF1108" s="22"/>
      <c r="BG1108" s="22"/>
      <c r="BH1108" s="22"/>
      <c r="BI1108" s="22"/>
      <c r="BJ1108" s="22"/>
      <c r="BK1108" s="22"/>
      <c r="BL1108" s="22"/>
      <c r="BM1108" s="22"/>
      <c r="BN1108" s="22"/>
      <c r="BO1108" s="22"/>
      <c r="BP1108" s="22"/>
      <c r="BQ1108" s="22"/>
      <c r="BR1108" s="22"/>
      <c r="BS1108" s="22"/>
      <c r="BT1108" s="22"/>
      <c r="BU1108" s="22"/>
      <c r="BV1108" s="22"/>
      <c r="BW1108" s="22"/>
      <c r="BX1108" s="22"/>
      <c r="BY1108" s="22"/>
      <c r="BZ1108" s="22"/>
      <c r="CA1108" s="22"/>
      <c r="CB1108" s="22"/>
      <c r="CC1108" s="22"/>
      <c r="CD1108" s="22"/>
      <c r="CE1108" s="22"/>
      <c r="CF1108" s="22"/>
      <c r="CG1108" s="22"/>
      <c r="CH1108" s="22"/>
      <c r="CI1108" s="22"/>
      <c r="CJ1108" s="22"/>
      <c r="CK1108" s="22"/>
      <c r="CL1108" s="22"/>
      <c r="CM1108" s="22"/>
      <c r="CN1108" s="22"/>
      <c r="CO1108" s="22"/>
      <c r="CP1108" s="22"/>
      <c r="CQ1108" s="22"/>
      <c r="CR1108" s="22"/>
      <c r="CS1108" s="22"/>
      <c r="CT1108" s="22"/>
      <c r="CU1108" s="22"/>
      <c r="CV1108" s="22"/>
      <c r="CW1108" s="22"/>
      <c r="CX1108" s="22"/>
      <c r="CY1108" s="22"/>
      <c r="CZ1108" s="22"/>
      <c r="DA1108" s="22"/>
      <c r="DB1108" s="22"/>
      <c r="DC1108" s="22"/>
      <c r="DD1108" s="22"/>
      <c r="DE1108" s="22"/>
      <c r="DF1108" s="22"/>
      <c r="DG1108" s="22"/>
      <c r="DH1108" s="22"/>
      <c r="DI1108" s="22"/>
      <c r="DJ1108" s="22"/>
      <c r="DK1108" s="22"/>
      <c r="DL1108" s="22"/>
      <c r="DM1108" s="22"/>
      <c r="DN1108" s="22"/>
      <c r="DO1108" s="22"/>
      <c r="DP1108" s="22"/>
      <c r="DQ1108" s="22"/>
      <c r="DR1108" s="22"/>
      <c r="DS1108" s="22"/>
      <c r="DT1108" s="22"/>
      <c r="DU1108" s="22"/>
      <c r="DV1108" s="22"/>
      <c r="DW1108" s="22"/>
      <c r="DX1108" s="22"/>
      <c r="DY1108" s="22"/>
      <c r="DZ1108" s="22"/>
      <c r="EA1108" s="22"/>
      <c r="EB1108" s="22"/>
      <c r="EC1108" s="22"/>
      <c r="ED1108" s="22"/>
      <c r="EE1108" s="22"/>
      <c r="EF1108" s="22"/>
      <c r="EG1108" s="22"/>
      <c r="EH1108" s="22"/>
      <c r="EI1108" s="22"/>
      <c r="EJ1108" s="22"/>
      <c r="EK1108" s="22"/>
      <c r="EL1108" s="22"/>
      <c r="EM1108" s="22"/>
      <c r="EN1108" s="22"/>
      <c r="EO1108" s="22"/>
      <c r="EP1108" s="22"/>
      <c r="EQ1108" s="22"/>
      <c r="ER1108" s="22"/>
      <c r="ES1108" s="22"/>
      <c r="ET1108" s="22"/>
      <c r="EU1108" s="22"/>
      <c r="EV1108" s="22"/>
      <c r="EW1108" s="22"/>
      <c r="EX1108" s="22"/>
      <c r="EY1108" s="22"/>
      <c r="EZ1108" s="22"/>
      <c r="FA1108" s="22"/>
      <c r="FB1108" s="22"/>
      <c r="FC1108" s="22"/>
      <c r="FD1108" s="22"/>
      <c r="FE1108" s="22"/>
      <c r="FF1108" s="22"/>
      <c r="FG1108" s="22"/>
      <c r="FH1108" s="22"/>
      <c r="FI1108" s="22"/>
      <c r="FJ1108" s="22"/>
      <c r="FK1108" s="196"/>
      <c r="FQ1108" s="99"/>
    </row>
    <row r="1109" spans="2:173" s="12" customFormat="1">
      <c r="B1109" s="22"/>
      <c r="E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  <c r="Z1109" s="22"/>
      <c r="AA1109" s="22"/>
      <c r="AB1109" s="22"/>
      <c r="AC1109" s="22"/>
      <c r="AD1109" s="22"/>
      <c r="AE1109" s="22"/>
      <c r="AF1109" s="22"/>
      <c r="AG1109" s="22"/>
      <c r="AH1109" s="22"/>
      <c r="AI1109" s="22"/>
      <c r="AJ1109" s="22"/>
      <c r="AK1109" s="22"/>
      <c r="AL1109" s="22"/>
      <c r="AM1109" s="22"/>
      <c r="AN1109" s="22"/>
      <c r="AO1109" s="22"/>
      <c r="AP1109" s="22"/>
      <c r="AQ1109" s="22"/>
      <c r="AR1109" s="22"/>
      <c r="AS1109" s="22"/>
      <c r="AT1109" s="22"/>
      <c r="AU1109" s="22"/>
      <c r="AV1109" s="22"/>
      <c r="AW1109" s="22"/>
      <c r="AX1109" s="22"/>
      <c r="AY1109" s="22"/>
      <c r="AZ1109" s="22"/>
      <c r="BA1109" s="22"/>
      <c r="BB1109" s="22"/>
      <c r="BC1109" s="22"/>
      <c r="BD1109" s="22"/>
      <c r="BE1109" s="22"/>
      <c r="BF1109" s="22"/>
      <c r="BG1109" s="22"/>
      <c r="BH1109" s="22"/>
      <c r="BI1109" s="22"/>
      <c r="BJ1109" s="22"/>
      <c r="BK1109" s="22"/>
      <c r="BL1109" s="22"/>
      <c r="BM1109" s="22"/>
      <c r="BN1109" s="22"/>
      <c r="BO1109" s="22"/>
      <c r="BP1109" s="22"/>
      <c r="BQ1109" s="22"/>
      <c r="BR1109" s="22"/>
      <c r="BS1109" s="22"/>
      <c r="BT1109" s="22"/>
      <c r="BU1109" s="22"/>
      <c r="BV1109" s="22"/>
      <c r="BW1109" s="22"/>
      <c r="BX1109" s="22"/>
      <c r="BY1109" s="22"/>
      <c r="BZ1109" s="22"/>
      <c r="CA1109" s="22"/>
      <c r="CB1109" s="22"/>
      <c r="CC1109" s="22"/>
      <c r="CD1109" s="22"/>
      <c r="CE1109" s="22"/>
      <c r="CF1109" s="22"/>
      <c r="CG1109" s="22"/>
      <c r="CH1109" s="22"/>
      <c r="CI1109" s="22"/>
      <c r="CJ1109" s="22"/>
      <c r="CK1109" s="22"/>
      <c r="CL1109" s="22"/>
      <c r="CM1109" s="22"/>
      <c r="CN1109" s="22"/>
      <c r="CO1109" s="22"/>
      <c r="CP1109" s="22"/>
      <c r="CQ1109" s="22"/>
      <c r="CR1109" s="22"/>
      <c r="CS1109" s="22"/>
      <c r="CT1109" s="22"/>
      <c r="CU1109" s="22"/>
      <c r="CV1109" s="22"/>
      <c r="CW1109" s="22"/>
      <c r="CX1109" s="22"/>
      <c r="CY1109" s="22"/>
      <c r="CZ1109" s="22"/>
      <c r="DA1109" s="22"/>
      <c r="DB1109" s="22"/>
      <c r="DC1109" s="22"/>
      <c r="DD1109" s="22"/>
      <c r="DE1109" s="22"/>
      <c r="DF1109" s="22"/>
      <c r="DG1109" s="22"/>
      <c r="DH1109" s="22"/>
      <c r="DI1109" s="22"/>
      <c r="DJ1109" s="22"/>
      <c r="DK1109" s="22"/>
      <c r="DL1109" s="22"/>
      <c r="DM1109" s="22"/>
      <c r="DN1109" s="22"/>
      <c r="DO1109" s="22"/>
      <c r="DP1109" s="22"/>
      <c r="DQ1109" s="22"/>
      <c r="DR1109" s="22"/>
      <c r="DS1109" s="22"/>
      <c r="DT1109" s="22"/>
      <c r="DU1109" s="22"/>
      <c r="DV1109" s="22"/>
      <c r="DW1109" s="22"/>
      <c r="DX1109" s="22"/>
      <c r="DY1109" s="22"/>
      <c r="DZ1109" s="22"/>
      <c r="EA1109" s="22"/>
      <c r="EB1109" s="22"/>
      <c r="EC1109" s="22"/>
      <c r="ED1109" s="22"/>
      <c r="EE1109" s="22"/>
      <c r="EF1109" s="22"/>
      <c r="EG1109" s="22"/>
      <c r="EH1109" s="22"/>
      <c r="EI1109" s="22"/>
      <c r="EJ1109" s="22"/>
      <c r="EK1109" s="22"/>
      <c r="EL1109" s="22"/>
      <c r="EM1109" s="22"/>
      <c r="EN1109" s="22"/>
      <c r="EO1109" s="22"/>
      <c r="EP1109" s="22"/>
      <c r="EQ1109" s="22"/>
      <c r="ER1109" s="22"/>
      <c r="ES1109" s="22"/>
      <c r="ET1109" s="22"/>
      <c r="EU1109" s="22"/>
      <c r="EV1109" s="22"/>
      <c r="EW1109" s="22"/>
      <c r="EX1109" s="22"/>
      <c r="EY1109" s="22"/>
      <c r="EZ1109" s="22"/>
      <c r="FA1109" s="22"/>
      <c r="FB1109" s="22"/>
      <c r="FC1109" s="22"/>
      <c r="FD1109" s="22"/>
      <c r="FE1109" s="22"/>
      <c r="FF1109" s="22"/>
      <c r="FG1109" s="22"/>
      <c r="FH1109" s="22"/>
      <c r="FI1109" s="22"/>
      <c r="FJ1109" s="22"/>
      <c r="FK1109" s="196"/>
      <c r="FQ1109" s="99"/>
    </row>
    <row r="1110" spans="2:173" s="12" customFormat="1">
      <c r="B1110" s="22"/>
      <c r="E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  <c r="Z1110" s="22"/>
      <c r="AA1110" s="22"/>
      <c r="AB1110" s="22"/>
      <c r="AC1110" s="22"/>
      <c r="AD1110" s="22"/>
      <c r="AE1110" s="22"/>
      <c r="AF1110" s="22"/>
      <c r="AG1110" s="22"/>
      <c r="AH1110" s="22"/>
      <c r="AI1110" s="22"/>
      <c r="AJ1110" s="22"/>
      <c r="AK1110" s="22"/>
      <c r="AL1110" s="22"/>
      <c r="AM1110" s="22"/>
      <c r="AN1110" s="22"/>
      <c r="AO1110" s="22"/>
      <c r="AP1110" s="22"/>
      <c r="AQ1110" s="22"/>
      <c r="AR1110" s="22"/>
      <c r="AS1110" s="22"/>
      <c r="AT1110" s="22"/>
      <c r="AU1110" s="22"/>
      <c r="AV1110" s="22"/>
      <c r="AW1110" s="22"/>
      <c r="AX1110" s="22"/>
      <c r="AY1110" s="22"/>
      <c r="AZ1110" s="22"/>
      <c r="BA1110" s="22"/>
      <c r="BB1110" s="22"/>
      <c r="BC1110" s="22"/>
      <c r="BD1110" s="22"/>
      <c r="BE1110" s="22"/>
      <c r="BF1110" s="22"/>
      <c r="BG1110" s="22"/>
      <c r="BH1110" s="22"/>
      <c r="BI1110" s="22"/>
      <c r="BJ1110" s="22"/>
      <c r="BK1110" s="22"/>
      <c r="BL1110" s="22"/>
      <c r="BM1110" s="22"/>
      <c r="BN1110" s="22"/>
      <c r="BO1110" s="22"/>
      <c r="BP1110" s="22"/>
      <c r="BQ1110" s="22"/>
      <c r="BR1110" s="22"/>
      <c r="BS1110" s="22"/>
      <c r="BT1110" s="22"/>
      <c r="BU1110" s="22"/>
      <c r="BV1110" s="22"/>
      <c r="BW1110" s="22"/>
      <c r="BX1110" s="22"/>
      <c r="BY1110" s="22"/>
      <c r="BZ1110" s="22"/>
      <c r="CA1110" s="22"/>
      <c r="CB1110" s="22"/>
      <c r="CC1110" s="22"/>
      <c r="CD1110" s="22"/>
      <c r="CE1110" s="22"/>
      <c r="CF1110" s="22"/>
      <c r="CG1110" s="22"/>
      <c r="CH1110" s="22"/>
      <c r="CI1110" s="22"/>
      <c r="CJ1110" s="22"/>
      <c r="CK1110" s="22"/>
      <c r="CL1110" s="22"/>
      <c r="CM1110" s="22"/>
      <c r="CN1110" s="22"/>
      <c r="CO1110" s="22"/>
      <c r="CP1110" s="22"/>
      <c r="CQ1110" s="22"/>
      <c r="CR1110" s="22"/>
      <c r="CS1110" s="22"/>
      <c r="CT1110" s="22"/>
      <c r="CU1110" s="22"/>
      <c r="CV1110" s="22"/>
      <c r="CW1110" s="22"/>
      <c r="CX1110" s="22"/>
      <c r="CY1110" s="22"/>
      <c r="CZ1110" s="22"/>
      <c r="DA1110" s="22"/>
      <c r="DB1110" s="22"/>
      <c r="DC1110" s="22"/>
      <c r="DD1110" s="22"/>
      <c r="DE1110" s="22"/>
      <c r="DF1110" s="22"/>
      <c r="DG1110" s="22"/>
      <c r="DH1110" s="22"/>
      <c r="DI1110" s="22"/>
      <c r="DJ1110" s="22"/>
      <c r="DK1110" s="22"/>
      <c r="DL1110" s="22"/>
      <c r="DM1110" s="22"/>
      <c r="DN1110" s="22"/>
      <c r="DO1110" s="22"/>
      <c r="DP1110" s="22"/>
      <c r="DQ1110" s="22"/>
      <c r="DR1110" s="22"/>
      <c r="DS1110" s="22"/>
      <c r="DT1110" s="22"/>
      <c r="DU1110" s="22"/>
      <c r="DV1110" s="22"/>
      <c r="DW1110" s="22"/>
      <c r="DX1110" s="22"/>
      <c r="DY1110" s="22"/>
      <c r="DZ1110" s="22"/>
      <c r="EA1110" s="22"/>
      <c r="EB1110" s="22"/>
      <c r="EC1110" s="22"/>
      <c r="ED1110" s="22"/>
      <c r="EE1110" s="22"/>
      <c r="EF1110" s="22"/>
      <c r="EG1110" s="22"/>
      <c r="EH1110" s="22"/>
      <c r="EI1110" s="22"/>
      <c r="EJ1110" s="22"/>
      <c r="EK1110" s="22"/>
      <c r="EL1110" s="22"/>
      <c r="EM1110" s="22"/>
      <c r="EN1110" s="22"/>
      <c r="EO1110" s="22"/>
      <c r="EP1110" s="22"/>
      <c r="EQ1110" s="22"/>
      <c r="ER1110" s="22"/>
      <c r="ES1110" s="22"/>
      <c r="ET1110" s="22"/>
      <c r="EU1110" s="22"/>
      <c r="EV1110" s="22"/>
      <c r="EW1110" s="22"/>
      <c r="EX1110" s="22"/>
      <c r="EY1110" s="22"/>
      <c r="EZ1110" s="22"/>
      <c r="FA1110" s="22"/>
      <c r="FB1110" s="22"/>
      <c r="FC1110" s="22"/>
      <c r="FD1110" s="22"/>
      <c r="FE1110" s="22"/>
      <c r="FF1110" s="22"/>
      <c r="FG1110" s="22"/>
      <c r="FH1110" s="22"/>
      <c r="FI1110" s="22"/>
      <c r="FJ1110" s="22"/>
      <c r="FK1110" s="196"/>
      <c r="FQ1110" s="99"/>
    </row>
    <row r="1111" spans="2:173" s="12" customFormat="1">
      <c r="B1111" s="22"/>
      <c r="E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  <c r="Z1111" s="22"/>
      <c r="AA1111" s="22"/>
      <c r="AB1111" s="22"/>
      <c r="AC1111" s="22"/>
      <c r="AD1111" s="22"/>
      <c r="AE1111" s="22"/>
      <c r="AF1111" s="22"/>
      <c r="AG1111" s="22"/>
      <c r="AH1111" s="22"/>
      <c r="AI1111" s="22"/>
      <c r="AJ1111" s="22"/>
      <c r="AK1111" s="22"/>
      <c r="AL1111" s="22"/>
      <c r="AM1111" s="22"/>
      <c r="AN1111" s="22"/>
      <c r="AO1111" s="22"/>
      <c r="AP1111" s="22"/>
      <c r="AQ1111" s="22"/>
      <c r="AR1111" s="22"/>
      <c r="AS1111" s="22"/>
      <c r="AT1111" s="22"/>
      <c r="AU1111" s="22"/>
      <c r="AV1111" s="22"/>
      <c r="AW1111" s="22"/>
      <c r="AX1111" s="22"/>
      <c r="AY1111" s="22"/>
      <c r="AZ1111" s="22"/>
      <c r="BA1111" s="22"/>
      <c r="BB1111" s="22"/>
      <c r="BC1111" s="22"/>
      <c r="BD1111" s="22"/>
      <c r="BE1111" s="22"/>
      <c r="BF1111" s="22"/>
      <c r="BG1111" s="22"/>
      <c r="BH1111" s="22"/>
      <c r="BI1111" s="22"/>
      <c r="BJ1111" s="22"/>
      <c r="BK1111" s="22"/>
      <c r="BL1111" s="22"/>
      <c r="BM1111" s="22"/>
      <c r="BN1111" s="22"/>
      <c r="BO1111" s="22"/>
      <c r="BP1111" s="22"/>
      <c r="BQ1111" s="22"/>
      <c r="BR1111" s="22"/>
      <c r="BS1111" s="22"/>
      <c r="BT1111" s="22"/>
      <c r="BU1111" s="22"/>
      <c r="BV1111" s="22"/>
      <c r="BW1111" s="22"/>
      <c r="BX1111" s="22"/>
      <c r="BY1111" s="22"/>
      <c r="BZ1111" s="22"/>
      <c r="CA1111" s="22"/>
      <c r="CB1111" s="22"/>
      <c r="CC1111" s="22"/>
      <c r="CD1111" s="22"/>
      <c r="CE1111" s="22"/>
      <c r="CF1111" s="22"/>
      <c r="CG1111" s="22"/>
      <c r="CH1111" s="22"/>
      <c r="CI1111" s="22"/>
      <c r="CJ1111" s="22"/>
      <c r="CK1111" s="22"/>
      <c r="CL1111" s="22"/>
      <c r="CM1111" s="22"/>
      <c r="CN1111" s="22"/>
      <c r="CO1111" s="22"/>
      <c r="CP1111" s="22"/>
      <c r="CQ1111" s="22"/>
      <c r="CR1111" s="22"/>
      <c r="CS1111" s="22"/>
      <c r="CT1111" s="22"/>
      <c r="CU1111" s="22"/>
      <c r="CV1111" s="22"/>
      <c r="CW1111" s="22"/>
      <c r="CX1111" s="22"/>
      <c r="CY1111" s="22"/>
      <c r="CZ1111" s="22"/>
      <c r="DA1111" s="22"/>
      <c r="DB1111" s="22"/>
      <c r="DC1111" s="22"/>
      <c r="DD1111" s="22"/>
      <c r="DE1111" s="22"/>
      <c r="DF1111" s="22"/>
      <c r="DG1111" s="22"/>
      <c r="DH1111" s="22"/>
      <c r="DI1111" s="22"/>
      <c r="DJ1111" s="22"/>
      <c r="DK1111" s="22"/>
      <c r="DL1111" s="22"/>
      <c r="DM1111" s="22"/>
      <c r="DN1111" s="22"/>
      <c r="DO1111" s="22"/>
      <c r="DP1111" s="22"/>
      <c r="DQ1111" s="22"/>
      <c r="DR1111" s="22"/>
      <c r="DS1111" s="22"/>
      <c r="DT1111" s="22"/>
      <c r="DU1111" s="22"/>
      <c r="DV1111" s="22"/>
      <c r="DW1111" s="22"/>
      <c r="DX1111" s="22"/>
      <c r="DY1111" s="22"/>
      <c r="DZ1111" s="22"/>
      <c r="EA1111" s="22"/>
      <c r="EB1111" s="22"/>
      <c r="EC1111" s="22"/>
      <c r="ED1111" s="22"/>
      <c r="EE1111" s="22"/>
      <c r="EF1111" s="22"/>
      <c r="EG1111" s="22"/>
      <c r="EH1111" s="22"/>
      <c r="EI1111" s="22"/>
      <c r="EJ1111" s="22"/>
      <c r="EK1111" s="22"/>
      <c r="EL1111" s="22"/>
      <c r="EM1111" s="22"/>
      <c r="EN1111" s="22"/>
      <c r="EO1111" s="22"/>
      <c r="EP1111" s="22"/>
      <c r="EQ1111" s="22"/>
      <c r="ER1111" s="22"/>
      <c r="ES1111" s="22"/>
      <c r="ET1111" s="22"/>
      <c r="EU1111" s="22"/>
      <c r="EV1111" s="22"/>
      <c r="EW1111" s="22"/>
      <c r="EX1111" s="22"/>
      <c r="EY1111" s="22"/>
      <c r="EZ1111" s="22"/>
      <c r="FA1111" s="22"/>
      <c r="FB1111" s="22"/>
      <c r="FC1111" s="22"/>
      <c r="FD1111" s="22"/>
      <c r="FE1111" s="22"/>
      <c r="FF1111" s="22"/>
      <c r="FG1111" s="22"/>
      <c r="FH1111" s="22"/>
      <c r="FI1111" s="22"/>
      <c r="FJ1111" s="22"/>
      <c r="FK1111" s="196"/>
      <c r="FQ1111" s="99"/>
    </row>
    <row r="1112" spans="2:173" s="12" customFormat="1">
      <c r="B1112" s="22"/>
      <c r="E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  <c r="Z1112" s="22"/>
      <c r="AA1112" s="22"/>
      <c r="AB1112" s="22"/>
      <c r="AC1112" s="22"/>
      <c r="AD1112" s="22"/>
      <c r="AE1112" s="22"/>
      <c r="AF1112" s="22"/>
      <c r="AG1112" s="22"/>
      <c r="AH1112" s="22"/>
      <c r="AI1112" s="22"/>
      <c r="AJ1112" s="22"/>
      <c r="AK1112" s="22"/>
      <c r="AL1112" s="22"/>
      <c r="AM1112" s="22"/>
      <c r="AN1112" s="22"/>
      <c r="AO1112" s="22"/>
      <c r="AP1112" s="22"/>
      <c r="AQ1112" s="22"/>
      <c r="AR1112" s="22"/>
      <c r="AS1112" s="22"/>
      <c r="AT1112" s="22"/>
      <c r="AU1112" s="22"/>
      <c r="AV1112" s="22"/>
      <c r="AW1112" s="22"/>
      <c r="AX1112" s="22"/>
      <c r="AY1112" s="22"/>
      <c r="AZ1112" s="22"/>
      <c r="BA1112" s="22"/>
      <c r="BB1112" s="22"/>
      <c r="BC1112" s="22"/>
      <c r="BD1112" s="22"/>
      <c r="BE1112" s="22"/>
      <c r="BF1112" s="22"/>
      <c r="BG1112" s="22"/>
      <c r="BH1112" s="22"/>
      <c r="BI1112" s="22"/>
      <c r="BJ1112" s="22"/>
      <c r="BK1112" s="22"/>
      <c r="BL1112" s="22"/>
      <c r="BM1112" s="22"/>
      <c r="BN1112" s="22"/>
      <c r="BO1112" s="22"/>
      <c r="BP1112" s="22"/>
      <c r="BQ1112" s="22"/>
      <c r="BR1112" s="22"/>
      <c r="BS1112" s="22"/>
      <c r="BT1112" s="22"/>
      <c r="BU1112" s="22"/>
      <c r="BV1112" s="22"/>
      <c r="BW1112" s="22"/>
      <c r="BX1112" s="22"/>
      <c r="BY1112" s="22"/>
      <c r="BZ1112" s="22"/>
      <c r="CA1112" s="22"/>
      <c r="CB1112" s="22"/>
      <c r="CC1112" s="22"/>
      <c r="CD1112" s="22"/>
      <c r="CE1112" s="22"/>
      <c r="CF1112" s="22"/>
      <c r="CG1112" s="22"/>
      <c r="CH1112" s="22"/>
      <c r="CI1112" s="22"/>
      <c r="CJ1112" s="22"/>
      <c r="CK1112" s="22"/>
      <c r="CL1112" s="22"/>
      <c r="CM1112" s="22"/>
      <c r="CN1112" s="22"/>
      <c r="CO1112" s="22"/>
      <c r="CP1112" s="22"/>
      <c r="CQ1112" s="22"/>
      <c r="CR1112" s="22"/>
      <c r="CS1112" s="22"/>
      <c r="CT1112" s="22"/>
      <c r="CU1112" s="22"/>
      <c r="CV1112" s="22"/>
      <c r="CW1112" s="22"/>
      <c r="CX1112" s="22"/>
      <c r="CY1112" s="22"/>
      <c r="CZ1112" s="22"/>
      <c r="DA1112" s="22"/>
      <c r="DB1112" s="22"/>
      <c r="DC1112" s="22"/>
      <c r="DD1112" s="22"/>
      <c r="DE1112" s="22"/>
      <c r="DF1112" s="22"/>
      <c r="DG1112" s="22"/>
      <c r="DH1112" s="22"/>
      <c r="DI1112" s="22"/>
      <c r="DJ1112" s="22"/>
      <c r="DK1112" s="22"/>
      <c r="DL1112" s="22"/>
      <c r="DM1112" s="22"/>
      <c r="DN1112" s="22"/>
      <c r="DO1112" s="22"/>
      <c r="DP1112" s="22"/>
      <c r="DQ1112" s="22"/>
      <c r="DR1112" s="22"/>
      <c r="DS1112" s="22"/>
      <c r="DT1112" s="22"/>
      <c r="DU1112" s="22"/>
      <c r="DV1112" s="22"/>
      <c r="DW1112" s="22"/>
      <c r="DX1112" s="22"/>
      <c r="DY1112" s="22"/>
      <c r="DZ1112" s="22"/>
      <c r="EA1112" s="22"/>
      <c r="EB1112" s="22"/>
      <c r="EC1112" s="22"/>
      <c r="ED1112" s="22"/>
      <c r="EE1112" s="22"/>
      <c r="EF1112" s="22"/>
      <c r="EG1112" s="22"/>
      <c r="EH1112" s="22"/>
      <c r="EI1112" s="22"/>
      <c r="EJ1112" s="22"/>
      <c r="EK1112" s="22"/>
      <c r="EL1112" s="22"/>
      <c r="EM1112" s="22"/>
      <c r="EN1112" s="22"/>
      <c r="EO1112" s="22"/>
      <c r="EP1112" s="22"/>
      <c r="EQ1112" s="22"/>
      <c r="ER1112" s="22"/>
      <c r="ES1112" s="22"/>
      <c r="ET1112" s="22"/>
      <c r="EU1112" s="22"/>
      <c r="EV1112" s="22"/>
      <c r="EW1112" s="22"/>
      <c r="EX1112" s="22"/>
      <c r="EY1112" s="22"/>
      <c r="EZ1112" s="22"/>
      <c r="FA1112" s="22"/>
      <c r="FB1112" s="22"/>
      <c r="FC1112" s="22"/>
      <c r="FD1112" s="22"/>
      <c r="FE1112" s="22"/>
      <c r="FF1112" s="22"/>
      <c r="FG1112" s="22"/>
      <c r="FH1112" s="22"/>
      <c r="FI1112" s="22"/>
      <c r="FJ1112" s="22"/>
      <c r="FK1112" s="196"/>
      <c r="FQ1112" s="99"/>
    </row>
    <row r="1113" spans="2:173" s="12" customFormat="1">
      <c r="B1113" s="22"/>
      <c r="E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  <c r="AD1113" s="22"/>
      <c r="AE1113" s="22"/>
      <c r="AF1113" s="22"/>
      <c r="AG1113" s="22"/>
      <c r="AH1113" s="22"/>
      <c r="AI1113" s="22"/>
      <c r="AJ1113" s="22"/>
      <c r="AK1113" s="22"/>
      <c r="AL1113" s="22"/>
      <c r="AM1113" s="22"/>
      <c r="AN1113" s="22"/>
      <c r="AO1113" s="22"/>
      <c r="AP1113" s="22"/>
      <c r="AQ1113" s="22"/>
      <c r="AR1113" s="22"/>
      <c r="AS1113" s="22"/>
      <c r="AT1113" s="22"/>
      <c r="AU1113" s="22"/>
      <c r="AV1113" s="22"/>
      <c r="AW1113" s="22"/>
      <c r="AX1113" s="22"/>
      <c r="AY1113" s="22"/>
      <c r="AZ1113" s="22"/>
      <c r="BA1113" s="22"/>
      <c r="BB1113" s="22"/>
      <c r="BC1113" s="22"/>
      <c r="BD1113" s="22"/>
      <c r="BE1113" s="22"/>
      <c r="BF1113" s="22"/>
      <c r="BG1113" s="22"/>
      <c r="BH1113" s="22"/>
      <c r="BI1113" s="22"/>
      <c r="BJ1113" s="22"/>
      <c r="BK1113" s="22"/>
      <c r="BL1113" s="22"/>
      <c r="BM1113" s="22"/>
      <c r="BN1113" s="22"/>
      <c r="BO1113" s="22"/>
      <c r="BP1113" s="22"/>
      <c r="BQ1113" s="22"/>
      <c r="BR1113" s="22"/>
      <c r="BS1113" s="22"/>
      <c r="BT1113" s="22"/>
      <c r="BU1113" s="22"/>
      <c r="BV1113" s="22"/>
      <c r="BW1113" s="22"/>
      <c r="BX1113" s="22"/>
      <c r="BY1113" s="22"/>
      <c r="BZ1113" s="22"/>
      <c r="CA1113" s="22"/>
      <c r="CB1113" s="22"/>
      <c r="CC1113" s="22"/>
      <c r="CD1113" s="22"/>
      <c r="CE1113" s="22"/>
      <c r="CF1113" s="22"/>
      <c r="CG1113" s="22"/>
      <c r="CH1113" s="22"/>
      <c r="CI1113" s="22"/>
      <c r="CJ1113" s="22"/>
      <c r="CK1113" s="22"/>
      <c r="CL1113" s="22"/>
      <c r="CM1113" s="22"/>
      <c r="CN1113" s="22"/>
      <c r="CO1113" s="22"/>
      <c r="CP1113" s="22"/>
      <c r="CQ1113" s="22"/>
      <c r="CR1113" s="22"/>
      <c r="CS1113" s="22"/>
      <c r="CT1113" s="22"/>
      <c r="CU1113" s="22"/>
      <c r="CV1113" s="22"/>
      <c r="CW1113" s="22"/>
      <c r="CX1113" s="22"/>
      <c r="CY1113" s="22"/>
      <c r="CZ1113" s="22"/>
      <c r="DA1113" s="22"/>
      <c r="DB1113" s="22"/>
      <c r="DC1113" s="22"/>
      <c r="DD1113" s="22"/>
      <c r="DE1113" s="22"/>
      <c r="DF1113" s="22"/>
      <c r="DG1113" s="22"/>
      <c r="DH1113" s="22"/>
      <c r="DI1113" s="22"/>
      <c r="DJ1113" s="22"/>
      <c r="DK1113" s="22"/>
      <c r="DL1113" s="22"/>
      <c r="DM1113" s="22"/>
      <c r="DN1113" s="22"/>
      <c r="DO1113" s="22"/>
      <c r="DP1113" s="22"/>
      <c r="DQ1113" s="22"/>
      <c r="DR1113" s="22"/>
      <c r="DS1113" s="22"/>
      <c r="DT1113" s="22"/>
      <c r="DU1113" s="22"/>
      <c r="DV1113" s="22"/>
      <c r="DW1113" s="22"/>
      <c r="DX1113" s="22"/>
      <c r="DY1113" s="22"/>
      <c r="DZ1113" s="22"/>
      <c r="EA1113" s="22"/>
      <c r="EB1113" s="22"/>
      <c r="EC1113" s="22"/>
      <c r="ED1113" s="22"/>
      <c r="EE1113" s="22"/>
      <c r="EF1113" s="22"/>
      <c r="EG1113" s="22"/>
      <c r="EH1113" s="22"/>
      <c r="EI1113" s="22"/>
      <c r="EJ1113" s="22"/>
      <c r="EK1113" s="22"/>
      <c r="EL1113" s="22"/>
      <c r="EM1113" s="22"/>
      <c r="EN1113" s="22"/>
      <c r="EO1113" s="22"/>
      <c r="EP1113" s="22"/>
      <c r="EQ1113" s="22"/>
      <c r="ER1113" s="22"/>
      <c r="ES1113" s="22"/>
      <c r="ET1113" s="22"/>
      <c r="EU1113" s="22"/>
      <c r="EV1113" s="22"/>
      <c r="EW1113" s="22"/>
      <c r="EX1113" s="22"/>
      <c r="EY1113" s="22"/>
      <c r="EZ1113" s="22"/>
      <c r="FA1113" s="22"/>
      <c r="FB1113" s="22"/>
      <c r="FC1113" s="22"/>
      <c r="FD1113" s="22"/>
      <c r="FE1113" s="22"/>
      <c r="FF1113" s="22"/>
      <c r="FG1113" s="22"/>
      <c r="FH1113" s="22"/>
      <c r="FI1113" s="22"/>
      <c r="FJ1113" s="22"/>
      <c r="FK1113" s="196"/>
      <c r="FQ1113" s="99"/>
    </row>
    <row r="1114" spans="2:173" s="12" customFormat="1">
      <c r="B1114" s="22"/>
      <c r="E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  <c r="Z1114" s="22"/>
      <c r="AA1114" s="22"/>
      <c r="AB1114" s="22"/>
      <c r="AC1114" s="22"/>
      <c r="AD1114" s="22"/>
      <c r="AE1114" s="22"/>
      <c r="AF1114" s="22"/>
      <c r="AG1114" s="22"/>
      <c r="AH1114" s="22"/>
      <c r="AI1114" s="22"/>
      <c r="AJ1114" s="22"/>
      <c r="AK1114" s="22"/>
      <c r="AL1114" s="22"/>
      <c r="AM1114" s="22"/>
      <c r="AN1114" s="22"/>
      <c r="AO1114" s="22"/>
      <c r="AP1114" s="22"/>
      <c r="AQ1114" s="22"/>
      <c r="AR1114" s="22"/>
      <c r="AS1114" s="22"/>
      <c r="AT1114" s="22"/>
      <c r="AU1114" s="22"/>
      <c r="AV1114" s="22"/>
      <c r="AW1114" s="22"/>
      <c r="AX1114" s="22"/>
      <c r="AY1114" s="22"/>
      <c r="AZ1114" s="22"/>
      <c r="BA1114" s="22"/>
      <c r="BB1114" s="22"/>
      <c r="BC1114" s="22"/>
      <c r="BD1114" s="22"/>
      <c r="BE1114" s="22"/>
      <c r="BF1114" s="22"/>
      <c r="BG1114" s="22"/>
      <c r="BH1114" s="22"/>
      <c r="BI1114" s="22"/>
      <c r="BJ1114" s="22"/>
      <c r="BK1114" s="22"/>
      <c r="BL1114" s="22"/>
      <c r="BM1114" s="22"/>
      <c r="BN1114" s="22"/>
      <c r="BO1114" s="22"/>
      <c r="BP1114" s="22"/>
      <c r="BQ1114" s="22"/>
      <c r="BR1114" s="22"/>
      <c r="BS1114" s="22"/>
      <c r="BT1114" s="22"/>
      <c r="BU1114" s="22"/>
      <c r="BV1114" s="22"/>
      <c r="BW1114" s="22"/>
      <c r="BX1114" s="22"/>
      <c r="BY1114" s="22"/>
      <c r="BZ1114" s="22"/>
      <c r="CA1114" s="22"/>
      <c r="CB1114" s="22"/>
      <c r="CC1114" s="22"/>
      <c r="CD1114" s="22"/>
      <c r="CE1114" s="22"/>
      <c r="CF1114" s="22"/>
      <c r="CG1114" s="22"/>
      <c r="CH1114" s="22"/>
      <c r="CI1114" s="22"/>
      <c r="CJ1114" s="22"/>
      <c r="CK1114" s="22"/>
      <c r="CL1114" s="22"/>
      <c r="CM1114" s="22"/>
      <c r="CN1114" s="22"/>
      <c r="CO1114" s="22"/>
      <c r="CP1114" s="22"/>
      <c r="CQ1114" s="22"/>
      <c r="CR1114" s="22"/>
      <c r="CS1114" s="22"/>
      <c r="CT1114" s="22"/>
      <c r="CU1114" s="22"/>
      <c r="CV1114" s="22"/>
      <c r="CW1114" s="22"/>
      <c r="CX1114" s="22"/>
      <c r="CY1114" s="22"/>
      <c r="CZ1114" s="22"/>
      <c r="DA1114" s="22"/>
      <c r="DB1114" s="22"/>
      <c r="DC1114" s="22"/>
      <c r="DD1114" s="22"/>
      <c r="DE1114" s="22"/>
      <c r="DF1114" s="22"/>
      <c r="DG1114" s="22"/>
      <c r="DH1114" s="22"/>
      <c r="DI1114" s="22"/>
      <c r="DJ1114" s="22"/>
      <c r="DK1114" s="22"/>
      <c r="DL1114" s="22"/>
      <c r="DM1114" s="22"/>
      <c r="DN1114" s="22"/>
      <c r="DO1114" s="22"/>
      <c r="DP1114" s="22"/>
      <c r="DQ1114" s="22"/>
      <c r="DR1114" s="22"/>
      <c r="DS1114" s="22"/>
      <c r="DT1114" s="22"/>
      <c r="DU1114" s="22"/>
      <c r="DV1114" s="22"/>
      <c r="DW1114" s="22"/>
      <c r="DX1114" s="22"/>
      <c r="DY1114" s="22"/>
      <c r="DZ1114" s="22"/>
      <c r="EA1114" s="22"/>
      <c r="EB1114" s="22"/>
      <c r="EC1114" s="22"/>
      <c r="ED1114" s="22"/>
      <c r="EE1114" s="22"/>
      <c r="EF1114" s="22"/>
      <c r="EG1114" s="22"/>
      <c r="EH1114" s="22"/>
      <c r="EI1114" s="22"/>
      <c r="EJ1114" s="22"/>
      <c r="EK1114" s="22"/>
      <c r="EL1114" s="22"/>
      <c r="EM1114" s="22"/>
      <c r="EN1114" s="22"/>
      <c r="EO1114" s="22"/>
      <c r="EP1114" s="22"/>
      <c r="EQ1114" s="22"/>
      <c r="ER1114" s="22"/>
      <c r="ES1114" s="22"/>
      <c r="ET1114" s="22"/>
      <c r="EU1114" s="22"/>
      <c r="EV1114" s="22"/>
      <c r="EW1114" s="22"/>
      <c r="EX1114" s="22"/>
      <c r="EY1114" s="22"/>
      <c r="EZ1114" s="22"/>
      <c r="FA1114" s="22"/>
      <c r="FB1114" s="22"/>
      <c r="FC1114" s="22"/>
      <c r="FD1114" s="22"/>
      <c r="FE1114" s="22"/>
      <c r="FF1114" s="22"/>
      <c r="FG1114" s="22"/>
      <c r="FH1114" s="22"/>
      <c r="FI1114" s="22"/>
      <c r="FJ1114" s="22"/>
      <c r="FK1114" s="196"/>
      <c r="FQ1114" s="99"/>
    </row>
    <row r="1115" spans="2:173" s="12" customFormat="1">
      <c r="B1115" s="22"/>
      <c r="E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  <c r="Z1115" s="22"/>
      <c r="AA1115" s="22"/>
      <c r="AB1115" s="22"/>
      <c r="AC1115" s="22"/>
      <c r="AD1115" s="22"/>
      <c r="AE1115" s="22"/>
      <c r="AF1115" s="22"/>
      <c r="AG1115" s="22"/>
      <c r="AH1115" s="22"/>
      <c r="AI1115" s="22"/>
      <c r="AJ1115" s="22"/>
      <c r="AK1115" s="22"/>
      <c r="AL1115" s="22"/>
      <c r="AM1115" s="22"/>
      <c r="AN1115" s="22"/>
      <c r="AO1115" s="22"/>
      <c r="AP1115" s="22"/>
      <c r="AQ1115" s="22"/>
      <c r="AR1115" s="22"/>
      <c r="AS1115" s="22"/>
      <c r="AT1115" s="22"/>
      <c r="AU1115" s="22"/>
      <c r="AV1115" s="22"/>
      <c r="AW1115" s="22"/>
      <c r="AX1115" s="22"/>
      <c r="AY1115" s="22"/>
      <c r="AZ1115" s="22"/>
      <c r="BA1115" s="22"/>
      <c r="BB1115" s="22"/>
      <c r="BC1115" s="22"/>
      <c r="BD1115" s="22"/>
      <c r="BE1115" s="22"/>
      <c r="BF1115" s="22"/>
      <c r="BG1115" s="22"/>
      <c r="BH1115" s="22"/>
      <c r="BI1115" s="22"/>
      <c r="BJ1115" s="22"/>
      <c r="BK1115" s="22"/>
      <c r="BL1115" s="22"/>
      <c r="BM1115" s="22"/>
      <c r="BN1115" s="22"/>
      <c r="BO1115" s="22"/>
      <c r="BP1115" s="22"/>
      <c r="BQ1115" s="22"/>
      <c r="BR1115" s="22"/>
      <c r="BS1115" s="22"/>
      <c r="BT1115" s="22"/>
      <c r="BU1115" s="22"/>
      <c r="BV1115" s="22"/>
      <c r="BW1115" s="22"/>
      <c r="BX1115" s="22"/>
      <c r="BY1115" s="22"/>
      <c r="BZ1115" s="22"/>
      <c r="CA1115" s="22"/>
      <c r="CB1115" s="22"/>
      <c r="CC1115" s="22"/>
      <c r="CD1115" s="22"/>
      <c r="CE1115" s="22"/>
      <c r="CF1115" s="22"/>
      <c r="CG1115" s="22"/>
      <c r="CH1115" s="22"/>
      <c r="CI1115" s="22"/>
      <c r="CJ1115" s="22"/>
      <c r="CK1115" s="22"/>
      <c r="CL1115" s="22"/>
      <c r="CM1115" s="22"/>
      <c r="CN1115" s="22"/>
      <c r="CO1115" s="22"/>
      <c r="CP1115" s="22"/>
      <c r="CQ1115" s="22"/>
      <c r="CR1115" s="22"/>
      <c r="CS1115" s="22"/>
      <c r="CT1115" s="22"/>
      <c r="CU1115" s="22"/>
      <c r="CV1115" s="22"/>
      <c r="CW1115" s="22"/>
      <c r="CX1115" s="22"/>
      <c r="CY1115" s="22"/>
      <c r="CZ1115" s="22"/>
      <c r="DA1115" s="22"/>
      <c r="DB1115" s="22"/>
      <c r="DC1115" s="22"/>
      <c r="DD1115" s="22"/>
      <c r="DE1115" s="22"/>
      <c r="DF1115" s="22"/>
      <c r="DG1115" s="22"/>
      <c r="DH1115" s="22"/>
      <c r="DI1115" s="22"/>
      <c r="DJ1115" s="22"/>
      <c r="DK1115" s="22"/>
      <c r="DL1115" s="22"/>
      <c r="DM1115" s="22"/>
      <c r="DN1115" s="22"/>
      <c r="DO1115" s="22"/>
      <c r="DP1115" s="22"/>
      <c r="DQ1115" s="22"/>
      <c r="DR1115" s="22"/>
      <c r="DS1115" s="22"/>
      <c r="DT1115" s="22"/>
      <c r="DU1115" s="22"/>
      <c r="DV1115" s="22"/>
      <c r="DW1115" s="22"/>
      <c r="DX1115" s="22"/>
      <c r="DY1115" s="22"/>
      <c r="DZ1115" s="22"/>
      <c r="EA1115" s="22"/>
      <c r="EB1115" s="22"/>
      <c r="EC1115" s="22"/>
      <c r="ED1115" s="22"/>
      <c r="EE1115" s="22"/>
      <c r="EF1115" s="22"/>
      <c r="EG1115" s="22"/>
      <c r="EH1115" s="22"/>
      <c r="EI1115" s="22"/>
      <c r="EJ1115" s="22"/>
      <c r="EK1115" s="22"/>
      <c r="EL1115" s="22"/>
      <c r="EM1115" s="22"/>
      <c r="EN1115" s="22"/>
      <c r="EO1115" s="22"/>
      <c r="EP1115" s="22"/>
      <c r="EQ1115" s="22"/>
      <c r="ER1115" s="22"/>
      <c r="ES1115" s="22"/>
      <c r="ET1115" s="22"/>
      <c r="EU1115" s="22"/>
      <c r="EV1115" s="22"/>
      <c r="EW1115" s="22"/>
      <c r="EX1115" s="22"/>
      <c r="EY1115" s="22"/>
      <c r="EZ1115" s="22"/>
      <c r="FA1115" s="22"/>
      <c r="FB1115" s="22"/>
      <c r="FC1115" s="22"/>
      <c r="FD1115" s="22"/>
      <c r="FE1115" s="22"/>
      <c r="FF1115" s="22"/>
      <c r="FG1115" s="22"/>
      <c r="FH1115" s="22"/>
      <c r="FI1115" s="22"/>
      <c r="FJ1115" s="22"/>
      <c r="FK1115" s="196"/>
      <c r="FQ1115" s="99"/>
    </row>
    <row r="1116" spans="2:173" s="12" customFormat="1">
      <c r="B1116" s="22"/>
      <c r="E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  <c r="Z1116" s="22"/>
      <c r="AA1116" s="22"/>
      <c r="AB1116" s="22"/>
      <c r="AC1116" s="22"/>
      <c r="AD1116" s="22"/>
      <c r="AE1116" s="22"/>
      <c r="AF1116" s="22"/>
      <c r="AG1116" s="22"/>
      <c r="AH1116" s="22"/>
      <c r="AI1116" s="22"/>
      <c r="AJ1116" s="22"/>
      <c r="AK1116" s="22"/>
      <c r="AL1116" s="22"/>
      <c r="AM1116" s="22"/>
      <c r="AN1116" s="22"/>
      <c r="AO1116" s="22"/>
      <c r="AP1116" s="22"/>
      <c r="AQ1116" s="22"/>
      <c r="AR1116" s="22"/>
      <c r="AS1116" s="22"/>
      <c r="AT1116" s="22"/>
      <c r="AU1116" s="22"/>
      <c r="AV1116" s="22"/>
      <c r="AW1116" s="22"/>
      <c r="AX1116" s="22"/>
      <c r="AY1116" s="22"/>
      <c r="AZ1116" s="22"/>
      <c r="BA1116" s="22"/>
      <c r="BB1116" s="22"/>
      <c r="BC1116" s="22"/>
      <c r="BD1116" s="22"/>
      <c r="BE1116" s="22"/>
      <c r="BF1116" s="22"/>
      <c r="BG1116" s="22"/>
      <c r="BH1116" s="22"/>
      <c r="BI1116" s="22"/>
      <c r="BJ1116" s="22"/>
      <c r="BK1116" s="22"/>
      <c r="BL1116" s="22"/>
      <c r="BM1116" s="22"/>
      <c r="BN1116" s="22"/>
      <c r="BO1116" s="22"/>
      <c r="BP1116" s="22"/>
      <c r="BQ1116" s="22"/>
      <c r="BR1116" s="22"/>
      <c r="BS1116" s="22"/>
      <c r="BT1116" s="22"/>
      <c r="BU1116" s="22"/>
      <c r="BV1116" s="22"/>
      <c r="BW1116" s="22"/>
      <c r="BX1116" s="22"/>
      <c r="BY1116" s="22"/>
      <c r="BZ1116" s="22"/>
      <c r="CA1116" s="22"/>
      <c r="CB1116" s="22"/>
      <c r="CC1116" s="22"/>
      <c r="CD1116" s="22"/>
      <c r="CE1116" s="22"/>
      <c r="CF1116" s="22"/>
      <c r="CG1116" s="22"/>
      <c r="CH1116" s="22"/>
      <c r="CI1116" s="22"/>
      <c r="CJ1116" s="22"/>
      <c r="CK1116" s="22"/>
      <c r="CL1116" s="22"/>
      <c r="CM1116" s="22"/>
      <c r="CN1116" s="22"/>
      <c r="CO1116" s="22"/>
      <c r="CP1116" s="22"/>
      <c r="CQ1116" s="22"/>
      <c r="CR1116" s="22"/>
      <c r="CS1116" s="22"/>
      <c r="CT1116" s="22"/>
      <c r="CU1116" s="22"/>
      <c r="CV1116" s="22"/>
      <c r="CW1116" s="22"/>
      <c r="CX1116" s="22"/>
      <c r="CY1116" s="22"/>
      <c r="CZ1116" s="22"/>
      <c r="DA1116" s="22"/>
      <c r="DB1116" s="22"/>
      <c r="DC1116" s="22"/>
      <c r="DD1116" s="22"/>
      <c r="DE1116" s="22"/>
      <c r="DF1116" s="22"/>
      <c r="DG1116" s="22"/>
      <c r="DH1116" s="22"/>
      <c r="DI1116" s="22"/>
      <c r="DJ1116" s="22"/>
      <c r="DK1116" s="22"/>
      <c r="DL1116" s="22"/>
      <c r="DM1116" s="22"/>
      <c r="DN1116" s="22"/>
      <c r="DO1116" s="22"/>
      <c r="DP1116" s="22"/>
      <c r="DQ1116" s="22"/>
      <c r="DR1116" s="22"/>
      <c r="DS1116" s="22"/>
      <c r="DT1116" s="22"/>
      <c r="DU1116" s="22"/>
      <c r="DV1116" s="22"/>
      <c r="DW1116" s="22"/>
      <c r="DX1116" s="22"/>
      <c r="DY1116" s="22"/>
      <c r="DZ1116" s="22"/>
      <c r="EA1116" s="22"/>
      <c r="EB1116" s="22"/>
      <c r="EC1116" s="22"/>
      <c r="ED1116" s="22"/>
      <c r="EE1116" s="22"/>
      <c r="EF1116" s="22"/>
      <c r="EG1116" s="22"/>
      <c r="EH1116" s="22"/>
      <c r="EI1116" s="22"/>
      <c r="EJ1116" s="22"/>
      <c r="EK1116" s="22"/>
      <c r="EL1116" s="22"/>
      <c r="EM1116" s="22"/>
      <c r="EN1116" s="22"/>
      <c r="EO1116" s="22"/>
      <c r="EP1116" s="22"/>
      <c r="EQ1116" s="22"/>
      <c r="ER1116" s="22"/>
      <c r="ES1116" s="22"/>
      <c r="ET1116" s="22"/>
      <c r="EU1116" s="22"/>
      <c r="EV1116" s="22"/>
      <c r="EW1116" s="22"/>
      <c r="EX1116" s="22"/>
      <c r="EY1116" s="22"/>
      <c r="EZ1116" s="22"/>
      <c r="FA1116" s="22"/>
      <c r="FB1116" s="22"/>
      <c r="FC1116" s="22"/>
      <c r="FD1116" s="22"/>
      <c r="FE1116" s="22"/>
      <c r="FF1116" s="22"/>
      <c r="FG1116" s="22"/>
      <c r="FH1116" s="22"/>
      <c r="FI1116" s="22"/>
      <c r="FJ1116" s="22"/>
      <c r="FK1116" s="196"/>
      <c r="FQ1116" s="99"/>
    </row>
    <row r="1117" spans="2:173" s="12" customFormat="1">
      <c r="B1117" s="22"/>
      <c r="E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  <c r="Z1117" s="22"/>
      <c r="AA1117" s="22"/>
      <c r="AB1117" s="22"/>
      <c r="AC1117" s="22"/>
      <c r="AD1117" s="22"/>
      <c r="AE1117" s="22"/>
      <c r="AF1117" s="22"/>
      <c r="AG1117" s="22"/>
      <c r="AH1117" s="22"/>
      <c r="AI1117" s="22"/>
      <c r="AJ1117" s="22"/>
      <c r="AK1117" s="22"/>
      <c r="AL1117" s="22"/>
      <c r="AM1117" s="22"/>
      <c r="AN1117" s="22"/>
      <c r="AO1117" s="22"/>
      <c r="AP1117" s="22"/>
      <c r="AQ1117" s="22"/>
      <c r="AR1117" s="22"/>
      <c r="AS1117" s="22"/>
      <c r="AT1117" s="22"/>
      <c r="AU1117" s="22"/>
      <c r="AV1117" s="22"/>
      <c r="AW1117" s="22"/>
      <c r="AX1117" s="22"/>
      <c r="AY1117" s="22"/>
      <c r="AZ1117" s="22"/>
      <c r="BA1117" s="22"/>
      <c r="BB1117" s="22"/>
      <c r="BC1117" s="22"/>
      <c r="BD1117" s="22"/>
      <c r="BE1117" s="22"/>
      <c r="BF1117" s="22"/>
      <c r="BG1117" s="22"/>
      <c r="BH1117" s="22"/>
      <c r="BI1117" s="22"/>
      <c r="BJ1117" s="22"/>
      <c r="BK1117" s="22"/>
      <c r="BL1117" s="22"/>
      <c r="BM1117" s="22"/>
      <c r="BN1117" s="22"/>
      <c r="BO1117" s="22"/>
      <c r="BP1117" s="22"/>
      <c r="BQ1117" s="22"/>
      <c r="BR1117" s="22"/>
      <c r="BS1117" s="22"/>
      <c r="BT1117" s="22"/>
      <c r="BU1117" s="22"/>
      <c r="BV1117" s="22"/>
      <c r="BW1117" s="22"/>
      <c r="BX1117" s="22"/>
      <c r="BY1117" s="22"/>
      <c r="BZ1117" s="22"/>
      <c r="CA1117" s="22"/>
      <c r="CB1117" s="22"/>
      <c r="CC1117" s="22"/>
      <c r="CD1117" s="22"/>
      <c r="CE1117" s="22"/>
      <c r="CF1117" s="22"/>
      <c r="CG1117" s="22"/>
      <c r="CH1117" s="22"/>
      <c r="CI1117" s="22"/>
      <c r="CJ1117" s="22"/>
      <c r="CK1117" s="22"/>
      <c r="CL1117" s="22"/>
      <c r="CM1117" s="22"/>
      <c r="CN1117" s="22"/>
      <c r="CO1117" s="22"/>
      <c r="CP1117" s="22"/>
      <c r="CQ1117" s="22"/>
      <c r="CR1117" s="22"/>
      <c r="CS1117" s="22"/>
      <c r="CT1117" s="22"/>
      <c r="CU1117" s="22"/>
      <c r="CV1117" s="22"/>
      <c r="CW1117" s="22"/>
      <c r="CX1117" s="22"/>
      <c r="CY1117" s="22"/>
      <c r="CZ1117" s="22"/>
      <c r="DA1117" s="22"/>
      <c r="DB1117" s="22"/>
      <c r="DC1117" s="22"/>
      <c r="DD1117" s="22"/>
      <c r="DE1117" s="22"/>
      <c r="DF1117" s="22"/>
      <c r="DG1117" s="22"/>
      <c r="DH1117" s="22"/>
      <c r="DI1117" s="22"/>
      <c r="DJ1117" s="22"/>
      <c r="DK1117" s="22"/>
      <c r="DL1117" s="22"/>
      <c r="DM1117" s="22"/>
      <c r="DN1117" s="22"/>
      <c r="DO1117" s="22"/>
      <c r="DP1117" s="22"/>
      <c r="DQ1117" s="22"/>
      <c r="DR1117" s="22"/>
      <c r="DS1117" s="22"/>
      <c r="DT1117" s="22"/>
      <c r="DU1117" s="22"/>
      <c r="DV1117" s="22"/>
      <c r="DW1117" s="22"/>
      <c r="DX1117" s="22"/>
      <c r="DY1117" s="22"/>
      <c r="DZ1117" s="22"/>
      <c r="EA1117" s="22"/>
      <c r="EB1117" s="22"/>
      <c r="EC1117" s="22"/>
      <c r="ED1117" s="22"/>
      <c r="EE1117" s="22"/>
      <c r="EF1117" s="22"/>
      <c r="EG1117" s="22"/>
      <c r="EH1117" s="22"/>
      <c r="EI1117" s="22"/>
      <c r="EJ1117" s="22"/>
      <c r="EK1117" s="22"/>
      <c r="EL1117" s="22"/>
      <c r="EM1117" s="22"/>
      <c r="EN1117" s="22"/>
      <c r="EO1117" s="22"/>
      <c r="EP1117" s="22"/>
      <c r="EQ1117" s="22"/>
      <c r="ER1117" s="22"/>
      <c r="ES1117" s="22"/>
      <c r="ET1117" s="22"/>
      <c r="EU1117" s="22"/>
      <c r="EV1117" s="22"/>
      <c r="EW1117" s="22"/>
      <c r="EX1117" s="22"/>
      <c r="EY1117" s="22"/>
      <c r="EZ1117" s="22"/>
      <c r="FA1117" s="22"/>
      <c r="FB1117" s="22"/>
      <c r="FC1117" s="22"/>
      <c r="FD1117" s="22"/>
      <c r="FE1117" s="22"/>
      <c r="FF1117" s="22"/>
      <c r="FG1117" s="22"/>
      <c r="FH1117" s="22"/>
      <c r="FI1117" s="22"/>
      <c r="FJ1117" s="22"/>
      <c r="FK1117" s="196"/>
      <c r="FQ1117" s="99"/>
    </row>
    <row r="1118" spans="2:173" s="12" customFormat="1">
      <c r="B1118" s="22"/>
      <c r="E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  <c r="Z1118" s="22"/>
      <c r="AA1118" s="22"/>
      <c r="AB1118" s="22"/>
      <c r="AC1118" s="22"/>
      <c r="AD1118" s="22"/>
      <c r="AE1118" s="22"/>
      <c r="AF1118" s="22"/>
      <c r="AG1118" s="22"/>
      <c r="AH1118" s="22"/>
      <c r="AI1118" s="22"/>
      <c r="AJ1118" s="22"/>
      <c r="AK1118" s="22"/>
      <c r="AL1118" s="22"/>
      <c r="AM1118" s="22"/>
      <c r="AN1118" s="22"/>
      <c r="AO1118" s="22"/>
      <c r="AP1118" s="22"/>
      <c r="AQ1118" s="22"/>
      <c r="AR1118" s="22"/>
      <c r="AS1118" s="22"/>
      <c r="AT1118" s="22"/>
      <c r="AU1118" s="22"/>
      <c r="AV1118" s="22"/>
      <c r="AW1118" s="22"/>
      <c r="AX1118" s="22"/>
      <c r="AY1118" s="22"/>
      <c r="AZ1118" s="22"/>
      <c r="BA1118" s="22"/>
      <c r="BB1118" s="22"/>
      <c r="BC1118" s="22"/>
      <c r="BD1118" s="22"/>
      <c r="BE1118" s="22"/>
      <c r="BF1118" s="22"/>
      <c r="BG1118" s="22"/>
      <c r="BH1118" s="22"/>
      <c r="BI1118" s="22"/>
      <c r="BJ1118" s="22"/>
      <c r="BK1118" s="22"/>
      <c r="BL1118" s="22"/>
      <c r="BM1118" s="22"/>
      <c r="BN1118" s="22"/>
      <c r="BO1118" s="22"/>
      <c r="BP1118" s="22"/>
      <c r="BQ1118" s="22"/>
      <c r="BR1118" s="22"/>
      <c r="BS1118" s="22"/>
      <c r="BT1118" s="22"/>
      <c r="BU1118" s="22"/>
      <c r="BV1118" s="22"/>
      <c r="BW1118" s="22"/>
      <c r="BX1118" s="22"/>
      <c r="BY1118" s="22"/>
      <c r="BZ1118" s="22"/>
      <c r="CA1118" s="22"/>
      <c r="CB1118" s="22"/>
      <c r="CC1118" s="22"/>
      <c r="CD1118" s="22"/>
      <c r="CE1118" s="22"/>
      <c r="CF1118" s="22"/>
      <c r="CG1118" s="22"/>
      <c r="CH1118" s="22"/>
      <c r="CI1118" s="22"/>
      <c r="CJ1118" s="22"/>
      <c r="CK1118" s="22"/>
      <c r="CL1118" s="22"/>
      <c r="CM1118" s="22"/>
      <c r="CN1118" s="22"/>
      <c r="CO1118" s="22"/>
      <c r="CP1118" s="22"/>
      <c r="CQ1118" s="22"/>
      <c r="CR1118" s="22"/>
      <c r="CS1118" s="22"/>
      <c r="CT1118" s="22"/>
      <c r="CU1118" s="22"/>
      <c r="CV1118" s="22"/>
      <c r="CW1118" s="22"/>
      <c r="CX1118" s="22"/>
      <c r="CY1118" s="22"/>
      <c r="CZ1118" s="22"/>
      <c r="DA1118" s="22"/>
      <c r="DB1118" s="22"/>
      <c r="DC1118" s="22"/>
      <c r="DD1118" s="22"/>
      <c r="DE1118" s="22"/>
      <c r="DF1118" s="22"/>
      <c r="DG1118" s="22"/>
      <c r="DH1118" s="22"/>
      <c r="DI1118" s="22"/>
      <c r="DJ1118" s="22"/>
      <c r="DK1118" s="22"/>
      <c r="DL1118" s="22"/>
      <c r="DM1118" s="22"/>
      <c r="DN1118" s="22"/>
      <c r="DO1118" s="22"/>
      <c r="DP1118" s="22"/>
      <c r="DQ1118" s="22"/>
      <c r="DR1118" s="22"/>
      <c r="DS1118" s="22"/>
      <c r="DT1118" s="22"/>
      <c r="DU1118" s="22"/>
      <c r="DV1118" s="22"/>
      <c r="DW1118" s="22"/>
      <c r="DX1118" s="22"/>
      <c r="DY1118" s="22"/>
      <c r="DZ1118" s="22"/>
      <c r="EA1118" s="22"/>
      <c r="EB1118" s="22"/>
      <c r="EC1118" s="22"/>
      <c r="ED1118" s="22"/>
      <c r="EE1118" s="22"/>
      <c r="EF1118" s="22"/>
      <c r="EG1118" s="22"/>
      <c r="EH1118" s="22"/>
      <c r="EI1118" s="22"/>
      <c r="EJ1118" s="22"/>
      <c r="EK1118" s="22"/>
      <c r="EL1118" s="22"/>
      <c r="EM1118" s="22"/>
      <c r="EN1118" s="22"/>
      <c r="EO1118" s="22"/>
      <c r="EP1118" s="22"/>
      <c r="EQ1118" s="22"/>
      <c r="ER1118" s="22"/>
      <c r="ES1118" s="22"/>
      <c r="ET1118" s="22"/>
      <c r="EU1118" s="22"/>
      <c r="EV1118" s="22"/>
      <c r="EW1118" s="22"/>
      <c r="EX1118" s="22"/>
      <c r="EY1118" s="22"/>
      <c r="EZ1118" s="22"/>
      <c r="FA1118" s="22"/>
      <c r="FB1118" s="22"/>
      <c r="FC1118" s="22"/>
      <c r="FD1118" s="22"/>
      <c r="FE1118" s="22"/>
      <c r="FF1118" s="22"/>
      <c r="FG1118" s="22"/>
      <c r="FH1118" s="22"/>
      <c r="FI1118" s="22"/>
      <c r="FJ1118" s="22"/>
      <c r="FK1118" s="196"/>
      <c r="FQ1118" s="99"/>
    </row>
    <row r="1119" spans="2:173" s="12" customFormat="1">
      <c r="B1119" s="22"/>
      <c r="E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  <c r="Z1119" s="22"/>
      <c r="AA1119" s="22"/>
      <c r="AB1119" s="22"/>
      <c r="AC1119" s="22"/>
      <c r="AD1119" s="22"/>
      <c r="AE1119" s="22"/>
      <c r="AF1119" s="22"/>
      <c r="AG1119" s="22"/>
      <c r="AH1119" s="22"/>
      <c r="AI1119" s="22"/>
      <c r="AJ1119" s="22"/>
      <c r="AK1119" s="22"/>
      <c r="AL1119" s="22"/>
      <c r="AM1119" s="22"/>
      <c r="AN1119" s="22"/>
      <c r="AO1119" s="22"/>
      <c r="AP1119" s="22"/>
      <c r="AQ1119" s="22"/>
      <c r="AR1119" s="22"/>
      <c r="AS1119" s="22"/>
      <c r="AT1119" s="22"/>
      <c r="AU1119" s="22"/>
      <c r="AV1119" s="22"/>
      <c r="AW1119" s="22"/>
      <c r="AX1119" s="22"/>
      <c r="AY1119" s="22"/>
      <c r="AZ1119" s="22"/>
      <c r="BA1119" s="22"/>
      <c r="BB1119" s="22"/>
      <c r="BC1119" s="22"/>
      <c r="BD1119" s="22"/>
      <c r="BE1119" s="22"/>
      <c r="BF1119" s="22"/>
      <c r="BG1119" s="22"/>
      <c r="BH1119" s="22"/>
      <c r="BI1119" s="22"/>
      <c r="BJ1119" s="22"/>
      <c r="BK1119" s="22"/>
      <c r="BL1119" s="22"/>
      <c r="BM1119" s="22"/>
      <c r="BN1119" s="22"/>
      <c r="BO1119" s="22"/>
      <c r="BP1119" s="22"/>
      <c r="BQ1119" s="22"/>
      <c r="BR1119" s="22"/>
      <c r="BS1119" s="22"/>
      <c r="BT1119" s="22"/>
      <c r="BU1119" s="22"/>
      <c r="BV1119" s="22"/>
      <c r="BW1119" s="22"/>
      <c r="BX1119" s="22"/>
      <c r="BY1119" s="22"/>
      <c r="BZ1119" s="22"/>
      <c r="CA1119" s="22"/>
      <c r="CB1119" s="22"/>
      <c r="CC1119" s="22"/>
      <c r="CD1119" s="22"/>
      <c r="CE1119" s="22"/>
      <c r="CF1119" s="22"/>
      <c r="CG1119" s="22"/>
      <c r="CH1119" s="22"/>
      <c r="CI1119" s="22"/>
      <c r="CJ1119" s="22"/>
      <c r="CK1119" s="22"/>
      <c r="CL1119" s="22"/>
      <c r="CM1119" s="22"/>
      <c r="CN1119" s="22"/>
      <c r="CO1119" s="22"/>
      <c r="CP1119" s="22"/>
      <c r="CQ1119" s="22"/>
      <c r="CR1119" s="22"/>
      <c r="CS1119" s="22"/>
      <c r="CT1119" s="22"/>
      <c r="CU1119" s="22"/>
      <c r="CV1119" s="22"/>
      <c r="CW1119" s="22"/>
      <c r="CX1119" s="22"/>
      <c r="CY1119" s="22"/>
      <c r="CZ1119" s="22"/>
      <c r="DA1119" s="22"/>
      <c r="DB1119" s="22"/>
      <c r="DC1119" s="22"/>
      <c r="DD1119" s="22"/>
      <c r="DE1119" s="22"/>
      <c r="DF1119" s="22"/>
      <c r="DG1119" s="22"/>
      <c r="DH1119" s="22"/>
      <c r="DI1119" s="22"/>
      <c r="DJ1119" s="22"/>
      <c r="DK1119" s="22"/>
      <c r="DL1119" s="22"/>
      <c r="DM1119" s="22"/>
      <c r="DN1119" s="22"/>
      <c r="DO1119" s="22"/>
      <c r="DP1119" s="22"/>
      <c r="DQ1119" s="22"/>
      <c r="DR1119" s="22"/>
      <c r="DS1119" s="22"/>
      <c r="DT1119" s="22"/>
      <c r="DU1119" s="22"/>
      <c r="DV1119" s="22"/>
      <c r="DW1119" s="22"/>
      <c r="DX1119" s="22"/>
      <c r="DY1119" s="22"/>
      <c r="DZ1119" s="22"/>
      <c r="EA1119" s="22"/>
      <c r="EB1119" s="22"/>
      <c r="EC1119" s="22"/>
      <c r="ED1119" s="22"/>
      <c r="EE1119" s="22"/>
      <c r="EF1119" s="22"/>
      <c r="EG1119" s="22"/>
      <c r="EH1119" s="22"/>
      <c r="EI1119" s="22"/>
      <c r="EJ1119" s="22"/>
      <c r="EK1119" s="22"/>
      <c r="EL1119" s="22"/>
      <c r="EM1119" s="22"/>
      <c r="EN1119" s="22"/>
      <c r="EO1119" s="22"/>
      <c r="EP1119" s="22"/>
      <c r="EQ1119" s="22"/>
      <c r="ER1119" s="22"/>
      <c r="ES1119" s="22"/>
      <c r="ET1119" s="22"/>
      <c r="EU1119" s="22"/>
      <c r="EV1119" s="22"/>
      <c r="EW1119" s="22"/>
      <c r="EX1119" s="22"/>
      <c r="EY1119" s="22"/>
      <c r="EZ1119" s="22"/>
      <c r="FA1119" s="22"/>
      <c r="FB1119" s="22"/>
      <c r="FC1119" s="22"/>
      <c r="FD1119" s="22"/>
      <c r="FE1119" s="22"/>
      <c r="FF1119" s="22"/>
      <c r="FG1119" s="22"/>
      <c r="FH1119" s="22"/>
      <c r="FI1119" s="22"/>
      <c r="FJ1119" s="22"/>
      <c r="FK1119" s="196"/>
      <c r="FQ1119" s="99"/>
    </row>
    <row r="1120" spans="2:173" s="12" customFormat="1">
      <c r="B1120" s="22"/>
      <c r="E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  <c r="Z1120" s="22"/>
      <c r="AA1120" s="22"/>
      <c r="AB1120" s="22"/>
      <c r="AC1120" s="22"/>
      <c r="AD1120" s="22"/>
      <c r="AE1120" s="22"/>
      <c r="AF1120" s="22"/>
      <c r="AG1120" s="22"/>
      <c r="AH1120" s="22"/>
      <c r="AI1120" s="22"/>
      <c r="AJ1120" s="22"/>
      <c r="AK1120" s="22"/>
      <c r="AL1120" s="22"/>
      <c r="AM1120" s="22"/>
      <c r="AN1120" s="22"/>
      <c r="AO1120" s="22"/>
      <c r="AP1120" s="22"/>
      <c r="AQ1120" s="22"/>
      <c r="AR1120" s="22"/>
      <c r="AS1120" s="22"/>
      <c r="AT1120" s="22"/>
      <c r="AU1120" s="22"/>
      <c r="AV1120" s="22"/>
      <c r="AW1120" s="22"/>
      <c r="AX1120" s="22"/>
      <c r="AY1120" s="22"/>
      <c r="AZ1120" s="22"/>
      <c r="BA1120" s="22"/>
      <c r="BB1120" s="22"/>
      <c r="BC1120" s="22"/>
      <c r="BD1120" s="22"/>
      <c r="BE1120" s="22"/>
      <c r="BF1120" s="22"/>
      <c r="BG1120" s="22"/>
      <c r="BH1120" s="22"/>
      <c r="BI1120" s="22"/>
      <c r="BJ1120" s="22"/>
      <c r="BK1120" s="22"/>
      <c r="BL1120" s="22"/>
      <c r="BM1120" s="22"/>
      <c r="BN1120" s="22"/>
      <c r="BO1120" s="22"/>
      <c r="BP1120" s="22"/>
      <c r="BQ1120" s="22"/>
      <c r="BR1120" s="22"/>
      <c r="BS1120" s="22"/>
      <c r="BT1120" s="22"/>
      <c r="BU1120" s="22"/>
      <c r="BV1120" s="22"/>
      <c r="BW1120" s="22"/>
      <c r="BX1120" s="22"/>
      <c r="BY1120" s="22"/>
      <c r="BZ1120" s="22"/>
      <c r="CA1120" s="22"/>
      <c r="CB1120" s="22"/>
      <c r="CC1120" s="22"/>
      <c r="CD1120" s="22"/>
      <c r="CE1120" s="22"/>
      <c r="CF1120" s="22"/>
      <c r="CG1120" s="22"/>
      <c r="CH1120" s="22"/>
      <c r="CI1120" s="22"/>
      <c r="CJ1120" s="22"/>
      <c r="CK1120" s="22"/>
      <c r="CL1120" s="22"/>
      <c r="CM1120" s="22"/>
      <c r="CN1120" s="22"/>
      <c r="CO1120" s="22"/>
      <c r="CP1120" s="22"/>
      <c r="CQ1120" s="22"/>
      <c r="CR1120" s="22"/>
      <c r="CS1120" s="22"/>
      <c r="CT1120" s="22"/>
      <c r="CU1120" s="22"/>
      <c r="CV1120" s="22"/>
      <c r="CW1120" s="22"/>
      <c r="CX1120" s="22"/>
      <c r="CY1120" s="22"/>
      <c r="CZ1120" s="22"/>
      <c r="DA1120" s="22"/>
      <c r="DB1120" s="22"/>
      <c r="DC1120" s="22"/>
      <c r="DD1120" s="22"/>
      <c r="DE1120" s="22"/>
      <c r="DF1120" s="22"/>
      <c r="DG1120" s="22"/>
      <c r="DH1120" s="22"/>
      <c r="DI1120" s="22"/>
      <c r="DJ1120" s="22"/>
      <c r="DK1120" s="22"/>
      <c r="DL1120" s="22"/>
      <c r="DM1120" s="22"/>
      <c r="DN1120" s="22"/>
      <c r="DO1120" s="22"/>
      <c r="DP1120" s="22"/>
      <c r="DQ1120" s="22"/>
      <c r="DR1120" s="22"/>
      <c r="DS1120" s="22"/>
      <c r="DT1120" s="22"/>
      <c r="DU1120" s="22"/>
      <c r="DV1120" s="22"/>
      <c r="DW1120" s="22"/>
      <c r="DX1120" s="22"/>
      <c r="DY1120" s="22"/>
      <c r="DZ1120" s="22"/>
      <c r="EA1120" s="22"/>
      <c r="EB1120" s="22"/>
      <c r="EC1120" s="22"/>
      <c r="ED1120" s="22"/>
      <c r="EE1120" s="22"/>
      <c r="EF1120" s="22"/>
      <c r="EG1120" s="22"/>
      <c r="EH1120" s="22"/>
      <c r="EI1120" s="22"/>
      <c r="EJ1120" s="22"/>
      <c r="EK1120" s="22"/>
      <c r="EL1120" s="22"/>
      <c r="EM1120" s="22"/>
      <c r="EN1120" s="22"/>
      <c r="EO1120" s="22"/>
      <c r="EP1120" s="22"/>
      <c r="EQ1120" s="22"/>
      <c r="ER1120" s="22"/>
      <c r="ES1120" s="22"/>
      <c r="ET1120" s="22"/>
      <c r="EU1120" s="22"/>
      <c r="EV1120" s="22"/>
      <c r="EW1120" s="22"/>
      <c r="EX1120" s="22"/>
      <c r="EY1120" s="22"/>
      <c r="EZ1120" s="22"/>
      <c r="FA1120" s="22"/>
      <c r="FB1120" s="22"/>
      <c r="FC1120" s="22"/>
      <c r="FD1120" s="22"/>
      <c r="FE1120" s="22"/>
      <c r="FF1120" s="22"/>
      <c r="FG1120" s="22"/>
      <c r="FH1120" s="22"/>
      <c r="FI1120" s="22"/>
      <c r="FJ1120" s="22"/>
      <c r="FK1120" s="196"/>
      <c r="FQ1120" s="99"/>
    </row>
    <row r="1121" spans="2:173" s="12" customFormat="1">
      <c r="B1121" s="22"/>
      <c r="E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  <c r="Z1121" s="22"/>
      <c r="AA1121" s="22"/>
      <c r="AB1121" s="22"/>
      <c r="AC1121" s="22"/>
      <c r="AD1121" s="22"/>
      <c r="AE1121" s="22"/>
      <c r="AF1121" s="22"/>
      <c r="AG1121" s="22"/>
      <c r="AH1121" s="22"/>
      <c r="AI1121" s="22"/>
      <c r="AJ1121" s="22"/>
      <c r="AK1121" s="22"/>
      <c r="AL1121" s="22"/>
      <c r="AM1121" s="22"/>
      <c r="AN1121" s="22"/>
      <c r="AO1121" s="22"/>
      <c r="AP1121" s="22"/>
      <c r="AQ1121" s="22"/>
      <c r="AR1121" s="22"/>
      <c r="AS1121" s="22"/>
      <c r="AT1121" s="22"/>
      <c r="AU1121" s="22"/>
      <c r="AV1121" s="22"/>
      <c r="AW1121" s="22"/>
      <c r="AX1121" s="22"/>
      <c r="AY1121" s="22"/>
      <c r="AZ1121" s="22"/>
      <c r="BA1121" s="22"/>
      <c r="BB1121" s="22"/>
      <c r="BC1121" s="22"/>
      <c r="BD1121" s="22"/>
      <c r="BE1121" s="22"/>
      <c r="BF1121" s="22"/>
      <c r="BG1121" s="22"/>
      <c r="BH1121" s="22"/>
      <c r="BI1121" s="22"/>
      <c r="BJ1121" s="22"/>
      <c r="BK1121" s="22"/>
      <c r="BL1121" s="22"/>
      <c r="BM1121" s="22"/>
      <c r="BN1121" s="22"/>
      <c r="BO1121" s="22"/>
      <c r="BP1121" s="22"/>
      <c r="BQ1121" s="22"/>
      <c r="BR1121" s="22"/>
      <c r="BS1121" s="22"/>
      <c r="BT1121" s="22"/>
      <c r="BU1121" s="22"/>
      <c r="BV1121" s="22"/>
      <c r="BW1121" s="22"/>
      <c r="BX1121" s="22"/>
      <c r="BY1121" s="22"/>
      <c r="BZ1121" s="22"/>
      <c r="CA1121" s="22"/>
      <c r="CB1121" s="22"/>
      <c r="CC1121" s="22"/>
      <c r="CD1121" s="22"/>
      <c r="CE1121" s="22"/>
      <c r="CF1121" s="22"/>
      <c r="CG1121" s="22"/>
      <c r="CH1121" s="22"/>
      <c r="CI1121" s="22"/>
      <c r="CJ1121" s="22"/>
      <c r="CK1121" s="22"/>
      <c r="CL1121" s="22"/>
      <c r="CM1121" s="22"/>
      <c r="CN1121" s="22"/>
      <c r="CO1121" s="22"/>
      <c r="CP1121" s="22"/>
      <c r="CQ1121" s="22"/>
      <c r="CR1121" s="22"/>
      <c r="CS1121" s="22"/>
      <c r="CT1121" s="22"/>
      <c r="CU1121" s="22"/>
      <c r="CV1121" s="22"/>
      <c r="CW1121" s="22"/>
      <c r="CX1121" s="22"/>
      <c r="CY1121" s="22"/>
      <c r="CZ1121" s="22"/>
      <c r="DA1121" s="22"/>
      <c r="DB1121" s="22"/>
      <c r="DC1121" s="22"/>
      <c r="DD1121" s="22"/>
      <c r="DE1121" s="22"/>
      <c r="DF1121" s="22"/>
      <c r="DG1121" s="22"/>
      <c r="DH1121" s="22"/>
      <c r="DI1121" s="22"/>
      <c r="DJ1121" s="22"/>
      <c r="DK1121" s="22"/>
      <c r="DL1121" s="22"/>
      <c r="DM1121" s="22"/>
      <c r="DN1121" s="22"/>
      <c r="DO1121" s="22"/>
      <c r="DP1121" s="22"/>
      <c r="DQ1121" s="22"/>
      <c r="DR1121" s="22"/>
      <c r="DS1121" s="22"/>
      <c r="DT1121" s="22"/>
      <c r="DU1121" s="22"/>
      <c r="DV1121" s="22"/>
      <c r="DW1121" s="22"/>
      <c r="DX1121" s="22"/>
      <c r="DY1121" s="22"/>
      <c r="DZ1121" s="22"/>
      <c r="EA1121" s="22"/>
      <c r="EB1121" s="22"/>
      <c r="EC1121" s="22"/>
      <c r="ED1121" s="22"/>
      <c r="EE1121" s="22"/>
      <c r="EF1121" s="22"/>
      <c r="EG1121" s="22"/>
      <c r="EH1121" s="22"/>
      <c r="EI1121" s="22"/>
      <c r="EJ1121" s="22"/>
      <c r="EK1121" s="22"/>
      <c r="EL1121" s="22"/>
      <c r="EM1121" s="22"/>
      <c r="EN1121" s="22"/>
      <c r="EO1121" s="22"/>
      <c r="EP1121" s="22"/>
      <c r="EQ1121" s="22"/>
      <c r="ER1121" s="22"/>
      <c r="ES1121" s="22"/>
      <c r="ET1121" s="22"/>
      <c r="EU1121" s="22"/>
      <c r="EV1121" s="22"/>
      <c r="EW1121" s="22"/>
      <c r="EX1121" s="22"/>
      <c r="EY1121" s="22"/>
      <c r="EZ1121" s="22"/>
      <c r="FA1121" s="22"/>
      <c r="FB1121" s="22"/>
      <c r="FC1121" s="22"/>
      <c r="FD1121" s="22"/>
      <c r="FE1121" s="22"/>
      <c r="FF1121" s="22"/>
      <c r="FG1121" s="22"/>
      <c r="FH1121" s="22"/>
      <c r="FI1121" s="22"/>
      <c r="FJ1121" s="22"/>
      <c r="FK1121" s="196"/>
      <c r="FQ1121" s="99"/>
    </row>
    <row r="1122" spans="2:173" s="12" customFormat="1">
      <c r="B1122" s="22"/>
      <c r="E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  <c r="Z1122" s="22"/>
      <c r="AA1122" s="22"/>
      <c r="AB1122" s="22"/>
      <c r="AC1122" s="22"/>
      <c r="AD1122" s="22"/>
      <c r="AE1122" s="22"/>
      <c r="AF1122" s="22"/>
      <c r="AG1122" s="22"/>
      <c r="AH1122" s="22"/>
      <c r="AI1122" s="22"/>
      <c r="AJ1122" s="22"/>
      <c r="AK1122" s="22"/>
      <c r="AL1122" s="22"/>
      <c r="AM1122" s="22"/>
      <c r="AN1122" s="22"/>
      <c r="AO1122" s="22"/>
      <c r="AP1122" s="22"/>
      <c r="AQ1122" s="22"/>
      <c r="AR1122" s="22"/>
      <c r="AS1122" s="22"/>
      <c r="AT1122" s="22"/>
      <c r="AU1122" s="22"/>
      <c r="AV1122" s="22"/>
      <c r="AW1122" s="22"/>
      <c r="AX1122" s="22"/>
      <c r="AY1122" s="22"/>
      <c r="AZ1122" s="22"/>
      <c r="BA1122" s="22"/>
      <c r="BB1122" s="22"/>
      <c r="BC1122" s="22"/>
      <c r="BD1122" s="22"/>
      <c r="BE1122" s="22"/>
      <c r="BF1122" s="22"/>
      <c r="BG1122" s="22"/>
      <c r="BH1122" s="22"/>
      <c r="BI1122" s="22"/>
      <c r="BJ1122" s="22"/>
      <c r="BK1122" s="22"/>
      <c r="BL1122" s="22"/>
      <c r="BM1122" s="22"/>
      <c r="BN1122" s="22"/>
      <c r="BO1122" s="22"/>
      <c r="BP1122" s="22"/>
      <c r="BQ1122" s="22"/>
      <c r="BR1122" s="22"/>
      <c r="BS1122" s="22"/>
      <c r="BT1122" s="22"/>
      <c r="BU1122" s="22"/>
      <c r="BV1122" s="22"/>
      <c r="BW1122" s="22"/>
      <c r="BX1122" s="22"/>
      <c r="BY1122" s="22"/>
      <c r="BZ1122" s="22"/>
      <c r="CA1122" s="22"/>
      <c r="CB1122" s="22"/>
      <c r="CC1122" s="22"/>
      <c r="CD1122" s="22"/>
      <c r="CE1122" s="22"/>
      <c r="CF1122" s="22"/>
      <c r="CG1122" s="22"/>
      <c r="CH1122" s="22"/>
      <c r="CI1122" s="22"/>
      <c r="CJ1122" s="22"/>
      <c r="CK1122" s="22"/>
      <c r="CL1122" s="22"/>
      <c r="CM1122" s="22"/>
      <c r="CN1122" s="22"/>
      <c r="CO1122" s="22"/>
      <c r="CP1122" s="22"/>
      <c r="CQ1122" s="22"/>
      <c r="CR1122" s="22"/>
      <c r="CS1122" s="22"/>
      <c r="CT1122" s="22"/>
      <c r="CU1122" s="22"/>
      <c r="CV1122" s="22"/>
      <c r="CW1122" s="22"/>
      <c r="CX1122" s="22"/>
      <c r="CY1122" s="22"/>
      <c r="CZ1122" s="22"/>
      <c r="DA1122" s="22"/>
      <c r="DB1122" s="22"/>
      <c r="DC1122" s="22"/>
      <c r="DD1122" s="22"/>
      <c r="DE1122" s="22"/>
      <c r="DF1122" s="22"/>
      <c r="DG1122" s="22"/>
      <c r="DH1122" s="22"/>
      <c r="DI1122" s="22"/>
      <c r="DJ1122" s="22"/>
      <c r="DK1122" s="22"/>
      <c r="DL1122" s="22"/>
      <c r="DM1122" s="22"/>
      <c r="DN1122" s="22"/>
      <c r="DO1122" s="22"/>
      <c r="DP1122" s="22"/>
      <c r="DQ1122" s="22"/>
      <c r="DR1122" s="22"/>
      <c r="DS1122" s="22"/>
      <c r="DT1122" s="22"/>
      <c r="DU1122" s="22"/>
      <c r="DV1122" s="22"/>
      <c r="DW1122" s="22"/>
      <c r="DX1122" s="22"/>
      <c r="DY1122" s="22"/>
      <c r="DZ1122" s="22"/>
      <c r="EA1122" s="22"/>
      <c r="EB1122" s="22"/>
      <c r="EC1122" s="22"/>
      <c r="ED1122" s="22"/>
      <c r="EE1122" s="22"/>
      <c r="EF1122" s="22"/>
      <c r="EG1122" s="22"/>
      <c r="EH1122" s="22"/>
      <c r="EI1122" s="22"/>
      <c r="EJ1122" s="22"/>
      <c r="EK1122" s="22"/>
      <c r="EL1122" s="22"/>
      <c r="EM1122" s="22"/>
      <c r="EN1122" s="22"/>
      <c r="EO1122" s="22"/>
      <c r="EP1122" s="22"/>
      <c r="EQ1122" s="22"/>
      <c r="ER1122" s="22"/>
      <c r="ES1122" s="22"/>
      <c r="ET1122" s="22"/>
      <c r="EU1122" s="22"/>
      <c r="EV1122" s="22"/>
      <c r="EW1122" s="22"/>
      <c r="EX1122" s="22"/>
      <c r="EY1122" s="22"/>
      <c r="EZ1122" s="22"/>
      <c r="FA1122" s="22"/>
      <c r="FB1122" s="22"/>
      <c r="FC1122" s="22"/>
      <c r="FD1122" s="22"/>
      <c r="FE1122" s="22"/>
      <c r="FF1122" s="22"/>
      <c r="FG1122" s="22"/>
      <c r="FH1122" s="22"/>
      <c r="FI1122" s="22"/>
      <c r="FJ1122" s="22"/>
      <c r="FK1122" s="196"/>
      <c r="FQ1122" s="99"/>
    </row>
    <row r="1123" spans="2:173" s="12" customFormat="1">
      <c r="B1123" s="22"/>
      <c r="E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  <c r="Z1123" s="22"/>
      <c r="AA1123" s="22"/>
      <c r="AB1123" s="22"/>
      <c r="AC1123" s="22"/>
      <c r="AD1123" s="22"/>
      <c r="AE1123" s="22"/>
      <c r="AF1123" s="22"/>
      <c r="AG1123" s="22"/>
      <c r="AH1123" s="22"/>
      <c r="AI1123" s="22"/>
      <c r="AJ1123" s="22"/>
      <c r="AK1123" s="22"/>
      <c r="AL1123" s="22"/>
      <c r="AM1123" s="22"/>
      <c r="AN1123" s="22"/>
      <c r="AO1123" s="22"/>
      <c r="AP1123" s="22"/>
      <c r="AQ1123" s="22"/>
      <c r="AR1123" s="22"/>
      <c r="AS1123" s="22"/>
      <c r="AT1123" s="22"/>
      <c r="AU1123" s="22"/>
      <c r="AV1123" s="22"/>
      <c r="AW1123" s="22"/>
      <c r="AX1123" s="22"/>
      <c r="AY1123" s="22"/>
      <c r="AZ1123" s="22"/>
      <c r="BA1123" s="22"/>
      <c r="BB1123" s="22"/>
      <c r="BC1123" s="22"/>
      <c r="BD1123" s="22"/>
      <c r="BE1123" s="22"/>
      <c r="BF1123" s="22"/>
      <c r="BG1123" s="22"/>
      <c r="BH1123" s="22"/>
      <c r="BI1123" s="22"/>
      <c r="BJ1123" s="22"/>
      <c r="BK1123" s="22"/>
      <c r="BL1123" s="22"/>
      <c r="BM1123" s="22"/>
      <c r="BN1123" s="22"/>
      <c r="BO1123" s="22"/>
      <c r="BP1123" s="22"/>
      <c r="BQ1123" s="22"/>
      <c r="BR1123" s="22"/>
      <c r="BS1123" s="22"/>
      <c r="BT1123" s="22"/>
      <c r="BU1123" s="22"/>
      <c r="BV1123" s="22"/>
      <c r="BW1123" s="22"/>
      <c r="BX1123" s="22"/>
      <c r="BY1123" s="22"/>
      <c r="BZ1123" s="22"/>
      <c r="CA1123" s="22"/>
      <c r="CB1123" s="22"/>
      <c r="CC1123" s="22"/>
      <c r="CD1123" s="22"/>
      <c r="CE1123" s="22"/>
      <c r="CF1123" s="22"/>
      <c r="CG1123" s="22"/>
      <c r="CH1123" s="22"/>
      <c r="CI1123" s="22"/>
      <c r="CJ1123" s="22"/>
      <c r="CK1123" s="22"/>
      <c r="CL1123" s="22"/>
      <c r="CM1123" s="22"/>
      <c r="CN1123" s="22"/>
      <c r="CO1123" s="22"/>
      <c r="CP1123" s="22"/>
      <c r="CQ1123" s="22"/>
      <c r="CR1123" s="22"/>
      <c r="CS1123" s="22"/>
      <c r="CT1123" s="22"/>
      <c r="CU1123" s="22"/>
      <c r="CV1123" s="22"/>
      <c r="CW1123" s="22"/>
      <c r="CX1123" s="22"/>
      <c r="CY1123" s="22"/>
      <c r="CZ1123" s="22"/>
      <c r="DA1123" s="22"/>
      <c r="DB1123" s="22"/>
      <c r="DC1123" s="22"/>
      <c r="DD1123" s="22"/>
      <c r="DE1123" s="22"/>
      <c r="DF1123" s="22"/>
      <c r="DG1123" s="22"/>
      <c r="DH1123" s="22"/>
      <c r="DI1123" s="22"/>
      <c r="DJ1123" s="22"/>
      <c r="DK1123" s="22"/>
      <c r="DL1123" s="22"/>
      <c r="DM1123" s="22"/>
      <c r="DN1123" s="22"/>
      <c r="DO1123" s="22"/>
      <c r="DP1123" s="22"/>
      <c r="DQ1123" s="22"/>
      <c r="DR1123" s="22"/>
      <c r="DS1123" s="22"/>
      <c r="DT1123" s="22"/>
      <c r="DU1123" s="22"/>
      <c r="DV1123" s="22"/>
      <c r="DW1123" s="22"/>
      <c r="DX1123" s="22"/>
      <c r="DY1123" s="22"/>
      <c r="DZ1123" s="22"/>
      <c r="EA1123" s="22"/>
      <c r="EB1123" s="22"/>
      <c r="EC1123" s="22"/>
      <c r="ED1123" s="22"/>
      <c r="EE1123" s="22"/>
      <c r="EF1123" s="22"/>
      <c r="EG1123" s="22"/>
      <c r="EH1123" s="22"/>
      <c r="EI1123" s="22"/>
      <c r="EJ1123" s="22"/>
      <c r="EK1123" s="22"/>
      <c r="EL1123" s="22"/>
      <c r="EM1123" s="22"/>
      <c r="EN1123" s="22"/>
      <c r="EO1123" s="22"/>
      <c r="EP1123" s="22"/>
      <c r="EQ1123" s="22"/>
      <c r="ER1123" s="22"/>
      <c r="ES1123" s="22"/>
      <c r="ET1123" s="22"/>
      <c r="EU1123" s="22"/>
      <c r="EV1123" s="22"/>
      <c r="EW1123" s="22"/>
      <c r="EX1123" s="22"/>
      <c r="EY1123" s="22"/>
      <c r="EZ1123" s="22"/>
      <c r="FA1123" s="22"/>
      <c r="FB1123" s="22"/>
      <c r="FC1123" s="22"/>
      <c r="FD1123" s="22"/>
      <c r="FE1123" s="22"/>
      <c r="FF1123" s="22"/>
      <c r="FG1123" s="22"/>
      <c r="FH1123" s="22"/>
      <c r="FI1123" s="22"/>
      <c r="FJ1123" s="22"/>
      <c r="FK1123" s="196"/>
      <c r="FQ1123" s="99"/>
    </row>
    <row r="1124" spans="2:173" s="12" customFormat="1">
      <c r="B1124" s="22"/>
      <c r="E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  <c r="Z1124" s="22"/>
      <c r="AA1124" s="22"/>
      <c r="AB1124" s="22"/>
      <c r="AC1124" s="22"/>
      <c r="AD1124" s="22"/>
      <c r="AE1124" s="22"/>
      <c r="AF1124" s="22"/>
      <c r="AG1124" s="22"/>
      <c r="AH1124" s="22"/>
      <c r="AI1124" s="22"/>
      <c r="AJ1124" s="22"/>
      <c r="AK1124" s="22"/>
      <c r="AL1124" s="22"/>
      <c r="AM1124" s="22"/>
      <c r="AN1124" s="22"/>
      <c r="AO1124" s="22"/>
      <c r="AP1124" s="22"/>
      <c r="AQ1124" s="22"/>
      <c r="AR1124" s="22"/>
      <c r="AS1124" s="22"/>
      <c r="AT1124" s="22"/>
      <c r="AU1124" s="22"/>
      <c r="AV1124" s="22"/>
      <c r="AW1124" s="22"/>
      <c r="AX1124" s="22"/>
      <c r="AY1124" s="22"/>
      <c r="AZ1124" s="22"/>
      <c r="BA1124" s="22"/>
      <c r="BB1124" s="22"/>
      <c r="BC1124" s="22"/>
      <c r="BD1124" s="22"/>
      <c r="BE1124" s="22"/>
      <c r="BF1124" s="22"/>
      <c r="BG1124" s="22"/>
      <c r="BH1124" s="22"/>
      <c r="BI1124" s="22"/>
      <c r="BJ1124" s="22"/>
      <c r="BK1124" s="22"/>
      <c r="BL1124" s="22"/>
      <c r="BM1124" s="22"/>
      <c r="BN1124" s="22"/>
      <c r="BO1124" s="22"/>
      <c r="BP1124" s="22"/>
      <c r="BQ1124" s="22"/>
      <c r="BR1124" s="22"/>
      <c r="BS1124" s="22"/>
      <c r="BT1124" s="22"/>
      <c r="BU1124" s="22"/>
      <c r="BV1124" s="22"/>
      <c r="BW1124" s="22"/>
      <c r="BX1124" s="22"/>
      <c r="BY1124" s="22"/>
      <c r="BZ1124" s="22"/>
      <c r="CA1124" s="22"/>
      <c r="CB1124" s="22"/>
      <c r="CC1124" s="22"/>
      <c r="CD1124" s="22"/>
      <c r="CE1124" s="22"/>
      <c r="CF1124" s="22"/>
      <c r="CG1124" s="22"/>
      <c r="CH1124" s="22"/>
      <c r="CI1124" s="22"/>
      <c r="CJ1124" s="22"/>
      <c r="CK1124" s="22"/>
      <c r="CL1124" s="22"/>
      <c r="CM1124" s="22"/>
      <c r="CN1124" s="22"/>
      <c r="CO1124" s="22"/>
      <c r="CP1124" s="22"/>
      <c r="CQ1124" s="22"/>
      <c r="CR1124" s="22"/>
      <c r="CS1124" s="22"/>
      <c r="CT1124" s="22"/>
      <c r="CU1124" s="22"/>
      <c r="CV1124" s="22"/>
      <c r="CW1124" s="22"/>
      <c r="CX1124" s="22"/>
      <c r="CY1124" s="22"/>
      <c r="CZ1124" s="22"/>
      <c r="DA1124" s="22"/>
      <c r="DB1124" s="22"/>
      <c r="DC1124" s="22"/>
      <c r="DD1124" s="22"/>
      <c r="DE1124" s="22"/>
      <c r="DF1124" s="22"/>
      <c r="DG1124" s="22"/>
      <c r="DH1124" s="22"/>
      <c r="DI1124" s="22"/>
      <c r="DJ1124" s="22"/>
      <c r="DK1124" s="22"/>
      <c r="DL1124" s="22"/>
      <c r="DM1124" s="22"/>
      <c r="DN1124" s="22"/>
      <c r="DO1124" s="22"/>
      <c r="DP1124" s="22"/>
      <c r="DQ1124" s="22"/>
      <c r="DR1124" s="22"/>
      <c r="DS1124" s="22"/>
      <c r="DT1124" s="22"/>
      <c r="DU1124" s="22"/>
      <c r="DV1124" s="22"/>
      <c r="DW1124" s="22"/>
      <c r="DX1124" s="22"/>
      <c r="DY1124" s="22"/>
      <c r="DZ1124" s="22"/>
      <c r="EA1124" s="22"/>
      <c r="EB1124" s="22"/>
      <c r="EC1124" s="22"/>
      <c r="ED1124" s="22"/>
      <c r="EE1124" s="22"/>
      <c r="EF1124" s="22"/>
      <c r="EG1124" s="22"/>
      <c r="EH1124" s="22"/>
      <c r="EI1124" s="22"/>
      <c r="EJ1124" s="22"/>
      <c r="EK1124" s="22"/>
      <c r="EL1124" s="22"/>
      <c r="EM1124" s="22"/>
      <c r="EN1124" s="22"/>
      <c r="EO1124" s="22"/>
      <c r="EP1124" s="22"/>
      <c r="EQ1124" s="22"/>
      <c r="ER1124" s="22"/>
      <c r="ES1124" s="22"/>
      <c r="ET1124" s="22"/>
      <c r="EU1124" s="22"/>
      <c r="EV1124" s="22"/>
      <c r="EW1124" s="22"/>
      <c r="EX1124" s="22"/>
      <c r="EY1124" s="22"/>
      <c r="EZ1124" s="22"/>
      <c r="FA1124" s="22"/>
      <c r="FB1124" s="22"/>
      <c r="FC1124" s="22"/>
      <c r="FD1124" s="22"/>
      <c r="FE1124" s="22"/>
      <c r="FF1124" s="22"/>
      <c r="FG1124" s="22"/>
      <c r="FH1124" s="22"/>
      <c r="FI1124" s="22"/>
      <c r="FJ1124" s="22"/>
      <c r="FK1124" s="196"/>
      <c r="FQ1124" s="99"/>
    </row>
    <row r="1125" spans="2:173" s="12" customFormat="1">
      <c r="B1125" s="22"/>
      <c r="E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  <c r="Z1125" s="22"/>
      <c r="AA1125" s="22"/>
      <c r="AB1125" s="22"/>
      <c r="AC1125" s="22"/>
      <c r="AD1125" s="22"/>
      <c r="AE1125" s="22"/>
      <c r="AF1125" s="22"/>
      <c r="AG1125" s="22"/>
      <c r="AH1125" s="22"/>
      <c r="AI1125" s="22"/>
      <c r="AJ1125" s="22"/>
      <c r="AK1125" s="22"/>
      <c r="AL1125" s="22"/>
      <c r="AM1125" s="22"/>
      <c r="AN1125" s="22"/>
      <c r="AO1125" s="22"/>
      <c r="AP1125" s="22"/>
      <c r="AQ1125" s="22"/>
      <c r="AR1125" s="22"/>
      <c r="AS1125" s="22"/>
      <c r="AT1125" s="22"/>
      <c r="AU1125" s="22"/>
      <c r="AV1125" s="22"/>
      <c r="AW1125" s="22"/>
      <c r="AX1125" s="22"/>
      <c r="AY1125" s="22"/>
      <c r="AZ1125" s="22"/>
      <c r="BA1125" s="22"/>
      <c r="BB1125" s="22"/>
      <c r="BC1125" s="22"/>
      <c r="BD1125" s="22"/>
      <c r="BE1125" s="22"/>
      <c r="BF1125" s="22"/>
      <c r="BG1125" s="22"/>
      <c r="BH1125" s="22"/>
      <c r="BI1125" s="22"/>
      <c r="BJ1125" s="22"/>
      <c r="BK1125" s="22"/>
      <c r="BL1125" s="22"/>
      <c r="BM1125" s="22"/>
      <c r="BN1125" s="22"/>
      <c r="BO1125" s="22"/>
      <c r="BP1125" s="22"/>
      <c r="BQ1125" s="22"/>
      <c r="BR1125" s="22"/>
      <c r="BS1125" s="22"/>
      <c r="BT1125" s="22"/>
      <c r="BU1125" s="22"/>
      <c r="BV1125" s="22"/>
      <c r="BW1125" s="22"/>
      <c r="BX1125" s="22"/>
      <c r="BY1125" s="22"/>
      <c r="BZ1125" s="22"/>
      <c r="CA1125" s="22"/>
      <c r="CB1125" s="22"/>
      <c r="CC1125" s="22"/>
      <c r="CD1125" s="22"/>
      <c r="CE1125" s="22"/>
      <c r="CF1125" s="22"/>
      <c r="CG1125" s="22"/>
      <c r="CH1125" s="22"/>
      <c r="CI1125" s="22"/>
      <c r="CJ1125" s="22"/>
      <c r="CK1125" s="22"/>
      <c r="CL1125" s="22"/>
      <c r="CM1125" s="22"/>
      <c r="CN1125" s="22"/>
      <c r="CO1125" s="22"/>
      <c r="CP1125" s="22"/>
      <c r="CQ1125" s="22"/>
      <c r="CR1125" s="22"/>
      <c r="CS1125" s="22"/>
      <c r="CT1125" s="22"/>
      <c r="CU1125" s="22"/>
      <c r="CV1125" s="22"/>
      <c r="CW1125" s="22"/>
      <c r="CX1125" s="22"/>
      <c r="CY1125" s="22"/>
      <c r="CZ1125" s="22"/>
      <c r="DA1125" s="22"/>
      <c r="DB1125" s="22"/>
      <c r="DC1125" s="22"/>
      <c r="DD1125" s="22"/>
      <c r="DE1125" s="22"/>
      <c r="DF1125" s="22"/>
      <c r="DG1125" s="22"/>
      <c r="DH1125" s="22"/>
      <c r="DI1125" s="22"/>
      <c r="DJ1125" s="22"/>
      <c r="DK1125" s="22"/>
      <c r="DL1125" s="22"/>
      <c r="DM1125" s="22"/>
      <c r="DN1125" s="22"/>
      <c r="DO1125" s="22"/>
      <c r="DP1125" s="22"/>
      <c r="DQ1125" s="22"/>
      <c r="DR1125" s="22"/>
      <c r="DS1125" s="22"/>
      <c r="DT1125" s="22"/>
      <c r="DU1125" s="22"/>
      <c r="DV1125" s="22"/>
      <c r="DW1125" s="22"/>
      <c r="DX1125" s="22"/>
      <c r="DY1125" s="22"/>
      <c r="DZ1125" s="22"/>
      <c r="EA1125" s="22"/>
      <c r="EB1125" s="22"/>
      <c r="EC1125" s="22"/>
      <c r="ED1125" s="22"/>
      <c r="EE1125" s="22"/>
      <c r="EF1125" s="22"/>
      <c r="EG1125" s="22"/>
      <c r="EH1125" s="22"/>
      <c r="EI1125" s="22"/>
      <c r="EJ1125" s="22"/>
      <c r="EK1125" s="22"/>
      <c r="EL1125" s="22"/>
      <c r="EM1125" s="22"/>
      <c r="EN1125" s="22"/>
      <c r="EO1125" s="22"/>
      <c r="EP1125" s="22"/>
      <c r="EQ1125" s="22"/>
      <c r="ER1125" s="22"/>
      <c r="ES1125" s="22"/>
      <c r="ET1125" s="22"/>
      <c r="EU1125" s="22"/>
      <c r="EV1125" s="22"/>
      <c r="EW1125" s="22"/>
      <c r="EX1125" s="22"/>
      <c r="EY1125" s="22"/>
      <c r="EZ1125" s="22"/>
      <c r="FA1125" s="22"/>
      <c r="FB1125" s="22"/>
      <c r="FC1125" s="22"/>
      <c r="FD1125" s="22"/>
      <c r="FE1125" s="22"/>
      <c r="FF1125" s="22"/>
      <c r="FG1125" s="22"/>
      <c r="FH1125" s="22"/>
      <c r="FI1125" s="22"/>
      <c r="FJ1125" s="22"/>
      <c r="FK1125" s="196"/>
      <c r="FQ1125" s="99"/>
    </row>
    <row r="1126" spans="2:173" s="12" customFormat="1">
      <c r="B1126" s="22"/>
      <c r="E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  <c r="Z1126" s="22"/>
      <c r="AA1126" s="22"/>
      <c r="AB1126" s="22"/>
      <c r="AC1126" s="22"/>
      <c r="AD1126" s="22"/>
      <c r="AE1126" s="22"/>
      <c r="AF1126" s="22"/>
      <c r="AG1126" s="22"/>
      <c r="AH1126" s="22"/>
      <c r="AI1126" s="22"/>
      <c r="AJ1126" s="22"/>
      <c r="AK1126" s="22"/>
      <c r="AL1126" s="22"/>
      <c r="AM1126" s="22"/>
      <c r="AN1126" s="22"/>
      <c r="AO1126" s="22"/>
      <c r="AP1126" s="22"/>
      <c r="AQ1126" s="22"/>
      <c r="AR1126" s="22"/>
      <c r="AS1126" s="22"/>
      <c r="AT1126" s="22"/>
      <c r="AU1126" s="22"/>
      <c r="AV1126" s="22"/>
      <c r="AW1126" s="22"/>
      <c r="AX1126" s="22"/>
      <c r="AY1126" s="22"/>
      <c r="AZ1126" s="22"/>
      <c r="BA1126" s="22"/>
      <c r="BB1126" s="22"/>
      <c r="BC1126" s="22"/>
      <c r="BD1126" s="22"/>
      <c r="BE1126" s="22"/>
      <c r="BF1126" s="22"/>
      <c r="BG1126" s="22"/>
      <c r="BH1126" s="22"/>
      <c r="BI1126" s="22"/>
      <c r="BJ1126" s="22"/>
      <c r="BK1126" s="22"/>
      <c r="BL1126" s="22"/>
      <c r="BM1126" s="22"/>
      <c r="BN1126" s="22"/>
      <c r="BO1126" s="22"/>
      <c r="BP1126" s="22"/>
      <c r="BQ1126" s="22"/>
      <c r="BR1126" s="22"/>
      <c r="BS1126" s="22"/>
      <c r="BT1126" s="22"/>
      <c r="BU1126" s="22"/>
      <c r="BV1126" s="22"/>
      <c r="BW1126" s="22"/>
      <c r="BX1126" s="22"/>
      <c r="BY1126" s="22"/>
      <c r="BZ1126" s="22"/>
      <c r="CA1126" s="22"/>
      <c r="CB1126" s="22"/>
      <c r="CC1126" s="22"/>
      <c r="CD1126" s="22"/>
      <c r="CE1126" s="22"/>
      <c r="CF1126" s="22"/>
      <c r="CG1126" s="22"/>
      <c r="CH1126" s="22"/>
      <c r="CI1126" s="22"/>
      <c r="CJ1126" s="22"/>
      <c r="CK1126" s="22"/>
      <c r="CL1126" s="22"/>
      <c r="CM1126" s="22"/>
      <c r="CN1126" s="22"/>
      <c r="CO1126" s="22"/>
      <c r="CP1126" s="22"/>
      <c r="CQ1126" s="22"/>
      <c r="CR1126" s="22"/>
      <c r="CS1126" s="22"/>
      <c r="CT1126" s="22"/>
      <c r="CU1126" s="22"/>
      <c r="CV1126" s="22"/>
      <c r="CW1126" s="22"/>
      <c r="CX1126" s="22"/>
      <c r="CY1126" s="22"/>
      <c r="CZ1126" s="22"/>
      <c r="DA1126" s="22"/>
      <c r="DB1126" s="22"/>
      <c r="DC1126" s="22"/>
      <c r="DD1126" s="22"/>
      <c r="DE1126" s="22"/>
      <c r="DF1126" s="22"/>
      <c r="DG1126" s="22"/>
      <c r="DH1126" s="22"/>
      <c r="DI1126" s="22"/>
      <c r="DJ1126" s="22"/>
      <c r="DK1126" s="22"/>
      <c r="DL1126" s="22"/>
      <c r="DM1126" s="22"/>
      <c r="DN1126" s="22"/>
      <c r="DO1126" s="22"/>
      <c r="DP1126" s="22"/>
      <c r="DQ1126" s="22"/>
      <c r="DR1126" s="22"/>
      <c r="DS1126" s="22"/>
      <c r="DT1126" s="22"/>
      <c r="DU1126" s="22"/>
      <c r="DV1126" s="22"/>
      <c r="DW1126" s="22"/>
      <c r="DX1126" s="22"/>
      <c r="DY1126" s="22"/>
      <c r="DZ1126" s="22"/>
      <c r="EA1126" s="22"/>
      <c r="EB1126" s="22"/>
      <c r="EC1126" s="22"/>
      <c r="ED1126" s="22"/>
      <c r="EE1126" s="22"/>
      <c r="EF1126" s="22"/>
      <c r="EG1126" s="22"/>
      <c r="EH1126" s="22"/>
      <c r="EI1126" s="22"/>
      <c r="EJ1126" s="22"/>
      <c r="EK1126" s="22"/>
      <c r="EL1126" s="22"/>
      <c r="EM1126" s="22"/>
      <c r="EN1126" s="22"/>
      <c r="EO1126" s="22"/>
      <c r="EP1126" s="22"/>
      <c r="EQ1126" s="22"/>
      <c r="ER1126" s="22"/>
      <c r="ES1126" s="22"/>
      <c r="ET1126" s="22"/>
      <c r="EU1126" s="22"/>
      <c r="EV1126" s="22"/>
      <c r="EW1126" s="22"/>
      <c r="EX1126" s="22"/>
      <c r="EY1126" s="22"/>
      <c r="EZ1126" s="22"/>
      <c r="FA1126" s="22"/>
      <c r="FB1126" s="22"/>
      <c r="FC1126" s="22"/>
      <c r="FD1126" s="22"/>
      <c r="FE1126" s="22"/>
      <c r="FF1126" s="22"/>
      <c r="FG1126" s="22"/>
      <c r="FH1126" s="22"/>
      <c r="FI1126" s="22"/>
      <c r="FJ1126" s="22"/>
      <c r="FK1126" s="196"/>
      <c r="FQ1126" s="99"/>
    </row>
    <row r="1127" spans="2:173" s="12" customFormat="1">
      <c r="B1127" s="22"/>
      <c r="E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  <c r="Z1127" s="22"/>
      <c r="AA1127" s="22"/>
      <c r="AB1127" s="22"/>
      <c r="AC1127" s="22"/>
      <c r="AD1127" s="22"/>
      <c r="AE1127" s="22"/>
      <c r="AF1127" s="22"/>
      <c r="AG1127" s="22"/>
      <c r="AH1127" s="22"/>
      <c r="AI1127" s="22"/>
      <c r="AJ1127" s="22"/>
      <c r="AK1127" s="22"/>
      <c r="AL1127" s="22"/>
      <c r="AM1127" s="22"/>
      <c r="AN1127" s="22"/>
      <c r="AO1127" s="22"/>
      <c r="AP1127" s="22"/>
      <c r="AQ1127" s="22"/>
      <c r="AR1127" s="22"/>
      <c r="AS1127" s="22"/>
      <c r="AT1127" s="22"/>
      <c r="AU1127" s="22"/>
      <c r="AV1127" s="22"/>
      <c r="AW1127" s="22"/>
      <c r="AX1127" s="22"/>
      <c r="AY1127" s="22"/>
      <c r="AZ1127" s="22"/>
      <c r="BA1127" s="22"/>
      <c r="BB1127" s="22"/>
      <c r="BC1127" s="22"/>
      <c r="BD1127" s="22"/>
      <c r="BE1127" s="22"/>
      <c r="BF1127" s="22"/>
      <c r="BG1127" s="22"/>
      <c r="BH1127" s="22"/>
      <c r="BI1127" s="22"/>
      <c r="BJ1127" s="22"/>
      <c r="BK1127" s="22"/>
      <c r="BL1127" s="22"/>
      <c r="BM1127" s="22"/>
      <c r="BN1127" s="22"/>
      <c r="BO1127" s="22"/>
      <c r="BP1127" s="22"/>
      <c r="BQ1127" s="22"/>
      <c r="BR1127" s="22"/>
      <c r="BS1127" s="22"/>
      <c r="BT1127" s="22"/>
      <c r="BU1127" s="22"/>
      <c r="BV1127" s="22"/>
      <c r="BW1127" s="22"/>
      <c r="BX1127" s="22"/>
      <c r="BY1127" s="22"/>
      <c r="BZ1127" s="22"/>
      <c r="CA1127" s="22"/>
      <c r="CB1127" s="22"/>
      <c r="CC1127" s="22"/>
      <c r="CD1127" s="22"/>
      <c r="CE1127" s="22"/>
      <c r="CF1127" s="22"/>
      <c r="CG1127" s="22"/>
      <c r="CH1127" s="22"/>
      <c r="CI1127" s="22"/>
      <c r="CJ1127" s="22"/>
      <c r="CK1127" s="22"/>
      <c r="CL1127" s="22"/>
      <c r="CM1127" s="22"/>
      <c r="CN1127" s="22"/>
      <c r="CO1127" s="22"/>
      <c r="CP1127" s="22"/>
      <c r="CQ1127" s="22"/>
      <c r="CR1127" s="22"/>
      <c r="CS1127" s="22"/>
      <c r="CT1127" s="22"/>
      <c r="CU1127" s="22"/>
      <c r="CV1127" s="22"/>
      <c r="CW1127" s="22"/>
      <c r="CX1127" s="22"/>
      <c r="CY1127" s="22"/>
      <c r="CZ1127" s="22"/>
      <c r="DA1127" s="22"/>
      <c r="DB1127" s="22"/>
      <c r="DC1127" s="22"/>
      <c r="DD1127" s="22"/>
      <c r="DE1127" s="22"/>
      <c r="DF1127" s="22"/>
      <c r="DG1127" s="22"/>
      <c r="DH1127" s="22"/>
      <c r="DI1127" s="22"/>
      <c r="DJ1127" s="22"/>
      <c r="DK1127" s="22"/>
      <c r="DL1127" s="22"/>
      <c r="DM1127" s="22"/>
      <c r="DN1127" s="22"/>
      <c r="DO1127" s="22"/>
      <c r="DP1127" s="22"/>
      <c r="DQ1127" s="22"/>
      <c r="DR1127" s="22"/>
      <c r="DS1127" s="22"/>
      <c r="DT1127" s="22"/>
      <c r="DU1127" s="22"/>
      <c r="DV1127" s="22"/>
      <c r="DW1127" s="22"/>
      <c r="DX1127" s="22"/>
      <c r="DY1127" s="22"/>
      <c r="DZ1127" s="22"/>
      <c r="EA1127" s="22"/>
      <c r="EB1127" s="22"/>
      <c r="EC1127" s="22"/>
      <c r="ED1127" s="22"/>
      <c r="EE1127" s="22"/>
      <c r="EF1127" s="22"/>
      <c r="EG1127" s="22"/>
      <c r="EH1127" s="22"/>
      <c r="EI1127" s="22"/>
      <c r="EJ1127" s="22"/>
      <c r="EK1127" s="22"/>
      <c r="EL1127" s="22"/>
      <c r="EM1127" s="22"/>
      <c r="EN1127" s="22"/>
      <c r="EO1127" s="22"/>
      <c r="EP1127" s="22"/>
      <c r="EQ1127" s="22"/>
      <c r="ER1127" s="22"/>
      <c r="ES1127" s="22"/>
      <c r="ET1127" s="22"/>
      <c r="EU1127" s="22"/>
      <c r="EV1127" s="22"/>
      <c r="EW1127" s="22"/>
      <c r="EX1127" s="22"/>
      <c r="EY1127" s="22"/>
      <c r="EZ1127" s="22"/>
      <c r="FA1127" s="22"/>
      <c r="FB1127" s="22"/>
      <c r="FC1127" s="22"/>
      <c r="FD1127" s="22"/>
      <c r="FE1127" s="22"/>
      <c r="FF1127" s="22"/>
      <c r="FG1127" s="22"/>
      <c r="FH1127" s="22"/>
      <c r="FI1127" s="22"/>
      <c r="FJ1127" s="22"/>
      <c r="FK1127" s="196"/>
      <c r="FQ1127" s="99"/>
    </row>
    <row r="1128" spans="2:173" s="12" customFormat="1">
      <c r="B1128" s="22"/>
      <c r="E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  <c r="Z1128" s="22"/>
      <c r="AA1128" s="22"/>
      <c r="AB1128" s="22"/>
      <c r="AC1128" s="22"/>
      <c r="AD1128" s="22"/>
      <c r="AE1128" s="22"/>
      <c r="AF1128" s="22"/>
      <c r="AG1128" s="22"/>
      <c r="AH1128" s="22"/>
      <c r="AI1128" s="22"/>
      <c r="AJ1128" s="22"/>
      <c r="AK1128" s="22"/>
      <c r="AL1128" s="22"/>
      <c r="AM1128" s="22"/>
      <c r="AN1128" s="22"/>
      <c r="AO1128" s="22"/>
      <c r="AP1128" s="22"/>
      <c r="AQ1128" s="22"/>
      <c r="AR1128" s="22"/>
      <c r="AS1128" s="22"/>
      <c r="AT1128" s="22"/>
      <c r="AU1128" s="22"/>
      <c r="AV1128" s="22"/>
      <c r="AW1128" s="22"/>
      <c r="AX1128" s="22"/>
      <c r="AY1128" s="22"/>
      <c r="AZ1128" s="22"/>
      <c r="BA1128" s="22"/>
      <c r="BB1128" s="22"/>
      <c r="BC1128" s="22"/>
      <c r="BD1128" s="22"/>
      <c r="BE1128" s="22"/>
      <c r="BF1128" s="22"/>
      <c r="BG1128" s="22"/>
      <c r="BH1128" s="22"/>
      <c r="BI1128" s="22"/>
      <c r="BJ1128" s="22"/>
      <c r="BK1128" s="22"/>
      <c r="BL1128" s="22"/>
      <c r="BM1128" s="22"/>
      <c r="BN1128" s="22"/>
      <c r="BO1128" s="22"/>
      <c r="BP1128" s="22"/>
      <c r="BQ1128" s="22"/>
      <c r="BR1128" s="22"/>
      <c r="BS1128" s="22"/>
      <c r="BT1128" s="22"/>
      <c r="BU1128" s="22"/>
      <c r="BV1128" s="22"/>
      <c r="BW1128" s="22"/>
      <c r="BX1128" s="22"/>
      <c r="BY1128" s="22"/>
      <c r="BZ1128" s="22"/>
      <c r="CA1128" s="22"/>
      <c r="CB1128" s="22"/>
      <c r="CC1128" s="22"/>
      <c r="CD1128" s="22"/>
      <c r="CE1128" s="22"/>
      <c r="CF1128" s="22"/>
      <c r="CG1128" s="22"/>
      <c r="CH1128" s="22"/>
      <c r="CI1128" s="22"/>
      <c r="CJ1128" s="22"/>
      <c r="CK1128" s="22"/>
      <c r="CL1128" s="22"/>
      <c r="CM1128" s="22"/>
      <c r="CN1128" s="22"/>
      <c r="CO1128" s="22"/>
      <c r="CP1128" s="22"/>
      <c r="CQ1128" s="22"/>
      <c r="CR1128" s="22"/>
      <c r="CS1128" s="22"/>
      <c r="CT1128" s="22"/>
      <c r="CU1128" s="22"/>
      <c r="CV1128" s="22"/>
      <c r="CW1128" s="22"/>
      <c r="CX1128" s="22"/>
      <c r="CY1128" s="22"/>
      <c r="CZ1128" s="22"/>
      <c r="DA1128" s="22"/>
      <c r="DB1128" s="22"/>
      <c r="DC1128" s="22"/>
      <c r="DD1128" s="22"/>
      <c r="DE1128" s="22"/>
      <c r="DF1128" s="22"/>
      <c r="DG1128" s="22"/>
      <c r="DH1128" s="22"/>
      <c r="DI1128" s="22"/>
      <c r="DJ1128" s="22"/>
      <c r="DK1128" s="22"/>
      <c r="DL1128" s="22"/>
      <c r="DM1128" s="22"/>
      <c r="DN1128" s="22"/>
      <c r="DO1128" s="22"/>
      <c r="DP1128" s="22"/>
      <c r="DQ1128" s="22"/>
      <c r="DR1128" s="22"/>
      <c r="DS1128" s="22"/>
      <c r="DT1128" s="22"/>
      <c r="DU1128" s="22"/>
      <c r="DV1128" s="22"/>
      <c r="DW1128" s="22"/>
      <c r="DX1128" s="22"/>
      <c r="DY1128" s="22"/>
      <c r="DZ1128" s="22"/>
      <c r="EA1128" s="22"/>
      <c r="EB1128" s="22"/>
      <c r="EC1128" s="22"/>
      <c r="ED1128" s="22"/>
      <c r="EE1128" s="22"/>
      <c r="EF1128" s="22"/>
      <c r="EG1128" s="22"/>
      <c r="EH1128" s="22"/>
      <c r="EI1128" s="22"/>
      <c r="EJ1128" s="22"/>
      <c r="EK1128" s="22"/>
      <c r="EL1128" s="22"/>
      <c r="EM1128" s="22"/>
      <c r="EN1128" s="22"/>
      <c r="EO1128" s="22"/>
      <c r="EP1128" s="22"/>
      <c r="EQ1128" s="22"/>
      <c r="ER1128" s="22"/>
      <c r="ES1128" s="22"/>
      <c r="ET1128" s="22"/>
      <c r="EU1128" s="22"/>
      <c r="EV1128" s="22"/>
      <c r="EW1128" s="22"/>
      <c r="EX1128" s="22"/>
      <c r="EY1128" s="22"/>
      <c r="EZ1128" s="22"/>
      <c r="FA1128" s="22"/>
      <c r="FB1128" s="22"/>
      <c r="FC1128" s="22"/>
      <c r="FD1128" s="22"/>
      <c r="FE1128" s="22"/>
      <c r="FF1128" s="22"/>
      <c r="FG1128" s="22"/>
      <c r="FH1128" s="22"/>
      <c r="FI1128" s="22"/>
      <c r="FJ1128" s="22"/>
      <c r="FK1128" s="196"/>
      <c r="FQ1128" s="99"/>
    </row>
    <row r="1129" spans="2:173" s="12" customFormat="1">
      <c r="B1129" s="22"/>
      <c r="E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  <c r="Z1129" s="22"/>
      <c r="AA1129" s="22"/>
      <c r="AB1129" s="22"/>
      <c r="AC1129" s="22"/>
      <c r="AD1129" s="22"/>
      <c r="AE1129" s="22"/>
      <c r="AF1129" s="22"/>
      <c r="AG1129" s="22"/>
      <c r="AH1129" s="22"/>
      <c r="AI1129" s="22"/>
      <c r="AJ1129" s="22"/>
      <c r="AK1129" s="22"/>
      <c r="AL1129" s="22"/>
      <c r="AM1129" s="22"/>
      <c r="AN1129" s="22"/>
      <c r="AO1129" s="22"/>
      <c r="AP1129" s="22"/>
      <c r="AQ1129" s="22"/>
      <c r="AR1129" s="22"/>
      <c r="AS1129" s="22"/>
      <c r="AT1129" s="22"/>
      <c r="AU1129" s="22"/>
      <c r="AV1129" s="22"/>
      <c r="AW1129" s="22"/>
      <c r="AX1129" s="22"/>
      <c r="AY1129" s="22"/>
      <c r="AZ1129" s="22"/>
      <c r="BA1129" s="22"/>
      <c r="BB1129" s="22"/>
      <c r="BC1129" s="22"/>
      <c r="BD1129" s="22"/>
      <c r="BE1129" s="22"/>
      <c r="BF1129" s="22"/>
      <c r="BG1129" s="22"/>
      <c r="BH1129" s="22"/>
      <c r="BI1129" s="22"/>
      <c r="BJ1129" s="22"/>
      <c r="BK1129" s="22"/>
      <c r="BL1129" s="22"/>
      <c r="BM1129" s="22"/>
      <c r="BN1129" s="22"/>
      <c r="BO1129" s="22"/>
      <c r="BP1129" s="22"/>
      <c r="BQ1129" s="22"/>
      <c r="BR1129" s="22"/>
      <c r="BS1129" s="22"/>
      <c r="BT1129" s="22"/>
      <c r="BU1129" s="22"/>
      <c r="BV1129" s="22"/>
      <c r="BW1129" s="22"/>
      <c r="BX1129" s="22"/>
      <c r="BY1129" s="22"/>
      <c r="BZ1129" s="22"/>
      <c r="CA1129" s="22"/>
      <c r="CB1129" s="22"/>
      <c r="CC1129" s="22"/>
      <c r="CD1129" s="22"/>
      <c r="CE1129" s="22"/>
      <c r="CF1129" s="22"/>
      <c r="CG1129" s="22"/>
      <c r="CH1129" s="22"/>
      <c r="CI1129" s="22"/>
      <c r="CJ1129" s="22"/>
      <c r="CK1129" s="22"/>
      <c r="CL1129" s="22"/>
      <c r="CM1129" s="22"/>
      <c r="CN1129" s="22"/>
      <c r="CO1129" s="22"/>
      <c r="CP1129" s="22"/>
      <c r="CQ1129" s="22"/>
      <c r="CR1129" s="22"/>
      <c r="CS1129" s="22"/>
      <c r="CT1129" s="22"/>
      <c r="CU1129" s="22"/>
      <c r="CV1129" s="22"/>
      <c r="CW1129" s="22"/>
      <c r="CX1129" s="22"/>
      <c r="CY1129" s="22"/>
      <c r="CZ1129" s="22"/>
      <c r="DA1129" s="22"/>
      <c r="DB1129" s="22"/>
      <c r="DC1129" s="22"/>
      <c r="DD1129" s="22"/>
      <c r="DE1129" s="22"/>
      <c r="DF1129" s="22"/>
      <c r="DG1129" s="22"/>
      <c r="DH1129" s="22"/>
      <c r="DI1129" s="22"/>
      <c r="DJ1129" s="22"/>
      <c r="DK1129" s="22"/>
      <c r="DL1129" s="22"/>
      <c r="DM1129" s="22"/>
      <c r="DN1129" s="22"/>
      <c r="DO1129" s="22"/>
      <c r="DP1129" s="22"/>
      <c r="DQ1129" s="22"/>
      <c r="DR1129" s="22"/>
      <c r="DS1129" s="22"/>
      <c r="DT1129" s="22"/>
      <c r="DU1129" s="22"/>
      <c r="DV1129" s="22"/>
      <c r="DW1129" s="22"/>
      <c r="DX1129" s="22"/>
      <c r="DY1129" s="22"/>
      <c r="DZ1129" s="22"/>
      <c r="EA1129" s="22"/>
      <c r="EB1129" s="22"/>
      <c r="EC1129" s="22"/>
      <c r="ED1129" s="22"/>
      <c r="EE1129" s="22"/>
      <c r="EF1129" s="22"/>
      <c r="EG1129" s="22"/>
      <c r="EH1129" s="22"/>
      <c r="EI1129" s="22"/>
      <c r="EJ1129" s="22"/>
      <c r="EK1129" s="22"/>
      <c r="EL1129" s="22"/>
      <c r="EM1129" s="22"/>
      <c r="EN1129" s="22"/>
      <c r="EO1129" s="22"/>
      <c r="EP1129" s="22"/>
      <c r="EQ1129" s="22"/>
      <c r="ER1129" s="22"/>
      <c r="ES1129" s="22"/>
      <c r="ET1129" s="22"/>
      <c r="EU1129" s="22"/>
      <c r="EV1129" s="22"/>
      <c r="EW1129" s="22"/>
      <c r="EX1129" s="22"/>
      <c r="EY1129" s="22"/>
      <c r="EZ1129" s="22"/>
      <c r="FA1129" s="22"/>
      <c r="FB1129" s="22"/>
      <c r="FC1129" s="22"/>
      <c r="FD1129" s="22"/>
      <c r="FE1129" s="22"/>
      <c r="FF1129" s="22"/>
      <c r="FG1129" s="22"/>
      <c r="FH1129" s="22"/>
      <c r="FI1129" s="22"/>
      <c r="FJ1129" s="22"/>
      <c r="FK1129" s="196"/>
      <c r="FQ1129" s="99"/>
    </row>
    <row r="1130" spans="2:173" s="12" customFormat="1">
      <c r="B1130" s="22"/>
      <c r="E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  <c r="Z1130" s="22"/>
      <c r="AA1130" s="22"/>
      <c r="AB1130" s="22"/>
      <c r="AC1130" s="22"/>
      <c r="AD1130" s="22"/>
      <c r="AE1130" s="22"/>
      <c r="AF1130" s="22"/>
      <c r="AG1130" s="22"/>
      <c r="AH1130" s="22"/>
      <c r="AI1130" s="22"/>
      <c r="AJ1130" s="22"/>
      <c r="AK1130" s="22"/>
      <c r="AL1130" s="22"/>
      <c r="AM1130" s="22"/>
      <c r="AN1130" s="22"/>
      <c r="AO1130" s="22"/>
      <c r="AP1130" s="22"/>
      <c r="AQ1130" s="22"/>
      <c r="AR1130" s="22"/>
      <c r="AS1130" s="22"/>
      <c r="AT1130" s="22"/>
      <c r="AU1130" s="22"/>
      <c r="AV1130" s="22"/>
      <c r="AW1130" s="22"/>
      <c r="AX1130" s="22"/>
      <c r="AY1130" s="22"/>
      <c r="AZ1130" s="22"/>
      <c r="BA1130" s="22"/>
      <c r="BB1130" s="22"/>
      <c r="BC1130" s="22"/>
      <c r="BD1130" s="22"/>
      <c r="BE1130" s="22"/>
      <c r="BF1130" s="22"/>
      <c r="BG1130" s="22"/>
      <c r="BH1130" s="22"/>
      <c r="BI1130" s="22"/>
      <c r="BJ1130" s="22"/>
      <c r="BK1130" s="22"/>
      <c r="BL1130" s="22"/>
      <c r="BM1130" s="22"/>
      <c r="BN1130" s="22"/>
      <c r="BO1130" s="22"/>
      <c r="BP1130" s="22"/>
      <c r="BQ1130" s="22"/>
      <c r="BR1130" s="22"/>
      <c r="BS1130" s="22"/>
      <c r="BT1130" s="22"/>
      <c r="BU1130" s="22"/>
      <c r="BV1130" s="22"/>
      <c r="BW1130" s="22"/>
      <c r="BX1130" s="22"/>
      <c r="BY1130" s="22"/>
      <c r="BZ1130" s="22"/>
      <c r="CA1130" s="22"/>
      <c r="CB1130" s="22"/>
      <c r="CC1130" s="22"/>
      <c r="CD1130" s="22"/>
      <c r="CE1130" s="22"/>
      <c r="CF1130" s="22"/>
      <c r="CG1130" s="22"/>
      <c r="CH1130" s="22"/>
      <c r="CI1130" s="22"/>
      <c r="CJ1130" s="22"/>
      <c r="CK1130" s="22"/>
      <c r="CL1130" s="22"/>
      <c r="CM1130" s="22"/>
      <c r="CN1130" s="22"/>
      <c r="CO1130" s="22"/>
      <c r="CP1130" s="22"/>
      <c r="CQ1130" s="22"/>
      <c r="CR1130" s="22"/>
      <c r="CS1130" s="22"/>
      <c r="CT1130" s="22"/>
      <c r="CU1130" s="22"/>
      <c r="CV1130" s="22"/>
      <c r="CW1130" s="22"/>
      <c r="CX1130" s="22"/>
      <c r="CY1130" s="22"/>
      <c r="CZ1130" s="22"/>
      <c r="DA1130" s="22"/>
      <c r="DB1130" s="22"/>
      <c r="DC1130" s="22"/>
      <c r="DD1130" s="22"/>
      <c r="DE1130" s="22"/>
      <c r="DF1130" s="22"/>
      <c r="DG1130" s="22"/>
      <c r="DH1130" s="22"/>
      <c r="DI1130" s="22"/>
      <c r="DJ1130" s="22"/>
      <c r="DK1130" s="22"/>
      <c r="DL1130" s="22"/>
      <c r="DM1130" s="22"/>
      <c r="DN1130" s="22"/>
      <c r="DO1130" s="22"/>
      <c r="DP1130" s="22"/>
      <c r="DQ1130" s="22"/>
      <c r="DR1130" s="22"/>
      <c r="DS1130" s="22"/>
      <c r="DT1130" s="22"/>
      <c r="DU1130" s="22"/>
      <c r="DV1130" s="22"/>
      <c r="DW1130" s="22"/>
      <c r="DX1130" s="22"/>
      <c r="DY1130" s="22"/>
      <c r="DZ1130" s="22"/>
      <c r="EA1130" s="22"/>
      <c r="EB1130" s="22"/>
      <c r="EC1130" s="22"/>
      <c r="ED1130" s="22"/>
      <c r="EE1130" s="22"/>
      <c r="EF1130" s="22"/>
      <c r="EG1130" s="22"/>
      <c r="EH1130" s="22"/>
      <c r="EI1130" s="22"/>
      <c r="EJ1130" s="22"/>
      <c r="EK1130" s="22"/>
      <c r="EL1130" s="22"/>
      <c r="EM1130" s="22"/>
      <c r="EN1130" s="22"/>
      <c r="EO1130" s="22"/>
      <c r="EP1130" s="22"/>
      <c r="EQ1130" s="22"/>
      <c r="ER1130" s="22"/>
      <c r="ES1130" s="22"/>
      <c r="ET1130" s="22"/>
      <c r="EU1130" s="22"/>
      <c r="EV1130" s="22"/>
      <c r="EW1130" s="22"/>
      <c r="EX1130" s="22"/>
      <c r="EY1130" s="22"/>
      <c r="EZ1130" s="22"/>
      <c r="FA1130" s="22"/>
      <c r="FB1130" s="22"/>
      <c r="FC1130" s="22"/>
      <c r="FD1130" s="22"/>
      <c r="FE1130" s="22"/>
      <c r="FF1130" s="22"/>
      <c r="FG1130" s="22"/>
      <c r="FH1130" s="22"/>
      <c r="FI1130" s="22"/>
      <c r="FJ1130" s="22"/>
      <c r="FK1130" s="196"/>
      <c r="FQ1130" s="99"/>
    </row>
    <row r="1131" spans="2:173" s="12" customFormat="1">
      <c r="B1131" s="22"/>
      <c r="E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  <c r="Z1131" s="22"/>
      <c r="AA1131" s="22"/>
      <c r="AB1131" s="22"/>
      <c r="AC1131" s="22"/>
      <c r="AD1131" s="22"/>
      <c r="AE1131" s="22"/>
      <c r="AF1131" s="22"/>
      <c r="AG1131" s="22"/>
      <c r="AH1131" s="22"/>
      <c r="AI1131" s="22"/>
      <c r="AJ1131" s="22"/>
      <c r="AK1131" s="22"/>
      <c r="AL1131" s="22"/>
      <c r="AM1131" s="22"/>
      <c r="AN1131" s="22"/>
      <c r="AO1131" s="22"/>
      <c r="AP1131" s="22"/>
      <c r="AQ1131" s="22"/>
      <c r="AR1131" s="22"/>
      <c r="AS1131" s="22"/>
      <c r="AT1131" s="22"/>
      <c r="AU1131" s="22"/>
      <c r="AV1131" s="22"/>
      <c r="AW1131" s="22"/>
      <c r="AX1131" s="22"/>
      <c r="AY1131" s="22"/>
      <c r="AZ1131" s="22"/>
      <c r="BA1131" s="22"/>
      <c r="BB1131" s="22"/>
      <c r="BC1131" s="22"/>
      <c r="BD1131" s="22"/>
      <c r="BE1131" s="22"/>
      <c r="BF1131" s="22"/>
      <c r="BG1131" s="22"/>
      <c r="BH1131" s="22"/>
      <c r="BI1131" s="22"/>
      <c r="BJ1131" s="22"/>
      <c r="BK1131" s="22"/>
      <c r="BL1131" s="22"/>
      <c r="BM1131" s="22"/>
      <c r="BN1131" s="22"/>
      <c r="BO1131" s="22"/>
      <c r="BP1131" s="22"/>
      <c r="BQ1131" s="22"/>
      <c r="BR1131" s="22"/>
      <c r="BS1131" s="22"/>
      <c r="BT1131" s="22"/>
      <c r="BU1131" s="22"/>
      <c r="BV1131" s="22"/>
      <c r="BW1131" s="22"/>
      <c r="BX1131" s="22"/>
      <c r="BY1131" s="22"/>
      <c r="BZ1131" s="22"/>
      <c r="CA1131" s="22"/>
      <c r="CB1131" s="22"/>
      <c r="CC1131" s="22"/>
      <c r="CD1131" s="22"/>
      <c r="CE1131" s="22"/>
      <c r="CF1131" s="22"/>
      <c r="CG1131" s="22"/>
      <c r="CH1131" s="22"/>
      <c r="CI1131" s="22"/>
      <c r="CJ1131" s="22"/>
      <c r="CK1131" s="22"/>
      <c r="CL1131" s="22"/>
      <c r="CM1131" s="22"/>
      <c r="CN1131" s="22"/>
      <c r="CO1131" s="22"/>
      <c r="CP1131" s="22"/>
      <c r="CQ1131" s="22"/>
      <c r="CR1131" s="22"/>
      <c r="CS1131" s="22"/>
      <c r="CT1131" s="22"/>
      <c r="CU1131" s="22"/>
      <c r="CV1131" s="22"/>
      <c r="CW1131" s="22"/>
      <c r="CX1131" s="22"/>
      <c r="CY1131" s="22"/>
      <c r="CZ1131" s="22"/>
      <c r="DA1131" s="22"/>
      <c r="DB1131" s="22"/>
      <c r="DC1131" s="22"/>
      <c r="DD1131" s="22"/>
      <c r="DE1131" s="22"/>
      <c r="DF1131" s="22"/>
      <c r="DG1131" s="22"/>
      <c r="DH1131" s="22"/>
      <c r="DI1131" s="22"/>
      <c r="DJ1131" s="22"/>
      <c r="DK1131" s="22"/>
      <c r="DL1131" s="22"/>
      <c r="DM1131" s="22"/>
      <c r="DN1131" s="22"/>
      <c r="DO1131" s="22"/>
      <c r="DP1131" s="22"/>
      <c r="DQ1131" s="22"/>
      <c r="DR1131" s="22"/>
      <c r="DS1131" s="22"/>
      <c r="DT1131" s="22"/>
      <c r="DU1131" s="22"/>
      <c r="DV1131" s="22"/>
      <c r="DW1131" s="22"/>
      <c r="DX1131" s="22"/>
      <c r="DY1131" s="22"/>
      <c r="DZ1131" s="22"/>
      <c r="EA1131" s="22"/>
      <c r="EB1131" s="22"/>
      <c r="EC1131" s="22"/>
      <c r="ED1131" s="22"/>
      <c r="EE1131" s="22"/>
      <c r="EF1131" s="22"/>
      <c r="EG1131" s="22"/>
      <c r="EH1131" s="22"/>
      <c r="EI1131" s="22"/>
      <c r="EJ1131" s="22"/>
      <c r="EK1131" s="22"/>
      <c r="EL1131" s="22"/>
      <c r="EM1131" s="22"/>
      <c r="EN1131" s="22"/>
      <c r="EO1131" s="22"/>
      <c r="EP1131" s="22"/>
      <c r="EQ1131" s="22"/>
      <c r="ER1131" s="22"/>
      <c r="ES1131" s="22"/>
      <c r="ET1131" s="22"/>
      <c r="EU1131" s="22"/>
      <c r="EV1131" s="22"/>
      <c r="EW1131" s="22"/>
      <c r="EX1131" s="22"/>
      <c r="EY1131" s="22"/>
      <c r="EZ1131" s="22"/>
      <c r="FA1131" s="22"/>
      <c r="FB1131" s="22"/>
      <c r="FC1131" s="22"/>
      <c r="FD1131" s="22"/>
      <c r="FE1131" s="22"/>
      <c r="FF1131" s="22"/>
      <c r="FG1131" s="22"/>
      <c r="FH1131" s="22"/>
      <c r="FI1131" s="22"/>
      <c r="FJ1131" s="22"/>
      <c r="FK1131" s="196"/>
      <c r="FQ1131" s="99"/>
    </row>
    <row r="1132" spans="2:173" s="12" customFormat="1">
      <c r="B1132" s="22"/>
      <c r="E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  <c r="Z1132" s="22"/>
      <c r="AA1132" s="22"/>
      <c r="AB1132" s="22"/>
      <c r="AC1132" s="22"/>
      <c r="AD1132" s="22"/>
      <c r="AE1132" s="22"/>
      <c r="AF1132" s="22"/>
      <c r="AG1132" s="22"/>
      <c r="AH1132" s="22"/>
      <c r="AI1132" s="22"/>
      <c r="AJ1132" s="22"/>
      <c r="AK1132" s="22"/>
      <c r="AL1132" s="22"/>
      <c r="AM1132" s="22"/>
      <c r="AN1132" s="22"/>
      <c r="AO1132" s="22"/>
      <c r="AP1132" s="22"/>
      <c r="AQ1132" s="22"/>
      <c r="AR1132" s="22"/>
      <c r="AS1132" s="22"/>
      <c r="AT1132" s="22"/>
      <c r="AU1132" s="22"/>
      <c r="AV1132" s="22"/>
      <c r="AW1132" s="22"/>
      <c r="AX1132" s="22"/>
      <c r="AY1132" s="22"/>
      <c r="AZ1132" s="22"/>
      <c r="BA1132" s="22"/>
      <c r="BB1132" s="22"/>
      <c r="BC1132" s="22"/>
      <c r="BD1132" s="22"/>
      <c r="BE1132" s="22"/>
      <c r="BF1132" s="22"/>
      <c r="BG1132" s="22"/>
      <c r="BH1132" s="22"/>
      <c r="BI1132" s="22"/>
      <c r="BJ1132" s="22"/>
      <c r="BK1132" s="22"/>
      <c r="BL1132" s="22"/>
      <c r="BM1132" s="22"/>
      <c r="BN1132" s="22"/>
      <c r="BO1132" s="22"/>
      <c r="BP1132" s="22"/>
      <c r="BQ1132" s="22"/>
      <c r="BR1132" s="22"/>
      <c r="BS1132" s="22"/>
      <c r="BT1132" s="22"/>
      <c r="BU1132" s="22"/>
      <c r="BV1132" s="22"/>
      <c r="BW1132" s="22"/>
      <c r="BX1132" s="22"/>
      <c r="BY1132" s="22"/>
      <c r="BZ1132" s="22"/>
      <c r="CA1132" s="22"/>
      <c r="CB1132" s="22"/>
      <c r="CC1132" s="22"/>
      <c r="CD1132" s="22"/>
      <c r="CE1132" s="22"/>
      <c r="CF1132" s="22"/>
      <c r="CG1132" s="22"/>
      <c r="CH1132" s="22"/>
      <c r="CI1132" s="22"/>
      <c r="CJ1132" s="22"/>
      <c r="CK1132" s="22"/>
      <c r="CL1132" s="22"/>
      <c r="CM1132" s="22"/>
      <c r="CN1132" s="22"/>
      <c r="CO1132" s="22"/>
      <c r="CP1132" s="22"/>
      <c r="CQ1132" s="22"/>
      <c r="CR1132" s="22"/>
      <c r="CS1132" s="22"/>
      <c r="CT1132" s="22"/>
      <c r="CU1132" s="22"/>
      <c r="CV1132" s="22"/>
      <c r="CW1132" s="22"/>
      <c r="CX1132" s="22"/>
      <c r="CY1132" s="22"/>
      <c r="CZ1132" s="22"/>
      <c r="DA1132" s="22"/>
      <c r="DB1132" s="22"/>
      <c r="DC1132" s="22"/>
      <c r="DD1132" s="22"/>
      <c r="DE1132" s="22"/>
      <c r="DF1132" s="22"/>
      <c r="DG1132" s="22"/>
      <c r="DH1132" s="22"/>
      <c r="DI1132" s="22"/>
      <c r="DJ1132" s="22"/>
      <c r="DK1132" s="22"/>
      <c r="DL1132" s="22"/>
      <c r="DM1132" s="22"/>
      <c r="DN1132" s="22"/>
      <c r="DO1132" s="22"/>
      <c r="DP1132" s="22"/>
      <c r="DQ1132" s="22"/>
      <c r="DR1132" s="22"/>
      <c r="DS1132" s="22"/>
      <c r="DT1132" s="22"/>
      <c r="DU1132" s="22"/>
      <c r="DV1132" s="22"/>
      <c r="DW1132" s="22"/>
      <c r="DX1132" s="22"/>
      <c r="DY1132" s="22"/>
      <c r="DZ1132" s="22"/>
      <c r="EA1132" s="22"/>
      <c r="EB1132" s="22"/>
      <c r="EC1132" s="22"/>
      <c r="ED1132" s="22"/>
      <c r="EE1132" s="22"/>
      <c r="EF1132" s="22"/>
      <c r="EG1132" s="22"/>
      <c r="EH1132" s="22"/>
      <c r="EI1132" s="22"/>
      <c r="EJ1132" s="22"/>
      <c r="EK1132" s="22"/>
      <c r="EL1132" s="22"/>
      <c r="EM1132" s="22"/>
      <c r="EN1132" s="22"/>
      <c r="EO1132" s="22"/>
      <c r="EP1132" s="22"/>
      <c r="EQ1132" s="22"/>
      <c r="ER1132" s="22"/>
      <c r="ES1132" s="22"/>
      <c r="ET1132" s="22"/>
      <c r="EU1132" s="22"/>
      <c r="EV1132" s="22"/>
      <c r="EW1132" s="22"/>
      <c r="EX1132" s="22"/>
      <c r="EY1132" s="22"/>
      <c r="EZ1132" s="22"/>
      <c r="FA1132" s="22"/>
      <c r="FB1132" s="22"/>
      <c r="FC1132" s="22"/>
      <c r="FD1132" s="22"/>
      <c r="FE1132" s="22"/>
      <c r="FF1132" s="22"/>
      <c r="FG1132" s="22"/>
      <c r="FH1132" s="22"/>
      <c r="FI1132" s="22"/>
      <c r="FJ1132" s="22"/>
      <c r="FK1132" s="196"/>
      <c r="FQ1132" s="99"/>
    </row>
    <row r="1133" spans="2:173" s="12" customFormat="1">
      <c r="B1133" s="22"/>
      <c r="E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  <c r="Z1133" s="22"/>
      <c r="AA1133" s="22"/>
      <c r="AB1133" s="22"/>
      <c r="AC1133" s="22"/>
      <c r="AD1133" s="22"/>
      <c r="AE1133" s="22"/>
      <c r="AF1133" s="22"/>
      <c r="AG1133" s="22"/>
      <c r="AH1133" s="22"/>
      <c r="AI1133" s="22"/>
      <c r="AJ1133" s="22"/>
      <c r="AK1133" s="22"/>
      <c r="AL1133" s="22"/>
      <c r="AM1133" s="22"/>
      <c r="AN1133" s="22"/>
      <c r="AO1133" s="22"/>
      <c r="AP1133" s="22"/>
      <c r="AQ1133" s="22"/>
      <c r="AR1133" s="22"/>
      <c r="AS1133" s="22"/>
      <c r="AT1133" s="22"/>
      <c r="AU1133" s="22"/>
      <c r="AV1133" s="22"/>
      <c r="AW1133" s="22"/>
      <c r="AX1133" s="22"/>
      <c r="AY1133" s="22"/>
      <c r="AZ1133" s="22"/>
      <c r="BA1133" s="22"/>
      <c r="BB1133" s="22"/>
      <c r="BC1133" s="22"/>
      <c r="BD1133" s="22"/>
      <c r="BE1133" s="22"/>
      <c r="BF1133" s="22"/>
      <c r="BG1133" s="22"/>
      <c r="BH1133" s="22"/>
      <c r="BI1133" s="22"/>
      <c r="BJ1133" s="22"/>
      <c r="BK1133" s="22"/>
      <c r="BL1133" s="22"/>
      <c r="BM1133" s="22"/>
      <c r="BN1133" s="22"/>
      <c r="BO1133" s="22"/>
      <c r="BP1133" s="22"/>
      <c r="BQ1133" s="22"/>
      <c r="BR1133" s="22"/>
      <c r="BS1133" s="22"/>
      <c r="BT1133" s="22"/>
      <c r="BU1133" s="22"/>
      <c r="BV1133" s="22"/>
      <c r="BW1133" s="22"/>
      <c r="BX1133" s="22"/>
      <c r="BY1133" s="22"/>
      <c r="BZ1133" s="22"/>
      <c r="CA1133" s="22"/>
      <c r="CB1133" s="22"/>
      <c r="CC1133" s="22"/>
      <c r="CD1133" s="22"/>
      <c r="CE1133" s="22"/>
      <c r="CF1133" s="22"/>
      <c r="CG1133" s="22"/>
      <c r="CH1133" s="22"/>
      <c r="CI1133" s="22"/>
      <c r="CJ1133" s="22"/>
      <c r="CK1133" s="22"/>
      <c r="CL1133" s="22"/>
      <c r="CM1133" s="22"/>
      <c r="CN1133" s="22"/>
      <c r="CO1133" s="22"/>
      <c r="CP1133" s="22"/>
      <c r="CQ1133" s="22"/>
      <c r="CR1133" s="22"/>
      <c r="CS1133" s="22"/>
      <c r="CT1133" s="22"/>
      <c r="CU1133" s="22"/>
      <c r="CV1133" s="22"/>
      <c r="CW1133" s="22"/>
      <c r="CX1133" s="22"/>
      <c r="CY1133" s="22"/>
      <c r="CZ1133" s="22"/>
      <c r="DA1133" s="22"/>
      <c r="DB1133" s="22"/>
      <c r="DC1133" s="22"/>
      <c r="DD1133" s="22"/>
      <c r="DE1133" s="22"/>
      <c r="DF1133" s="22"/>
      <c r="DG1133" s="22"/>
      <c r="DH1133" s="22"/>
      <c r="DI1133" s="22"/>
      <c r="DJ1133" s="22"/>
      <c r="DK1133" s="22"/>
      <c r="DL1133" s="22"/>
      <c r="DM1133" s="22"/>
      <c r="DN1133" s="22"/>
      <c r="DO1133" s="22"/>
      <c r="DP1133" s="22"/>
      <c r="DQ1133" s="22"/>
      <c r="DR1133" s="22"/>
      <c r="DS1133" s="22"/>
      <c r="DT1133" s="22"/>
      <c r="DU1133" s="22"/>
      <c r="DV1133" s="22"/>
      <c r="DW1133" s="22"/>
      <c r="DX1133" s="22"/>
      <c r="DY1133" s="22"/>
      <c r="DZ1133" s="22"/>
      <c r="EA1133" s="22"/>
      <c r="EB1133" s="22"/>
      <c r="EC1133" s="22"/>
      <c r="ED1133" s="22"/>
      <c r="EE1133" s="22"/>
      <c r="EF1133" s="22"/>
      <c r="EG1133" s="22"/>
      <c r="EH1133" s="22"/>
      <c r="EI1133" s="22"/>
      <c r="EJ1133" s="22"/>
      <c r="EK1133" s="22"/>
      <c r="EL1133" s="22"/>
      <c r="EM1133" s="22"/>
      <c r="EN1133" s="22"/>
      <c r="EO1133" s="22"/>
      <c r="EP1133" s="22"/>
      <c r="EQ1133" s="22"/>
      <c r="ER1133" s="22"/>
      <c r="ES1133" s="22"/>
      <c r="ET1133" s="22"/>
      <c r="EU1133" s="22"/>
      <c r="EV1133" s="22"/>
      <c r="EW1133" s="22"/>
      <c r="EX1133" s="22"/>
      <c r="EY1133" s="22"/>
      <c r="EZ1133" s="22"/>
      <c r="FA1133" s="22"/>
      <c r="FB1133" s="22"/>
      <c r="FC1133" s="22"/>
      <c r="FD1133" s="22"/>
      <c r="FE1133" s="22"/>
      <c r="FF1133" s="22"/>
      <c r="FG1133" s="22"/>
      <c r="FH1133" s="22"/>
      <c r="FI1133" s="22"/>
      <c r="FJ1133" s="22"/>
      <c r="FK1133" s="196"/>
      <c r="FQ1133" s="99"/>
    </row>
    <row r="1134" spans="2:173" s="12" customFormat="1">
      <c r="B1134" s="22"/>
      <c r="E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  <c r="Z1134" s="22"/>
      <c r="AA1134" s="22"/>
      <c r="AB1134" s="22"/>
      <c r="AC1134" s="22"/>
      <c r="AD1134" s="22"/>
      <c r="AE1134" s="22"/>
      <c r="AF1134" s="22"/>
      <c r="AG1134" s="22"/>
      <c r="AH1134" s="22"/>
      <c r="AI1134" s="22"/>
      <c r="AJ1134" s="22"/>
      <c r="AK1134" s="22"/>
      <c r="AL1134" s="22"/>
      <c r="AM1134" s="22"/>
      <c r="AN1134" s="22"/>
      <c r="AO1134" s="22"/>
      <c r="AP1134" s="22"/>
      <c r="AQ1134" s="22"/>
      <c r="AR1134" s="22"/>
      <c r="AS1134" s="22"/>
      <c r="AT1134" s="22"/>
      <c r="AU1134" s="22"/>
      <c r="AV1134" s="22"/>
      <c r="AW1134" s="22"/>
      <c r="AX1134" s="22"/>
      <c r="AY1134" s="22"/>
      <c r="AZ1134" s="22"/>
      <c r="BA1134" s="22"/>
      <c r="BB1134" s="22"/>
      <c r="BC1134" s="22"/>
      <c r="BD1134" s="22"/>
      <c r="BE1134" s="22"/>
      <c r="BF1134" s="22"/>
      <c r="BG1134" s="22"/>
      <c r="BH1134" s="22"/>
      <c r="BI1134" s="22"/>
      <c r="BJ1134" s="22"/>
      <c r="BK1134" s="22"/>
      <c r="BL1134" s="22"/>
      <c r="BM1134" s="22"/>
      <c r="BN1134" s="22"/>
      <c r="BO1134" s="22"/>
      <c r="BP1134" s="22"/>
      <c r="BQ1134" s="22"/>
      <c r="BR1134" s="22"/>
      <c r="BS1134" s="22"/>
      <c r="BT1134" s="22"/>
      <c r="BU1134" s="22"/>
      <c r="BV1134" s="22"/>
      <c r="BW1134" s="22"/>
      <c r="BX1134" s="22"/>
      <c r="BY1134" s="22"/>
      <c r="BZ1134" s="22"/>
      <c r="CA1134" s="22"/>
      <c r="CB1134" s="22"/>
      <c r="CC1134" s="22"/>
      <c r="CD1134" s="22"/>
      <c r="CE1134" s="22"/>
      <c r="CF1134" s="22"/>
      <c r="CG1134" s="22"/>
      <c r="CH1134" s="22"/>
      <c r="CI1134" s="22"/>
      <c r="CJ1134" s="22"/>
      <c r="CK1134" s="22"/>
      <c r="CL1134" s="22"/>
      <c r="CM1134" s="22"/>
      <c r="CN1134" s="22"/>
      <c r="CO1134" s="22"/>
      <c r="CP1134" s="22"/>
      <c r="CQ1134" s="22"/>
      <c r="CR1134" s="22"/>
      <c r="CS1134" s="22"/>
      <c r="CT1134" s="22"/>
      <c r="CU1134" s="22"/>
      <c r="CV1134" s="22"/>
      <c r="CW1134" s="22"/>
      <c r="CX1134" s="22"/>
      <c r="CY1134" s="22"/>
      <c r="CZ1134" s="22"/>
      <c r="DA1134" s="22"/>
      <c r="DB1134" s="22"/>
      <c r="DC1134" s="22"/>
      <c r="DD1134" s="22"/>
      <c r="DE1134" s="22"/>
      <c r="DF1134" s="22"/>
      <c r="DG1134" s="22"/>
      <c r="DH1134" s="22"/>
      <c r="DI1134" s="22"/>
      <c r="DJ1134" s="22"/>
      <c r="DK1134" s="22"/>
      <c r="DL1134" s="22"/>
      <c r="DM1134" s="22"/>
      <c r="DN1134" s="22"/>
      <c r="DO1134" s="22"/>
      <c r="DP1134" s="22"/>
      <c r="DQ1134" s="22"/>
      <c r="DR1134" s="22"/>
      <c r="DS1134" s="22"/>
      <c r="DT1134" s="22"/>
      <c r="DU1134" s="22"/>
      <c r="DV1134" s="22"/>
      <c r="DW1134" s="22"/>
      <c r="DX1134" s="22"/>
      <c r="DY1134" s="22"/>
      <c r="DZ1134" s="22"/>
      <c r="EA1134" s="22"/>
      <c r="EB1134" s="22"/>
      <c r="EC1134" s="22"/>
      <c r="ED1134" s="22"/>
      <c r="EE1134" s="22"/>
      <c r="EF1134" s="22"/>
      <c r="EG1134" s="22"/>
      <c r="EH1134" s="22"/>
      <c r="EI1134" s="22"/>
      <c r="EJ1134" s="22"/>
      <c r="EK1134" s="22"/>
      <c r="EL1134" s="22"/>
      <c r="EM1134" s="22"/>
      <c r="EN1134" s="22"/>
      <c r="EO1134" s="22"/>
      <c r="EP1134" s="22"/>
      <c r="EQ1134" s="22"/>
      <c r="ER1134" s="22"/>
      <c r="ES1134" s="22"/>
      <c r="ET1134" s="22"/>
      <c r="EU1134" s="22"/>
      <c r="EV1134" s="22"/>
      <c r="EW1134" s="22"/>
      <c r="EX1134" s="22"/>
      <c r="EY1134" s="22"/>
      <c r="EZ1134" s="22"/>
      <c r="FA1134" s="22"/>
      <c r="FB1134" s="22"/>
      <c r="FC1134" s="22"/>
      <c r="FD1134" s="22"/>
      <c r="FE1134" s="22"/>
      <c r="FF1134" s="22"/>
      <c r="FG1134" s="22"/>
      <c r="FH1134" s="22"/>
      <c r="FI1134" s="22"/>
      <c r="FJ1134" s="22"/>
      <c r="FK1134" s="196"/>
      <c r="FQ1134" s="99"/>
    </row>
    <row r="1135" spans="2:173" s="12" customFormat="1">
      <c r="B1135" s="22"/>
      <c r="E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  <c r="Z1135" s="22"/>
      <c r="AA1135" s="22"/>
      <c r="AB1135" s="22"/>
      <c r="AC1135" s="22"/>
      <c r="AD1135" s="22"/>
      <c r="AE1135" s="22"/>
      <c r="AF1135" s="22"/>
      <c r="AG1135" s="22"/>
      <c r="AH1135" s="22"/>
      <c r="AI1135" s="22"/>
      <c r="AJ1135" s="22"/>
      <c r="AK1135" s="22"/>
      <c r="AL1135" s="22"/>
      <c r="AM1135" s="22"/>
      <c r="AN1135" s="22"/>
      <c r="AO1135" s="22"/>
      <c r="AP1135" s="22"/>
      <c r="AQ1135" s="22"/>
      <c r="AR1135" s="22"/>
      <c r="AS1135" s="22"/>
      <c r="AT1135" s="22"/>
      <c r="AU1135" s="22"/>
      <c r="AV1135" s="22"/>
      <c r="AW1135" s="22"/>
      <c r="AX1135" s="22"/>
      <c r="AY1135" s="22"/>
      <c r="AZ1135" s="22"/>
      <c r="BA1135" s="22"/>
      <c r="BB1135" s="22"/>
      <c r="BC1135" s="22"/>
      <c r="BD1135" s="22"/>
      <c r="BE1135" s="22"/>
      <c r="BF1135" s="22"/>
      <c r="BG1135" s="22"/>
      <c r="BH1135" s="22"/>
      <c r="BI1135" s="22"/>
      <c r="BJ1135" s="22"/>
      <c r="BK1135" s="22"/>
      <c r="BL1135" s="22"/>
      <c r="BM1135" s="22"/>
      <c r="BN1135" s="22"/>
      <c r="BO1135" s="22"/>
      <c r="BP1135" s="22"/>
      <c r="BQ1135" s="22"/>
      <c r="BR1135" s="22"/>
      <c r="BS1135" s="22"/>
      <c r="BT1135" s="22"/>
      <c r="BU1135" s="22"/>
      <c r="BV1135" s="22"/>
      <c r="BW1135" s="22"/>
      <c r="BX1135" s="22"/>
      <c r="BY1135" s="22"/>
      <c r="BZ1135" s="22"/>
      <c r="CA1135" s="22"/>
      <c r="CB1135" s="22"/>
      <c r="CC1135" s="22"/>
      <c r="CD1135" s="22"/>
      <c r="CE1135" s="22"/>
      <c r="CF1135" s="22"/>
      <c r="CG1135" s="22"/>
      <c r="CH1135" s="22"/>
      <c r="CI1135" s="22"/>
      <c r="CJ1135" s="22"/>
      <c r="CK1135" s="22"/>
      <c r="CL1135" s="22"/>
      <c r="CM1135" s="22"/>
      <c r="CN1135" s="22"/>
      <c r="CO1135" s="22"/>
      <c r="CP1135" s="22"/>
      <c r="CQ1135" s="22"/>
      <c r="CR1135" s="22"/>
      <c r="CS1135" s="22"/>
      <c r="CT1135" s="22"/>
      <c r="CU1135" s="22"/>
      <c r="CV1135" s="22"/>
      <c r="CW1135" s="22"/>
      <c r="CX1135" s="22"/>
      <c r="CY1135" s="22"/>
      <c r="CZ1135" s="22"/>
      <c r="DA1135" s="22"/>
      <c r="DB1135" s="22"/>
      <c r="DC1135" s="22"/>
      <c r="DD1135" s="22"/>
      <c r="DE1135" s="22"/>
      <c r="DF1135" s="22"/>
      <c r="DG1135" s="22"/>
      <c r="DH1135" s="22"/>
      <c r="DI1135" s="22"/>
      <c r="DJ1135" s="22"/>
      <c r="DK1135" s="22"/>
      <c r="DL1135" s="22"/>
      <c r="DM1135" s="22"/>
      <c r="DN1135" s="22"/>
      <c r="DO1135" s="22"/>
      <c r="DP1135" s="22"/>
      <c r="DQ1135" s="22"/>
      <c r="DR1135" s="22"/>
      <c r="DS1135" s="22"/>
      <c r="DT1135" s="22"/>
      <c r="DU1135" s="22"/>
      <c r="DV1135" s="22"/>
      <c r="DW1135" s="22"/>
      <c r="DX1135" s="22"/>
      <c r="DY1135" s="22"/>
      <c r="DZ1135" s="22"/>
      <c r="EA1135" s="22"/>
      <c r="EB1135" s="22"/>
      <c r="EC1135" s="22"/>
      <c r="ED1135" s="22"/>
      <c r="EE1135" s="22"/>
      <c r="EF1135" s="22"/>
      <c r="EG1135" s="22"/>
      <c r="EH1135" s="22"/>
      <c r="EI1135" s="22"/>
      <c r="EJ1135" s="22"/>
      <c r="EK1135" s="22"/>
      <c r="EL1135" s="22"/>
      <c r="EM1135" s="22"/>
      <c r="EN1135" s="22"/>
      <c r="EO1135" s="22"/>
      <c r="EP1135" s="22"/>
      <c r="EQ1135" s="22"/>
      <c r="ER1135" s="22"/>
      <c r="ES1135" s="22"/>
      <c r="ET1135" s="22"/>
      <c r="EU1135" s="22"/>
      <c r="EV1135" s="22"/>
      <c r="EW1135" s="22"/>
      <c r="EX1135" s="22"/>
      <c r="EY1135" s="22"/>
      <c r="EZ1135" s="22"/>
      <c r="FA1135" s="22"/>
      <c r="FB1135" s="22"/>
      <c r="FC1135" s="22"/>
      <c r="FD1135" s="22"/>
      <c r="FE1135" s="22"/>
      <c r="FF1135" s="22"/>
      <c r="FG1135" s="22"/>
      <c r="FH1135" s="22"/>
      <c r="FI1135" s="22"/>
      <c r="FJ1135" s="22"/>
      <c r="FK1135" s="196"/>
      <c r="FQ1135" s="99"/>
    </row>
    <row r="1136" spans="2:173" s="12" customFormat="1">
      <c r="B1136" s="22"/>
      <c r="E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  <c r="Z1136" s="22"/>
      <c r="AA1136" s="22"/>
      <c r="AB1136" s="22"/>
      <c r="AC1136" s="22"/>
      <c r="AD1136" s="22"/>
      <c r="AE1136" s="22"/>
      <c r="AF1136" s="22"/>
      <c r="AG1136" s="22"/>
      <c r="AH1136" s="22"/>
      <c r="AI1136" s="22"/>
      <c r="AJ1136" s="22"/>
      <c r="AK1136" s="22"/>
      <c r="AL1136" s="22"/>
      <c r="AM1136" s="22"/>
      <c r="AN1136" s="22"/>
      <c r="AO1136" s="22"/>
      <c r="AP1136" s="22"/>
      <c r="AQ1136" s="22"/>
      <c r="AR1136" s="22"/>
      <c r="AS1136" s="22"/>
      <c r="AT1136" s="22"/>
      <c r="AU1136" s="22"/>
      <c r="AV1136" s="22"/>
      <c r="AW1136" s="22"/>
      <c r="AX1136" s="22"/>
      <c r="AY1136" s="22"/>
      <c r="AZ1136" s="22"/>
      <c r="BA1136" s="22"/>
      <c r="BB1136" s="22"/>
      <c r="BC1136" s="22"/>
      <c r="BD1136" s="22"/>
      <c r="BE1136" s="22"/>
      <c r="BF1136" s="22"/>
      <c r="BG1136" s="22"/>
      <c r="BH1136" s="22"/>
      <c r="BI1136" s="22"/>
      <c r="BJ1136" s="22"/>
      <c r="BK1136" s="22"/>
      <c r="BL1136" s="22"/>
      <c r="BM1136" s="22"/>
      <c r="BN1136" s="22"/>
      <c r="BO1136" s="22"/>
      <c r="BP1136" s="22"/>
      <c r="BQ1136" s="22"/>
      <c r="BR1136" s="22"/>
      <c r="BS1136" s="22"/>
      <c r="BT1136" s="22"/>
      <c r="BU1136" s="22"/>
      <c r="BV1136" s="22"/>
      <c r="BW1136" s="22"/>
      <c r="BX1136" s="22"/>
      <c r="BY1136" s="22"/>
      <c r="BZ1136" s="22"/>
      <c r="CA1136" s="22"/>
      <c r="CB1136" s="22"/>
      <c r="CC1136" s="22"/>
      <c r="CD1136" s="22"/>
      <c r="CE1136" s="22"/>
      <c r="CF1136" s="22"/>
      <c r="CG1136" s="22"/>
      <c r="CH1136" s="22"/>
      <c r="CI1136" s="22"/>
      <c r="CJ1136" s="22"/>
      <c r="CK1136" s="22"/>
      <c r="CL1136" s="22"/>
      <c r="CM1136" s="22"/>
      <c r="CN1136" s="22"/>
      <c r="CO1136" s="22"/>
      <c r="CP1136" s="22"/>
      <c r="CQ1136" s="22"/>
      <c r="CR1136" s="22"/>
      <c r="CS1136" s="22"/>
      <c r="CT1136" s="22"/>
      <c r="CU1136" s="22"/>
      <c r="CV1136" s="22"/>
      <c r="CW1136" s="22"/>
      <c r="CX1136" s="22"/>
      <c r="CY1136" s="22"/>
      <c r="CZ1136" s="22"/>
      <c r="DA1136" s="22"/>
      <c r="DB1136" s="22"/>
      <c r="DC1136" s="22"/>
      <c r="DD1136" s="22"/>
      <c r="DE1136" s="22"/>
      <c r="DF1136" s="22"/>
      <c r="DG1136" s="22"/>
      <c r="DH1136" s="22"/>
      <c r="DI1136" s="22"/>
      <c r="DJ1136" s="22"/>
      <c r="DK1136" s="22"/>
      <c r="DL1136" s="22"/>
      <c r="DM1136" s="22"/>
      <c r="DN1136" s="22"/>
      <c r="DO1136" s="22"/>
      <c r="DP1136" s="22"/>
      <c r="DQ1136" s="22"/>
      <c r="DR1136" s="22"/>
      <c r="DS1136" s="22"/>
      <c r="DT1136" s="22"/>
      <c r="DU1136" s="22"/>
      <c r="DV1136" s="22"/>
      <c r="DW1136" s="22"/>
      <c r="DX1136" s="22"/>
      <c r="DY1136" s="22"/>
      <c r="DZ1136" s="22"/>
      <c r="EA1136" s="22"/>
      <c r="EB1136" s="22"/>
      <c r="EC1136" s="22"/>
      <c r="ED1136" s="22"/>
      <c r="EE1136" s="22"/>
      <c r="EF1136" s="22"/>
      <c r="EG1136" s="22"/>
      <c r="EH1136" s="22"/>
      <c r="EI1136" s="22"/>
      <c r="EJ1136" s="22"/>
      <c r="EK1136" s="22"/>
      <c r="EL1136" s="22"/>
      <c r="EM1136" s="22"/>
      <c r="EN1136" s="22"/>
      <c r="EO1136" s="22"/>
      <c r="EP1136" s="22"/>
      <c r="EQ1136" s="22"/>
      <c r="ER1136" s="22"/>
      <c r="ES1136" s="22"/>
      <c r="ET1136" s="22"/>
      <c r="EU1136" s="22"/>
      <c r="EV1136" s="22"/>
      <c r="EW1136" s="22"/>
      <c r="EX1136" s="22"/>
      <c r="EY1136" s="22"/>
      <c r="EZ1136" s="22"/>
      <c r="FA1136" s="22"/>
      <c r="FB1136" s="22"/>
      <c r="FC1136" s="22"/>
      <c r="FD1136" s="22"/>
      <c r="FE1136" s="22"/>
      <c r="FF1136" s="22"/>
      <c r="FG1136" s="22"/>
      <c r="FH1136" s="22"/>
      <c r="FI1136" s="22"/>
      <c r="FJ1136" s="22"/>
      <c r="FK1136" s="196"/>
      <c r="FQ1136" s="99"/>
    </row>
    <row r="1137" spans="2:173" s="12" customFormat="1">
      <c r="B1137" s="22"/>
      <c r="E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  <c r="Z1137" s="22"/>
      <c r="AA1137" s="22"/>
      <c r="AB1137" s="22"/>
      <c r="AC1137" s="22"/>
      <c r="AD1137" s="22"/>
      <c r="AE1137" s="22"/>
      <c r="AF1137" s="22"/>
      <c r="AG1137" s="22"/>
      <c r="AH1137" s="22"/>
      <c r="AI1137" s="22"/>
      <c r="AJ1137" s="22"/>
      <c r="AK1137" s="22"/>
      <c r="AL1137" s="22"/>
      <c r="AM1137" s="22"/>
      <c r="AN1137" s="22"/>
      <c r="AO1137" s="22"/>
      <c r="AP1137" s="22"/>
      <c r="AQ1137" s="22"/>
      <c r="AR1137" s="22"/>
      <c r="AS1137" s="22"/>
      <c r="AT1137" s="22"/>
      <c r="AU1137" s="22"/>
      <c r="AV1137" s="22"/>
      <c r="AW1137" s="22"/>
      <c r="AX1137" s="22"/>
      <c r="AY1137" s="22"/>
      <c r="AZ1137" s="22"/>
      <c r="BA1137" s="22"/>
      <c r="BB1137" s="22"/>
      <c r="BC1137" s="22"/>
      <c r="BD1137" s="22"/>
      <c r="BE1137" s="22"/>
      <c r="BF1137" s="22"/>
      <c r="BG1137" s="22"/>
      <c r="BH1137" s="22"/>
      <c r="BI1137" s="22"/>
      <c r="BJ1137" s="22"/>
      <c r="BK1137" s="22"/>
      <c r="BL1137" s="22"/>
      <c r="BM1137" s="22"/>
      <c r="BN1137" s="22"/>
      <c r="BO1137" s="22"/>
      <c r="BP1137" s="22"/>
      <c r="BQ1137" s="22"/>
      <c r="BR1137" s="22"/>
      <c r="BS1137" s="22"/>
      <c r="BT1137" s="22"/>
      <c r="BU1137" s="22"/>
      <c r="BV1137" s="22"/>
      <c r="BW1137" s="22"/>
      <c r="BX1137" s="22"/>
      <c r="BY1137" s="22"/>
      <c r="BZ1137" s="22"/>
      <c r="CA1137" s="22"/>
      <c r="CB1137" s="22"/>
      <c r="CC1137" s="22"/>
      <c r="CD1137" s="22"/>
      <c r="CE1137" s="22"/>
      <c r="CF1137" s="22"/>
      <c r="CG1137" s="22"/>
      <c r="CH1137" s="22"/>
      <c r="CI1137" s="22"/>
      <c r="CJ1137" s="22"/>
      <c r="CK1137" s="22"/>
      <c r="CL1137" s="22"/>
      <c r="CM1137" s="22"/>
      <c r="CN1137" s="22"/>
      <c r="CO1137" s="22"/>
      <c r="CP1137" s="22"/>
      <c r="CQ1137" s="22"/>
      <c r="CR1137" s="22"/>
      <c r="CS1137" s="22"/>
      <c r="CT1137" s="22"/>
      <c r="CU1137" s="22"/>
      <c r="CV1137" s="22"/>
      <c r="CW1137" s="22"/>
      <c r="CX1137" s="22"/>
      <c r="CY1137" s="22"/>
      <c r="CZ1137" s="22"/>
      <c r="DA1137" s="22"/>
      <c r="DB1137" s="22"/>
      <c r="DC1137" s="22"/>
      <c r="DD1137" s="22"/>
      <c r="DE1137" s="22"/>
      <c r="DF1137" s="22"/>
      <c r="DG1137" s="22"/>
      <c r="DH1137" s="22"/>
      <c r="DI1137" s="22"/>
      <c r="DJ1137" s="22"/>
      <c r="DK1137" s="22"/>
      <c r="DL1137" s="22"/>
      <c r="DM1137" s="22"/>
      <c r="DN1137" s="22"/>
      <c r="DO1137" s="22"/>
      <c r="DP1137" s="22"/>
      <c r="DQ1137" s="22"/>
      <c r="DR1137" s="22"/>
      <c r="DS1137" s="22"/>
      <c r="DT1137" s="22"/>
      <c r="DU1137" s="22"/>
      <c r="DV1137" s="22"/>
      <c r="DW1137" s="22"/>
      <c r="DX1137" s="22"/>
      <c r="DY1137" s="22"/>
      <c r="DZ1137" s="22"/>
      <c r="EA1137" s="22"/>
      <c r="EB1137" s="22"/>
      <c r="EC1137" s="22"/>
      <c r="ED1137" s="22"/>
      <c r="EE1137" s="22"/>
      <c r="EF1137" s="22"/>
      <c r="EG1137" s="22"/>
      <c r="EH1137" s="22"/>
      <c r="EI1137" s="22"/>
      <c r="EJ1137" s="22"/>
      <c r="EK1137" s="22"/>
      <c r="EL1137" s="22"/>
      <c r="EM1137" s="22"/>
      <c r="EN1137" s="22"/>
      <c r="EO1137" s="22"/>
      <c r="EP1137" s="22"/>
      <c r="EQ1137" s="22"/>
      <c r="ER1137" s="22"/>
      <c r="ES1137" s="22"/>
      <c r="ET1137" s="22"/>
      <c r="EU1137" s="22"/>
      <c r="EV1137" s="22"/>
      <c r="EW1137" s="22"/>
      <c r="EX1137" s="22"/>
      <c r="EY1137" s="22"/>
      <c r="EZ1137" s="22"/>
      <c r="FA1137" s="22"/>
      <c r="FB1137" s="22"/>
      <c r="FC1137" s="22"/>
      <c r="FD1137" s="22"/>
      <c r="FE1137" s="22"/>
      <c r="FF1137" s="22"/>
      <c r="FG1137" s="22"/>
      <c r="FH1137" s="22"/>
      <c r="FI1137" s="22"/>
      <c r="FJ1137" s="22"/>
      <c r="FK1137" s="196"/>
      <c r="FQ1137" s="99"/>
    </row>
    <row r="1138" spans="2:173" s="12" customFormat="1">
      <c r="B1138" s="22"/>
      <c r="E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  <c r="Z1138" s="22"/>
      <c r="AA1138" s="22"/>
      <c r="AB1138" s="22"/>
      <c r="AC1138" s="22"/>
      <c r="AD1138" s="22"/>
      <c r="AE1138" s="22"/>
      <c r="AF1138" s="22"/>
      <c r="AG1138" s="22"/>
      <c r="AH1138" s="22"/>
      <c r="AI1138" s="22"/>
      <c r="AJ1138" s="22"/>
      <c r="AK1138" s="22"/>
      <c r="AL1138" s="22"/>
      <c r="AM1138" s="22"/>
      <c r="AN1138" s="22"/>
      <c r="AO1138" s="22"/>
      <c r="AP1138" s="22"/>
      <c r="AQ1138" s="22"/>
      <c r="AR1138" s="22"/>
      <c r="AS1138" s="22"/>
      <c r="AT1138" s="22"/>
      <c r="AU1138" s="22"/>
      <c r="AV1138" s="22"/>
      <c r="AW1138" s="22"/>
      <c r="AX1138" s="22"/>
      <c r="AY1138" s="22"/>
      <c r="AZ1138" s="22"/>
      <c r="BA1138" s="22"/>
      <c r="BB1138" s="22"/>
      <c r="BC1138" s="22"/>
      <c r="BD1138" s="22"/>
      <c r="BE1138" s="22"/>
      <c r="BF1138" s="22"/>
      <c r="BG1138" s="22"/>
      <c r="BH1138" s="22"/>
      <c r="BI1138" s="22"/>
      <c r="BJ1138" s="22"/>
      <c r="BK1138" s="22"/>
      <c r="BL1138" s="22"/>
      <c r="BM1138" s="22"/>
      <c r="BN1138" s="22"/>
      <c r="BO1138" s="22"/>
      <c r="BP1138" s="22"/>
      <c r="BQ1138" s="22"/>
      <c r="BR1138" s="22"/>
      <c r="BS1138" s="22"/>
      <c r="BT1138" s="22"/>
      <c r="BU1138" s="22"/>
      <c r="BV1138" s="22"/>
      <c r="BW1138" s="22"/>
      <c r="BX1138" s="22"/>
      <c r="BY1138" s="22"/>
      <c r="BZ1138" s="22"/>
      <c r="CA1138" s="22"/>
      <c r="CB1138" s="22"/>
      <c r="CC1138" s="22"/>
      <c r="CD1138" s="22"/>
      <c r="CE1138" s="22"/>
      <c r="CF1138" s="22"/>
      <c r="CG1138" s="22"/>
      <c r="CH1138" s="22"/>
      <c r="CI1138" s="22"/>
      <c r="CJ1138" s="22"/>
      <c r="CK1138" s="22"/>
      <c r="CL1138" s="22"/>
      <c r="CM1138" s="22"/>
      <c r="CN1138" s="22"/>
      <c r="CO1138" s="22"/>
      <c r="CP1138" s="22"/>
      <c r="CQ1138" s="22"/>
      <c r="CR1138" s="22"/>
      <c r="CS1138" s="22"/>
      <c r="CT1138" s="22"/>
      <c r="CU1138" s="22"/>
      <c r="CV1138" s="22"/>
      <c r="CW1138" s="22"/>
      <c r="CX1138" s="22"/>
      <c r="CY1138" s="22"/>
      <c r="CZ1138" s="22"/>
      <c r="DA1138" s="22"/>
      <c r="DB1138" s="22"/>
      <c r="DC1138" s="22"/>
      <c r="DD1138" s="22"/>
      <c r="DE1138" s="22"/>
      <c r="DF1138" s="22"/>
      <c r="DG1138" s="22"/>
      <c r="DH1138" s="22"/>
      <c r="DI1138" s="22"/>
      <c r="DJ1138" s="22"/>
      <c r="DK1138" s="22"/>
      <c r="DL1138" s="22"/>
      <c r="DM1138" s="22"/>
      <c r="DN1138" s="22"/>
      <c r="DO1138" s="22"/>
      <c r="DP1138" s="22"/>
      <c r="DQ1138" s="22"/>
      <c r="DR1138" s="22"/>
      <c r="DS1138" s="22"/>
      <c r="DT1138" s="22"/>
      <c r="DU1138" s="22"/>
      <c r="DV1138" s="22"/>
      <c r="DW1138" s="22"/>
      <c r="DX1138" s="22"/>
      <c r="DY1138" s="22"/>
      <c r="DZ1138" s="22"/>
      <c r="EA1138" s="22"/>
      <c r="EB1138" s="22"/>
      <c r="EC1138" s="22"/>
      <c r="ED1138" s="22"/>
      <c r="EE1138" s="22"/>
      <c r="EF1138" s="22"/>
      <c r="EG1138" s="22"/>
      <c r="EH1138" s="22"/>
      <c r="EI1138" s="22"/>
      <c r="EJ1138" s="22"/>
      <c r="EK1138" s="22"/>
      <c r="EL1138" s="22"/>
      <c r="EM1138" s="22"/>
      <c r="EN1138" s="22"/>
      <c r="EO1138" s="22"/>
      <c r="EP1138" s="22"/>
      <c r="EQ1138" s="22"/>
      <c r="ER1138" s="22"/>
      <c r="ES1138" s="22"/>
      <c r="ET1138" s="22"/>
      <c r="EU1138" s="22"/>
      <c r="EV1138" s="22"/>
      <c r="EW1138" s="22"/>
      <c r="EX1138" s="22"/>
      <c r="EY1138" s="22"/>
      <c r="EZ1138" s="22"/>
      <c r="FA1138" s="22"/>
      <c r="FB1138" s="22"/>
      <c r="FC1138" s="22"/>
      <c r="FD1138" s="22"/>
      <c r="FE1138" s="22"/>
      <c r="FF1138" s="22"/>
      <c r="FG1138" s="22"/>
      <c r="FH1138" s="22"/>
      <c r="FI1138" s="22"/>
      <c r="FJ1138" s="22"/>
      <c r="FK1138" s="196"/>
      <c r="FQ1138" s="99"/>
    </row>
    <row r="1139" spans="2:173" s="12" customFormat="1">
      <c r="B1139" s="22"/>
      <c r="E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  <c r="Z1139" s="22"/>
      <c r="AA1139" s="22"/>
      <c r="AB1139" s="22"/>
      <c r="AC1139" s="22"/>
      <c r="AD1139" s="22"/>
      <c r="AE1139" s="22"/>
      <c r="AF1139" s="22"/>
      <c r="AG1139" s="22"/>
      <c r="AH1139" s="22"/>
      <c r="AI1139" s="22"/>
      <c r="AJ1139" s="22"/>
      <c r="AK1139" s="22"/>
      <c r="AL1139" s="22"/>
      <c r="AM1139" s="22"/>
      <c r="AN1139" s="22"/>
      <c r="AO1139" s="22"/>
      <c r="AP1139" s="22"/>
      <c r="AQ1139" s="22"/>
      <c r="AR1139" s="22"/>
      <c r="AS1139" s="22"/>
      <c r="AT1139" s="22"/>
      <c r="AU1139" s="22"/>
      <c r="AV1139" s="22"/>
      <c r="AW1139" s="22"/>
      <c r="AX1139" s="22"/>
      <c r="AY1139" s="22"/>
      <c r="AZ1139" s="22"/>
      <c r="BA1139" s="22"/>
      <c r="BB1139" s="22"/>
      <c r="BC1139" s="22"/>
      <c r="BD1139" s="22"/>
      <c r="BE1139" s="22"/>
      <c r="BF1139" s="22"/>
      <c r="BG1139" s="22"/>
      <c r="BH1139" s="22"/>
      <c r="BI1139" s="22"/>
      <c r="BJ1139" s="22"/>
      <c r="BK1139" s="22"/>
      <c r="BL1139" s="22"/>
      <c r="BM1139" s="22"/>
      <c r="BN1139" s="22"/>
      <c r="BO1139" s="22"/>
      <c r="BP1139" s="22"/>
      <c r="BQ1139" s="22"/>
      <c r="BR1139" s="22"/>
      <c r="BS1139" s="22"/>
      <c r="BT1139" s="22"/>
      <c r="BU1139" s="22"/>
      <c r="BV1139" s="22"/>
      <c r="BW1139" s="22"/>
      <c r="BX1139" s="22"/>
      <c r="BY1139" s="22"/>
      <c r="BZ1139" s="22"/>
      <c r="CA1139" s="22"/>
      <c r="CB1139" s="22"/>
      <c r="CC1139" s="22"/>
      <c r="CD1139" s="22"/>
      <c r="CE1139" s="22"/>
      <c r="CF1139" s="22"/>
      <c r="CG1139" s="22"/>
      <c r="CH1139" s="22"/>
      <c r="CI1139" s="22"/>
      <c r="CJ1139" s="22"/>
      <c r="CK1139" s="22"/>
      <c r="CL1139" s="22"/>
      <c r="CM1139" s="22"/>
      <c r="CN1139" s="22"/>
      <c r="CO1139" s="22"/>
      <c r="CP1139" s="22"/>
      <c r="CQ1139" s="22"/>
      <c r="CR1139" s="22"/>
      <c r="CS1139" s="22"/>
      <c r="CT1139" s="22"/>
      <c r="CU1139" s="22"/>
      <c r="CV1139" s="22"/>
      <c r="CW1139" s="22"/>
      <c r="CX1139" s="22"/>
      <c r="CY1139" s="22"/>
      <c r="CZ1139" s="22"/>
      <c r="DA1139" s="22"/>
      <c r="DB1139" s="22"/>
      <c r="DC1139" s="22"/>
      <c r="DD1139" s="22"/>
      <c r="DE1139" s="22"/>
      <c r="DF1139" s="22"/>
      <c r="DG1139" s="22"/>
      <c r="DH1139" s="22"/>
      <c r="DI1139" s="22"/>
      <c r="DJ1139" s="22"/>
      <c r="DK1139" s="22"/>
      <c r="DL1139" s="22"/>
      <c r="DM1139" s="22"/>
      <c r="DN1139" s="22"/>
      <c r="DO1139" s="22"/>
      <c r="DP1139" s="22"/>
      <c r="DQ1139" s="22"/>
      <c r="DR1139" s="22"/>
      <c r="DS1139" s="22"/>
      <c r="DT1139" s="22"/>
      <c r="DU1139" s="22"/>
      <c r="DV1139" s="22"/>
      <c r="DW1139" s="22"/>
      <c r="DX1139" s="22"/>
      <c r="DY1139" s="22"/>
      <c r="DZ1139" s="22"/>
      <c r="EA1139" s="22"/>
      <c r="EB1139" s="22"/>
      <c r="EC1139" s="22"/>
      <c r="ED1139" s="22"/>
      <c r="EE1139" s="22"/>
      <c r="EF1139" s="22"/>
      <c r="EG1139" s="22"/>
      <c r="EH1139" s="22"/>
      <c r="EI1139" s="22"/>
      <c r="EJ1139" s="22"/>
      <c r="EK1139" s="22"/>
      <c r="EL1139" s="22"/>
      <c r="EM1139" s="22"/>
      <c r="EN1139" s="22"/>
      <c r="EO1139" s="22"/>
      <c r="EP1139" s="22"/>
      <c r="EQ1139" s="22"/>
      <c r="ER1139" s="22"/>
      <c r="ES1139" s="22"/>
      <c r="ET1139" s="22"/>
      <c r="EU1139" s="22"/>
      <c r="EV1139" s="22"/>
      <c r="EW1139" s="22"/>
      <c r="EX1139" s="22"/>
      <c r="EY1139" s="22"/>
      <c r="EZ1139" s="22"/>
      <c r="FA1139" s="22"/>
      <c r="FB1139" s="22"/>
      <c r="FC1139" s="22"/>
      <c r="FD1139" s="22"/>
      <c r="FE1139" s="22"/>
      <c r="FF1139" s="22"/>
      <c r="FG1139" s="22"/>
      <c r="FH1139" s="22"/>
      <c r="FI1139" s="22"/>
      <c r="FJ1139" s="22"/>
      <c r="FK1139" s="196"/>
      <c r="FQ1139" s="99"/>
    </row>
    <row r="1140" spans="2:173" s="12" customFormat="1">
      <c r="B1140" s="22"/>
      <c r="E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  <c r="Z1140" s="22"/>
      <c r="AA1140" s="22"/>
      <c r="AB1140" s="22"/>
      <c r="AC1140" s="22"/>
      <c r="AD1140" s="22"/>
      <c r="AE1140" s="22"/>
      <c r="AF1140" s="22"/>
      <c r="AG1140" s="22"/>
      <c r="AH1140" s="22"/>
      <c r="AI1140" s="22"/>
      <c r="AJ1140" s="22"/>
      <c r="AK1140" s="22"/>
      <c r="AL1140" s="22"/>
      <c r="AM1140" s="22"/>
      <c r="AN1140" s="22"/>
      <c r="AO1140" s="22"/>
      <c r="AP1140" s="22"/>
      <c r="AQ1140" s="22"/>
      <c r="AR1140" s="22"/>
      <c r="AS1140" s="22"/>
      <c r="AT1140" s="22"/>
      <c r="AU1140" s="22"/>
      <c r="AV1140" s="22"/>
      <c r="AW1140" s="22"/>
      <c r="AX1140" s="22"/>
      <c r="AY1140" s="22"/>
      <c r="AZ1140" s="22"/>
      <c r="BA1140" s="22"/>
      <c r="BB1140" s="22"/>
      <c r="BC1140" s="22"/>
      <c r="BD1140" s="22"/>
      <c r="BE1140" s="22"/>
      <c r="BF1140" s="22"/>
      <c r="BG1140" s="22"/>
      <c r="BH1140" s="22"/>
      <c r="BI1140" s="22"/>
      <c r="BJ1140" s="22"/>
      <c r="BK1140" s="22"/>
      <c r="BL1140" s="22"/>
      <c r="BM1140" s="22"/>
      <c r="BN1140" s="22"/>
      <c r="BO1140" s="22"/>
      <c r="BP1140" s="22"/>
      <c r="BQ1140" s="22"/>
      <c r="BR1140" s="22"/>
      <c r="BS1140" s="22"/>
      <c r="BT1140" s="22"/>
      <c r="BU1140" s="22"/>
      <c r="BV1140" s="22"/>
      <c r="BW1140" s="22"/>
      <c r="BX1140" s="22"/>
      <c r="BY1140" s="22"/>
      <c r="BZ1140" s="22"/>
      <c r="CA1140" s="22"/>
      <c r="CB1140" s="22"/>
      <c r="CC1140" s="22"/>
      <c r="CD1140" s="22"/>
      <c r="CE1140" s="22"/>
      <c r="CF1140" s="22"/>
      <c r="CG1140" s="22"/>
      <c r="CH1140" s="22"/>
      <c r="CI1140" s="22"/>
      <c r="CJ1140" s="22"/>
      <c r="CK1140" s="22"/>
      <c r="CL1140" s="22"/>
      <c r="CM1140" s="22"/>
      <c r="CN1140" s="22"/>
      <c r="CO1140" s="22"/>
      <c r="CP1140" s="22"/>
      <c r="CQ1140" s="22"/>
      <c r="CR1140" s="22"/>
      <c r="CS1140" s="22"/>
      <c r="CT1140" s="22"/>
      <c r="CU1140" s="22"/>
      <c r="CV1140" s="22"/>
      <c r="CW1140" s="22"/>
      <c r="CX1140" s="22"/>
      <c r="CY1140" s="22"/>
      <c r="CZ1140" s="22"/>
      <c r="DA1140" s="22"/>
      <c r="DB1140" s="22"/>
      <c r="DC1140" s="22"/>
      <c r="DD1140" s="22"/>
      <c r="DE1140" s="22"/>
      <c r="DF1140" s="22"/>
      <c r="DG1140" s="22"/>
      <c r="DH1140" s="22"/>
      <c r="DI1140" s="22"/>
      <c r="DJ1140" s="22"/>
      <c r="DK1140" s="22"/>
      <c r="DL1140" s="22"/>
      <c r="DM1140" s="22"/>
      <c r="DN1140" s="22"/>
      <c r="DO1140" s="22"/>
      <c r="DP1140" s="22"/>
      <c r="DQ1140" s="22"/>
      <c r="DR1140" s="22"/>
      <c r="DS1140" s="22"/>
      <c r="DT1140" s="22"/>
      <c r="DU1140" s="22"/>
      <c r="DV1140" s="22"/>
      <c r="DW1140" s="22"/>
      <c r="DX1140" s="22"/>
      <c r="DY1140" s="22"/>
      <c r="DZ1140" s="22"/>
      <c r="EA1140" s="22"/>
      <c r="EB1140" s="22"/>
      <c r="EC1140" s="22"/>
      <c r="ED1140" s="22"/>
      <c r="EE1140" s="22"/>
      <c r="EF1140" s="22"/>
      <c r="EG1140" s="22"/>
      <c r="EH1140" s="22"/>
      <c r="EI1140" s="22"/>
      <c r="EJ1140" s="22"/>
      <c r="EK1140" s="22"/>
      <c r="EL1140" s="22"/>
      <c r="EM1140" s="22"/>
      <c r="EN1140" s="22"/>
      <c r="EO1140" s="22"/>
      <c r="EP1140" s="22"/>
      <c r="EQ1140" s="22"/>
      <c r="ER1140" s="22"/>
      <c r="ES1140" s="22"/>
      <c r="ET1140" s="22"/>
      <c r="EU1140" s="22"/>
      <c r="EV1140" s="22"/>
      <c r="EW1140" s="22"/>
      <c r="EX1140" s="22"/>
      <c r="EY1140" s="22"/>
      <c r="EZ1140" s="22"/>
      <c r="FA1140" s="22"/>
      <c r="FB1140" s="22"/>
      <c r="FC1140" s="22"/>
      <c r="FD1140" s="22"/>
      <c r="FE1140" s="22"/>
      <c r="FF1140" s="22"/>
      <c r="FG1140" s="22"/>
      <c r="FH1140" s="22"/>
      <c r="FI1140" s="22"/>
      <c r="FJ1140" s="22"/>
      <c r="FK1140" s="196"/>
      <c r="FQ1140" s="99"/>
    </row>
    <row r="1141" spans="2:173" s="12" customFormat="1">
      <c r="B1141" s="22"/>
      <c r="E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  <c r="Z1141" s="22"/>
      <c r="AA1141" s="22"/>
      <c r="AB1141" s="22"/>
      <c r="AC1141" s="22"/>
      <c r="AD1141" s="22"/>
      <c r="AE1141" s="22"/>
      <c r="AF1141" s="22"/>
      <c r="AG1141" s="22"/>
      <c r="AH1141" s="22"/>
      <c r="AI1141" s="22"/>
      <c r="AJ1141" s="22"/>
      <c r="AK1141" s="22"/>
      <c r="AL1141" s="22"/>
      <c r="AM1141" s="22"/>
      <c r="AN1141" s="22"/>
      <c r="AO1141" s="22"/>
      <c r="AP1141" s="22"/>
      <c r="AQ1141" s="22"/>
      <c r="AR1141" s="22"/>
      <c r="AS1141" s="22"/>
      <c r="AT1141" s="22"/>
      <c r="AU1141" s="22"/>
      <c r="AV1141" s="22"/>
      <c r="AW1141" s="22"/>
      <c r="AX1141" s="22"/>
      <c r="AY1141" s="22"/>
      <c r="AZ1141" s="22"/>
      <c r="BA1141" s="22"/>
      <c r="BB1141" s="22"/>
      <c r="BC1141" s="22"/>
      <c r="BD1141" s="22"/>
      <c r="BE1141" s="22"/>
      <c r="BF1141" s="22"/>
      <c r="BG1141" s="22"/>
      <c r="BH1141" s="22"/>
      <c r="BI1141" s="22"/>
      <c r="BJ1141" s="22"/>
      <c r="BK1141" s="22"/>
      <c r="BL1141" s="22"/>
      <c r="BM1141" s="22"/>
      <c r="BN1141" s="22"/>
      <c r="BO1141" s="22"/>
      <c r="BP1141" s="22"/>
      <c r="BQ1141" s="22"/>
      <c r="BR1141" s="22"/>
      <c r="BS1141" s="22"/>
      <c r="BT1141" s="22"/>
      <c r="BU1141" s="22"/>
      <c r="BV1141" s="22"/>
      <c r="BW1141" s="22"/>
      <c r="BX1141" s="22"/>
      <c r="BY1141" s="22"/>
      <c r="BZ1141" s="22"/>
      <c r="CA1141" s="22"/>
      <c r="CB1141" s="22"/>
      <c r="CC1141" s="22"/>
      <c r="CD1141" s="22"/>
      <c r="CE1141" s="22"/>
      <c r="CF1141" s="22"/>
      <c r="CG1141" s="22"/>
      <c r="CH1141" s="22"/>
      <c r="CI1141" s="22"/>
      <c r="CJ1141" s="22"/>
      <c r="CK1141" s="22"/>
      <c r="CL1141" s="22"/>
      <c r="CM1141" s="22"/>
      <c r="CN1141" s="22"/>
      <c r="CO1141" s="22"/>
      <c r="CP1141" s="22"/>
      <c r="CQ1141" s="22"/>
      <c r="CR1141" s="22"/>
      <c r="CS1141" s="22"/>
      <c r="CT1141" s="22"/>
      <c r="CU1141" s="22"/>
      <c r="CV1141" s="22"/>
      <c r="CW1141" s="22"/>
      <c r="CX1141" s="22"/>
      <c r="CY1141" s="22"/>
      <c r="CZ1141" s="22"/>
      <c r="DA1141" s="22"/>
      <c r="DB1141" s="22"/>
      <c r="DC1141" s="22"/>
      <c r="DD1141" s="22"/>
      <c r="DE1141" s="22"/>
      <c r="DF1141" s="22"/>
      <c r="DG1141" s="22"/>
      <c r="DH1141" s="22"/>
      <c r="DI1141" s="22"/>
      <c r="DJ1141" s="22"/>
      <c r="DK1141" s="22"/>
      <c r="DL1141" s="22"/>
      <c r="DM1141" s="22"/>
      <c r="DN1141" s="22"/>
      <c r="DO1141" s="22"/>
      <c r="DP1141" s="22"/>
      <c r="DQ1141" s="22"/>
      <c r="DR1141" s="22"/>
      <c r="DS1141" s="22"/>
      <c r="DT1141" s="22"/>
      <c r="DU1141" s="22"/>
      <c r="DV1141" s="22"/>
      <c r="DW1141" s="22"/>
      <c r="DX1141" s="22"/>
      <c r="DY1141" s="22"/>
      <c r="DZ1141" s="22"/>
      <c r="EA1141" s="22"/>
      <c r="EB1141" s="22"/>
      <c r="EC1141" s="22"/>
      <c r="ED1141" s="22"/>
      <c r="EE1141" s="22"/>
      <c r="EF1141" s="22"/>
      <c r="EG1141" s="22"/>
      <c r="EH1141" s="22"/>
      <c r="EI1141" s="22"/>
      <c r="EJ1141" s="22"/>
      <c r="EK1141" s="22"/>
      <c r="EL1141" s="22"/>
      <c r="EM1141" s="22"/>
      <c r="EN1141" s="22"/>
      <c r="EO1141" s="22"/>
      <c r="EP1141" s="22"/>
      <c r="EQ1141" s="22"/>
      <c r="ER1141" s="22"/>
      <c r="ES1141" s="22"/>
      <c r="ET1141" s="22"/>
      <c r="EU1141" s="22"/>
      <c r="EV1141" s="22"/>
      <c r="EW1141" s="22"/>
      <c r="EX1141" s="22"/>
      <c r="EY1141" s="22"/>
      <c r="EZ1141" s="22"/>
      <c r="FA1141" s="22"/>
      <c r="FB1141" s="22"/>
      <c r="FC1141" s="22"/>
      <c r="FD1141" s="22"/>
      <c r="FE1141" s="22"/>
      <c r="FF1141" s="22"/>
      <c r="FG1141" s="22"/>
      <c r="FH1141" s="22"/>
      <c r="FI1141" s="22"/>
      <c r="FJ1141" s="22"/>
      <c r="FK1141" s="196"/>
      <c r="FQ1141" s="99"/>
    </row>
    <row r="1142" spans="2:173" s="12" customFormat="1">
      <c r="B1142" s="22"/>
      <c r="E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  <c r="Z1142" s="22"/>
      <c r="AA1142" s="22"/>
      <c r="AB1142" s="22"/>
      <c r="AC1142" s="22"/>
      <c r="AD1142" s="22"/>
      <c r="AE1142" s="22"/>
      <c r="AF1142" s="22"/>
      <c r="AG1142" s="22"/>
      <c r="AH1142" s="22"/>
      <c r="AI1142" s="22"/>
      <c r="AJ1142" s="22"/>
      <c r="AK1142" s="22"/>
      <c r="AL1142" s="22"/>
      <c r="AM1142" s="22"/>
      <c r="AN1142" s="22"/>
      <c r="AO1142" s="22"/>
      <c r="AP1142" s="22"/>
      <c r="AQ1142" s="22"/>
      <c r="AR1142" s="22"/>
      <c r="AS1142" s="22"/>
      <c r="AT1142" s="22"/>
      <c r="AU1142" s="22"/>
      <c r="AV1142" s="22"/>
      <c r="AW1142" s="22"/>
      <c r="AX1142" s="22"/>
      <c r="AY1142" s="22"/>
      <c r="AZ1142" s="22"/>
      <c r="BA1142" s="22"/>
      <c r="BB1142" s="22"/>
      <c r="BC1142" s="22"/>
      <c r="BD1142" s="22"/>
      <c r="BE1142" s="22"/>
      <c r="BF1142" s="22"/>
      <c r="BG1142" s="22"/>
      <c r="BH1142" s="22"/>
      <c r="BI1142" s="22"/>
      <c r="BJ1142" s="22"/>
      <c r="BK1142" s="22"/>
      <c r="BL1142" s="22"/>
      <c r="BM1142" s="22"/>
      <c r="BN1142" s="22"/>
      <c r="BO1142" s="22"/>
      <c r="BP1142" s="22"/>
      <c r="BQ1142" s="22"/>
      <c r="BR1142" s="22"/>
      <c r="BS1142" s="22"/>
      <c r="BT1142" s="22"/>
      <c r="BU1142" s="22"/>
      <c r="BV1142" s="22"/>
      <c r="BW1142" s="22"/>
      <c r="BX1142" s="22"/>
      <c r="BY1142" s="22"/>
      <c r="BZ1142" s="22"/>
      <c r="CA1142" s="22"/>
      <c r="CB1142" s="22"/>
      <c r="CC1142" s="22"/>
      <c r="CD1142" s="22"/>
      <c r="CE1142" s="22"/>
      <c r="CF1142" s="22"/>
      <c r="CG1142" s="22"/>
      <c r="CH1142" s="22"/>
      <c r="CI1142" s="22"/>
      <c r="CJ1142" s="22"/>
      <c r="CK1142" s="22"/>
      <c r="CL1142" s="22"/>
      <c r="CM1142" s="22"/>
      <c r="CN1142" s="22"/>
      <c r="CO1142" s="22"/>
      <c r="CP1142" s="22"/>
      <c r="CQ1142" s="22"/>
      <c r="CR1142" s="22"/>
      <c r="CS1142" s="22"/>
      <c r="CT1142" s="22"/>
      <c r="CU1142" s="22"/>
      <c r="CV1142" s="22"/>
      <c r="CW1142" s="22"/>
      <c r="CX1142" s="22"/>
      <c r="CY1142" s="22"/>
      <c r="CZ1142" s="22"/>
      <c r="DA1142" s="22"/>
      <c r="DB1142" s="22"/>
      <c r="DC1142" s="22"/>
      <c r="DD1142" s="22"/>
      <c r="DE1142" s="22"/>
      <c r="DF1142" s="22"/>
      <c r="DG1142" s="22"/>
      <c r="DH1142" s="22"/>
      <c r="DI1142" s="22"/>
      <c r="DJ1142" s="22"/>
      <c r="DK1142" s="22"/>
      <c r="DL1142" s="22"/>
      <c r="DM1142" s="22"/>
      <c r="DN1142" s="22"/>
      <c r="DO1142" s="22"/>
      <c r="DP1142" s="22"/>
      <c r="DQ1142" s="22"/>
      <c r="DR1142" s="22"/>
      <c r="DS1142" s="22"/>
      <c r="DT1142" s="22"/>
      <c r="DU1142" s="22"/>
      <c r="DV1142" s="22"/>
      <c r="DW1142" s="22"/>
      <c r="DX1142" s="22"/>
      <c r="DY1142" s="22"/>
      <c r="DZ1142" s="22"/>
      <c r="EA1142" s="22"/>
      <c r="EB1142" s="22"/>
      <c r="EC1142" s="22"/>
      <c r="ED1142" s="22"/>
      <c r="EE1142" s="22"/>
      <c r="EF1142" s="22"/>
      <c r="EG1142" s="22"/>
      <c r="EH1142" s="22"/>
      <c r="EI1142" s="22"/>
      <c r="EJ1142" s="22"/>
      <c r="EK1142" s="22"/>
      <c r="EL1142" s="22"/>
      <c r="EM1142" s="22"/>
      <c r="EN1142" s="22"/>
      <c r="EO1142" s="22"/>
      <c r="EP1142" s="22"/>
      <c r="EQ1142" s="22"/>
      <c r="ER1142" s="22"/>
      <c r="ES1142" s="22"/>
      <c r="ET1142" s="22"/>
      <c r="EU1142" s="22"/>
      <c r="EV1142" s="22"/>
      <c r="EW1142" s="22"/>
      <c r="EX1142" s="22"/>
      <c r="EY1142" s="22"/>
      <c r="EZ1142" s="22"/>
      <c r="FA1142" s="22"/>
      <c r="FB1142" s="22"/>
      <c r="FC1142" s="22"/>
      <c r="FD1142" s="22"/>
      <c r="FE1142" s="22"/>
      <c r="FF1142" s="22"/>
      <c r="FG1142" s="22"/>
      <c r="FH1142" s="22"/>
      <c r="FI1142" s="22"/>
      <c r="FJ1142" s="22"/>
      <c r="FK1142" s="196"/>
      <c r="FQ1142" s="99"/>
    </row>
    <row r="1143" spans="2:173" s="12" customFormat="1">
      <c r="B1143" s="22"/>
      <c r="E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  <c r="AD1143" s="22"/>
      <c r="AE1143" s="22"/>
      <c r="AF1143" s="22"/>
      <c r="AG1143" s="22"/>
      <c r="AH1143" s="22"/>
      <c r="AI1143" s="22"/>
      <c r="AJ1143" s="22"/>
      <c r="AK1143" s="22"/>
      <c r="AL1143" s="22"/>
      <c r="AM1143" s="22"/>
      <c r="AN1143" s="22"/>
      <c r="AO1143" s="22"/>
      <c r="AP1143" s="22"/>
      <c r="AQ1143" s="22"/>
      <c r="AR1143" s="22"/>
      <c r="AS1143" s="22"/>
      <c r="AT1143" s="22"/>
      <c r="AU1143" s="22"/>
      <c r="AV1143" s="22"/>
      <c r="AW1143" s="22"/>
      <c r="AX1143" s="22"/>
      <c r="AY1143" s="22"/>
      <c r="AZ1143" s="22"/>
      <c r="BA1143" s="22"/>
      <c r="BB1143" s="22"/>
      <c r="BC1143" s="22"/>
      <c r="BD1143" s="22"/>
      <c r="BE1143" s="22"/>
      <c r="BF1143" s="22"/>
      <c r="BG1143" s="22"/>
      <c r="BH1143" s="22"/>
      <c r="BI1143" s="22"/>
      <c r="BJ1143" s="22"/>
      <c r="BK1143" s="22"/>
      <c r="BL1143" s="22"/>
      <c r="BM1143" s="22"/>
      <c r="BN1143" s="22"/>
      <c r="BO1143" s="22"/>
      <c r="BP1143" s="22"/>
      <c r="BQ1143" s="22"/>
      <c r="BR1143" s="22"/>
      <c r="BS1143" s="22"/>
      <c r="BT1143" s="22"/>
      <c r="BU1143" s="22"/>
      <c r="BV1143" s="22"/>
      <c r="BW1143" s="22"/>
      <c r="BX1143" s="22"/>
      <c r="BY1143" s="22"/>
      <c r="BZ1143" s="22"/>
      <c r="CA1143" s="22"/>
      <c r="CB1143" s="22"/>
      <c r="CC1143" s="22"/>
      <c r="CD1143" s="22"/>
      <c r="CE1143" s="22"/>
      <c r="CF1143" s="22"/>
      <c r="CG1143" s="22"/>
      <c r="CH1143" s="22"/>
      <c r="CI1143" s="22"/>
      <c r="CJ1143" s="22"/>
      <c r="CK1143" s="22"/>
      <c r="CL1143" s="22"/>
      <c r="CM1143" s="22"/>
      <c r="CN1143" s="22"/>
      <c r="CO1143" s="22"/>
      <c r="CP1143" s="22"/>
      <c r="CQ1143" s="22"/>
      <c r="CR1143" s="22"/>
      <c r="CS1143" s="22"/>
      <c r="CT1143" s="22"/>
      <c r="CU1143" s="22"/>
      <c r="CV1143" s="22"/>
      <c r="CW1143" s="22"/>
      <c r="CX1143" s="22"/>
      <c r="CY1143" s="22"/>
      <c r="CZ1143" s="22"/>
      <c r="DA1143" s="22"/>
      <c r="DB1143" s="22"/>
      <c r="DC1143" s="22"/>
      <c r="DD1143" s="22"/>
      <c r="DE1143" s="22"/>
      <c r="DF1143" s="22"/>
      <c r="DG1143" s="22"/>
      <c r="DH1143" s="22"/>
      <c r="DI1143" s="22"/>
      <c r="DJ1143" s="22"/>
      <c r="DK1143" s="22"/>
      <c r="DL1143" s="22"/>
      <c r="DM1143" s="22"/>
      <c r="DN1143" s="22"/>
      <c r="DO1143" s="22"/>
      <c r="DP1143" s="22"/>
      <c r="DQ1143" s="22"/>
      <c r="DR1143" s="22"/>
      <c r="DS1143" s="22"/>
      <c r="DT1143" s="22"/>
      <c r="DU1143" s="22"/>
      <c r="DV1143" s="22"/>
      <c r="DW1143" s="22"/>
      <c r="DX1143" s="22"/>
      <c r="DY1143" s="22"/>
      <c r="DZ1143" s="22"/>
      <c r="EA1143" s="22"/>
      <c r="EB1143" s="22"/>
      <c r="EC1143" s="22"/>
      <c r="ED1143" s="22"/>
      <c r="EE1143" s="22"/>
      <c r="EF1143" s="22"/>
      <c r="EG1143" s="22"/>
      <c r="EH1143" s="22"/>
      <c r="EI1143" s="22"/>
      <c r="EJ1143" s="22"/>
      <c r="EK1143" s="22"/>
      <c r="EL1143" s="22"/>
      <c r="EM1143" s="22"/>
      <c r="EN1143" s="22"/>
      <c r="EO1143" s="22"/>
      <c r="EP1143" s="22"/>
      <c r="EQ1143" s="22"/>
      <c r="ER1143" s="22"/>
      <c r="ES1143" s="22"/>
      <c r="ET1143" s="22"/>
      <c r="EU1143" s="22"/>
      <c r="EV1143" s="22"/>
      <c r="EW1143" s="22"/>
      <c r="EX1143" s="22"/>
      <c r="EY1143" s="22"/>
      <c r="EZ1143" s="22"/>
      <c r="FA1143" s="22"/>
      <c r="FB1143" s="22"/>
      <c r="FC1143" s="22"/>
      <c r="FD1143" s="22"/>
      <c r="FE1143" s="22"/>
      <c r="FF1143" s="22"/>
      <c r="FG1143" s="22"/>
      <c r="FH1143" s="22"/>
      <c r="FI1143" s="22"/>
      <c r="FJ1143" s="22"/>
      <c r="FK1143" s="196"/>
      <c r="FQ1143" s="99"/>
    </row>
    <row r="1144" spans="2:173" s="12" customFormat="1">
      <c r="B1144" s="22"/>
      <c r="E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  <c r="Z1144" s="22"/>
      <c r="AA1144" s="22"/>
      <c r="AB1144" s="22"/>
      <c r="AC1144" s="22"/>
      <c r="AD1144" s="22"/>
      <c r="AE1144" s="22"/>
      <c r="AF1144" s="22"/>
      <c r="AG1144" s="22"/>
      <c r="AH1144" s="22"/>
      <c r="AI1144" s="22"/>
      <c r="AJ1144" s="22"/>
      <c r="AK1144" s="22"/>
      <c r="AL1144" s="22"/>
      <c r="AM1144" s="22"/>
      <c r="AN1144" s="22"/>
      <c r="AO1144" s="22"/>
      <c r="AP1144" s="22"/>
      <c r="AQ1144" s="22"/>
      <c r="AR1144" s="22"/>
      <c r="AS1144" s="22"/>
      <c r="AT1144" s="22"/>
      <c r="AU1144" s="22"/>
      <c r="AV1144" s="22"/>
      <c r="AW1144" s="22"/>
      <c r="AX1144" s="22"/>
      <c r="AY1144" s="22"/>
      <c r="AZ1144" s="22"/>
      <c r="BA1144" s="22"/>
      <c r="BB1144" s="22"/>
      <c r="BC1144" s="22"/>
      <c r="BD1144" s="22"/>
      <c r="BE1144" s="22"/>
      <c r="BF1144" s="22"/>
      <c r="BG1144" s="22"/>
      <c r="BH1144" s="22"/>
      <c r="BI1144" s="22"/>
      <c r="BJ1144" s="22"/>
      <c r="BK1144" s="22"/>
      <c r="BL1144" s="22"/>
      <c r="BM1144" s="22"/>
      <c r="BN1144" s="22"/>
      <c r="BO1144" s="22"/>
      <c r="BP1144" s="22"/>
      <c r="BQ1144" s="22"/>
      <c r="BR1144" s="22"/>
      <c r="BS1144" s="22"/>
      <c r="BT1144" s="22"/>
      <c r="BU1144" s="22"/>
      <c r="BV1144" s="22"/>
      <c r="BW1144" s="22"/>
      <c r="BX1144" s="22"/>
      <c r="BY1144" s="22"/>
      <c r="BZ1144" s="22"/>
      <c r="CA1144" s="22"/>
      <c r="CB1144" s="22"/>
      <c r="CC1144" s="22"/>
      <c r="CD1144" s="22"/>
      <c r="CE1144" s="22"/>
      <c r="CF1144" s="22"/>
      <c r="CG1144" s="22"/>
      <c r="CH1144" s="22"/>
      <c r="CI1144" s="22"/>
      <c r="CJ1144" s="22"/>
      <c r="CK1144" s="22"/>
      <c r="CL1144" s="22"/>
      <c r="CM1144" s="22"/>
      <c r="CN1144" s="22"/>
      <c r="CO1144" s="22"/>
      <c r="CP1144" s="22"/>
      <c r="CQ1144" s="22"/>
      <c r="CR1144" s="22"/>
      <c r="CS1144" s="22"/>
      <c r="CT1144" s="22"/>
      <c r="CU1144" s="22"/>
      <c r="CV1144" s="22"/>
      <c r="CW1144" s="22"/>
      <c r="CX1144" s="22"/>
      <c r="CY1144" s="22"/>
      <c r="CZ1144" s="22"/>
      <c r="DA1144" s="22"/>
      <c r="DB1144" s="22"/>
      <c r="DC1144" s="22"/>
      <c r="DD1144" s="22"/>
      <c r="DE1144" s="22"/>
      <c r="DF1144" s="22"/>
      <c r="DG1144" s="22"/>
      <c r="DH1144" s="22"/>
      <c r="DI1144" s="22"/>
      <c r="DJ1144" s="22"/>
      <c r="DK1144" s="22"/>
      <c r="DL1144" s="22"/>
      <c r="DM1144" s="22"/>
      <c r="DN1144" s="22"/>
      <c r="DO1144" s="22"/>
      <c r="DP1144" s="22"/>
      <c r="DQ1144" s="22"/>
      <c r="DR1144" s="22"/>
      <c r="DS1144" s="22"/>
      <c r="DT1144" s="22"/>
      <c r="DU1144" s="22"/>
      <c r="DV1144" s="22"/>
      <c r="DW1144" s="22"/>
      <c r="DX1144" s="22"/>
      <c r="DY1144" s="22"/>
      <c r="DZ1144" s="22"/>
      <c r="EA1144" s="22"/>
      <c r="EB1144" s="22"/>
      <c r="EC1144" s="22"/>
      <c r="ED1144" s="22"/>
      <c r="EE1144" s="22"/>
      <c r="EF1144" s="22"/>
      <c r="EG1144" s="22"/>
      <c r="EH1144" s="22"/>
      <c r="EI1144" s="22"/>
      <c r="EJ1144" s="22"/>
      <c r="EK1144" s="22"/>
      <c r="EL1144" s="22"/>
      <c r="EM1144" s="22"/>
      <c r="EN1144" s="22"/>
      <c r="EO1144" s="22"/>
      <c r="EP1144" s="22"/>
      <c r="EQ1144" s="22"/>
      <c r="ER1144" s="22"/>
      <c r="ES1144" s="22"/>
      <c r="ET1144" s="22"/>
      <c r="EU1144" s="22"/>
      <c r="EV1144" s="22"/>
      <c r="EW1144" s="22"/>
      <c r="EX1144" s="22"/>
      <c r="EY1144" s="22"/>
      <c r="EZ1144" s="22"/>
      <c r="FA1144" s="22"/>
      <c r="FB1144" s="22"/>
      <c r="FC1144" s="22"/>
      <c r="FD1144" s="22"/>
      <c r="FE1144" s="22"/>
      <c r="FF1144" s="22"/>
      <c r="FG1144" s="22"/>
      <c r="FH1144" s="22"/>
      <c r="FI1144" s="22"/>
      <c r="FJ1144" s="22"/>
      <c r="FK1144" s="196"/>
      <c r="FQ1144" s="99"/>
    </row>
    <row r="1145" spans="2:173" s="12" customFormat="1">
      <c r="B1145" s="22"/>
      <c r="E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  <c r="Z1145" s="22"/>
      <c r="AA1145" s="22"/>
      <c r="AB1145" s="22"/>
      <c r="AC1145" s="22"/>
      <c r="AD1145" s="22"/>
      <c r="AE1145" s="22"/>
      <c r="AF1145" s="22"/>
      <c r="AG1145" s="22"/>
      <c r="AH1145" s="22"/>
      <c r="AI1145" s="22"/>
      <c r="AJ1145" s="22"/>
      <c r="AK1145" s="22"/>
      <c r="AL1145" s="22"/>
      <c r="AM1145" s="22"/>
      <c r="AN1145" s="22"/>
      <c r="AO1145" s="22"/>
      <c r="AP1145" s="22"/>
      <c r="AQ1145" s="22"/>
      <c r="AR1145" s="22"/>
      <c r="AS1145" s="22"/>
      <c r="AT1145" s="22"/>
      <c r="AU1145" s="22"/>
      <c r="AV1145" s="22"/>
      <c r="AW1145" s="22"/>
      <c r="AX1145" s="22"/>
      <c r="AY1145" s="22"/>
      <c r="AZ1145" s="22"/>
      <c r="BA1145" s="22"/>
      <c r="BB1145" s="22"/>
      <c r="BC1145" s="22"/>
      <c r="BD1145" s="22"/>
      <c r="BE1145" s="22"/>
      <c r="BF1145" s="22"/>
      <c r="BG1145" s="22"/>
      <c r="BH1145" s="22"/>
      <c r="BI1145" s="22"/>
      <c r="BJ1145" s="22"/>
      <c r="BK1145" s="22"/>
      <c r="BL1145" s="22"/>
      <c r="BM1145" s="22"/>
      <c r="BN1145" s="22"/>
      <c r="BO1145" s="22"/>
      <c r="BP1145" s="22"/>
      <c r="BQ1145" s="22"/>
      <c r="BR1145" s="22"/>
      <c r="BS1145" s="22"/>
      <c r="BT1145" s="22"/>
      <c r="BU1145" s="22"/>
      <c r="BV1145" s="22"/>
      <c r="BW1145" s="22"/>
      <c r="BX1145" s="22"/>
      <c r="BY1145" s="22"/>
      <c r="BZ1145" s="22"/>
      <c r="CA1145" s="22"/>
      <c r="CB1145" s="22"/>
      <c r="CC1145" s="22"/>
      <c r="CD1145" s="22"/>
      <c r="CE1145" s="22"/>
      <c r="CF1145" s="22"/>
      <c r="CG1145" s="22"/>
      <c r="CH1145" s="22"/>
      <c r="CI1145" s="22"/>
      <c r="CJ1145" s="22"/>
      <c r="CK1145" s="22"/>
      <c r="CL1145" s="22"/>
      <c r="CM1145" s="22"/>
      <c r="CN1145" s="22"/>
      <c r="CO1145" s="22"/>
      <c r="CP1145" s="22"/>
      <c r="CQ1145" s="22"/>
      <c r="CR1145" s="22"/>
      <c r="CS1145" s="22"/>
      <c r="CT1145" s="22"/>
      <c r="CU1145" s="22"/>
      <c r="CV1145" s="22"/>
      <c r="CW1145" s="22"/>
      <c r="CX1145" s="22"/>
      <c r="CY1145" s="22"/>
      <c r="CZ1145" s="22"/>
      <c r="DA1145" s="22"/>
      <c r="DB1145" s="22"/>
      <c r="DC1145" s="22"/>
      <c r="DD1145" s="22"/>
      <c r="DE1145" s="22"/>
      <c r="DF1145" s="22"/>
      <c r="DG1145" s="22"/>
      <c r="DH1145" s="22"/>
      <c r="DI1145" s="22"/>
      <c r="DJ1145" s="22"/>
      <c r="DK1145" s="22"/>
      <c r="DL1145" s="22"/>
      <c r="DM1145" s="22"/>
      <c r="DN1145" s="22"/>
      <c r="DO1145" s="22"/>
      <c r="DP1145" s="22"/>
      <c r="DQ1145" s="22"/>
      <c r="DR1145" s="22"/>
      <c r="DS1145" s="22"/>
      <c r="DT1145" s="22"/>
      <c r="DU1145" s="22"/>
      <c r="DV1145" s="22"/>
      <c r="DW1145" s="22"/>
      <c r="DX1145" s="22"/>
      <c r="DY1145" s="22"/>
      <c r="DZ1145" s="22"/>
      <c r="EA1145" s="22"/>
      <c r="EB1145" s="22"/>
      <c r="EC1145" s="22"/>
      <c r="ED1145" s="22"/>
      <c r="EE1145" s="22"/>
      <c r="EF1145" s="22"/>
      <c r="EG1145" s="22"/>
      <c r="EH1145" s="22"/>
      <c r="EI1145" s="22"/>
      <c r="EJ1145" s="22"/>
      <c r="EK1145" s="22"/>
      <c r="EL1145" s="22"/>
      <c r="EM1145" s="22"/>
      <c r="EN1145" s="22"/>
      <c r="EO1145" s="22"/>
      <c r="EP1145" s="22"/>
      <c r="EQ1145" s="22"/>
      <c r="ER1145" s="22"/>
      <c r="ES1145" s="22"/>
      <c r="ET1145" s="22"/>
      <c r="EU1145" s="22"/>
      <c r="EV1145" s="22"/>
      <c r="EW1145" s="22"/>
      <c r="EX1145" s="22"/>
      <c r="EY1145" s="22"/>
      <c r="EZ1145" s="22"/>
      <c r="FA1145" s="22"/>
      <c r="FB1145" s="22"/>
      <c r="FC1145" s="22"/>
      <c r="FD1145" s="22"/>
      <c r="FE1145" s="22"/>
      <c r="FF1145" s="22"/>
      <c r="FG1145" s="22"/>
      <c r="FH1145" s="22"/>
      <c r="FI1145" s="22"/>
      <c r="FJ1145" s="22"/>
      <c r="FK1145" s="196"/>
      <c r="FQ1145" s="99"/>
    </row>
    <row r="1146" spans="2:173" s="12" customFormat="1">
      <c r="B1146" s="22"/>
      <c r="E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  <c r="Z1146" s="22"/>
      <c r="AA1146" s="22"/>
      <c r="AB1146" s="22"/>
      <c r="AC1146" s="22"/>
      <c r="AD1146" s="22"/>
      <c r="AE1146" s="22"/>
      <c r="AF1146" s="22"/>
      <c r="AG1146" s="22"/>
      <c r="AH1146" s="22"/>
      <c r="AI1146" s="22"/>
      <c r="AJ1146" s="22"/>
      <c r="AK1146" s="22"/>
      <c r="AL1146" s="22"/>
      <c r="AM1146" s="22"/>
      <c r="AN1146" s="22"/>
      <c r="AO1146" s="22"/>
      <c r="AP1146" s="22"/>
      <c r="AQ1146" s="22"/>
      <c r="AR1146" s="22"/>
      <c r="AS1146" s="22"/>
      <c r="AT1146" s="22"/>
      <c r="AU1146" s="22"/>
      <c r="AV1146" s="22"/>
      <c r="AW1146" s="22"/>
      <c r="AX1146" s="22"/>
      <c r="AY1146" s="22"/>
      <c r="AZ1146" s="22"/>
      <c r="BA1146" s="22"/>
      <c r="BB1146" s="22"/>
      <c r="BC1146" s="22"/>
      <c r="BD1146" s="22"/>
      <c r="BE1146" s="22"/>
      <c r="BF1146" s="22"/>
      <c r="BG1146" s="22"/>
      <c r="BH1146" s="22"/>
      <c r="BI1146" s="22"/>
      <c r="BJ1146" s="22"/>
      <c r="BK1146" s="22"/>
      <c r="BL1146" s="22"/>
      <c r="BM1146" s="22"/>
      <c r="BN1146" s="22"/>
      <c r="BO1146" s="22"/>
      <c r="BP1146" s="22"/>
      <c r="BQ1146" s="22"/>
      <c r="BR1146" s="22"/>
      <c r="BS1146" s="22"/>
      <c r="BT1146" s="22"/>
      <c r="BU1146" s="22"/>
      <c r="BV1146" s="22"/>
      <c r="BW1146" s="22"/>
      <c r="BX1146" s="22"/>
      <c r="BY1146" s="22"/>
      <c r="BZ1146" s="22"/>
      <c r="CA1146" s="22"/>
      <c r="CB1146" s="22"/>
      <c r="CC1146" s="22"/>
      <c r="CD1146" s="22"/>
      <c r="CE1146" s="22"/>
      <c r="CF1146" s="22"/>
      <c r="CG1146" s="22"/>
      <c r="CH1146" s="22"/>
      <c r="CI1146" s="22"/>
      <c r="CJ1146" s="22"/>
      <c r="CK1146" s="22"/>
      <c r="CL1146" s="22"/>
      <c r="CM1146" s="22"/>
      <c r="CN1146" s="22"/>
      <c r="CO1146" s="22"/>
      <c r="CP1146" s="22"/>
      <c r="CQ1146" s="22"/>
      <c r="CR1146" s="22"/>
      <c r="CS1146" s="22"/>
      <c r="CT1146" s="22"/>
      <c r="CU1146" s="22"/>
      <c r="CV1146" s="22"/>
      <c r="CW1146" s="22"/>
      <c r="CX1146" s="22"/>
      <c r="CY1146" s="22"/>
      <c r="CZ1146" s="22"/>
      <c r="DA1146" s="22"/>
      <c r="DB1146" s="22"/>
      <c r="DC1146" s="22"/>
      <c r="DD1146" s="22"/>
      <c r="DE1146" s="22"/>
      <c r="DF1146" s="22"/>
      <c r="DG1146" s="22"/>
      <c r="DH1146" s="22"/>
      <c r="DI1146" s="22"/>
      <c r="DJ1146" s="22"/>
      <c r="DK1146" s="22"/>
      <c r="DL1146" s="22"/>
      <c r="DM1146" s="22"/>
      <c r="DN1146" s="22"/>
      <c r="DO1146" s="22"/>
      <c r="DP1146" s="22"/>
      <c r="DQ1146" s="22"/>
      <c r="DR1146" s="22"/>
      <c r="DS1146" s="22"/>
      <c r="DT1146" s="22"/>
      <c r="DU1146" s="22"/>
      <c r="DV1146" s="22"/>
      <c r="DW1146" s="22"/>
      <c r="DX1146" s="22"/>
      <c r="DY1146" s="22"/>
      <c r="DZ1146" s="22"/>
      <c r="EA1146" s="22"/>
      <c r="EB1146" s="22"/>
      <c r="EC1146" s="22"/>
      <c r="ED1146" s="22"/>
      <c r="EE1146" s="22"/>
      <c r="EF1146" s="22"/>
      <c r="EG1146" s="22"/>
      <c r="EH1146" s="22"/>
      <c r="EI1146" s="22"/>
      <c r="EJ1146" s="22"/>
      <c r="EK1146" s="22"/>
      <c r="EL1146" s="22"/>
      <c r="EM1146" s="22"/>
      <c r="EN1146" s="22"/>
      <c r="EO1146" s="22"/>
      <c r="EP1146" s="22"/>
      <c r="EQ1146" s="22"/>
      <c r="ER1146" s="22"/>
      <c r="ES1146" s="22"/>
      <c r="ET1146" s="22"/>
      <c r="EU1146" s="22"/>
      <c r="EV1146" s="22"/>
      <c r="EW1146" s="22"/>
      <c r="EX1146" s="22"/>
      <c r="EY1146" s="22"/>
      <c r="EZ1146" s="22"/>
      <c r="FA1146" s="22"/>
      <c r="FB1146" s="22"/>
      <c r="FC1146" s="22"/>
      <c r="FD1146" s="22"/>
      <c r="FE1146" s="22"/>
      <c r="FF1146" s="22"/>
      <c r="FG1146" s="22"/>
      <c r="FH1146" s="22"/>
      <c r="FI1146" s="22"/>
      <c r="FJ1146" s="22"/>
      <c r="FK1146" s="196"/>
      <c r="FQ1146" s="99"/>
    </row>
    <row r="1147" spans="2:173" s="12" customFormat="1">
      <c r="B1147" s="22"/>
      <c r="E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  <c r="Z1147" s="22"/>
      <c r="AA1147" s="22"/>
      <c r="AB1147" s="22"/>
      <c r="AC1147" s="22"/>
      <c r="AD1147" s="22"/>
      <c r="AE1147" s="22"/>
      <c r="AF1147" s="22"/>
      <c r="AG1147" s="22"/>
      <c r="AH1147" s="22"/>
      <c r="AI1147" s="22"/>
      <c r="AJ1147" s="22"/>
      <c r="AK1147" s="22"/>
      <c r="AL1147" s="22"/>
      <c r="AM1147" s="22"/>
      <c r="AN1147" s="22"/>
      <c r="AO1147" s="22"/>
      <c r="AP1147" s="22"/>
      <c r="AQ1147" s="22"/>
      <c r="AR1147" s="22"/>
      <c r="AS1147" s="22"/>
      <c r="AT1147" s="22"/>
      <c r="AU1147" s="22"/>
      <c r="AV1147" s="22"/>
      <c r="AW1147" s="22"/>
      <c r="AX1147" s="22"/>
      <c r="AY1147" s="22"/>
      <c r="AZ1147" s="22"/>
      <c r="BA1147" s="22"/>
      <c r="BB1147" s="22"/>
      <c r="BC1147" s="22"/>
      <c r="BD1147" s="22"/>
      <c r="BE1147" s="22"/>
      <c r="BF1147" s="22"/>
      <c r="BG1147" s="22"/>
      <c r="BH1147" s="22"/>
      <c r="BI1147" s="22"/>
      <c r="BJ1147" s="22"/>
      <c r="BK1147" s="22"/>
      <c r="BL1147" s="22"/>
      <c r="BM1147" s="22"/>
      <c r="BN1147" s="22"/>
      <c r="BO1147" s="22"/>
      <c r="BP1147" s="22"/>
      <c r="BQ1147" s="22"/>
      <c r="BR1147" s="22"/>
      <c r="BS1147" s="22"/>
      <c r="BT1147" s="22"/>
      <c r="BU1147" s="22"/>
      <c r="BV1147" s="22"/>
      <c r="BW1147" s="22"/>
      <c r="BX1147" s="22"/>
      <c r="BY1147" s="22"/>
      <c r="BZ1147" s="22"/>
      <c r="CA1147" s="22"/>
      <c r="CB1147" s="22"/>
      <c r="CC1147" s="22"/>
      <c r="CD1147" s="22"/>
      <c r="CE1147" s="22"/>
      <c r="CF1147" s="22"/>
      <c r="CG1147" s="22"/>
      <c r="CH1147" s="22"/>
      <c r="CI1147" s="22"/>
      <c r="CJ1147" s="22"/>
      <c r="CK1147" s="22"/>
      <c r="CL1147" s="22"/>
      <c r="CM1147" s="22"/>
      <c r="CN1147" s="22"/>
      <c r="CO1147" s="22"/>
      <c r="CP1147" s="22"/>
      <c r="CQ1147" s="22"/>
      <c r="CR1147" s="22"/>
      <c r="CS1147" s="22"/>
      <c r="CT1147" s="22"/>
      <c r="CU1147" s="22"/>
      <c r="CV1147" s="22"/>
      <c r="CW1147" s="22"/>
      <c r="CX1147" s="22"/>
      <c r="CY1147" s="22"/>
      <c r="CZ1147" s="22"/>
      <c r="DA1147" s="22"/>
      <c r="DB1147" s="22"/>
      <c r="DC1147" s="22"/>
      <c r="DD1147" s="22"/>
      <c r="DE1147" s="22"/>
      <c r="DF1147" s="22"/>
      <c r="DG1147" s="22"/>
      <c r="DH1147" s="22"/>
      <c r="DI1147" s="22"/>
      <c r="DJ1147" s="22"/>
      <c r="DK1147" s="22"/>
      <c r="DL1147" s="22"/>
      <c r="DM1147" s="22"/>
      <c r="DN1147" s="22"/>
      <c r="DO1147" s="22"/>
      <c r="DP1147" s="22"/>
      <c r="DQ1147" s="22"/>
      <c r="DR1147" s="22"/>
      <c r="DS1147" s="22"/>
      <c r="DT1147" s="22"/>
      <c r="DU1147" s="22"/>
      <c r="DV1147" s="22"/>
      <c r="DW1147" s="22"/>
      <c r="DX1147" s="22"/>
      <c r="DY1147" s="22"/>
      <c r="DZ1147" s="22"/>
      <c r="EA1147" s="22"/>
      <c r="EB1147" s="22"/>
      <c r="EC1147" s="22"/>
      <c r="ED1147" s="22"/>
      <c r="EE1147" s="22"/>
      <c r="EF1147" s="22"/>
      <c r="EG1147" s="22"/>
      <c r="EH1147" s="22"/>
      <c r="EI1147" s="22"/>
      <c r="EJ1147" s="22"/>
      <c r="EK1147" s="22"/>
      <c r="EL1147" s="22"/>
      <c r="EM1147" s="22"/>
      <c r="EN1147" s="22"/>
      <c r="EO1147" s="22"/>
      <c r="EP1147" s="22"/>
      <c r="EQ1147" s="22"/>
      <c r="ER1147" s="22"/>
      <c r="ES1147" s="22"/>
      <c r="ET1147" s="22"/>
      <c r="EU1147" s="22"/>
      <c r="EV1147" s="22"/>
      <c r="EW1147" s="22"/>
      <c r="EX1147" s="22"/>
      <c r="EY1147" s="22"/>
      <c r="EZ1147" s="22"/>
      <c r="FA1147" s="22"/>
      <c r="FB1147" s="22"/>
      <c r="FC1147" s="22"/>
      <c r="FD1147" s="22"/>
      <c r="FE1147" s="22"/>
      <c r="FF1147" s="22"/>
      <c r="FG1147" s="22"/>
      <c r="FH1147" s="22"/>
      <c r="FI1147" s="22"/>
      <c r="FJ1147" s="22"/>
      <c r="FK1147" s="196"/>
      <c r="FQ1147" s="99"/>
    </row>
    <row r="1148" spans="2:173" s="12" customFormat="1">
      <c r="B1148" s="22"/>
      <c r="E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  <c r="Z1148" s="22"/>
      <c r="AA1148" s="22"/>
      <c r="AB1148" s="22"/>
      <c r="AC1148" s="22"/>
      <c r="AD1148" s="22"/>
      <c r="AE1148" s="22"/>
      <c r="AF1148" s="22"/>
      <c r="AG1148" s="22"/>
      <c r="AH1148" s="22"/>
      <c r="AI1148" s="22"/>
      <c r="AJ1148" s="22"/>
      <c r="AK1148" s="22"/>
      <c r="AL1148" s="22"/>
      <c r="AM1148" s="22"/>
      <c r="AN1148" s="22"/>
      <c r="AO1148" s="22"/>
      <c r="AP1148" s="22"/>
      <c r="AQ1148" s="22"/>
      <c r="AR1148" s="22"/>
      <c r="AS1148" s="22"/>
      <c r="AT1148" s="22"/>
      <c r="AU1148" s="22"/>
      <c r="AV1148" s="22"/>
      <c r="AW1148" s="22"/>
      <c r="AX1148" s="22"/>
      <c r="AY1148" s="22"/>
      <c r="AZ1148" s="22"/>
      <c r="BA1148" s="22"/>
      <c r="BB1148" s="22"/>
      <c r="BC1148" s="22"/>
      <c r="BD1148" s="22"/>
      <c r="BE1148" s="22"/>
      <c r="BF1148" s="22"/>
      <c r="BG1148" s="22"/>
      <c r="BH1148" s="22"/>
      <c r="BI1148" s="22"/>
      <c r="BJ1148" s="22"/>
      <c r="BK1148" s="22"/>
      <c r="BL1148" s="22"/>
      <c r="BM1148" s="22"/>
      <c r="BN1148" s="22"/>
      <c r="BO1148" s="22"/>
      <c r="BP1148" s="22"/>
      <c r="BQ1148" s="22"/>
      <c r="BR1148" s="22"/>
      <c r="BS1148" s="22"/>
      <c r="BT1148" s="22"/>
      <c r="BU1148" s="22"/>
      <c r="BV1148" s="22"/>
      <c r="BW1148" s="22"/>
      <c r="BX1148" s="22"/>
      <c r="BY1148" s="22"/>
      <c r="BZ1148" s="22"/>
      <c r="CA1148" s="22"/>
      <c r="CB1148" s="22"/>
      <c r="CC1148" s="22"/>
      <c r="CD1148" s="22"/>
      <c r="CE1148" s="22"/>
      <c r="CF1148" s="22"/>
      <c r="CG1148" s="22"/>
      <c r="CH1148" s="22"/>
      <c r="CI1148" s="22"/>
      <c r="CJ1148" s="22"/>
      <c r="CK1148" s="22"/>
      <c r="CL1148" s="22"/>
      <c r="CM1148" s="22"/>
      <c r="CN1148" s="22"/>
      <c r="CO1148" s="22"/>
      <c r="CP1148" s="22"/>
      <c r="CQ1148" s="22"/>
      <c r="CR1148" s="22"/>
      <c r="CS1148" s="22"/>
      <c r="CT1148" s="22"/>
      <c r="CU1148" s="22"/>
      <c r="CV1148" s="22"/>
      <c r="CW1148" s="22"/>
      <c r="CX1148" s="22"/>
      <c r="CY1148" s="22"/>
      <c r="CZ1148" s="22"/>
      <c r="DA1148" s="22"/>
      <c r="DB1148" s="22"/>
      <c r="DC1148" s="22"/>
      <c r="DD1148" s="22"/>
      <c r="DE1148" s="22"/>
      <c r="DF1148" s="22"/>
      <c r="DG1148" s="22"/>
      <c r="DH1148" s="22"/>
      <c r="DI1148" s="22"/>
      <c r="DJ1148" s="22"/>
      <c r="DK1148" s="22"/>
      <c r="DL1148" s="22"/>
      <c r="DM1148" s="22"/>
      <c r="DN1148" s="22"/>
      <c r="DO1148" s="22"/>
      <c r="DP1148" s="22"/>
      <c r="DQ1148" s="22"/>
      <c r="DR1148" s="22"/>
      <c r="DS1148" s="22"/>
      <c r="DT1148" s="22"/>
      <c r="DU1148" s="22"/>
      <c r="DV1148" s="22"/>
      <c r="DW1148" s="22"/>
      <c r="DX1148" s="22"/>
      <c r="DY1148" s="22"/>
      <c r="DZ1148" s="22"/>
      <c r="EA1148" s="22"/>
      <c r="EB1148" s="22"/>
      <c r="EC1148" s="22"/>
      <c r="ED1148" s="22"/>
      <c r="EE1148" s="22"/>
      <c r="EF1148" s="22"/>
      <c r="EG1148" s="22"/>
      <c r="EH1148" s="22"/>
      <c r="EI1148" s="22"/>
      <c r="EJ1148" s="22"/>
      <c r="EK1148" s="22"/>
      <c r="EL1148" s="22"/>
      <c r="EM1148" s="22"/>
      <c r="EN1148" s="22"/>
      <c r="EO1148" s="22"/>
      <c r="EP1148" s="22"/>
      <c r="EQ1148" s="22"/>
      <c r="ER1148" s="22"/>
      <c r="ES1148" s="22"/>
      <c r="ET1148" s="22"/>
      <c r="EU1148" s="22"/>
      <c r="EV1148" s="22"/>
      <c r="EW1148" s="22"/>
      <c r="EX1148" s="22"/>
      <c r="EY1148" s="22"/>
      <c r="EZ1148" s="22"/>
      <c r="FA1148" s="22"/>
      <c r="FB1148" s="22"/>
      <c r="FC1148" s="22"/>
      <c r="FD1148" s="22"/>
      <c r="FE1148" s="22"/>
      <c r="FF1148" s="22"/>
      <c r="FG1148" s="22"/>
      <c r="FH1148" s="22"/>
      <c r="FI1148" s="22"/>
      <c r="FJ1148" s="22"/>
      <c r="FK1148" s="196"/>
      <c r="FQ1148" s="99"/>
    </row>
    <row r="1149" spans="2:173" s="12" customFormat="1">
      <c r="B1149" s="22"/>
      <c r="E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  <c r="Z1149" s="22"/>
      <c r="AA1149" s="22"/>
      <c r="AB1149" s="22"/>
      <c r="AC1149" s="22"/>
      <c r="AD1149" s="22"/>
      <c r="AE1149" s="22"/>
      <c r="AF1149" s="22"/>
      <c r="AG1149" s="22"/>
      <c r="AH1149" s="22"/>
      <c r="AI1149" s="22"/>
      <c r="AJ1149" s="22"/>
      <c r="AK1149" s="22"/>
      <c r="AL1149" s="22"/>
      <c r="AM1149" s="22"/>
      <c r="AN1149" s="22"/>
      <c r="AO1149" s="22"/>
      <c r="AP1149" s="22"/>
      <c r="AQ1149" s="22"/>
      <c r="AR1149" s="22"/>
      <c r="AS1149" s="22"/>
      <c r="AT1149" s="22"/>
      <c r="AU1149" s="22"/>
      <c r="AV1149" s="22"/>
      <c r="AW1149" s="22"/>
      <c r="AX1149" s="22"/>
      <c r="AY1149" s="22"/>
      <c r="AZ1149" s="22"/>
      <c r="BA1149" s="22"/>
      <c r="BB1149" s="22"/>
      <c r="BC1149" s="22"/>
      <c r="BD1149" s="22"/>
      <c r="BE1149" s="22"/>
      <c r="BF1149" s="22"/>
      <c r="BG1149" s="22"/>
      <c r="BH1149" s="22"/>
      <c r="BI1149" s="22"/>
      <c r="BJ1149" s="22"/>
      <c r="BK1149" s="22"/>
      <c r="BL1149" s="22"/>
      <c r="BM1149" s="22"/>
      <c r="BN1149" s="22"/>
      <c r="BO1149" s="22"/>
      <c r="BP1149" s="22"/>
      <c r="BQ1149" s="22"/>
      <c r="BR1149" s="22"/>
      <c r="BS1149" s="22"/>
      <c r="BT1149" s="22"/>
      <c r="BU1149" s="22"/>
      <c r="BV1149" s="22"/>
      <c r="BW1149" s="22"/>
      <c r="BX1149" s="22"/>
      <c r="BY1149" s="22"/>
      <c r="BZ1149" s="22"/>
      <c r="CA1149" s="22"/>
      <c r="CB1149" s="22"/>
      <c r="CC1149" s="22"/>
      <c r="CD1149" s="22"/>
      <c r="CE1149" s="22"/>
      <c r="CF1149" s="22"/>
      <c r="CG1149" s="22"/>
      <c r="CH1149" s="22"/>
      <c r="CI1149" s="22"/>
      <c r="CJ1149" s="22"/>
      <c r="CK1149" s="22"/>
      <c r="CL1149" s="22"/>
      <c r="CM1149" s="22"/>
      <c r="CN1149" s="22"/>
      <c r="CO1149" s="22"/>
      <c r="CP1149" s="22"/>
      <c r="CQ1149" s="22"/>
      <c r="CR1149" s="22"/>
      <c r="CS1149" s="22"/>
      <c r="CT1149" s="22"/>
      <c r="CU1149" s="22"/>
      <c r="CV1149" s="22"/>
      <c r="CW1149" s="22"/>
      <c r="CX1149" s="22"/>
      <c r="CY1149" s="22"/>
      <c r="CZ1149" s="22"/>
      <c r="DA1149" s="22"/>
      <c r="DB1149" s="22"/>
      <c r="DC1149" s="22"/>
      <c r="DD1149" s="22"/>
      <c r="DE1149" s="22"/>
      <c r="DF1149" s="22"/>
      <c r="DG1149" s="22"/>
      <c r="DH1149" s="22"/>
      <c r="DI1149" s="22"/>
      <c r="DJ1149" s="22"/>
      <c r="DK1149" s="22"/>
      <c r="DL1149" s="22"/>
      <c r="DM1149" s="22"/>
      <c r="DN1149" s="22"/>
      <c r="DO1149" s="22"/>
      <c r="DP1149" s="22"/>
      <c r="DQ1149" s="22"/>
      <c r="DR1149" s="22"/>
      <c r="DS1149" s="22"/>
      <c r="DT1149" s="22"/>
      <c r="DU1149" s="22"/>
      <c r="DV1149" s="22"/>
      <c r="DW1149" s="22"/>
      <c r="DX1149" s="22"/>
      <c r="DY1149" s="22"/>
      <c r="DZ1149" s="22"/>
      <c r="EA1149" s="22"/>
      <c r="EB1149" s="22"/>
      <c r="EC1149" s="22"/>
      <c r="ED1149" s="22"/>
      <c r="EE1149" s="22"/>
      <c r="EF1149" s="22"/>
      <c r="EG1149" s="22"/>
      <c r="EH1149" s="22"/>
      <c r="EI1149" s="22"/>
      <c r="EJ1149" s="22"/>
      <c r="EK1149" s="22"/>
      <c r="EL1149" s="22"/>
      <c r="EM1149" s="22"/>
      <c r="EN1149" s="22"/>
      <c r="EO1149" s="22"/>
      <c r="EP1149" s="22"/>
      <c r="EQ1149" s="22"/>
      <c r="ER1149" s="22"/>
      <c r="ES1149" s="22"/>
      <c r="ET1149" s="22"/>
      <c r="EU1149" s="22"/>
      <c r="EV1149" s="22"/>
      <c r="EW1149" s="22"/>
      <c r="EX1149" s="22"/>
      <c r="EY1149" s="22"/>
      <c r="EZ1149" s="22"/>
      <c r="FA1149" s="22"/>
      <c r="FB1149" s="22"/>
      <c r="FC1149" s="22"/>
      <c r="FD1149" s="22"/>
      <c r="FE1149" s="22"/>
      <c r="FF1149" s="22"/>
      <c r="FG1149" s="22"/>
      <c r="FH1149" s="22"/>
      <c r="FI1149" s="22"/>
      <c r="FJ1149" s="22"/>
      <c r="FK1149" s="196"/>
      <c r="FQ1149" s="99"/>
    </row>
    <row r="1150" spans="2:173" s="12" customFormat="1">
      <c r="B1150" s="22"/>
      <c r="E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  <c r="Z1150" s="22"/>
      <c r="AA1150" s="22"/>
      <c r="AB1150" s="22"/>
      <c r="AC1150" s="22"/>
      <c r="AD1150" s="22"/>
      <c r="AE1150" s="22"/>
      <c r="AF1150" s="22"/>
      <c r="AG1150" s="22"/>
      <c r="AH1150" s="22"/>
      <c r="AI1150" s="22"/>
      <c r="AJ1150" s="22"/>
      <c r="AK1150" s="22"/>
      <c r="AL1150" s="22"/>
      <c r="AM1150" s="22"/>
      <c r="AN1150" s="22"/>
      <c r="AO1150" s="22"/>
      <c r="AP1150" s="22"/>
      <c r="AQ1150" s="22"/>
      <c r="AR1150" s="22"/>
      <c r="AS1150" s="22"/>
      <c r="AT1150" s="22"/>
      <c r="AU1150" s="22"/>
      <c r="AV1150" s="22"/>
      <c r="AW1150" s="22"/>
      <c r="AX1150" s="22"/>
      <c r="AY1150" s="22"/>
      <c r="AZ1150" s="22"/>
      <c r="BA1150" s="22"/>
      <c r="BB1150" s="22"/>
      <c r="BC1150" s="22"/>
      <c r="BD1150" s="22"/>
      <c r="BE1150" s="22"/>
      <c r="BF1150" s="22"/>
      <c r="BG1150" s="22"/>
      <c r="BH1150" s="22"/>
      <c r="BI1150" s="22"/>
      <c r="BJ1150" s="22"/>
      <c r="BK1150" s="22"/>
      <c r="BL1150" s="22"/>
      <c r="BM1150" s="22"/>
      <c r="BN1150" s="22"/>
      <c r="BO1150" s="22"/>
      <c r="BP1150" s="22"/>
      <c r="BQ1150" s="22"/>
      <c r="BR1150" s="22"/>
      <c r="BS1150" s="22"/>
      <c r="BT1150" s="22"/>
      <c r="BU1150" s="22"/>
      <c r="BV1150" s="22"/>
      <c r="BW1150" s="22"/>
      <c r="BX1150" s="22"/>
      <c r="BY1150" s="22"/>
      <c r="BZ1150" s="22"/>
      <c r="CA1150" s="22"/>
      <c r="CB1150" s="22"/>
      <c r="CC1150" s="22"/>
      <c r="CD1150" s="22"/>
      <c r="CE1150" s="22"/>
      <c r="CF1150" s="22"/>
      <c r="CG1150" s="22"/>
      <c r="CH1150" s="22"/>
      <c r="CI1150" s="22"/>
      <c r="CJ1150" s="22"/>
      <c r="CK1150" s="22"/>
      <c r="CL1150" s="22"/>
      <c r="CM1150" s="22"/>
      <c r="CN1150" s="22"/>
      <c r="CO1150" s="22"/>
      <c r="CP1150" s="22"/>
      <c r="CQ1150" s="22"/>
      <c r="CR1150" s="22"/>
      <c r="CS1150" s="22"/>
      <c r="CT1150" s="22"/>
      <c r="CU1150" s="22"/>
      <c r="CV1150" s="22"/>
      <c r="CW1150" s="22"/>
      <c r="CX1150" s="22"/>
      <c r="CY1150" s="22"/>
      <c r="CZ1150" s="22"/>
      <c r="DA1150" s="22"/>
      <c r="DB1150" s="22"/>
      <c r="DC1150" s="22"/>
      <c r="DD1150" s="22"/>
      <c r="DE1150" s="22"/>
      <c r="DF1150" s="22"/>
      <c r="DG1150" s="22"/>
      <c r="DH1150" s="22"/>
      <c r="DI1150" s="22"/>
      <c r="DJ1150" s="22"/>
      <c r="DK1150" s="22"/>
      <c r="DL1150" s="22"/>
      <c r="DM1150" s="22"/>
      <c r="DN1150" s="22"/>
      <c r="DO1150" s="22"/>
      <c r="DP1150" s="22"/>
      <c r="DQ1150" s="22"/>
      <c r="DR1150" s="22"/>
      <c r="DS1150" s="22"/>
      <c r="DT1150" s="22"/>
      <c r="DU1150" s="22"/>
      <c r="DV1150" s="22"/>
      <c r="DW1150" s="22"/>
      <c r="DX1150" s="22"/>
      <c r="DY1150" s="22"/>
      <c r="DZ1150" s="22"/>
      <c r="EA1150" s="22"/>
      <c r="EB1150" s="22"/>
      <c r="EC1150" s="22"/>
      <c r="ED1150" s="22"/>
      <c r="EE1150" s="22"/>
      <c r="EF1150" s="22"/>
      <c r="EG1150" s="22"/>
      <c r="EH1150" s="22"/>
      <c r="EI1150" s="22"/>
      <c r="EJ1150" s="22"/>
      <c r="EK1150" s="22"/>
      <c r="EL1150" s="22"/>
      <c r="EM1150" s="22"/>
      <c r="EN1150" s="22"/>
      <c r="EO1150" s="22"/>
      <c r="EP1150" s="22"/>
      <c r="EQ1150" s="22"/>
      <c r="ER1150" s="22"/>
      <c r="ES1150" s="22"/>
      <c r="ET1150" s="22"/>
      <c r="EU1150" s="22"/>
      <c r="EV1150" s="22"/>
      <c r="EW1150" s="22"/>
      <c r="EX1150" s="22"/>
      <c r="EY1150" s="22"/>
      <c r="EZ1150" s="22"/>
      <c r="FA1150" s="22"/>
      <c r="FB1150" s="22"/>
      <c r="FC1150" s="22"/>
      <c r="FD1150" s="22"/>
      <c r="FE1150" s="22"/>
      <c r="FF1150" s="22"/>
      <c r="FG1150" s="22"/>
      <c r="FH1150" s="22"/>
      <c r="FI1150" s="22"/>
      <c r="FJ1150" s="22"/>
      <c r="FK1150" s="196"/>
      <c r="FQ1150" s="99"/>
    </row>
    <row r="1151" spans="2:173" s="12" customFormat="1">
      <c r="B1151" s="22"/>
      <c r="E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  <c r="Z1151" s="22"/>
      <c r="AA1151" s="22"/>
      <c r="AB1151" s="22"/>
      <c r="AC1151" s="22"/>
      <c r="AD1151" s="22"/>
      <c r="AE1151" s="22"/>
      <c r="AF1151" s="22"/>
      <c r="AG1151" s="22"/>
      <c r="AH1151" s="22"/>
      <c r="AI1151" s="22"/>
      <c r="AJ1151" s="22"/>
      <c r="AK1151" s="22"/>
      <c r="AL1151" s="22"/>
      <c r="AM1151" s="22"/>
      <c r="AN1151" s="22"/>
      <c r="AO1151" s="22"/>
      <c r="AP1151" s="22"/>
      <c r="AQ1151" s="22"/>
      <c r="AR1151" s="22"/>
      <c r="AS1151" s="22"/>
      <c r="AT1151" s="22"/>
      <c r="AU1151" s="22"/>
      <c r="AV1151" s="22"/>
      <c r="AW1151" s="22"/>
      <c r="AX1151" s="22"/>
      <c r="AY1151" s="22"/>
      <c r="AZ1151" s="22"/>
      <c r="BA1151" s="22"/>
      <c r="BB1151" s="22"/>
      <c r="BC1151" s="22"/>
      <c r="BD1151" s="22"/>
      <c r="BE1151" s="22"/>
      <c r="BF1151" s="22"/>
      <c r="BG1151" s="22"/>
      <c r="BH1151" s="22"/>
      <c r="BI1151" s="22"/>
      <c r="BJ1151" s="22"/>
      <c r="BK1151" s="22"/>
      <c r="BL1151" s="22"/>
      <c r="BM1151" s="22"/>
      <c r="BN1151" s="22"/>
      <c r="BO1151" s="22"/>
      <c r="BP1151" s="22"/>
      <c r="BQ1151" s="22"/>
      <c r="BR1151" s="22"/>
      <c r="BS1151" s="22"/>
      <c r="BT1151" s="22"/>
      <c r="BU1151" s="22"/>
      <c r="BV1151" s="22"/>
      <c r="BW1151" s="22"/>
      <c r="BX1151" s="22"/>
      <c r="BY1151" s="22"/>
      <c r="BZ1151" s="22"/>
      <c r="CA1151" s="22"/>
      <c r="CB1151" s="22"/>
      <c r="CC1151" s="22"/>
      <c r="CD1151" s="22"/>
      <c r="CE1151" s="22"/>
      <c r="CF1151" s="22"/>
      <c r="CG1151" s="22"/>
      <c r="CH1151" s="22"/>
      <c r="CI1151" s="22"/>
      <c r="CJ1151" s="22"/>
      <c r="CK1151" s="22"/>
      <c r="CL1151" s="22"/>
      <c r="CM1151" s="22"/>
      <c r="CN1151" s="22"/>
      <c r="CO1151" s="22"/>
      <c r="CP1151" s="22"/>
      <c r="CQ1151" s="22"/>
      <c r="CR1151" s="22"/>
      <c r="CS1151" s="22"/>
      <c r="CT1151" s="22"/>
      <c r="CU1151" s="22"/>
      <c r="CV1151" s="22"/>
      <c r="CW1151" s="22"/>
      <c r="CX1151" s="22"/>
      <c r="CY1151" s="22"/>
      <c r="CZ1151" s="22"/>
      <c r="DA1151" s="22"/>
      <c r="DB1151" s="22"/>
      <c r="DC1151" s="22"/>
      <c r="DD1151" s="22"/>
      <c r="DE1151" s="22"/>
      <c r="DF1151" s="22"/>
      <c r="DG1151" s="22"/>
      <c r="DH1151" s="22"/>
      <c r="DI1151" s="22"/>
      <c r="DJ1151" s="22"/>
      <c r="DK1151" s="22"/>
      <c r="DL1151" s="22"/>
      <c r="DM1151" s="22"/>
      <c r="DN1151" s="22"/>
      <c r="DO1151" s="22"/>
      <c r="DP1151" s="22"/>
      <c r="DQ1151" s="22"/>
      <c r="DR1151" s="22"/>
      <c r="DS1151" s="22"/>
      <c r="DT1151" s="22"/>
      <c r="DU1151" s="22"/>
      <c r="DV1151" s="22"/>
      <c r="DW1151" s="22"/>
      <c r="DX1151" s="22"/>
      <c r="DY1151" s="22"/>
      <c r="DZ1151" s="22"/>
      <c r="EA1151" s="22"/>
      <c r="EB1151" s="22"/>
      <c r="EC1151" s="22"/>
      <c r="ED1151" s="22"/>
      <c r="EE1151" s="22"/>
      <c r="EF1151" s="22"/>
      <c r="EG1151" s="22"/>
      <c r="EH1151" s="22"/>
      <c r="EI1151" s="22"/>
      <c r="EJ1151" s="22"/>
      <c r="EK1151" s="22"/>
      <c r="EL1151" s="22"/>
      <c r="EM1151" s="22"/>
      <c r="EN1151" s="22"/>
      <c r="EO1151" s="22"/>
      <c r="EP1151" s="22"/>
      <c r="EQ1151" s="22"/>
      <c r="ER1151" s="22"/>
      <c r="ES1151" s="22"/>
      <c r="ET1151" s="22"/>
      <c r="EU1151" s="22"/>
      <c r="EV1151" s="22"/>
      <c r="EW1151" s="22"/>
      <c r="EX1151" s="22"/>
      <c r="EY1151" s="22"/>
      <c r="EZ1151" s="22"/>
      <c r="FA1151" s="22"/>
      <c r="FB1151" s="22"/>
      <c r="FC1151" s="22"/>
      <c r="FD1151" s="22"/>
      <c r="FE1151" s="22"/>
      <c r="FF1151" s="22"/>
      <c r="FG1151" s="22"/>
      <c r="FH1151" s="22"/>
      <c r="FI1151" s="22"/>
      <c r="FJ1151" s="22"/>
      <c r="FK1151" s="196"/>
      <c r="FQ1151" s="99"/>
    </row>
    <row r="1152" spans="2:173" s="12" customFormat="1">
      <c r="B1152" s="22"/>
      <c r="E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  <c r="Z1152" s="22"/>
      <c r="AA1152" s="22"/>
      <c r="AB1152" s="22"/>
      <c r="AC1152" s="22"/>
      <c r="AD1152" s="22"/>
      <c r="AE1152" s="22"/>
      <c r="AF1152" s="22"/>
      <c r="AG1152" s="22"/>
      <c r="AH1152" s="22"/>
      <c r="AI1152" s="22"/>
      <c r="AJ1152" s="22"/>
      <c r="AK1152" s="22"/>
      <c r="AL1152" s="22"/>
      <c r="AM1152" s="22"/>
      <c r="AN1152" s="22"/>
      <c r="AO1152" s="22"/>
      <c r="AP1152" s="22"/>
      <c r="AQ1152" s="22"/>
      <c r="AR1152" s="22"/>
      <c r="AS1152" s="22"/>
      <c r="AT1152" s="22"/>
      <c r="AU1152" s="22"/>
      <c r="AV1152" s="22"/>
      <c r="AW1152" s="22"/>
      <c r="AX1152" s="22"/>
      <c r="AY1152" s="22"/>
      <c r="AZ1152" s="22"/>
      <c r="BA1152" s="22"/>
      <c r="BB1152" s="22"/>
      <c r="BC1152" s="22"/>
      <c r="BD1152" s="22"/>
      <c r="BE1152" s="22"/>
      <c r="BF1152" s="22"/>
      <c r="BG1152" s="22"/>
      <c r="BH1152" s="22"/>
      <c r="BI1152" s="22"/>
      <c r="BJ1152" s="22"/>
      <c r="BK1152" s="22"/>
      <c r="BL1152" s="22"/>
      <c r="BM1152" s="22"/>
      <c r="BN1152" s="22"/>
      <c r="BO1152" s="22"/>
      <c r="BP1152" s="22"/>
      <c r="BQ1152" s="22"/>
      <c r="BR1152" s="22"/>
      <c r="BS1152" s="22"/>
      <c r="BT1152" s="22"/>
      <c r="BU1152" s="22"/>
      <c r="BV1152" s="22"/>
      <c r="BW1152" s="22"/>
      <c r="BX1152" s="22"/>
      <c r="BY1152" s="22"/>
      <c r="BZ1152" s="22"/>
      <c r="CA1152" s="22"/>
      <c r="CB1152" s="22"/>
      <c r="CC1152" s="22"/>
      <c r="CD1152" s="22"/>
      <c r="CE1152" s="22"/>
      <c r="CF1152" s="22"/>
      <c r="CG1152" s="22"/>
      <c r="CH1152" s="22"/>
      <c r="CI1152" s="22"/>
      <c r="CJ1152" s="22"/>
      <c r="CK1152" s="22"/>
      <c r="CL1152" s="22"/>
      <c r="CM1152" s="22"/>
      <c r="CN1152" s="22"/>
      <c r="CO1152" s="22"/>
      <c r="CP1152" s="22"/>
      <c r="CQ1152" s="22"/>
      <c r="CR1152" s="22"/>
      <c r="CS1152" s="22"/>
      <c r="CT1152" s="22"/>
      <c r="CU1152" s="22"/>
      <c r="CV1152" s="22"/>
      <c r="CW1152" s="22"/>
      <c r="CX1152" s="22"/>
      <c r="CY1152" s="22"/>
      <c r="CZ1152" s="22"/>
      <c r="DA1152" s="22"/>
      <c r="DB1152" s="22"/>
      <c r="DC1152" s="22"/>
      <c r="DD1152" s="22"/>
      <c r="DE1152" s="22"/>
      <c r="DF1152" s="22"/>
      <c r="DG1152" s="22"/>
      <c r="DH1152" s="22"/>
      <c r="DI1152" s="22"/>
      <c r="DJ1152" s="22"/>
      <c r="DK1152" s="22"/>
      <c r="DL1152" s="22"/>
      <c r="DM1152" s="22"/>
      <c r="DN1152" s="22"/>
      <c r="DO1152" s="22"/>
      <c r="DP1152" s="22"/>
      <c r="DQ1152" s="22"/>
      <c r="DR1152" s="22"/>
      <c r="DS1152" s="22"/>
      <c r="DT1152" s="22"/>
      <c r="DU1152" s="22"/>
      <c r="DV1152" s="22"/>
      <c r="DW1152" s="22"/>
      <c r="DX1152" s="22"/>
      <c r="DY1152" s="22"/>
      <c r="DZ1152" s="22"/>
      <c r="EA1152" s="22"/>
      <c r="EB1152" s="22"/>
      <c r="EC1152" s="22"/>
      <c r="ED1152" s="22"/>
      <c r="EE1152" s="22"/>
      <c r="EF1152" s="22"/>
      <c r="EG1152" s="22"/>
      <c r="EH1152" s="22"/>
      <c r="EI1152" s="22"/>
      <c r="EJ1152" s="22"/>
      <c r="EK1152" s="22"/>
      <c r="EL1152" s="22"/>
      <c r="EM1152" s="22"/>
      <c r="EN1152" s="22"/>
      <c r="EO1152" s="22"/>
      <c r="EP1152" s="22"/>
      <c r="EQ1152" s="22"/>
      <c r="ER1152" s="22"/>
      <c r="ES1152" s="22"/>
      <c r="ET1152" s="22"/>
      <c r="EU1152" s="22"/>
      <c r="EV1152" s="22"/>
      <c r="EW1152" s="22"/>
      <c r="EX1152" s="22"/>
      <c r="EY1152" s="22"/>
      <c r="EZ1152" s="22"/>
      <c r="FA1152" s="22"/>
      <c r="FB1152" s="22"/>
      <c r="FC1152" s="22"/>
      <c r="FD1152" s="22"/>
      <c r="FE1152" s="22"/>
      <c r="FF1152" s="22"/>
      <c r="FG1152" s="22"/>
      <c r="FH1152" s="22"/>
      <c r="FI1152" s="22"/>
      <c r="FJ1152" s="22"/>
      <c r="FK1152" s="196"/>
      <c r="FQ1152" s="99"/>
    </row>
    <row r="1153" spans="2:173" s="12" customFormat="1">
      <c r="B1153" s="22"/>
      <c r="E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  <c r="Z1153" s="22"/>
      <c r="AA1153" s="22"/>
      <c r="AB1153" s="22"/>
      <c r="AC1153" s="22"/>
      <c r="AD1153" s="22"/>
      <c r="AE1153" s="22"/>
      <c r="AF1153" s="22"/>
      <c r="AG1153" s="22"/>
      <c r="AH1153" s="22"/>
      <c r="AI1153" s="22"/>
      <c r="AJ1153" s="22"/>
      <c r="AK1153" s="22"/>
      <c r="AL1153" s="22"/>
      <c r="AM1153" s="22"/>
      <c r="AN1153" s="22"/>
      <c r="AO1153" s="22"/>
      <c r="AP1153" s="22"/>
      <c r="AQ1153" s="22"/>
      <c r="AR1153" s="22"/>
      <c r="AS1153" s="22"/>
      <c r="AT1153" s="22"/>
      <c r="AU1153" s="22"/>
      <c r="AV1153" s="22"/>
      <c r="AW1153" s="22"/>
      <c r="AX1153" s="22"/>
      <c r="AY1153" s="22"/>
      <c r="AZ1153" s="22"/>
      <c r="BA1153" s="22"/>
      <c r="BB1153" s="22"/>
      <c r="BC1153" s="22"/>
      <c r="BD1153" s="22"/>
      <c r="BE1153" s="22"/>
      <c r="BF1153" s="22"/>
      <c r="BG1153" s="22"/>
      <c r="BH1153" s="22"/>
      <c r="BI1153" s="22"/>
      <c r="BJ1153" s="22"/>
      <c r="BK1153" s="22"/>
      <c r="BL1153" s="22"/>
      <c r="BM1153" s="22"/>
      <c r="BN1153" s="22"/>
      <c r="BO1153" s="22"/>
      <c r="BP1153" s="22"/>
      <c r="BQ1153" s="22"/>
      <c r="BR1153" s="22"/>
      <c r="BS1153" s="22"/>
      <c r="BT1153" s="22"/>
      <c r="BU1153" s="22"/>
      <c r="BV1153" s="22"/>
      <c r="BW1153" s="22"/>
      <c r="BX1153" s="22"/>
      <c r="BY1153" s="22"/>
      <c r="BZ1153" s="22"/>
      <c r="CA1153" s="22"/>
      <c r="CB1153" s="22"/>
      <c r="CC1153" s="22"/>
      <c r="CD1153" s="22"/>
      <c r="CE1153" s="22"/>
      <c r="CF1153" s="22"/>
      <c r="CG1153" s="22"/>
      <c r="CH1153" s="22"/>
      <c r="CI1153" s="22"/>
      <c r="CJ1153" s="22"/>
      <c r="CK1153" s="22"/>
      <c r="CL1153" s="22"/>
      <c r="CM1153" s="22"/>
      <c r="CN1153" s="22"/>
      <c r="CO1153" s="22"/>
      <c r="CP1153" s="22"/>
      <c r="CQ1153" s="22"/>
      <c r="CR1153" s="22"/>
      <c r="CS1153" s="22"/>
      <c r="CT1153" s="22"/>
      <c r="CU1153" s="22"/>
      <c r="CV1153" s="22"/>
      <c r="CW1153" s="22"/>
      <c r="CX1153" s="22"/>
      <c r="CY1153" s="22"/>
      <c r="CZ1153" s="22"/>
      <c r="DA1153" s="22"/>
      <c r="DB1153" s="22"/>
      <c r="DC1153" s="22"/>
      <c r="DD1153" s="22"/>
      <c r="DE1153" s="22"/>
      <c r="DF1153" s="22"/>
      <c r="DG1153" s="22"/>
      <c r="DH1153" s="22"/>
      <c r="DI1153" s="22"/>
      <c r="DJ1153" s="22"/>
      <c r="DK1153" s="22"/>
      <c r="DL1153" s="22"/>
      <c r="DM1153" s="22"/>
      <c r="DN1153" s="22"/>
      <c r="DO1153" s="22"/>
      <c r="DP1153" s="22"/>
      <c r="DQ1153" s="22"/>
      <c r="DR1153" s="22"/>
      <c r="DS1153" s="22"/>
      <c r="DT1153" s="22"/>
      <c r="DU1153" s="22"/>
      <c r="DV1153" s="22"/>
      <c r="DW1153" s="22"/>
      <c r="DX1153" s="22"/>
      <c r="DY1153" s="22"/>
      <c r="DZ1153" s="22"/>
      <c r="EA1153" s="22"/>
      <c r="EB1153" s="22"/>
      <c r="EC1153" s="22"/>
      <c r="ED1153" s="22"/>
      <c r="EE1153" s="22"/>
      <c r="EF1153" s="22"/>
      <c r="EG1153" s="22"/>
      <c r="EH1153" s="22"/>
      <c r="EI1153" s="22"/>
      <c r="EJ1153" s="22"/>
      <c r="EK1153" s="22"/>
      <c r="EL1153" s="22"/>
      <c r="EM1153" s="22"/>
      <c r="EN1153" s="22"/>
      <c r="EO1153" s="22"/>
      <c r="EP1153" s="22"/>
      <c r="EQ1153" s="22"/>
      <c r="ER1153" s="22"/>
      <c r="ES1153" s="22"/>
      <c r="ET1153" s="22"/>
      <c r="EU1153" s="22"/>
      <c r="EV1153" s="22"/>
      <c r="EW1153" s="22"/>
      <c r="EX1153" s="22"/>
      <c r="EY1153" s="22"/>
      <c r="EZ1153" s="22"/>
      <c r="FA1153" s="22"/>
      <c r="FB1153" s="22"/>
      <c r="FC1153" s="22"/>
      <c r="FD1153" s="22"/>
      <c r="FE1153" s="22"/>
      <c r="FF1153" s="22"/>
      <c r="FG1153" s="22"/>
      <c r="FH1153" s="22"/>
      <c r="FI1153" s="22"/>
      <c r="FJ1153" s="22"/>
      <c r="FK1153" s="196"/>
      <c r="FQ1153" s="99"/>
    </row>
    <row r="1154" spans="2:173" s="12" customFormat="1">
      <c r="B1154" s="22"/>
      <c r="E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  <c r="Z1154" s="22"/>
      <c r="AA1154" s="22"/>
      <c r="AB1154" s="22"/>
      <c r="AC1154" s="22"/>
      <c r="AD1154" s="22"/>
      <c r="AE1154" s="22"/>
      <c r="AF1154" s="22"/>
      <c r="AG1154" s="22"/>
      <c r="AH1154" s="22"/>
      <c r="AI1154" s="22"/>
      <c r="AJ1154" s="22"/>
      <c r="AK1154" s="22"/>
      <c r="AL1154" s="22"/>
      <c r="AM1154" s="22"/>
      <c r="AN1154" s="22"/>
      <c r="AO1154" s="22"/>
      <c r="AP1154" s="22"/>
      <c r="AQ1154" s="22"/>
      <c r="AR1154" s="22"/>
      <c r="AS1154" s="22"/>
      <c r="AT1154" s="22"/>
      <c r="AU1154" s="22"/>
      <c r="AV1154" s="22"/>
      <c r="AW1154" s="22"/>
      <c r="AX1154" s="22"/>
      <c r="AY1154" s="22"/>
      <c r="AZ1154" s="22"/>
      <c r="BA1154" s="22"/>
      <c r="BB1154" s="22"/>
      <c r="BC1154" s="22"/>
      <c r="BD1154" s="22"/>
      <c r="BE1154" s="22"/>
      <c r="BF1154" s="22"/>
      <c r="BG1154" s="22"/>
      <c r="BH1154" s="22"/>
      <c r="BI1154" s="22"/>
      <c r="BJ1154" s="22"/>
      <c r="BK1154" s="22"/>
      <c r="BL1154" s="22"/>
      <c r="BM1154" s="22"/>
      <c r="BN1154" s="22"/>
      <c r="BO1154" s="22"/>
      <c r="BP1154" s="22"/>
      <c r="BQ1154" s="22"/>
      <c r="BR1154" s="22"/>
      <c r="BS1154" s="22"/>
      <c r="BT1154" s="22"/>
      <c r="BU1154" s="22"/>
      <c r="BV1154" s="22"/>
      <c r="BW1154" s="22"/>
      <c r="BX1154" s="22"/>
      <c r="BY1154" s="22"/>
      <c r="BZ1154" s="22"/>
      <c r="CA1154" s="22"/>
      <c r="CB1154" s="22"/>
      <c r="CC1154" s="22"/>
      <c r="CD1154" s="22"/>
      <c r="CE1154" s="22"/>
      <c r="CF1154" s="22"/>
      <c r="CG1154" s="22"/>
      <c r="CH1154" s="22"/>
      <c r="CI1154" s="22"/>
      <c r="CJ1154" s="22"/>
      <c r="CK1154" s="22"/>
      <c r="CL1154" s="22"/>
      <c r="CM1154" s="22"/>
      <c r="CN1154" s="22"/>
      <c r="CO1154" s="22"/>
      <c r="CP1154" s="22"/>
      <c r="CQ1154" s="22"/>
      <c r="CR1154" s="22"/>
      <c r="CS1154" s="22"/>
      <c r="CT1154" s="22"/>
      <c r="CU1154" s="22"/>
      <c r="CV1154" s="22"/>
      <c r="CW1154" s="22"/>
      <c r="CX1154" s="22"/>
      <c r="CY1154" s="22"/>
      <c r="CZ1154" s="22"/>
      <c r="DA1154" s="22"/>
      <c r="DB1154" s="22"/>
      <c r="DC1154" s="22"/>
      <c r="DD1154" s="22"/>
      <c r="DE1154" s="22"/>
      <c r="DF1154" s="22"/>
      <c r="DG1154" s="22"/>
      <c r="DH1154" s="22"/>
      <c r="DI1154" s="22"/>
      <c r="DJ1154" s="22"/>
      <c r="DK1154" s="22"/>
      <c r="DL1154" s="22"/>
      <c r="DM1154" s="22"/>
      <c r="DN1154" s="22"/>
      <c r="DO1154" s="22"/>
      <c r="DP1154" s="22"/>
      <c r="DQ1154" s="22"/>
      <c r="DR1154" s="22"/>
      <c r="DS1154" s="22"/>
      <c r="DT1154" s="22"/>
      <c r="DU1154" s="22"/>
      <c r="DV1154" s="22"/>
      <c r="DW1154" s="22"/>
      <c r="DX1154" s="22"/>
      <c r="DY1154" s="22"/>
      <c r="DZ1154" s="22"/>
      <c r="EA1154" s="22"/>
      <c r="EB1154" s="22"/>
      <c r="EC1154" s="22"/>
      <c r="ED1154" s="22"/>
      <c r="EE1154" s="22"/>
      <c r="EF1154" s="22"/>
      <c r="EG1154" s="22"/>
      <c r="EH1154" s="22"/>
      <c r="EI1154" s="22"/>
      <c r="EJ1154" s="22"/>
      <c r="EK1154" s="22"/>
      <c r="EL1154" s="22"/>
      <c r="EM1154" s="22"/>
      <c r="EN1154" s="22"/>
      <c r="EO1154" s="22"/>
      <c r="EP1154" s="22"/>
      <c r="EQ1154" s="22"/>
      <c r="ER1154" s="22"/>
      <c r="ES1154" s="22"/>
      <c r="ET1154" s="22"/>
      <c r="EU1154" s="22"/>
      <c r="EV1154" s="22"/>
      <c r="EW1154" s="22"/>
      <c r="EX1154" s="22"/>
      <c r="EY1154" s="22"/>
      <c r="EZ1154" s="22"/>
      <c r="FA1154" s="22"/>
      <c r="FB1154" s="22"/>
      <c r="FC1154" s="22"/>
      <c r="FD1154" s="22"/>
      <c r="FE1154" s="22"/>
      <c r="FF1154" s="22"/>
      <c r="FG1154" s="22"/>
      <c r="FH1154" s="22"/>
      <c r="FI1154" s="22"/>
      <c r="FJ1154" s="22"/>
      <c r="FK1154" s="196"/>
      <c r="FQ1154" s="99"/>
    </row>
    <row r="1155" spans="2:173" s="12" customFormat="1">
      <c r="B1155" s="22"/>
      <c r="E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  <c r="Z1155" s="22"/>
      <c r="AA1155" s="22"/>
      <c r="AB1155" s="22"/>
      <c r="AC1155" s="22"/>
      <c r="AD1155" s="22"/>
      <c r="AE1155" s="22"/>
      <c r="AF1155" s="22"/>
      <c r="AG1155" s="22"/>
      <c r="AH1155" s="22"/>
      <c r="AI1155" s="22"/>
      <c r="AJ1155" s="22"/>
      <c r="AK1155" s="22"/>
      <c r="AL1155" s="22"/>
      <c r="AM1155" s="22"/>
      <c r="AN1155" s="22"/>
      <c r="AO1155" s="22"/>
      <c r="AP1155" s="22"/>
      <c r="AQ1155" s="22"/>
      <c r="AR1155" s="22"/>
      <c r="AS1155" s="22"/>
      <c r="AT1155" s="22"/>
      <c r="AU1155" s="22"/>
      <c r="AV1155" s="22"/>
      <c r="AW1155" s="22"/>
      <c r="AX1155" s="22"/>
      <c r="AY1155" s="22"/>
      <c r="AZ1155" s="22"/>
      <c r="BA1155" s="22"/>
      <c r="BB1155" s="22"/>
      <c r="BC1155" s="22"/>
      <c r="BD1155" s="22"/>
      <c r="BE1155" s="22"/>
      <c r="BF1155" s="22"/>
      <c r="BG1155" s="22"/>
      <c r="BH1155" s="22"/>
      <c r="BI1155" s="22"/>
      <c r="BJ1155" s="22"/>
      <c r="BK1155" s="22"/>
      <c r="BL1155" s="22"/>
      <c r="BM1155" s="22"/>
      <c r="BN1155" s="22"/>
      <c r="BO1155" s="22"/>
      <c r="BP1155" s="22"/>
      <c r="BQ1155" s="22"/>
      <c r="BR1155" s="22"/>
      <c r="BS1155" s="22"/>
      <c r="BT1155" s="22"/>
      <c r="BU1155" s="22"/>
      <c r="BV1155" s="22"/>
      <c r="BW1155" s="22"/>
      <c r="BX1155" s="22"/>
      <c r="BY1155" s="22"/>
      <c r="BZ1155" s="22"/>
      <c r="CA1155" s="22"/>
      <c r="CB1155" s="22"/>
      <c r="CC1155" s="22"/>
      <c r="CD1155" s="22"/>
      <c r="CE1155" s="22"/>
      <c r="CF1155" s="22"/>
      <c r="CG1155" s="22"/>
      <c r="CH1155" s="22"/>
      <c r="CI1155" s="22"/>
      <c r="CJ1155" s="22"/>
      <c r="CK1155" s="22"/>
      <c r="CL1155" s="22"/>
      <c r="CM1155" s="22"/>
      <c r="CN1155" s="22"/>
      <c r="CO1155" s="22"/>
      <c r="CP1155" s="22"/>
      <c r="CQ1155" s="22"/>
      <c r="CR1155" s="22"/>
      <c r="CS1155" s="22"/>
      <c r="CT1155" s="22"/>
      <c r="CU1155" s="22"/>
      <c r="CV1155" s="22"/>
      <c r="CW1155" s="22"/>
      <c r="CX1155" s="22"/>
      <c r="CY1155" s="22"/>
      <c r="CZ1155" s="22"/>
      <c r="DA1155" s="22"/>
      <c r="DB1155" s="22"/>
      <c r="DC1155" s="22"/>
      <c r="DD1155" s="22"/>
      <c r="DE1155" s="22"/>
      <c r="DF1155" s="22"/>
      <c r="DG1155" s="22"/>
      <c r="DH1155" s="22"/>
      <c r="DI1155" s="22"/>
      <c r="DJ1155" s="22"/>
      <c r="DK1155" s="22"/>
      <c r="DL1155" s="22"/>
      <c r="DM1155" s="22"/>
      <c r="DN1155" s="22"/>
      <c r="DO1155" s="22"/>
      <c r="DP1155" s="22"/>
      <c r="DQ1155" s="22"/>
      <c r="DR1155" s="22"/>
      <c r="DS1155" s="22"/>
      <c r="DT1155" s="22"/>
      <c r="DU1155" s="22"/>
      <c r="DV1155" s="22"/>
      <c r="DW1155" s="22"/>
      <c r="DX1155" s="22"/>
      <c r="DY1155" s="22"/>
      <c r="DZ1155" s="22"/>
      <c r="EA1155" s="22"/>
      <c r="EB1155" s="22"/>
      <c r="EC1155" s="22"/>
      <c r="ED1155" s="22"/>
      <c r="EE1155" s="22"/>
      <c r="EF1155" s="22"/>
      <c r="EG1155" s="22"/>
      <c r="EH1155" s="22"/>
      <c r="EI1155" s="22"/>
      <c r="EJ1155" s="22"/>
      <c r="EK1155" s="22"/>
      <c r="EL1155" s="22"/>
      <c r="EM1155" s="22"/>
      <c r="EN1155" s="22"/>
      <c r="EO1155" s="22"/>
      <c r="EP1155" s="22"/>
      <c r="EQ1155" s="22"/>
      <c r="ER1155" s="22"/>
      <c r="ES1155" s="22"/>
      <c r="ET1155" s="22"/>
      <c r="EU1155" s="22"/>
      <c r="EV1155" s="22"/>
      <c r="EW1155" s="22"/>
      <c r="EX1155" s="22"/>
      <c r="EY1155" s="22"/>
      <c r="EZ1155" s="22"/>
      <c r="FA1155" s="22"/>
      <c r="FB1155" s="22"/>
      <c r="FC1155" s="22"/>
      <c r="FD1155" s="22"/>
      <c r="FE1155" s="22"/>
      <c r="FF1155" s="22"/>
      <c r="FG1155" s="22"/>
      <c r="FH1155" s="22"/>
      <c r="FI1155" s="22"/>
      <c r="FJ1155" s="22"/>
      <c r="FK1155" s="196"/>
      <c r="FQ1155" s="99"/>
    </row>
    <row r="1156" spans="2:173" s="12" customFormat="1">
      <c r="B1156" s="22"/>
      <c r="E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  <c r="Z1156" s="22"/>
      <c r="AA1156" s="22"/>
      <c r="AB1156" s="22"/>
      <c r="AC1156" s="22"/>
      <c r="AD1156" s="22"/>
      <c r="AE1156" s="22"/>
      <c r="AF1156" s="22"/>
      <c r="AG1156" s="22"/>
      <c r="AH1156" s="22"/>
      <c r="AI1156" s="22"/>
      <c r="AJ1156" s="22"/>
      <c r="AK1156" s="22"/>
      <c r="AL1156" s="22"/>
      <c r="AM1156" s="22"/>
      <c r="AN1156" s="22"/>
      <c r="AO1156" s="22"/>
      <c r="AP1156" s="22"/>
      <c r="AQ1156" s="22"/>
      <c r="AR1156" s="22"/>
      <c r="AS1156" s="22"/>
      <c r="AT1156" s="22"/>
      <c r="AU1156" s="22"/>
      <c r="AV1156" s="22"/>
      <c r="AW1156" s="22"/>
      <c r="AX1156" s="22"/>
      <c r="AY1156" s="22"/>
      <c r="AZ1156" s="22"/>
      <c r="BA1156" s="22"/>
      <c r="BB1156" s="22"/>
      <c r="BC1156" s="22"/>
      <c r="BD1156" s="22"/>
      <c r="BE1156" s="22"/>
      <c r="BF1156" s="22"/>
      <c r="BG1156" s="22"/>
      <c r="BH1156" s="22"/>
      <c r="BI1156" s="22"/>
      <c r="BJ1156" s="22"/>
      <c r="BK1156" s="22"/>
      <c r="BL1156" s="22"/>
      <c r="BM1156" s="22"/>
      <c r="BN1156" s="22"/>
      <c r="BO1156" s="22"/>
      <c r="BP1156" s="22"/>
      <c r="BQ1156" s="22"/>
      <c r="BR1156" s="22"/>
      <c r="BS1156" s="22"/>
      <c r="BT1156" s="22"/>
      <c r="BU1156" s="22"/>
      <c r="BV1156" s="22"/>
      <c r="BW1156" s="22"/>
      <c r="BX1156" s="22"/>
      <c r="BY1156" s="22"/>
      <c r="BZ1156" s="22"/>
      <c r="CA1156" s="22"/>
      <c r="CB1156" s="22"/>
      <c r="CC1156" s="22"/>
      <c r="CD1156" s="22"/>
      <c r="CE1156" s="22"/>
      <c r="CF1156" s="22"/>
      <c r="CG1156" s="22"/>
      <c r="CH1156" s="22"/>
      <c r="CI1156" s="22"/>
      <c r="CJ1156" s="22"/>
      <c r="CK1156" s="22"/>
      <c r="CL1156" s="22"/>
      <c r="CM1156" s="22"/>
      <c r="CN1156" s="22"/>
      <c r="CO1156" s="22"/>
      <c r="CP1156" s="22"/>
      <c r="CQ1156" s="22"/>
      <c r="CR1156" s="22"/>
      <c r="CS1156" s="22"/>
      <c r="CT1156" s="22"/>
      <c r="CU1156" s="22"/>
      <c r="CV1156" s="22"/>
      <c r="CW1156" s="22"/>
      <c r="CX1156" s="22"/>
      <c r="CY1156" s="22"/>
      <c r="CZ1156" s="22"/>
      <c r="DA1156" s="22"/>
      <c r="DB1156" s="22"/>
      <c r="DC1156" s="22"/>
      <c r="DD1156" s="22"/>
      <c r="DE1156" s="22"/>
      <c r="DF1156" s="22"/>
      <c r="DG1156" s="22"/>
      <c r="DH1156" s="22"/>
      <c r="DI1156" s="22"/>
      <c r="DJ1156" s="22"/>
      <c r="DK1156" s="22"/>
      <c r="DL1156" s="22"/>
      <c r="DM1156" s="22"/>
      <c r="DN1156" s="22"/>
      <c r="DO1156" s="22"/>
      <c r="DP1156" s="22"/>
      <c r="DQ1156" s="22"/>
      <c r="DR1156" s="22"/>
      <c r="DS1156" s="22"/>
      <c r="DT1156" s="22"/>
      <c r="DU1156" s="22"/>
      <c r="DV1156" s="22"/>
      <c r="DW1156" s="22"/>
      <c r="DX1156" s="22"/>
      <c r="DY1156" s="22"/>
      <c r="DZ1156" s="22"/>
      <c r="EA1156" s="22"/>
      <c r="EB1156" s="22"/>
      <c r="EC1156" s="22"/>
      <c r="ED1156" s="22"/>
      <c r="EE1156" s="22"/>
      <c r="EF1156" s="22"/>
      <c r="EG1156" s="22"/>
      <c r="EH1156" s="22"/>
      <c r="EI1156" s="22"/>
      <c r="EJ1156" s="22"/>
      <c r="EK1156" s="22"/>
      <c r="EL1156" s="22"/>
      <c r="EM1156" s="22"/>
      <c r="EN1156" s="22"/>
      <c r="EO1156" s="22"/>
      <c r="EP1156" s="22"/>
      <c r="EQ1156" s="22"/>
      <c r="ER1156" s="22"/>
      <c r="ES1156" s="22"/>
      <c r="ET1156" s="22"/>
      <c r="EU1156" s="22"/>
      <c r="EV1156" s="22"/>
      <c r="EW1156" s="22"/>
      <c r="EX1156" s="22"/>
      <c r="EY1156" s="22"/>
      <c r="EZ1156" s="22"/>
      <c r="FA1156" s="22"/>
      <c r="FB1156" s="22"/>
      <c r="FC1156" s="22"/>
      <c r="FD1156" s="22"/>
      <c r="FE1156" s="22"/>
      <c r="FF1156" s="22"/>
      <c r="FG1156" s="22"/>
      <c r="FH1156" s="22"/>
      <c r="FI1156" s="22"/>
      <c r="FJ1156" s="22"/>
      <c r="FK1156" s="196"/>
      <c r="FQ1156" s="99"/>
    </row>
    <row r="1157" spans="2:173" s="12" customFormat="1">
      <c r="B1157" s="22"/>
      <c r="E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  <c r="Z1157" s="22"/>
      <c r="AA1157" s="22"/>
      <c r="AB1157" s="22"/>
      <c r="AC1157" s="22"/>
      <c r="AD1157" s="22"/>
      <c r="AE1157" s="22"/>
      <c r="AF1157" s="22"/>
      <c r="AG1157" s="22"/>
      <c r="AH1157" s="22"/>
      <c r="AI1157" s="22"/>
      <c r="AJ1157" s="22"/>
      <c r="AK1157" s="22"/>
      <c r="AL1157" s="22"/>
      <c r="AM1157" s="22"/>
      <c r="AN1157" s="22"/>
      <c r="AO1157" s="22"/>
      <c r="AP1157" s="22"/>
      <c r="AQ1157" s="22"/>
      <c r="AR1157" s="22"/>
      <c r="AS1157" s="22"/>
      <c r="AT1157" s="22"/>
      <c r="AU1157" s="22"/>
      <c r="AV1157" s="22"/>
      <c r="AW1157" s="22"/>
      <c r="AX1157" s="22"/>
      <c r="AY1157" s="22"/>
      <c r="AZ1157" s="22"/>
      <c r="BA1157" s="22"/>
      <c r="BB1157" s="22"/>
      <c r="BC1157" s="22"/>
      <c r="BD1157" s="22"/>
      <c r="BE1157" s="22"/>
      <c r="BF1157" s="22"/>
      <c r="BG1157" s="22"/>
      <c r="BH1157" s="22"/>
      <c r="BI1157" s="22"/>
      <c r="BJ1157" s="22"/>
      <c r="BK1157" s="22"/>
      <c r="BL1157" s="22"/>
      <c r="BM1157" s="22"/>
      <c r="BN1157" s="22"/>
      <c r="BO1157" s="22"/>
      <c r="BP1157" s="22"/>
      <c r="BQ1157" s="22"/>
      <c r="BR1157" s="22"/>
      <c r="BS1157" s="22"/>
      <c r="BT1157" s="22"/>
      <c r="BU1157" s="22"/>
      <c r="BV1157" s="22"/>
      <c r="BW1157" s="22"/>
      <c r="BX1157" s="22"/>
      <c r="BY1157" s="22"/>
      <c r="BZ1157" s="22"/>
      <c r="CA1157" s="22"/>
      <c r="CB1157" s="22"/>
      <c r="CC1157" s="22"/>
      <c r="CD1157" s="22"/>
      <c r="CE1157" s="22"/>
      <c r="CF1157" s="22"/>
      <c r="CG1157" s="22"/>
      <c r="CH1157" s="22"/>
      <c r="CI1157" s="22"/>
      <c r="CJ1157" s="22"/>
      <c r="CK1157" s="22"/>
      <c r="CL1157" s="22"/>
      <c r="CM1157" s="22"/>
      <c r="CN1157" s="22"/>
      <c r="CO1157" s="22"/>
      <c r="CP1157" s="22"/>
      <c r="CQ1157" s="22"/>
      <c r="CR1157" s="22"/>
      <c r="CS1157" s="22"/>
      <c r="CT1157" s="22"/>
      <c r="CU1157" s="22"/>
      <c r="CV1157" s="22"/>
      <c r="CW1157" s="22"/>
      <c r="CX1157" s="22"/>
      <c r="CY1157" s="22"/>
      <c r="CZ1157" s="22"/>
      <c r="DA1157" s="22"/>
      <c r="DB1157" s="22"/>
      <c r="DC1157" s="22"/>
      <c r="DD1157" s="22"/>
      <c r="DE1157" s="22"/>
      <c r="DF1157" s="22"/>
      <c r="DG1157" s="22"/>
      <c r="DH1157" s="22"/>
      <c r="DI1157" s="22"/>
      <c r="DJ1157" s="22"/>
      <c r="DK1157" s="22"/>
      <c r="DL1157" s="22"/>
      <c r="DM1157" s="22"/>
      <c r="DN1157" s="22"/>
      <c r="DO1157" s="22"/>
      <c r="DP1157" s="22"/>
      <c r="DQ1157" s="22"/>
      <c r="DR1157" s="22"/>
      <c r="DS1157" s="22"/>
      <c r="DT1157" s="22"/>
      <c r="DU1157" s="22"/>
      <c r="DV1157" s="22"/>
      <c r="DW1157" s="22"/>
      <c r="DX1157" s="22"/>
      <c r="DY1157" s="22"/>
      <c r="DZ1157" s="22"/>
      <c r="EA1157" s="22"/>
      <c r="EB1157" s="22"/>
      <c r="EC1157" s="22"/>
      <c r="ED1157" s="22"/>
      <c r="EE1157" s="22"/>
      <c r="EF1157" s="22"/>
      <c r="EG1157" s="22"/>
      <c r="EH1157" s="22"/>
      <c r="EI1157" s="22"/>
      <c r="EJ1157" s="22"/>
      <c r="EK1157" s="22"/>
      <c r="EL1157" s="22"/>
      <c r="EM1157" s="22"/>
      <c r="EN1157" s="22"/>
      <c r="EO1157" s="22"/>
      <c r="EP1157" s="22"/>
      <c r="EQ1157" s="22"/>
      <c r="ER1157" s="22"/>
      <c r="ES1157" s="22"/>
      <c r="ET1157" s="22"/>
      <c r="EU1157" s="22"/>
      <c r="EV1157" s="22"/>
      <c r="EW1157" s="22"/>
      <c r="EX1157" s="22"/>
      <c r="EY1157" s="22"/>
      <c r="EZ1157" s="22"/>
      <c r="FA1157" s="22"/>
      <c r="FB1157" s="22"/>
      <c r="FC1157" s="22"/>
      <c r="FD1157" s="22"/>
      <c r="FE1157" s="22"/>
      <c r="FF1157" s="22"/>
      <c r="FG1157" s="22"/>
      <c r="FH1157" s="22"/>
      <c r="FI1157" s="22"/>
      <c r="FJ1157" s="22"/>
      <c r="FK1157" s="196"/>
      <c r="FQ1157" s="99"/>
    </row>
    <row r="1158" spans="2:173" s="12" customFormat="1">
      <c r="B1158" s="22"/>
      <c r="E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  <c r="Z1158" s="22"/>
      <c r="AA1158" s="22"/>
      <c r="AB1158" s="22"/>
      <c r="AC1158" s="22"/>
      <c r="AD1158" s="22"/>
      <c r="AE1158" s="22"/>
      <c r="AF1158" s="22"/>
      <c r="AG1158" s="22"/>
      <c r="AH1158" s="22"/>
      <c r="AI1158" s="22"/>
      <c r="AJ1158" s="22"/>
      <c r="AK1158" s="22"/>
      <c r="AL1158" s="22"/>
      <c r="AM1158" s="22"/>
      <c r="AN1158" s="22"/>
      <c r="AO1158" s="22"/>
      <c r="AP1158" s="22"/>
      <c r="AQ1158" s="22"/>
      <c r="AR1158" s="22"/>
      <c r="AS1158" s="22"/>
      <c r="AT1158" s="22"/>
      <c r="AU1158" s="22"/>
      <c r="AV1158" s="22"/>
      <c r="AW1158" s="22"/>
      <c r="AX1158" s="22"/>
      <c r="AY1158" s="22"/>
      <c r="AZ1158" s="22"/>
      <c r="BA1158" s="22"/>
      <c r="BB1158" s="22"/>
      <c r="BC1158" s="22"/>
      <c r="BD1158" s="22"/>
      <c r="BE1158" s="22"/>
      <c r="BF1158" s="22"/>
      <c r="BG1158" s="22"/>
      <c r="BH1158" s="22"/>
      <c r="BI1158" s="22"/>
      <c r="BJ1158" s="22"/>
      <c r="BK1158" s="22"/>
      <c r="BL1158" s="22"/>
      <c r="BM1158" s="22"/>
      <c r="BN1158" s="22"/>
      <c r="BO1158" s="22"/>
      <c r="BP1158" s="22"/>
      <c r="BQ1158" s="22"/>
      <c r="BR1158" s="22"/>
      <c r="BS1158" s="22"/>
      <c r="BT1158" s="22"/>
      <c r="BU1158" s="22"/>
      <c r="BV1158" s="22"/>
      <c r="BW1158" s="22"/>
      <c r="BX1158" s="22"/>
      <c r="BY1158" s="22"/>
      <c r="BZ1158" s="22"/>
      <c r="CA1158" s="22"/>
      <c r="CB1158" s="22"/>
      <c r="CC1158" s="22"/>
      <c r="CD1158" s="22"/>
      <c r="CE1158" s="22"/>
      <c r="CF1158" s="22"/>
      <c r="CG1158" s="22"/>
      <c r="CH1158" s="22"/>
      <c r="CI1158" s="22"/>
      <c r="CJ1158" s="22"/>
      <c r="CK1158" s="22"/>
      <c r="CL1158" s="22"/>
      <c r="CM1158" s="22"/>
      <c r="CN1158" s="22"/>
      <c r="CO1158" s="22"/>
      <c r="CP1158" s="22"/>
      <c r="CQ1158" s="22"/>
      <c r="CR1158" s="22"/>
      <c r="CS1158" s="22"/>
      <c r="CT1158" s="22"/>
      <c r="CU1158" s="22"/>
      <c r="CV1158" s="22"/>
      <c r="CW1158" s="22"/>
      <c r="CX1158" s="22"/>
      <c r="CY1158" s="22"/>
      <c r="CZ1158" s="22"/>
      <c r="DA1158" s="22"/>
      <c r="DB1158" s="22"/>
      <c r="DC1158" s="22"/>
      <c r="DD1158" s="22"/>
      <c r="DE1158" s="22"/>
      <c r="DF1158" s="22"/>
      <c r="DG1158" s="22"/>
      <c r="DH1158" s="22"/>
      <c r="DI1158" s="22"/>
      <c r="DJ1158" s="22"/>
      <c r="DK1158" s="22"/>
      <c r="DL1158" s="22"/>
      <c r="DM1158" s="22"/>
      <c r="DN1158" s="22"/>
      <c r="DO1158" s="22"/>
      <c r="DP1158" s="22"/>
      <c r="DQ1158" s="22"/>
      <c r="DR1158" s="22"/>
      <c r="DS1158" s="22"/>
      <c r="DT1158" s="22"/>
      <c r="DU1158" s="22"/>
      <c r="DV1158" s="22"/>
      <c r="DW1158" s="22"/>
      <c r="DX1158" s="22"/>
      <c r="DY1158" s="22"/>
      <c r="DZ1158" s="22"/>
      <c r="EA1158" s="22"/>
      <c r="EB1158" s="22"/>
      <c r="EC1158" s="22"/>
      <c r="ED1158" s="22"/>
      <c r="EE1158" s="22"/>
      <c r="EF1158" s="22"/>
      <c r="EG1158" s="22"/>
      <c r="EH1158" s="22"/>
      <c r="EI1158" s="22"/>
      <c r="EJ1158" s="22"/>
      <c r="EK1158" s="22"/>
      <c r="EL1158" s="22"/>
      <c r="EM1158" s="22"/>
      <c r="EN1158" s="22"/>
      <c r="EO1158" s="22"/>
      <c r="EP1158" s="22"/>
      <c r="EQ1158" s="22"/>
      <c r="ER1158" s="22"/>
      <c r="ES1158" s="22"/>
      <c r="ET1158" s="22"/>
      <c r="EU1158" s="22"/>
      <c r="EV1158" s="22"/>
      <c r="EW1158" s="22"/>
      <c r="EX1158" s="22"/>
      <c r="EY1158" s="22"/>
      <c r="EZ1158" s="22"/>
      <c r="FA1158" s="22"/>
      <c r="FB1158" s="22"/>
      <c r="FC1158" s="22"/>
      <c r="FD1158" s="22"/>
      <c r="FE1158" s="22"/>
      <c r="FF1158" s="22"/>
      <c r="FG1158" s="22"/>
      <c r="FH1158" s="22"/>
      <c r="FI1158" s="22"/>
      <c r="FJ1158" s="22"/>
      <c r="FK1158" s="196"/>
      <c r="FQ1158" s="99"/>
    </row>
    <row r="1159" spans="2:173" s="12" customFormat="1">
      <c r="B1159" s="22"/>
      <c r="E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  <c r="Z1159" s="22"/>
      <c r="AA1159" s="22"/>
      <c r="AB1159" s="22"/>
      <c r="AC1159" s="22"/>
      <c r="AD1159" s="22"/>
      <c r="AE1159" s="22"/>
      <c r="AF1159" s="22"/>
      <c r="AG1159" s="22"/>
      <c r="AH1159" s="22"/>
      <c r="AI1159" s="22"/>
      <c r="AJ1159" s="22"/>
      <c r="AK1159" s="22"/>
      <c r="AL1159" s="22"/>
      <c r="AM1159" s="22"/>
      <c r="AN1159" s="22"/>
      <c r="AO1159" s="22"/>
      <c r="AP1159" s="22"/>
      <c r="AQ1159" s="22"/>
      <c r="AR1159" s="22"/>
      <c r="AS1159" s="22"/>
      <c r="AT1159" s="22"/>
      <c r="AU1159" s="22"/>
      <c r="AV1159" s="22"/>
      <c r="AW1159" s="22"/>
      <c r="AX1159" s="22"/>
      <c r="AY1159" s="22"/>
      <c r="AZ1159" s="22"/>
      <c r="BA1159" s="22"/>
      <c r="BB1159" s="22"/>
      <c r="BC1159" s="22"/>
      <c r="BD1159" s="22"/>
      <c r="BE1159" s="22"/>
      <c r="BF1159" s="22"/>
      <c r="BG1159" s="22"/>
      <c r="BH1159" s="22"/>
      <c r="BI1159" s="22"/>
      <c r="BJ1159" s="22"/>
      <c r="BK1159" s="22"/>
      <c r="BL1159" s="22"/>
      <c r="BM1159" s="22"/>
      <c r="BN1159" s="22"/>
      <c r="BO1159" s="22"/>
      <c r="BP1159" s="22"/>
      <c r="BQ1159" s="22"/>
      <c r="BR1159" s="22"/>
      <c r="BS1159" s="22"/>
      <c r="BT1159" s="22"/>
      <c r="BU1159" s="22"/>
      <c r="BV1159" s="22"/>
      <c r="BW1159" s="22"/>
      <c r="BX1159" s="22"/>
      <c r="BY1159" s="22"/>
      <c r="BZ1159" s="22"/>
      <c r="CA1159" s="22"/>
      <c r="CB1159" s="22"/>
      <c r="CC1159" s="22"/>
      <c r="CD1159" s="22"/>
      <c r="CE1159" s="22"/>
      <c r="CF1159" s="22"/>
      <c r="CG1159" s="22"/>
      <c r="CH1159" s="22"/>
      <c r="CI1159" s="22"/>
      <c r="CJ1159" s="22"/>
      <c r="CK1159" s="22"/>
      <c r="CL1159" s="22"/>
      <c r="CM1159" s="22"/>
      <c r="CN1159" s="22"/>
      <c r="CO1159" s="22"/>
      <c r="CP1159" s="22"/>
      <c r="CQ1159" s="22"/>
      <c r="CR1159" s="22"/>
      <c r="CS1159" s="22"/>
      <c r="CT1159" s="22"/>
      <c r="CU1159" s="22"/>
      <c r="CV1159" s="22"/>
      <c r="CW1159" s="22"/>
      <c r="CX1159" s="22"/>
      <c r="CY1159" s="22"/>
      <c r="CZ1159" s="22"/>
      <c r="DA1159" s="22"/>
      <c r="DB1159" s="22"/>
      <c r="DC1159" s="22"/>
      <c r="DD1159" s="22"/>
      <c r="DE1159" s="22"/>
      <c r="DF1159" s="22"/>
      <c r="DG1159" s="22"/>
      <c r="DH1159" s="22"/>
      <c r="DI1159" s="22"/>
      <c r="DJ1159" s="22"/>
      <c r="DK1159" s="22"/>
      <c r="DL1159" s="22"/>
      <c r="DM1159" s="22"/>
      <c r="DN1159" s="22"/>
      <c r="DO1159" s="22"/>
      <c r="DP1159" s="22"/>
      <c r="DQ1159" s="22"/>
      <c r="DR1159" s="22"/>
      <c r="DS1159" s="22"/>
      <c r="DT1159" s="22"/>
      <c r="DU1159" s="22"/>
      <c r="DV1159" s="22"/>
      <c r="DW1159" s="22"/>
      <c r="DX1159" s="22"/>
      <c r="DY1159" s="22"/>
      <c r="DZ1159" s="22"/>
      <c r="EA1159" s="22"/>
      <c r="EB1159" s="22"/>
      <c r="EC1159" s="22"/>
      <c r="ED1159" s="22"/>
      <c r="EE1159" s="22"/>
      <c r="EF1159" s="22"/>
      <c r="EG1159" s="22"/>
      <c r="EH1159" s="22"/>
      <c r="EI1159" s="22"/>
      <c r="EJ1159" s="22"/>
      <c r="EK1159" s="22"/>
      <c r="EL1159" s="22"/>
      <c r="EM1159" s="22"/>
      <c r="EN1159" s="22"/>
      <c r="EO1159" s="22"/>
      <c r="EP1159" s="22"/>
      <c r="EQ1159" s="22"/>
      <c r="ER1159" s="22"/>
      <c r="ES1159" s="22"/>
      <c r="ET1159" s="22"/>
      <c r="EU1159" s="22"/>
      <c r="EV1159" s="22"/>
      <c r="EW1159" s="22"/>
      <c r="EX1159" s="22"/>
      <c r="EY1159" s="22"/>
      <c r="EZ1159" s="22"/>
      <c r="FA1159" s="22"/>
      <c r="FB1159" s="22"/>
      <c r="FC1159" s="22"/>
      <c r="FD1159" s="22"/>
      <c r="FE1159" s="22"/>
      <c r="FF1159" s="22"/>
      <c r="FG1159" s="22"/>
      <c r="FH1159" s="22"/>
      <c r="FI1159" s="22"/>
      <c r="FJ1159" s="22"/>
      <c r="FK1159" s="196"/>
      <c r="FQ1159" s="99"/>
    </row>
    <row r="1160" spans="2:173" s="12" customFormat="1">
      <c r="B1160" s="22"/>
      <c r="E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  <c r="Z1160" s="22"/>
      <c r="AA1160" s="22"/>
      <c r="AB1160" s="22"/>
      <c r="AC1160" s="22"/>
      <c r="AD1160" s="22"/>
      <c r="AE1160" s="22"/>
      <c r="AF1160" s="22"/>
      <c r="AG1160" s="22"/>
      <c r="AH1160" s="22"/>
      <c r="AI1160" s="22"/>
      <c r="AJ1160" s="22"/>
      <c r="AK1160" s="22"/>
      <c r="AL1160" s="22"/>
      <c r="AM1160" s="22"/>
      <c r="AN1160" s="22"/>
      <c r="AO1160" s="22"/>
      <c r="AP1160" s="22"/>
      <c r="AQ1160" s="22"/>
      <c r="AR1160" s="22"/>
      <c r="AS1160" s="22"/>
      <c r="AT1160" s="22"/>
      <c r="AU1160" s="22"/>
      <c r="AV1160" s="22"/>
      <c r="AW1160" s="22"/>
      <c r="AX1160" s="22"/>
      <c r="AY1160" s="22"/>
      <c r="AZ1160" s="22"/>
      <c r="BA1160" s="22"/>
      <c r="BB1160" s="22"/>
      <c r="BC1160" s="22"/>
      <c r="BD1160" s="22"/>
      <c r="BE1160" s="22"/>
      <c r="BF1160" s="22"/>
      <c r="BG1160" s="22"/>
      <c r="BH1160" s="22"/>
      <c r="BI1160" s="22"/>
      <c r="BJ1160" s="22"/>
      <c r="BK1160" s="22"/>
      <c r="BL1160" s="22"/>
      <c r="BM1160" s="22"/>
      <c r="BN1160" s="22"/>
      <c r="BO1160" s="22"/>
      <c r="BP1160" s="22"/>
      <c r="BQ1160" s="22"/>
      <c r="BR1160" s="22"/>
      <c r="BS1160" s="22"/>
      <c r="BT1160" s="22"/>
      <c r="BU1160" s="22"/>
      <c r="BV1160" s="22"/>
      <c r="BW1160" s="22"/>
      <c r="BX1160" s="22"/>
      <c r="BY1160" s="22"/>
      <c r="BZ1160" s="22"/>
      <c r="CA1160" s="22"/>
      <c r="CB1160" s="22"/>
      <c r="CC1160" s="22"/>
      <c r="CD1160" s="22"/>
      <c r="CE1160" s="22"/>
      <c r="CF1160" s="22"/>
      <c r="CG1160" s="22"/>
      <c r="CH1160" s="22"/>
      <c r="CI1160" s="22"/>
      <c r="CJ1160" s="22"/>
      <c r="CK1160" s="22"/>
      <c r="CL1160" s="22"/>
      <c r="CM1160" s="22"/>
      <c r="CN1160" s="22"/>
      <c r="CO1160" s="22"/>
      <c r="CP1160" s="22"/>
      <c r="CQ1160" s="22"/>
      <c r="CR1160" s="22"/>
      <c r="CS1160" s="22"/>
      <c r="CT1160" s="22"/>
      <c r="CU1160" s="22"/>
      <c r="CV1160" s="22"/>
      <c r="CW1160" s="22"/>
      <c r="CX1160" s="22"/>
      <c r="CY1160" s="22"/>
      <c r="CZ1160" s="22"/>
      <c r="DA1160" s="22"/>
      <c r="DB1160" s="22"/>
      <c r="DC1160" s="22"/>
      <c r="DD1160" s="22"/>
      <c r="DE1160" s="22"/>
      <c r="DF1160" s="22"/>
      <c r="DG1160" s="22"/>
      <c r="DH1160" s="22"/>
      <c r="DI1160" s="22"/>
      <c r="DJ1160" s="22"/>
      <c r="DK1160" s="22"/>
      <c r="DL1160" s="22"/>
      <c r="DM1160" s="22"/>
      <c r="DN1160" s="22"/>
      <c r="DO1160" s="22"/>
      <c r="DP1160" s="22"/>
      <c r="DQ1160" s="22"/>
      <c r="DR1160" s="22"/>
      <c r="DS1160" s="22"/>
      <c r="DT1160" s="22"/>
      <c r="DU1160" s="22"/>
      <c r="DV1160" s="22"/>
      <c r="DW1160" s="22"/>
      <c r="DX1160" s="22"/>
      <c r="DY1160" s="22"/>
      <c r="DZ1160" s="22"/>
      <c r="EA1160" s="22"/>
      <c r="EB1160" s="22"/>
      <c r="EC1160" s="22"/>
      <c r="ED1160" s="22"/>
      <c r="EE1160" s="22"/>
      <c r="EF1160" s="22"/>
      <c r="EG1160" s="22"/>
      <c r="EH1160" s="22"/>
      <c r="EI1160" s="22"/>
      <c r="EJ1160" s="22"/>
      <c r="EK1160" s="22"/>
      <c r="EL1160" s="22"/>
      <c r="EM1160" s="22"/>
      <c r="EN1160" s="22"/>
      <c r="EO1160" s="22"/>
      <c r="EP1160" s="22"/>
      <c r="EQ1160" s="22"/>
      <c r="ER1160" s="22"/>
      <c r="ES1160" s="22"/>
      <c r="ET1160" s="22"/>
      <c r="EU1160" s="22"/>
      <c r="EV1160" s="22"/>
      <c r="EW1160" s="22"/>
      <c r="EX1160" s="22"/>
      <c r="EY1160" s="22"/>
      <c r="EZ1160" s="22"/>
      <c r="FA1160" s="22"/>
      <c r="FB1160" s="22"/>
      <c r="FC1160" s="22"/>
      <c r="FD1160" s="22"/>
      <c r="FE1160" s="22"/>
      <c r="FF1160" s="22"/>
      <c r="FG1160" s="22"/>
      <c r="FH1160" s="22"/>
      <c r="FI1160" s="22"/>
      <c r="FJ1160" s="22"/>
      <c r="FK1160" s="196"/>
      <c r="FQ1160" s="99"/>
    </row>
    <row r="1161" spans="2:173" s="12" customFormat="1">
      <c r="B1161" s="22"/>
      <c r="E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  <c r="Z1161" s="22"/>
      <c r="AA1161" s="22"/>
      <c r="AB1161" s="22"/>
      <c r="AC1161" s="22"/>
      <c r="AD1161" s="22"/>
      <c r="AE1161" s="22"/>
      <c r="AF1161" s="22"/>
      <c r="AG1161" s="22"/>
      <c r="AH1161" s="22"/>
      <c r="AI1161" s="22"/>
      <c r="AJ1161" s="22"/>
      <c r="AK1161" s="22"/>
      <c r="AL1161" s="22"/>
      <c r="AM1161" s="22"/>
      <c r="AN1161" s="22"/>
      <c r="AO1161" s="22"/>
      <c r="AP1161" s="22"/>
      <c r="AQ1161" s="22"/>
      <c r="AR1161" s="22"/>
      <c r="AS1161" s="22"/>
      <c r="AT1161" s="22"/>
      <c r="AU1161" s="22"/>
      <c r="AV1161" s="22"/>
      <c r="AW1161" s="22"/>
      <c r="AX1161" s="22"/>
      <c r="AY1161" s="22"/>
      <c r="AZ1161" s="22"/>
      <c r="BA1161" s="22"/>
      <c r="BB1161" s="22"/>
      <c r="BC1161" s="22"/>
      <c r="BD1161" s="22"/>
      <c r="BE1161" s="22"/>
      <c r="BF1161" s="22"/>
      <c r="BG1161" s="22"/>
      <c r="BH1161" s="22"/>
      <c r="BI1161" s="22"/>
      <c r="BJ1161" s="22"/>
      <c r="BK1161" s="22"/>
      <c r="BL1161" s="22"/>
      <c r="BM1161" s="22"/>
      <c r="BN1161" s="22"/>
      <c r="BO1161" s="22"/>
      <c r="BP1161" s="22"/>
      <c r="BQ1161" s="22"/>
      <c r="BR1161" s="22"/>
      <c r="BS1161" s="22"/>
      <c r="BT1161" s="22"/>
      <c r="BU1161" s="22"/>
      <c r="BV1161" s="22"/>
      <c r="BW1161" s="22"/>
      <c r="BX1161" s="22"/>
      <c r="BY1161" s="22"/>
      <c r="BZ1161" s="22"/>
      <c r="CA1161" s="22"/>
      <c r="CB1161" s="22"/>
      <c r="CC1161" s="22"/>
      <c r="CD1161" s="22"/>
      <c r="CE1161" s="22"/>
      <c r="CF1161" s="22"/>
      <c r="CG1161" s="22"/>
      <c r="CH1161" s="22"/>
      <c r="CI1161" s="22"/>
      <c r="CJ1161" s="22"/>
      <c r="CK1161" s="22"/>
      <c r="CL1161" s="22"/>
      <c r="CM1161" s="22"/>
      <c r="CN1161" s="22"/>
      <c r="CO1161" s="22"/>
      <c r="CP1161" s="22"/>
      <c r="CQ1161" s="22"/>
      <c r="CR1161" s="22"/>
      <c r="CS1161" s="22"/>
      <c r="CT1161" s="22"/>
      <c r="CU1161" s="22"/>
      <c r="CV1161" s="22"/>
      <c r="CW1161" s="22"/>
      <c r="CX1161" s="22"/>
      <c r="CY1161" s="22"/>
      <c r="CZ1161" s="22"/>
      <c r="DA1161" s="22"/>
      <c r="DB1161" s="22"/>
      <c r="DC1161" s="22"/>
      <c r="DD1161" s="22"/>
      <c r="DE1161" s="22"/>
      <c r="DF1161" s="22"/>
      <c r="DG1161" s="22"/>
      <c r="DH1161" s="22"/>
      <c r="DI1161" s="22"/>
      <c r="DJ1161" s="22"/>
      <c r="DK1161" s="22"/>
      <c r="DL1161" s="22"/>
      <c r="DM1161" s="22"/>
      <c r="DN1161" s="22"/>
      <c r="DO1161" s="22"/>
      <c r="DP1161" s="22"/>
      <c r="DQ1161" s="22"/>
      <c r="DR1161" s="22"/>
      <c r="DS1161" s="22"/>
      <c r="DT1161" s="22"/>
      <c r="DU1161" s="22"/>
      <c r="DV1161" s="22"/>
      <c r="DW1161" s="22"/>
      <c r="DX1161" s="22"/>
      <c r="DY1161" s="22"/>
      <c r="DZ1161" s="22"/>
      <c r="EA1161" s="22"/>
      <c r="EB1161" s="22"/>
      <c r="EC1161" s="22"/>
      <c r="ED1161" s="22"/>
      <c r="EE1161" s="22"/>
      <c r="EF1161" s="22"/>
      <c r="EG1161" s="22"/>
      <c r="EH1161" s="22"/>
      <c r="EI1161" s="22"/>
      <c r="EJ1161" s="22"/>
      <c r="EK1161" s="22"/>
      <c r="EL1161" s="22"/>
      <c r="EM1161" s="22"/>
      <c r="EN1161" s="22"/>
      <c r="EO1161" s="22"/>
      <c r="EP1161" s="22"/>
      <c r="EQ1161" s="22"/>
      <c r="ER1161" s="22"/>
      <c r="ES1161" s="22"/>
      <c r="ET1161" s="22"/>
      <c r="EU1161" s="22"/>
      <c r="EV1161" s="22"/>
      <c r="EW1161" s="22"/>
      <c r="EX1161" s="22"/>
      <c r="EY1161" s="22"/>
      <c r="EZ1161" s="22"/>
      <c r="FA1161" s="22"/>
      <c r="FB1161" s="22"/>
      <c r="FC1161" s="22"/>
      <c r="FD1161" s="22"/>
      <c r="FE1161" s="22"/>
      <c r="FF1161" s="22"/>
      <c r="FG1161" s="22"/>
      <c r="FH1161" s="22"/>
      <c r="FI1161" s="22"/>
      <c r="FJ1161" s="22"/>
      <c r="FK1161" s="196"/>
      <c r="FQ1161" s="99"/>
    </row>
    <row r="1162" spans="2:173" s="12" customFormat="1">
      <c r="B1162" s="22"/>
      <c r="E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  <c r="Z1162" s="22"/>
      <c r="AA1162" s="22"/>
      <c r="AB1162" s="22"/>
      <c r="AC1162" s="22"/>
      <c r="AD1162" s="22"/>
      <c r="AE1162" s="22"/>
      <c r="AF1162" s="22"/>
      <c r="AG1162" s="22"/>
      <c r="AH1162" s="22"/>
      <c r="AI1162" s="22"/>
      <c r="AJ1162" s="22"/>
      <c r="AK1162" s="22"/>
      <c r="AL1162" s="22"/>
      <c r="AM1162" s="22"/>
      <c r="AN1162" s="22"/>
      <c r="AO1162" s="22"/>
      <c r="AP1162" s="22"/>
      <c r="AQ1162" s="22"/>
      <c r="AR1162" s="22"/>
      <c r="AS1162" s="22"/>
      <c r="AT1162" s="22"/>
      <c r="AU1162" s="22"/>
      <c r="AV1162" s="22"/>
      <c r="AW1162" s="22"/>
      <c r="AX1162" s="22"/>
      <c r="AY1162" s="22"/>
      <c r="AZ1162" s="22"/>
      <c r="BA1162" s="22"/>
      <c r="BB1162" s="22"/>
      <c r="BC1162" s="22"/>
      <c r="BD1162" s="22"/>
      <c r="BE1162" s="22"/>
      <c r="BF1162" s="22"/>
      <c r="BG1162" s="22"/>
      <c r="BH1162" s="22"/>
      <c r="BI1162" s="22"/>
      <c r="BJ1162" s="22"/>
      <c r="BK1162" s="22"/>
      <c r="BL1162" s="22"/>
      <c r="BM1162" s="22"/>
      <c r="BN1162" s="22"/>
      <c r="BO1162" s="22"/>
      <c r="BP1162" s="22"/>
      <c r="BQ1162" s="22"/>
      <c r="BR1162" s="22"/>
      <c r="BS1162" s="22"/>
      <c r="BT1162" s="22"/>
      <c r="BU1162" s="22"/>
      <c r="BV1162" s="22"/>
      <c r="BW1162" s="22"/>
      <c r="BX1162" s="22"/>
      <c r="BY1162" s="22"/>
      <c r="BZ1162" s="22"/>
      <c r="CA1162" s="22"/>
      <c r="CB1162" s="22"/>
      <c r="CC1162" s="22"/>
      <c r="CD1162" s="22"/>
      <c r="CE1162" s="22"/>
      <c r="CF1162" s="22"/>
      <c r="CG1162" s="22"/>
      <c r="CH1162" s="22"/>
      <c r="CI1162" s="22"/>
      <c r="CJ1162" s="22"/>
      <c r="CK1162" s="22"/>
      <c r="CL1162" s="22"/>
      <c r="CM1162" s="22"/>
      <c r="CN1162" s="22"/>
      <c r="CO1162" s="22"/>
      <c r="CP1162" s="22"/>
      <c r="CQ1162" s="22"/>
      <c r="CR1162" s="22"/>
      <c r="CS1162" s="22"/>
      <c r="CT1162" s="22"/>
      <c r="CU1162" s="22"/>
      <c r="CV1162" s="22"/>
      <c r="CW1162" s="22"/>
      <c r="CX1162" s="22"/>
      <c r="CY1162" s="22"/>
      <c r="CZ1162" s="22"/>
      <c r="DA1162" s="22"/>
      <c r="DB1162" s="22"/>
      <c r="DC1162" s="22"/>
      <c r="DD1162" s="22"/>
      <c r="DE1162" s="22"/>
      <c r="DF1162" s="22"/>
      <c r="DG1162" s="22"/>
      <c r="DH1162" s="22"/>
      <c r="DI1162" s="22"/>
      <c r="DJ1162" s="22"/>
      <c r="DK1162" s="22"/>
      <c r="DL1162" s="22"/>
      <c r="DM1162" s="22"/>
      <c r="DN1162" s="22"/>
      <c r="DO1162" s="22"/>
      <c r="DP1162" s="22"/>
      <c r="DQ1162" s="22"/>
      <c r="DR1162" s="22"/>
      <c r="DS1162" s="22"/>
      <c r="DT1162" s="22"/>
      <c r="DU1162" s="22"/>
      <c r="DV1162" s="22"/>
      <c r="DW1162" s="22"/>
      <c r="DX1162" s="22"/>
      <c r="DY1162" s="22"/>
      <c r="DZ1162" s="22"/>
      <c r="EA1162" s="22"/>
      <c r="EB1162" s="22"/>
      <c r="EC1162" s="22"/>
      <c r="ED1162" s="22"/>
      <c r="EE1162" s="22"/>
      <c r="EF1162" s="22"/>
      <c r="EG1162" s="22"/>
      <c r="EH1162" s="22"/>
      <c r="EI1162" s="22"/>
      <c r="EJ1162" s="22"/>
      <c r="EK1162" s="22"/>
      <c r="EL1162" s="22"/>
      <c r="EM1162" s="22"/>
      <c r="EN1162" s="22"/>
      <c r="EO1162" s="22"/>
      <c r="EP1162" s="22"/>
      <c r="EQ1162" s="22"/>
      <c r="ER1162" s="22"/>
      <c r="ES1162" s="22"/>
      <c r="ET1162" s="22"/>
      <c r="EU1162" s="22"/>
      <c r="EV1162" s="22"/>
      <c r="EW1162" s="22"/>
      <c r="EX1162" s="22"/>
      <c r="EY1162" s="22"/>
      <c r="EZ1162" s="22"/>
      <c r="FA1162" s="22"/>
      <c r="FB1162" s="22"/>
      <c r="FC1162" s="22"/>
      <c r="FD1162" s="22"/>
      <c r="FE1162" s="22"/>
      <c r="FF1162" s="22"/>
      <c r="FG1162" s="22"/>
      <c r="FH1162" s="22"/>
      <c r="FI1162" s="22"/>
      <c r="FJ1162" s="22"/>
      <c r="FK1162" s="196"/>
      <c r="FQ1162" s="99"/>
    </row>
    <row r="1163" spans="2:173" s="12" customFormat="1">
      <c r="B1163" s="22"/>
      <c r="E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  <c r="Z1163" s="22"/>
      <c r="AA1163" s="22"/>
      <c r="AB1163" s="22"/>
      <c r="AC1163" s="22"/>
      <c r="AD1163" s="22"/>
      <c r="AE1163" s="22"/>
      <c r="AF1163" s="22"/>
      <c r="AG1163" s="22"/>
      <c r="AH1163" s="22"/>
      <c r="AI1163" s="22"/>
      <c r="AJ1163" s="22"/>
      <c r="AK1163" s="22"/>
      <c r="AL1163" s="22"/>
      <c r="AM1163" s="22"/>
      <c r="AN1163" s="22"/>
      <c r="AO1163" s="22"/>
      <c r="AP1163" s="22"/>
      <c r="AQ1163" s="22"/>
      <c r="AR1163" s="22"/>
      <c r="AS1163" s="22"/>
      <c r="AT1163" s="22"/>
      <c r="AU1163" s="22"/>
      <c r="AV1163" s="22"/>
      <c r="AW1163" s="22"/>
      <c r="AX1163" s="22"/>
      <c r="AY1163" s="22"/>
      <c r="AZ1163" s="22"/>
      <c r="BA1163" s="22"/>
      <c r="BB1163" s="22"/>
      <c r="BC1163" s="22"/>
      <c r="BD1163" s="22"/>
      <c r="BE1163" s="22"/>
      <c r="BF1163" s="22"/>
      <c r="BG1163" s="22"/>
      <c r="BH1163" s="22"/>
      <c r="BI1163" s="22"/>
      <c r="BJ1163" s="22"/>
      <c r="BK1163" s="22"/>
      <c r="BL1163" s="22"/>
      <c r="BM1163" s="22"/>
      <c r="BN1163" s="22"/>
      <c r="BO1163" s="22"/>
      <c r="BP1163" s="22"/>
      <c r="BQ1163" s="22"/>
      <c r="BR1163" s="22"/>
      <c r="BS1163" s="22"/>
      <c r="BT1163" s="22"/>
      <c r="BU1163" s="22"/>
      <c r="BV1163" s="22"/>
      <c r="BW1163" s="22"/>
      <c r="BX1163" s="22"/>
      <c r="BY1163" s="22"/>
      <c r="BZ1163" s="22"/>
      <c r="CA1163" s="22"/>
      <c r="CB1163" s="22"/>
      <c r="CC1163" s="22"/>
      <c r="CD1163" s="22"/>
      <c r="CE1163" s="22"/>
      <c r="CF1163" s="22"/>
      <c r="CG1163" s="22"/>
      <c r="CH1163" s="22"/>
      <c r="CI1163" s="22"/>
      <c r="CJ1163" s="22"/>
      <c r="CK1163" s="22"/>
      <c r="CL1163" s="22"/>
      <c r="CM1163" s="22"/>
      <c r="CN1163" s="22"/>
      <c r="CO1163" s="22"/>
      <c r="CP1163" s="22"/>
      <c r="CQ1163" s="22"/>
      <c r="CR1163" s="22"/>
      <c r="CS1163" s="22"/>
      <c r="CT1163" s="22"/>
      <c r="CU1163" s="22"/>
      <c r="CV1163" s="22"/>
      <c r="CW1163" s="22"/>
      <c r="CX1163" s="22"/>
      <c r="CY1163" s="22"/>
      <c r="CZ1163" s="22"/>
      <c r="DA1163" s="22"/>
      <c r="DB1163" s="22"/>
      <c r="DC1163" s="22"/>
      <c r="DD1163" s="22"/>
      <c r="DE1163" s="22"/>
      <c r="DF1163" s="22"/>
      <c r="DG1163" s="22"/>
      <c r="DH1163" s="22"/>
      <c r="DI1163" s="22"/>
      <c r="DJ1163" s="22"/>
      <c r="DK1163" s="22"/>
      <c r="DL1163" s="22"/>
      <c r="DM1163" s="22"/>
      <c r="DN1163" s="22"/>
      <c r="DO1163" s="22"/>
      <c r="DP1163" s="22"/>
      <c r="DQ1163" s="22"/>
      <c r="DR1163" s="22"/>
      <c r="DS1163" s="22"/>
      <c r="DT1163" s="22"/>
      <c r="DU1163" s="22"/>
      <c r="DV1163" s="22"/>
      <c r="DW1163" s="22"/>
      <c r="DX1163" s="22"/>
      <c r="DY1163" s="22"/>
      <c r="DZ1163" s="22"/>
      <c r="EA1163" s="22"/>
      <c r="EB1163" s="22"/>
      <c r="EC1163" s="22"/>
      <c r="ED1163" s="22"/>
      <c r="EE1163" s="22"/>
      <c r="EF1163" s="22"/>
      <c r="EG1163" s="22"/>
      <c r="EH1163" s="22"/>
      <c r="EI1163" s="22"/>
      <c r="EJ1163" s="22"/>
      <c r="EK1163" s="22"/>
      <c r="EL1163" s="22"/>
      <c r="EM1163" s="22"/>
      <c r="EN1163" s="22"/>
      <c r="EO1163" s="22"/>
      <c r="EP1163" s="22"/>
      <c r="EQ1163" s="22"/>
      <c r="ER1163" s="22"/>
      <c r="ES1163" s="22"/>
      <c r="ET1163" s="22"/>
      <c r="EU1163" s="22"/>
      <c r="EV1163" s="22"/>
      <c r="EW1163" s="22"/>
      <c r="EX1163" s="22"/>
      <c r="EY1163" s="22"/>
      <c r="EZ1163" s="22"/>
      <c r="FA1163" s="22"/>
      <c r="FB1163" s="22"/>
      <c r="FC1163" s="22"/>
      <c r="FD1163" s="22"/>
      <c r="FE1163" s="22"/>
      <c r="FF1163" s="22"/>
      <c r="FG1163" s="22"/>
      <c r="FH1163" s="22"/>
      <c r="FI1163" s="22"/>
      <c r="FJ1163" s="22"/>
      <c r="FK1163" s="196"/>
      <c r="FQ1163" s="99"/>
    </row>
    <row r="1164" spans="2:173" s="12" customFormat="1">
      <c r="B1164" s="22"/>
      <c r="E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  <c r="Z1164" s="22"/>
      <c r="AA1164" s="22"/>
      <c r="AB1164" s="22"/>
      <c r="AC1164" s="22"/>
      <c r="AD1164" s="22"/>
      <c r="AE1164" s="22"/>
      <c r="AF1164" s="22"/>
      <c r="AG1164" s="22"/>
      <c r="AH1164" s="22"/>
      <c r="AI1164" s="22"/>
      <c r="AJ1164" s="22"/>
      <c r="AK1164" s="22"/>
      <c r="AL1164" s="22"/>
      <c r="AM1164" s="22"/>
      <c r="AN1164" s="22"/>
      <c r="AO1164" s="22"/>
      <c r="AP1164" s="22"/>
      <c r="AQ1164" s="22"/>
      <c r="AR1164" s="22"/>
      <c r="AS1164" s="22"/>
      <c r="AT1164" s="22"/>
      <c r="AU1164" s="22"/>
      <c r="AV1164" s="22"/>
      <c r="AW1164" s="22"/>
      <c r="AX1164" s="22"/>
      <c r="AY1164" s="22"/>
      <c r="AZ1164" s="22"/>
      <c r="BA1164" s="22"/>
      <c r="BB1164" s="22"/>
      <c r="BC1164" s="22"/>
      <c r="BD1164" s="22"/>
      <c r="BE1164" s="22"/>
      <c r="BF1164" s="22"/>
      <c r="BG1164" s="22"/>
      <c r="BH1164" s="22"/>
      <c r="BI1164" s="22"/>
      <c r="BJ1164" s="22"/>
      <c r="BK1164" s="22"/>
      <c r="BL1164" s="22"/>
      <c r="BM1164" s="22"/>
      <c r="BN1164" s="22"/>
      <c r="BO1164" s="22"/>
      <c r="BP1164" s="22"/>
      <c r="BQ1164" s="22"/>
      <c r="BR1164" s="22"/>
      <c r="BS1164" s="22"/>
      <c r="BT1164" s="22"/>
      <c r="BU1164" s="22"/>
      <c r="BV1164" s="22"/>
      <c r="BW1164" s="22"/>
      <c r="BX1164" s="22"/>
      <c r="BY1164" s="22"/>
      <c r="BZ1164" s="22"/>
      <c r="CA1164" s="22"/>
      <c r="CB1164" s="22"/>
      <c r="CC1164" s="22"/>
      <c r="CD1164" s="22"/>
      <c r="CE1164" s="22"/>
      <c r="CF1164" s="22"/>
      <c r="CG1164" s="22"/>
      <c r="CH1164" s="22"/>
      <c r="CI1164" s="22"/>
      <c r="CJ1164" s="22"/>
      <c r="CK1164" s="22"/>
      <c r="CL1164" s="22"/>
      <c r="CM1164" s="22"/>
      <c r="CN1164" s="22"/>
      <c r="CO1164" s="22"/>
      <c r="CP1164" s="22"/>
      <c r="CQ1164" s="22"/>
      <c r="CR1164" s="22"/>
      <c r="CS1164" s="22"/>
      <c r="CT1164" s="22"/>
      <c r="CU1164" s="22"/>
      <c r="CV1164" s="22"/>
      <c r="CW1164" s="22"/>
      <c r="CX1164" s="22"/>
      <c r="CY1164" s="22"/>
      <c r="CZ1164" s="22"/>
      <c r="DA1164" s="22"/>
      <c r="DB1164" s="22"/>
      <c r="DC1164" s="22"/>
      <c r="DD1164" s="22"/>
      <c r="DE1164" s="22"/>
      <c r="DF1164" s="22"/>
      <c r="DG1164" s="22"/>
      <c r="DH1164" s="22"/>
      <c r="DI1164" s="22"/>
      <c r="DJ1164" s="22"/>
      <c r="DK1164" s="22"/>
      <c r="DL1164" s="22"/>
      <c r="DM1164" s="22"/>
      <c r="DN1164" s="22"/>
      <c r="DO1164" s="22"/>
      <c r="DP1164" s="22"/>
      <c r="DQ1164" s="22"/>
      <c r="DR1164" s="22"/>
      <c r="DS1164" s="22"/>
      <c r="DT1164" s="22"/>
      <c r="DU1164" s="22"/>
      <c r="DV1164" s="22"/>
      <c r="DW1164" s="22"/>
      <c r="DX1164" s="22"/>
      <c r="DY1164" s="22"/>
      <c r="DZ1164" s="22"/>
      <c r="EA1164" s="22"/>
      <c r="EB1164" s="22"/>
      <c r="EC1164" s="22"/>
      <c r="ED1164" s="22"/>
      <c r="EE1164" s="22"/>
      <c r="EF1164" s="22"/>
      <c r="EG1164" s="22"/>
      <c r="EH1164" s="22"/>
      <c r="EI1164" s="22"/>
      <c r="EJ1164" s="22"/>
      <c r="EK1164" s="22"/>
      <c r="EL1164" s="22"/>
      <c r="EM1164" s="22"/>
      <c r="EN1164" s="22"/>
      <c r="EO1164" s="22"/>
      <c r="EP1164" s="22"/>
      <c r="EQ1164" s="22"/>
      <c r="ER1164" s="22"/>
      <c r="ES1164" s="22"/>
      <c r="ET1164" s="22"/>
      <c r="EU1164" s="22"/>
      <c r="EV1164" s="22"/>
      <c r="EW1164" s="22"/>
      <c r="EX1164" s="22"/>
      <c r="EY1164" s="22"/>
      <c r="EZ1164" s="22"/>
      <c r="FA1164" s="22"/>
      <c r="FB1164" s="22"/>
      <c r="FC1164" s="22"/>
      <c r="FD1164" s="22"/>
      <c r="FE1164" s="22"/>
      <c r="FF1164" s="22"/>
      <c r="FG1164" s="22"/>
      <c r="FH1164" s="22"/>
      <c r="FI1164" s="22"/>
      <c r="FJ1164" s="22"/>
      <c r="FK1164" s="196"/>
      <c r="FQ1164" s="99"/>
    </row>
    <row r="1165" spans="2:173" s="12" customFormat="1">
      <c r="B1165" s="22"/>
      <c r="E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  <c r="Z1165" s="22"/>
      <c r="AA1165" s="22"/>
      <c r="AB1165" s="22"/>
      <c r="AC1165" s="22"/>
      <c r="AD1165" s="22"/>
      <c r="AE1165" s="22"/>
      <c r="AF1165" s="22"/>
      <c r="AG1165" s="22"/>
      <c r="AH1165" s="22"/>
      <c r="AI1165" s="22"/>
      <c r="AJ1165" s="22"/>
      <c r="AK1165" s="22"/>
      <c r="AL1165" s="22"/>
      <c r="AM1165" s="22"/>
      <c r="AN1165" s="22"/>
      <c r="AO1165" s="22"/>
      <c r="AP1165" s="22"/>
      <c r="AQ1165" s="22"/>
      <c r="AR1165" s="22"/>
      <c r="AS1165" s="22"/>
      <c r="AT1165" s="22"/>
      <c r="AU1165" s="22"/>
      <c r="AV1165" s="22"/>
      <c r="AW1165" s="22"/>
      <c r="AX1165" s="22"/>
      <c r="AY1165" s="22"/>
      <c r="AZ1165" s="22"/>
      <c r="BA1165" s="22"/>
      <c r="BB1165" s="22"/>
      <c r="BC1165" s="22"/>
      <c r="BD1165" s="22"/>
      <c r="BE1165" s="22"/>
      <c r="BF1165" s="22"/>
      <c r="BG1165" s="22"/>
      <c r="BH1165" s="22"/>
      <c r="BI1165" s="22"/>
      <c r="BJ1165" s="22"/>
      <c r="BK1165" s="22"/>
      <c r="BL1165" s="22"/>
      <c r="BM1165" s="22"/>
      <c r="BN1165" s="22"/>
      <c r="BO1165" s="22"/>
      <c r="BP1165" s="22"/>
      <c r="BQ1165" s="22"/>
      <c r="BR1165" s="22"/>
      <c r="BS1165" s="22"/>
      <c r="BT1165" s="22"/>
      <c r="BU1165" s="22"/>
      <c r="BV1165" s="22"/>
      <c r="BW1165" s="22"/>
      <c r="BX1165" s="22"/>
      <c r="BY1165" s="22"/>
      <c r="BZ1165" s="22"/>
      <c r="CA1165" s="22"/>
      <c r="CB1165" s="22"/>
      <c r="CC1165" s="22"/>
      <c r="CD1165" s="22"/>
      <c r="CE1165" s="22"/>
      <c r="CF1165" s="22"/>
      <c r="CG1165" s="22"/>
      <c r="CH1165" s="22"/>
      <c r="CI1165" s="22"/>
      <c r="CJ1165" s="22"/>
      <c r="CK1165" s="22"/>
      <c r="CL1165" s="22"/>
      <c r="CM1165" s="22"/>
      <c r="CN1165" s="22"/>
      <c r="CO1165" s="22"/>
      <c r="CP1165" s="22"/>
      <c r="CQ1165" s="22"/>
      <c r="CR1165" s="22"/>
      <c r="CS1165" s="22"/>
      <c r="CT1165" s="22"/>
      <c r="CU1165" s="22"/>
      <c r="CV1165" s="22"/>
      <c r="CW1165" s="22"/>
      <c r="CX1165" s="22"/>
      <c r="CY1165" s="22"/>
      <c r="CZ1165" s="22"/>
      <c r="DA1165" s="22"/>
      <c r="DB1165" s="22"/>
      <c r="DC1165" s="22"/>
      <c r="DD1165" s="22"/>
      <c r="DE1165" s="22"/>
      <c r="DF1165" s="22"/>
      <c r="DG1165" s="22"/>
      <c r="DH1165" s="22"/>
      <c r="DI1165" s="22"/>
      <c r="DJ1165" s="22"/>
      <c r="DK1165" s="22"/>
      <c r="DL1165" s="22"/>
      <c r="DM1165" s="22"/>
      <c r="DN1165" s="22"/>
      <c r="DO1165" s="22"/>
      <c r="DP1165" s="22"/>
      <c r="DQ1165" s="22"/>
      <c r="DR1165" s="22"/>
      <c r="DS1165" s="22"/>
      <c r="DT1165" s="22"/>
      <c r="DU1165" s="22"/>
      <c r="DV1165" s="22"/>
      <c r="DW1165" s="22"/>
      <c r="DX1165" s="22"/>
      <c r="DY1165" s="22"/>
      <c r="DZ1165" s="22"/>
      <c r="EA1165" s="22"/>
      <c r="EB1165" s="22"/>
      <c r="EC1165" s="22"/>
      <c r="ED1165" s="22"/>
      <c r="EE1165" s="22"/>
      <c r="EF1165" s="22"/>
      <c r="EG1165" s="22"/>
      <c r="EH1165" s="22"/>
      <c r="EI1165" s="22"/>
      <c r="EJ1165" s="22"/>
      <c r="EK1165" s="22"/>
      <c r="EL1165" s="22"/>
      <c r="EM1165" s="22"/>
      <c r="EN1165" s="22"/>
      <c r="EO1165" s="22"/>
      <c r="EP1165" s="22"/>
      <c r="EQ1165" s="22"/>
      <c r="ER1165" s="22"/>
      <c r="ES1165" s="22"/>
      <c r="ET1165" s="22"/>
      <c r="EU1165" s="22"/>
      <c r="EV1165" s="22"/>
      <c r="EW1165" s="22"/>
      <c r="EX1165" s="22"/>
      <c r="EY1165" s="22"/>
      <c r="EZ1165" s="22"/>
      <c r="FA1165" s="22"/>
      <c r="FB1165" s="22"/>
      <c r="FC1165" s="22"/>
      <c r="FD1165" s="22"/>
      <c r="FE1165" s="22"/>
      <c r="FF1165" s="22"/>
      <c r="FG1165" s="22"/>
      <c r="FH1165" s="22"/>
      <c r="FI1165" s="22"/>
      <c r="FJ1165" s="22"/>
      <c r="FK1165" s="196"/>
      <c r="FQ1165" s="99"/>
    </row>
    <row r="1166" spans="2:173" s="12" customFormat="1">
      <c r="B1166" s="22"/>
      <c r="E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  <c r="Z1166" s="22"/>
      <c r="AA1166" s="22"/>
      <c r="AB1166" s="22"/>
      <c r="AC1166" s="22"/>
      <c r="AD1166" s="22"/>
      <c r="AE1166" s="22"/>
      <c r="AF1166" s="22"/>
      <c r="AG1166" s="22"/>
      <c r="AH1166" s="22"/>
      <c r="AI1166" s="22"/>
      <c r="AJ1166" s="22"/>
      <c r="AK1166" s="22"/>
      <c r="AL1166" s="22"/>
      <c r="AM1166" s="22"/>
      <c r="AN1166" s="22"/>
      <c r="AO1166" s="22"/>
      <c r="AP1166" s="22"/>
      <c r="AQ1166" s="22"/>
      <c r="AR1166" s="22"/>
      <c r="AS1166" s="22"/>
      <c r="AT1166" s="22"/>
      <c r="AU1166" s="22"/>
      <c r="AV1166" s="22"/>
      <c r="AW1166" s="22"/>
      <c r="AX1166" s="22"/>
      <c r="AY1166" s="22"/>
      <c r="AZ1166" s="22"/>
      <c r="BA1166" s="22"/>
      <c r="BB1166" s="22"/>
      <c r="BC1166" s="22"/>
      <c r="BD1166" s="22"/>
      <c r="BE1166" s="22"/>
      <c r="BF1166" s="22"/>
      <c r="BG1166" s="22"/>
      <c r="BH1166" s="22"/>
      <c r="BI1166" s="22"/>
      <c r="BJ1166" s="22"/>
      <c r="BK1166" s="22"/>
      <c r="BL1166" s="22"/>
      <c r="BM1166" s="22"/>
      <c r="BN1166" s="22"/>
      <c r="BO1166" s="22"/>
      <c r="BP1166" s="22"/>
      <c r="BQ1166" s="22"/>
      <c r="BR1166" s="22"/>
      <c r="BS1166" s="22"/>
      <c r="BT1166" s="22"/>
      <c r="BU1166" s="22"/>
      <c r="BV1166" s="22"/>
      <c r="BW1166" s="22"/>
      <c r="BX1166" s="22"/>
      <c r="BY1166" s="22"/>
      <c r="BZ1166" s="22"/>
      <c r="CA1166" s="22"/>
      <c r="CB1166" s="22"/>
      <c r="CC1166" s="22"/>
      <c r="CD1166" s="22"/>
      <c r="CE1166" s="22"/>
      <c r="CF1166" s="22"/>
      <c r="CG1166" s="22"/>
      <c r="CH1166" s="22"/>
      <c r="CI1166" s="22"/>
      <c r="CJ1166" s="22"/>
      <c r="CK1166" s="22"/>
      <c r="CL1166" s="22"/>
      <c r="CM1166" s="22"/>
      <c r="CN1166" s="22"/>
      <c r="CO1166" s="22"/>
      <c r="CP1166" s="22"/>
      <c r="CQ1166" s="22"/>
      <c r="CR1166" s="22"/>
      <c r="CS1166" s="22"/>
      <c r="CT1166" s="22"/>
      <c r="CU1166" s="22"/>
      <c r="CV1166" s="22"/>
      <c r="CW1166" s="22"/>
      <c r="CX1166" s="22"/>
      <c r="CY1166" s="22"/>
      <c r="CZ1166" s="22"/>
      <c r="DA1166" s="22"/>
      <c r="DB1166" s="22"/>
      <c r="DC1166" s="22"/>
      <c r="DD1166" s="22"/>
      <c r="DE1166" s="22"/>
      <c r="DF1166" s="22"/>
      <c r="DG1166" s="22"/>
      <c r="DH1166" s="22"/>
      <c r="DI1166" s="22"/>
      <c r="DJ1166" s="22"/>
      <c r="DK1166" s="22"/>
      <c r="DL1166" s="22"/>
      <c r="DM1166" s="22"/>
      <c r="DN1166" s="22"/>
      <c r="DO1166" s="22"/>
      <c r="DP1166" s="22"/>
      <c r="DQ1166" s="22"/>
      <c r="DR1166" s="22"/>
      <c r="DS1166" s="22"/>
      <c r="DT1166" s="22"/>
      <c r="DU1166" s="22"/>
      <c r="DV1166" s="22"/>
      <c r="DW1166" s="22"/>
      <c r="DX1166" s="22"/>
      <c r="DY1166" s="22"/>
      <c r="DZ1166" s="22"/>
      <c r="EA1166" s="22"/>
      <c r="EB1166" s="22"/>
      <c r="EC1166" s="22"/>
      <c r="ED1166" s="22"/>
      <c r="EE1166" s="22"/>
      <c r="EF1166" s="22"/>
      <c r="EG1166" s="22"/>
      <c r="EH1166" s="22"/>
      <c r="EI1166" s="22"/>
      <c r="EJ1166" s="22"/>
      <c r="EK1166" s="22"/>
      <c r="EL1166" s="22"/>
      <c r="EM1166" s="22"/>
      <c r="EN1166" s="22"/>
      <c r="EO1166" s="22"/>
      <c r="EP1166" s="22"/>
      <c r="EQ1166" s="22"/>
      <c r="ER1166" s="22"/>
      <c r="ES1166" s="22"/>
      <c r="ET1166" s="22"/>
      <c r="EU1166" s="22"/>
      <c r="EV1166" s="22"/>
      <c r="EW1166" s="22"/>
      <c r="EX1166" s="22"/>
      <c r="EY1166" s="22"/>
      <c r="EZ1166" s="22"/>
      <c r="FA1166" s="22"/>
      <c r="FB1166" s="22"/>
      <c r="FC1166" s="22"/>
      <c r="FD1166" s="22"/>
      <c r="FE1166" s="22"/>
      <c r="FF1166" s="22"/>
      <c r="FG1166" s="22"/>
      <c r="FH1166" s="22"/>
      <c r="FI1166" s="22"/>
      <c r="FJ1166" s="22"/>
      <c r="FK1166" s="196"/>
      <c r="FQ1166" s="99"/>
    </row>
    <row r="1167" spans="2:173" s="12" customFormat="1">
      <c r="B1167" s="22"/>
      <c r="E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  <c r="Z1167" s="22"/>
      <c r="AA1167" s="22"/>
      <c r="AB1167" s="22"/>
      <c r="AC1167" s="22"/>
      <c r="AD1167" s="22"/>
      <c r="AE1167" s="22"/>
      <c r="AF1167" s="22"/>
      <c r="AG1167" s="22"/>
      <c r="AH1167" s="22"/>
      <c r="AI1167" s="22"/>
      <c r="AJ1167" s="22"/>
      <c r="AK1167" s="22"/>
      <c r="AL1167" s="22"/>
      <c r="AM1167" s="22"/>
      <c r="AN1167" s="22"/>
      <c r="AO1167" s="22"/>
      <c r="AP1167" s="22"/>
      <c r="AQ1167" s="22"/>
      <c r="AR1167" s="22"/>
      <c r="AS1167" s="22"/>
      <c r="AT1167" s="22"/>
      <c r="AU1167" s="22"/>
      <c r="AV1167" s="22"/>
      <c r="AW1167" s="22"/>
      <c r="AX1167" s="22"/>
      <c r="AY1167" s="22"/>
      <c r="AZ1167" s="22"/>
      <c r="BA1167" s="22"/>
      <c r="BB1167" s="22"/>
      <c r="BC1167" s="22"/>
      <c r="BD1167" s="22"/>
      <c r="BE1167" s="22"/>
      <c r="BF1167" s="22"/>
      <c r="BG1167" s="22"/>
      <c r="BH1167" s="22"/>
      <c r="BI1167" s="22"/>
      <c r="BJ1167" s="22"/>
      <c r="BK1167" s="22"/>
      <c r="BL1167" s="22"/>
      <c r="BM1167" s="22"/>
      <c r="BN1167" s="22"/>
      <c r="BO1167" s="22"/>
      <c r="BP1167" s="22"/>
      <c r="BQ1167" s="22"/>
      <c r="BR1167" s="22"/>
      <c r="BS1167" s="22"/>
      <c r="BT1167" s="22"/>
      <c r="BU1167" s="22"/>
      <c r="BV1167" s="22"/>
      <c r="BW1167" s="22"/>
      <c r="BX1167" s="22"/>
      <c r="BY1167" s="22"/>
      <c r="BZ1167" s="22"/>
      <c r="CA1167" s="22"/>
      <c r="CB1167" s="22"/>
      <c r="CC1167" s="22"/>
      <c r="CD1167" s="22"/>
      <c r="CE1167" s="22"/>
      <c r="CF1167" s="22"/>
      <c r="CG1167" s="22"/>
      <c r="CH1167" s="22"/>
      <c r="CI1167" s="22"/>
      <c r="CJ1167" s="22"/>
      <c r="CK1167" s="22"/>
      <c r="CL1167" s="22"/>
      <c r="CM1167" s="22"/>
      <c r="CN1167" s="22"/>
      <c r="CO1167" s="22"/>
      <c r="CP1167" s="22"/>
      <c r="CQ1167" s="22"/>
      <c r="CR1167" s="22"/>
      <c r="CS1167" s="22"/>
      <c r="CT1167" s="22"/>
      <c r="CU1167" s="22"/>
      <c r="CV1167" s="22"/>
      <c r="CW1167" s="22"/>
      <c r="CX1167" s="22"/>
      <c r="CY1167" s="22"/>
      <c r="CZ1167" s="22"/>
      <c r="DA1167" s="22"/>
      <c r="DB1167" s="22"/>
      <c r="DC1167" s="22"/>
      <c r="DD1167" s="22"/>
      <c r="DE1167" s="22"/>
      <c r="DF1167" s="22"/>
      <c r="DG1167" s="22"/>
      <c r="DH1167" s="22"/>
      <c r="DI1167" s="22"/>
      <c r="DJ1167" s="22"/>
      <c r="DK1167" s="22"/>
      <c r="DL1167" s="22"/>
      <c r="DM1167" s="22"/>
      <c r="DN1167" s="22"/>
      <c r="DO1167" s="22"/>
      <c r="DP1167" s="22"/>
      <c r="DQ1167" s="22"/>
      <c r="DR1167" s="22"/>
      <c r="DS1167" s="22"/>
      <c r="DT1167" s="22"/>
      <c r="DU1167" s="22"/>
      <c r="DV1167" s="22"/>
      <c r="DW1167" s="22"/>
      <c r="DX1167" s="22"/>
      <c r="DY1167" s="22"/>
      <c r="DZ1167" s="22"/>
      <c r="EA1167" s="22"/>
      <c r="EB1167" s="22"/>
      <c r="EC1167" s="22"/>
      <c r="ED1167" s="22"/>
      <c r="EE1167" s="22"/>
      <c r="EF1167" s="22"/>
      <c r="EG1167" s="22"/>
      <c r="EH1167" s="22"/>
      <c r="EI1167" s="22"/>
      <c r="EJ1167" s="22"/>
      <c r="EK1167" s="22"/>
      <c r="EL1167" s="22"/>
      <c r="EM1167" s="22"/>
      <c r="EN1167" s="22"/>
      <c r="EO1167" s="22"/>
      <c r="EP1167" s="22"/>
      <c r="EQ1167" s="22"/>
      <c r="ER1167" s="22"/>
      <c r="ES1167" s="22"/>
      <c r="ET1167" s="22"/>
      <c r="EU1167" s="22"/>
      <c r="EV1167" s="22"/>
      <c r="EW1167" s="22"/>
      <c r="EX1167" s="22"/>
      <c r="EY1167" s="22"/>
      <c r="EZ1167" s="22"/>
      <c r="FA1167" s="22"/>
      <c r="FB1167" s="22"/>
      <c r="FC1167" s="22"/>
      <c r="FD1167" s="22"/>
      <c r="FE1167" s="22"/>
      <c r="FF1167" s="22"/>
      <c r="FG1167" s="22"/>
      <c r="FH1167" s="22"/>
      <c r="FI1167" s="22"/>
      <c r="FJ1167" s="22"/>
      <c r="FK1167" s="196"/>
      <c r="FQ1167" s="99"/>
    </row>
    <row r="1168" spans="2:173" s="12" customFormat="1">
      <c r="B1168" s="22"/>
      <c r="E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  <c r="Z1168" s="22"/>
      <c r="AA1168" s="22"/>
      <c r="AB1168" s="22"/>
      <c r="AC1168" s="22"/>
      <c r="AD1168" s="22"/>
      <c r="AE1168" s="22"/>
      <c r="AF1168" s="22"/>
      <c r="AG1168" s="22"/>
      <c r="AH1168" s="22"/>
      <c r="AI1168" s="22"/>
      <c r="AJ1168" s="22"/>
      <c r="AK1168" s="22"/>
      <c r="AL1168" s="22"/>
      <c r="AM1168" s="22"/>
      <c r="AN1168" s="22"/>
      <c r="AO1168" s="22"/>
      <c r="AP1168" s="22"/>
      <c r="AQ1168" s="22"/>
      <c r="AR1168" s="22"/>
      <c r="AS1168" s="22"/>
      <c r="AT1168" s="22"/>
      <c r="AU1168" s="22"/>
      <c r="AV1168" s="22"/>
      <c r="AW1168" s="22"/>
      <c r="AX1168" s="22"/>
      <c r="AY1168" s="22"/>
      <c r="AZ1168" s="22"/>
      <c r="BA1168" s="22"/>
      <c r="BB1168" s="22"/>
      <c r="BC1168" s="22"/>
      <c r="BD1168" s="22"/>
      <c r="BE1168" s="22"/>
      <c r="BF1168" s="22"/>
      <c r="BG1168" s="22"/>
      <c r="BH1168" s="22"/>
      <c r="BI1168" s="22"/>
      <c r="BJ1168" s="22"/>
      <c r="BK1168" s="22"/>
      <c r="BL1168" s="22"/>
      <c r="BM1168" s="22"/>
      <c r="BN1168" s="22"/>
      <c r="BO1168" s="22"/>
      <c r="BP1168" s="22"/>
      <c r="BQ1168" s="22"/>
      <c r="BR1168" s="22"/>
      <c r="BS1168" s="22"/>
      <c r="BT1168" s="22"/>
      <c r="BU1168" s="22"/>
      <c r="BV1168" s="22"/>
      <c r="BW1168" s="22"/>
      <c r="BX1168" s="22"/>
      <c r="BY1168" s="22"/>
      <c r="BZ1168" s="22"/>
      <c r="CA1168" s="22"/>
      <c r="CB1168" s="22"/>
      <c r="CC1168" s="22"/>
      <c r="CD1168" s="22"/>
      <c r="CE1168" s="22"/>
      <c r="CF1168" s="22"/>
      <c r="CG1168" s="22"/>
      <c r="CH1168" s="22"/>
      <c r="CI1168" s="22"/>
      <c r="CJ1168" s="22"/>
      <c r="CK1168" s="22"/>
      <c r="CL1168" s="22"/>
      <c r="CM1168" s="22"/>
      <c r="CN1168" s="22"/>
      <c r="CO1168" s="22"/>
      <c r="CP1168" s="22"/>
      <c r="CQ1168" s="22"/>
      <c r="CR1168" s="22"/>
      <c r="CS1168" s="22"/>
      <c r="CT1168" s="22"/>
      <c r="CU1168" s="22"/>
      <c r="CV1168" s="22"/>
      <c r="CW1168" s="22"/>
      <c r="CX1168" s="22"/>
      <c r="CY1168" s="22"/>
      <c r="CZ1168" s="22"/>
      <c r="DA1168" s="22"/>
      <c r="DB1168" s="22"/>
      <c r="DC1168" s="22"/>
      <c r="DD1168" s="22"/>
      <c r="DE1168" s="22"/>
      <c r="DF1168" s="22"/>
      <c r="DG1168" s="22"/>
      <c r="DH1168" s="22"/>
      <c r="DI1168" s="22"/>
      <c r="DJ1168" s="22"/>
      <c r="DK1168" s="22"/>
      <c r="DL1168" s="22"/>
      <c r="DM1168" s="22"/>
      <c r="DN1168" s="22"/>
      <c r="DO1168" s="22"/>
      <c r="DP1168" s="22"/>
      <c r="DQ1168" s="22"/>
      <c r="DR1168" s="22"/>
      <c r="DS1168" s="22"/>
      <c r="DT1168" s="22"/>
      <c r="DU1168" s="22"/>
      <c r="DV1168" s="22"/>
      <c r="DW1168" s="22"/>
      <c r="DX1168" s="22"/>
      <c r="DY1168" s="22"/>
      <c r="DZ1168" s="22"/>
      <c r="EA1168" s="22"/>
      <c r="EB1168" s="22"/>
      <c r="EC1168" s="22"/>
      <c r="ED1168" s="22"/>
      <c r="EE1168" s="22"/>
      <c r="EF1168" s="22"/>
      <c r="EG1168" s="22"/>
      <c r="EH1168" s="22"/>
      <c r="EI1168" s="22"/>
      <c r="EJ1168" s="22"/>
      <c r="EK1168" s="22"/>
      <c r="EL1168" s="22"/>
      <c r="EM1168" s="22"/>
      <c r="EN1168" s="22"/>
      <c r="EO1168" s="22"/>
      <c r="EP1168" s="22"/>
      <c r="EQ1168" s="22"/>
      <c r="ER1168" s="22"/>
      <c r="ES1168" s="22"/>
      <c r="ET1168" s="22"/>
      <c r="EU1168" s="22"/>
      <c r="EV1168" s="22"/>
      <c r="EW1168" s="22"/>
      <c r="EX1168" s="22"/>
      <c r="EY1168" s="22"/>
      <c r="EZ1168" s="22"/>
      <c r="FA1168" s="22"/>
      <c r="FB1168" s="22"/>
      <c r="FC1168" s="22"/>
      <c r="FD1168" s="22"/>
      <c r="FE1168" s="22"/>
      <c r="FF1168" s="22"/>
      <c r="FG1168" s="22"/>
      <c r="FH1168" s="22"/>
      <c r="FI1168" s="22"/>
      <c r="FJ1168" s="22"/>
      <c r="FK1168" s="196"/>
      <c r="FQ1168" s="99"/>
    </row>
    <row r="1169" spans="2:173" s="12" customFormat="1">
      <c r="B1169" s="22"/>
      <c r="E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  <c r="Z1169" s="22"/>
      <c r="AA1169" s="22"/>
      <c r="AB1169" s="22"/>
      <c r="AC1169" s="22"/>
      <c r="AD1169" s="22"/>
      <c r="AE1169" s="22"/>
      <c r="AF1169" s="22"/>
      <c r="AG1169" s="22"/>
      <c r="AH1169" s="22"/>
      <c r="AI1169" s="22"/>
      <c r="AJ1169" s="22"/>
      <c r="AK1169" s="22"/>
      <c r="AL1169" s="22"/>
      <c r="AM1169" s="22"/>
      <c r="AN1169" s="22"/>
      <c r="AO1169" s="22"/>
      <c r="AP1169" s="22"/>
      <c r="AQ1169" s="22"/>
      <c r="AR1169" s="22"/>
      <c r="AS1169" s="22"/>
      <c r="AT1169" s="22"/>
      <c r="AU1169" s="22"/>
      <c r="AV1169" s="22"/>
      <c r="AW1169" s="22"/>
      <c r="AX1169" s="22"/>
      <c r="AY1169" s="22"/>
      <c r="AZ1169" s="22"/>
      <c r="BA1169" s="22"/>
      <c r="BB1169" s="22"/>
      <c r="BC1169" s="22"/>
      <c r="BD1169" s="22"/>
      <c r="BE1169" s="22"/>
      <c r="BF1169" s="22"/>
      <c r="BG1169" s="22"/>
      <c r="BH1169" s="22"/>
      <c r="BI1169" s="22"/>
      <c r="BJ1169" s="22"/>
      <c r="BK1169" s="22"/>
      <c r="BL1169" s="22"/>
      <c r="BM1169" s="22"/>
      <c r="BN1169" s="22"/>
      <c r="BO1169" s="22"/>
      <c r="BP1169" s="22"/>
      <c r="BQ1169" s="22"/>
      <c r="BR1169" s="22"/>
      <c r="BS1169" s="22"/>
      <c r="BT1169" s="22"/>
      <c r="BU1169" s="22"/>
      <c r="BV1169" s="22"/>
      <c r="BW1169" s="22"/>
      <c r="BX1169" s="22"/>
      <c r="BY1169" s="22"/>
      <c r="BZ1169" s="22"/>
      <c r="CA1169" s="22"/>
      <c r="CB1169" s="22"/>
      <c r="CC1169" s="22"/>
      <c r="CD1169" s="22"/>
      <c r="CE1169" s="22"/>
      <c r="CF1169" s="22"/>
      <c r="CG1169" s="22"/>
      <c r="CH1169" s="22"/>
      <c r="CI1169" s="22"/>
      <c r="CJ1169" s="22"/>
      <c r="CK1169" s="22"/>
      <c r="CL1169" s="22"/>
      <c r="CM1169" s="22"/>
      <c r="CN1169" s="22"/>
      <c r="CO1169" s="22"/>
      <c r="CP1169" s="22"/>
      <c r="CQ1169" s="22"/>
      <c r="CR1169" s="22"/>
      <c r="CS1169" s="22"/>
      <c r="CT1169" s="22"/>
      <c r="CU1169" s="22"/>
      <c r="CV1169" s="22"/>
      <c r="CW1169" s="22"/>
      <c r="CX1169" s="22"/>
      <c r="CY1169" s="22"/>
      <c r="CZ1169" s="22"/>
      <c r="DA1169" s="22"/>
      <c r="DB1169" s="22"/>
      <c r="DC1169" s="22"/>
      <c r="DD1169" s="22"/>
      <c r="DE1169" s="22"/>
      <c r="DF1169" s="22"/>
      <c r="DG1169" s="22"/>
      <c r="DH1169" s="22"/>
      <c r="DI1169" s="22"/>
      <c r="DJ1169" s="22"/>
      <c r="DK1169" s="22"/>
      <c r="DL1169" s="22"/>
      <c r="DM1169" s="22"/>
      <c r="DN1169" s="22"/>
      <c r="DO1169" s="22"/>
      <c r="DP1169" s="22"/>
      <c r="DQ1169" s="22"/>
      <c r="DR1169" s="22"/>
      <c r="DS1169" s="22"/>
      <c r="DT1169" s="22"/>
      <c r="DU1169" s="22"/>
      <c r="DV1169" s="22"/>
      <c r="DW1169" s="22"/>
      <c r="DX1169" s="22"/>
      <c r="DY1169" s="22"/>
      <c r="DZ1169" s="22"/>
      <c r="EA1169" s="22"/>
      <c r="EB1169" s="22"/>
      <c r="EC1169" s="22"/>
      <c r="ED1169" s="22"/>
      <c r="EE1169" s="22"/>
      <c r="EF1169" s="22"/>
      <c r="EG1169" s="22"/>
      <c r="EH1169" s="22"/>
      <c r="EI1169" s="22"/>
      <c r="EJ1169" s="22"/>
      <c r="EK1169" s="22"/>
      <c r="EL1169" s="22"/>
      <c r="EM1169" s="22"/>
      <c r="EN1169" s="22"/>
      <c r="EO1169" s="22"/>
      <c r="EP1169" s="22"/>
      <c r="EQ1169" s="22"/>
      <c r="ER1169" s="22"/>
      <c r="ES1169" s="22"/>
      <c r="ET1169" s="22"/>
      <c r="EU1169" s="22"/>
      <c r="EV1169" s="22"/>
      <c r="EW1169" s="22"/>
      <c r="EX1169" s="22"/>
      <c r="EY1169" s="22"/>
      <c r="EZ1169" s="22"/>
      <c r="FA1169" s="22"/>
      <c r="FB1169" s="22"/>
      <c r="FC1169" s="22"/>
      <c r="FD1169" s="22"/>
      <c r="FE1169" s="22"/>
      <c r="FF1169" s="22"/>
      <c r="FG1169" s="22"/>
      <c r="FH1169" s="22"/>
      <c r="FI1169" s="22"/>
      <c r="FJ1169" s="22"/>
      <c r="FK1169" s="196"/>
      <c r="FQ1169" s="99"/>
    </row>
    <row r="1170" spans="2:173" s="12" customFormat="1">
      <c r="B1170" s="22"/>
      <c r="E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  <c r="Z1170" s="22"/>
      <c r="AA1170" s="22"/>
      <c r="AB1170" s="22"/>
      <c r="AC1170" s="22"/>
      <c r="AD1170" s="22"/>
      <c r="AE1170" s="22"/>
      <c r="AF1170" s="22"/>
      <c r="AG1170" s="22"/>
      <c r="AH1170" s="22"/>
      <c r="AI1170" s="22"/>
      <c r="AJ1170" s="22"/>
      <c r="AK1170" s="22"/>
      <c r="AL1170" s="22"/>
      <c r="AM1170" s="22"/>
      <c r="AN1170" s="22"/>
      <c r="AO1170" s="22"/>
      <c r="AP1170" s="22"/>
      <c r="AQ1170" s="22"/>
      <c r="AR1170" s="22"/>
      <c r="AS1170" s="22"/>
      <c r="AT1170" s="22"/>
      <c r="AU1170" s="22"/>
      <c r="AV1170" s="22"/>
      <c r="AW1170" s="22"/>
      <c r="AX1170" s="22"/>
      <c r="AY1170" s="22"/>
      <c r="AZ1170" s="22"/>
      <c r="BA1170" s="22"/>
      <c r="BB1170" s="22"/>
      <c r="BC1170" s="22"/>
      <c r="BD1170" s="22"/>
      <c r="BE1170" s="22"/>
      <c r="BF1170" s="22"/>
      <c r="BG1170" s="22"/>
      <c r="BH1170" s="22"/>
      <c r="BI1170" s="22"/>
      <c r="BJ1170" s="22"/>
      <c r="BK1170" s="22"/>
      <c r="BL1170" s="22"/>
      <c r="BM1170" s="22"/>
      <c r="BN1170" s="22"/>
      <c r="BO1170" s="22"/>
      <c r="BP1170" s="22"/>
      <c r="BQ1170" s="22"/>
      <c r="BR1170" s="22"/>
      <c r="BS1170" s="22"/>
      <c r="BT1170" s="22"/>
      <c r="BU1170" s="22"/>
      <c r="BV1170" s="22"/>
      <c r="BW1170" s="22"/>
      <c r="BX1170" s="22"/>
      <c r="BY1170" s="22"/>
      <c r="BZ1170" s="22"/>
      <c r="CA1170" s="22"/>
      <c r="CB1170" s="22"/>
      <c r="CC1170" s="22"/>
      <c r="CD1170" s="22"/>
      <c r="CE1170" s="22"/>
      <c r="CF1170" s="22"/>
      <c r="CG1170" s="22"/>
      <c r="CH1170" s="22"/>
      <c r="CI1170" s="22"/>
      <c r="CJ1170" s="22"/>
      <c r="CK1170" s="22"/>
      <c r="CL1170" s="22"/>
      <c r="CM1170" s="22"/>
      <c r="CN1170" s="22"/>
      <c r="CO1170" s="22"/>
      <c r="CP1170" s="22"/>
      <c r="CQ1170" s="22"/>
      <c r="CR1170" s="22"/>
      <c r="CS1170" s="22"/>
      <c r="CT1170" s="22"/>
      <c r="CU1170" s="22"/>
      <c r="CV1170" s="22"/>
      <c r="CW1170" s="22"/>
      <c r="CX1170" s="22"/>
      <c r="CY1170" s="22"/>
      <c r="CZ1170" s="22"/>
      <c r="DA1170" s="22"/>
      <c r="DB1170" s="22"/>
      <c r="DC1170" s="22"/>
      <c r="DD1170" s="22"/>
      <c r="DE1170" s="22"/>
      <c r="DF1170" s="22"/>
      <c r="DG1170" s="22"/>
      <c r="DH1170" s="22"/>
      <c r="DI1170" s="22"/>
      <c r="DJ1170" s="22"/>
      <c r="DK1170" s="22"/>
      <c r="DL1170" s="22"/>
      <c r="DM1170" s="22"/>
      <c r="DN1170" s="22"/>
      <c r="DO1170" s="22"/>
      <c r="DP1170" s="22"/>
      <c r="DQ1170" s="22"/>
      <c r="DR1170" s="22"/>
      <c r="DS1170" s="22"/>
      <c r="DT1170" s="22"/>
      <c r="DU1170" s="22"/>
      <c r="DV1170" s="22"/>
      <c r="DW1170" s="22"/>
      <c r="DX1170" s="22"/>
      <c r="DY1170" s="22"/>
      <c r="DZ1170" s="22"/>
      <c r="EA1170" s="22"/>
      <c r="EB1170" s="22"/>
      <c r="EC1170" s="22"/>
      <c r="ED1170" s="22"/>
      <c r="EE1170" s="22"/>
      <c r="EF1170" s="22"/>
      <c r="EG1170" s="22"/>
      <c r="EH1170" s="22"/>
      <c r="EI1170" s="22"/>
      <c r="EJ1170" s="22"/>
      <c r="EK1170" s="22"/>
      <c r="EL1170" s="22"/>
      <c r="EM1170" s="22"/>
      <c r="EN1170" s="22"/>
      <c r="EO1170" s="22"/>
      <c r="EP1170" s="22"/>
      <c r="EQ1170" s="22"/>
      <c r="ER1170" s="22"/>
      <c r="ES1170" s="22"/>
      <c r="ET1170" s="22"/>
      <c r="EU1170" s="22"/>
      <c r="EV1170" s="22"/>
      <c r="EW1170" s="22"/>
      <c r="EX1170" s="22"/>
      <c r="EY1170" s="22"/>
      <c r="EZ1170" s="22"/>
      <c r="FA1170" s="22"/>
      <c r="FB1170" s="22"/>
      <c r="FC1170" s="22"/>
      <c r="FD1170" s="22"/>
      <c r="FE1170" s="22"/>
      <c r="FF1170" s="22"/>
      <c r="FG1170" s="22"/>
      <c r="FH1170" s="22"/>
      <c r="FI1170" s="22"/>
      <c r="FJ1170" s="22"/>
      <c r="FK1170" s="196"/>
      <c r="FQ1170" s="99"/>
    </row>
    <row r="1171" spans="2:173" s="12" customFormat="1">
      <c r="B1171" s="22"/>
      <c r="E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  <c r="Z1171" s="22"/>
      <c r="AA1171" s="22"/>
      <c r="AB1171" s="22"/>
      <c r="AC1171" s="22"/>
      <c r="AD1171" s="22"/>
      <c r="AE1171" s="22"/>
      <c r="AF1171" s="22"/>
      <c r="AG1171" s="22"/>
      <c r="AH1171" s="22"/>
      <c r="AI1171" s="22"/>
      <c r="AJ1171" s="22"/>
      <c r="AK1171" s="22"/>
      <c r="AL1171" s="22"/>
      <c r="AM1171" s="22"/>
      <c r="AN1171" s="22"/>
      <c r="AO1171" s="22"/>
      <c r="AP1171" s="22"/>
      <c r="AQ1171" s="22"/>
      <c r="AR1171" s="22"/>
      <c r="AS1171" s="22"/>
      <c r="AT1171" s="22"/>
      <c r="AU1171" s="22"/>
      <c r="AV1171" s="22"/>
      <c r="AW1171" s="22"/>
      <c r="AX1171" s="22"/>
      <c r="AY1171" s="22"/>
      <c r="AZ1171" s="22"/>
      <c r="BA1171" s="22"/>
      <c r="BB1171" s="22"/>
      <c r="BC1171" s="22"/>
      <c r="BD1171" s="22"/>
      <c r="BE1171" s="22"/>
      <c r="BF1171" s="22"/>
      <c r="BG1171" s="22"/>
      <c r="BH1171" s="22"/>
      <c r="BI1171" s="22"/>
      <c r="BJ1171" s="22"/>
      <c r="BK1171" s="22"/>
      <c r="BL1171" s="22"/>
      <c r="BM1171" s="22"/>
      <c r="BN1171" s="22"/>
      <c r="BO1171" s="22"/>
      <c r="BP1171" s="22"/>
      <c r="BQ1171" s="22"/>
      <c r="BR1171" s="22"/>
      <c r="BS1171" s="22"/>
      <c r="BT1171" s="22"/>
      <c r="BU1171" s="22"/>
      <c r="BV1171" s="22"/>
      <c r="BW1171" s="22"/>
      <c r="BX1171" s="22"/>
      <c r="BY1171" s="22"/>
      <c r="BZ1171" s="22"/>
      <c r="CA1171" s="22"/>
      <c r="CB1171" s="22"/>
      <c r="CC1171" s="22"/>
      <c r="CD1171" s="22"/>
      <c r="CE1171" s="22"/>
      <c r="CF1171" s="22"/>
      <c r="CG1171" s="22"/>
      <c r="CH1171" s="22"/>
      <c r="CI1171" s="22"/>
      <c r="CJ1171" s="22"/>
      <c r="CK1171" s="22"/>
      <c r="CL1171" s="22"/>
      <c r="CM1171" s="22"/>
      <c r="CN1171" s="22"/>
      <c r="CO1171" s="22"/>
      <c r="CP1171" s="22"/>
      <c r="CQ1171" s="22"/>
      <c r="CR1171" s="22"/>
      <c r="CS1171" s="22"/>
      <c r="CT1171" s="22"/>
      <c r="CU1171" s="22"/>
      <c r="CV1171" s="22"/>
      <c r="CW1171" s="22"/>
      <c r="CX1171" s="22"/>
      <c r="CY1171" s="22"/>
      <c r="CZ1171" s="22"/>
      <c r="DA1171" s="22"/>
      <c r="DB1171" s="22"/>
      <c r="DC1171" s="22"/>
      <c r="DD1171" s="22"/>
      <c r="DE1171" s="22"/>
      <c r="DF1171" s="22"/>
      <c r="DG1171" s="22"/>
      <c r="DH1171" s="22"/>
      <c r="DI1171" s="22"/>
      <c r="DJ1171" s="22"/>
      <c r="DK1171" s="22"/>
      <c r="DL1171" s="22"/>
      <c r="DM1171" s="22"/>
      <c r="DN1171" s="22"/>
      <c r="DO1171" s="22"/>
      <c r="DP1171" s="22"/>
      <c r="DQ1171" s="22"/>
      <c r="DR1171" s="22"/>
      <c r="DS1171" s="22"/>
      <c r="DT1171" s="22"/>
      <c r="DU1171" s="22"/>
      <c r="DV1171" s="22"/>
      <c r="DW1171" s="22"/>
      <c r="DX1171" s="22"/>
      <c r="DY1171" s="22"/>
      <c r="DZ1171" s="22"/>
      <c r="EA1171" s="22"/>
      <c r="EB1171" s="22"/>
      <c r="EC1171" s="22"/>
      <c r="ED1171" s="22"/>
      <c r="EE1171" s="22"/>
      <c r="EF1171" s="22"/>
      <c r="EG1171" s="22"/>
      <c r="EH1171" s="22"/>
      <c r="EI1171" s="22"/>
      <c r="EJ1171" s="22"/>
      <c r="EK1171" s="22"/>
      <c r="EL1171" s="22"/>
      <c r="EM1171" s="22"/>
      <c r="EN1171" s="22"/>
      <c r="EO1171" s="22"/>
      <c r="EP1171" s="22"/>
      <c r="EQ1171" s="22"/>
      <c r="ER1171" s="22"/>
      <c r="ES1171" s="22"/>
      <c r="ET1171" s="22"/>
      <c r="EU1171" s="22"/>
      <c r="EV1171" s="22"/>
      <c r="EW1171" s="22"/>
      <c r="EX1171" s="22"/>
      <c r="EY1171" s="22"/>
      <c r="EZ1171" s="22"/>
      <c r="FA1171" s="22"/>
      <c r="FB1171" s="22"/>
      <c r="FC1171" s="22"/>
      <c r="FD1171" s="22"/>
      <c r="FE1171" s="22"/>
      <c r="FF1171" s="22"/>
      <c r="FG1171" s="22"/>
      <c r="FH1171" s="22"/>
      <c r="FI1171" s="22"/>
      <c r="FJ1171" s="22"/>
      <c r="FK1171" s="196"/>
      <c r="FQ1171" s="99"/>
    </row>
    <row r="1172" spans="2:173" s="12" customFormat="1">
      <c r="B1172" s="22"/>
      <c r="E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  <c r="Z1172" s="22"/>
      <c r="AA1172" s="22"/>
      <c r="AB1172" s="22"/>
      <c r="AC1172" s="22"/>
      <c r="AD1172" s="22"/>
      <c r="AE1172" s="22"/>
      <c r="AF1172" s="22"/>
      <c r="AG1172" s="22"/>
      <c r="AH1172" s="22"/>
      <c r="AI1172" s="22"/>
      <c r="AJ1172" s="22"/>
      <c r="AK1172" s="22"/>
      <c r="AL1172" s="22"/>
      <c r="AM1172" s="22"/>
      <c r="AN1172" s="22"/>
      <c r="AO1172" s="22"/>
      <c r="AP1172" s="22"/>
      <c r="AQ1172" s="22"/>
      <c r="AR1172" s="22"/>
      <c r="AS1172" s="22"/>
      <c r="AT1172" s="22"/>
      <c r="AU1172" s="22"/>
      <c r="AV1172" s="22"/>
      <c r="AW1172" s="22"/>
      <c r="AX1172" s="22"/>
      <c r="AY1172" s="22"/>
      <c r="AZ1172" s="22"/>
      <c r="BA1172" s="22"/>
      <c r="BB1172" s="22"/>
      <c r="BC1172" s="22"/>
      <c r="BD1172" s="22"/>
      <c r="BE1172" s="22"/>
      <c r="BF1172" s="22"/>
      <c r="BG1172" s="22"/>
      <c r="BH1172" s="22"/>
      <c r="BI1172" s="22"/>
      <c r="BJ1172" s="22"/>
      <c r="BK1172" s="22"/>
      <c r="BL1172" s="22"/>
      <c r="BM1172" s="22"/>
      <c r="BN1172" s="22"/>
      <c r="BO1172" s="22"/>
      <c r="BP1172" s="22"/>
      <c r="BQ1172" s="22"/>
      <c r="BR1172" s="22"/>
      <c r="BS1172" s="22"/>
      <c r="BT1172" s="22"/>
      <c r="BU1172" s="22"/>
      <c r="BV1172" s="22"/>
      <c r="BW1172" s="22"/>
      <c r="BX1172" s="22"/>
      <c r="BY1172" s="22"/>
      <c r="BZ1172" s="22"/>
      <c r="CA1172" s="22"/>
      <c r="CB1172" s="22"/>
      <c r="CC1172" s="22"/>
      <c r="CD1172" s="22"/>
      <c r="CE1172" s="22"/>
      <c r="CF1172" s="22"/>
      <c r="CG1172" s="22"/>
      <c r="CH1172" s="22"/>
      <c r="CI1172" s="22"/>
      <c r="CJ1172" s="22"/>
      <c r="CK1172" s="22"/>
      <c r="CL1172" s="22"/>
      <c r="CM1172" s="22"/>
      <c r="CN1172" s="22"/>
      <c r="CO1172" s="22"/>
      <c r="CP1172" s="22"/>
      <c r="CQ1172" s="22"/>
      <c r="CR1172" s="22"/>
      <c r="CS1172" s="22"/>
      <c r="CT1172" s="22"/>
      <c r="CU1172" s="22"/>
      <c r="CV1172" s="22"/>
      <c r="CW1172" s="22"/>
      <c r="CX1172" s="22"/>
      <c r="CY1172" s="22"/>
      <c r="CZ1172" s="22"/>
      <c r="DA1172" s="22"/>
      <c r="DB1172" s="22"/>
      <c r="DC1172" s="22"/>
      <c r="DD1172" s="22"/>
      <c r="DE1172" s="22"/>
      <c r="DF1172" s="22"/>
      <c r="DG1172" s="22"/>
      <c r="DH1172" s="22"/>
      <c r="DI1172" s="22"/>
      <c r="DJ1172" s="22"/>
      <c r="DK1172" s="22"/>
      <c r="DL1172" s="22"/>
      <c r="DM1172" s="22"/>
      <c r="DN1172" s="22"/>
      <c r="DO1172" s="22"/>
      <c r="DP1172" s="22"/>
      <c r="DQ1172" s="22"/>
      <c r="DR1172" s="22"/>
      <c r="DS1172" s="22"/>
      <c r="DT1172" s="22"/>
      <c r="DU1172" s="22"/>
      <c r="DV1172" s="22"/>
      <c r="DW1172" s="22"/>
      <c r="DX1172" s="22"/>
      <c r="DY1172" s="22"/>
      <c r="DZ1172" s="22"/>
      <c r="EA1172" s="22"/>
      <c r="EB1172" s="22"/>
      <c r="EC1172" s="22"/>
      <c r="ED1172" s="22"/>
      <c r="EE1172" s="22"/>
      <c r="EF1172" s="22"/>
      <c r="EG1172" s="22"/>
      <c r="EH1172" s="22"/>
      <c r="EI1172" s="22"/>
      <c r="EJ1172" s="22"/>
      <c r="EK1172" s="22"/>
      <c r="EL1172" s="22"/>
      <c r="EM1172" s="22"/>
      <c r="EN1172" s="22"/>
      <c r="EO1172" s="22"/>
      <c r="EP1172" s="22"/>
      <c r="EQ1172" s="22"/>
      <c r="ER1172" s="22"/>
      <c r="ES1172" s="22"/>
      <c r="ET1172" s="22"/>
      <c r="EU1172" s="22"/>
      <c r="EV1172" s="22"/>
      <c r="EW1172" s="22"/>
      <c r="EX1172" s="22"/>
      <c r="EY1172" s="22"/>
      <c r="EZ1172" s="22"/>
      <c r="FA1172" s="22"/>
      <c r="FB1172" s="22"/>
      <c r="FC1172" s="22"/>
      <c r="FD1172" s="22"/>
      <c r="FE1172" s="22"/>
      <c r="FF1172" s="22"/>
      <c r="FG1172" s="22"/>
      <c r="FH1172" s="22"/>
      <c r="FI1172" s="22"/>
      <c r="FJ1172" s="22"/>
      <c r="FK1172" s="196"/>
      <c r="FQ1172" s="99"/>
    </row>
    <row r="1173" spans="2:173" s="12" customFormat="1">
      <c r="B1173" s="22"/>
      <c r="E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  <c r="AD1173" s="22"/>
      <c r="AE1173" s="22"/>
      <c r="AF1173" s="22"/>
      <c r="AG1173" s="22"/>
      <c r="AH1173" s="22"/>
      <c r="AI1173" s="22"/>
      <c r="AJ1173" s="22"/>
      <c r="AK1173" s="22"/>
      <c r="AL1173" s="22"/>
      <c r="AM1173" s="22"/>
      <c r="AN1173" s="22"/>
      <c r="AO1173" s="22"/>
      <c r="AP1173" s="22"/>
      <c r="AQ1173" s="22"/>
      <c r="AR1173" s="22"/>
      <c r="AS1173" s="22"/>
      <c r="AT1173" s="22"/>
      <c r="AU1173" s="22"/>
      <c r="AV1173" s="22"/>
      <c r="AW1173" s="22"/>
      <c r="AX1173" s="22"/>
      <c r="AY1173" s="22"/>
      <c r="AZ1173" s="22"/>
      <c r="BA1173" s="22"/>
      <c r="BB1173" s="22"/>
      <c r="BC1173" s="22"/>
      <c r="BD1173" s="22"/>
      <c r="BE1173" s="22"/>
      <c r="BF1173" s="22"/>
      <c r="BG1173" s="22"/>
      <c r="BH1173" s="22"/>
      <c r="BI1173" s="22"/>
      <c r="BJ1173" s="22"/>
      <c r="BK1173" s="22"/>
      <c r="BL1173" s="22"/>
      <c r="BM1173" s="22"/>
      <c r="BN1173" s="22"/>
      <c r="BO1173" s="22"/>
      <c r="BP1173" s="22"/>
      <c r="BQ1173" s="22"/>
      <c r="BR1173" s="22"/>
      <c r="BS1173" s="22"/>
      <c r="BT1173" s="22"/>
      <c r="BU1173" s="22"/>
      <c r="BV1173" s="22"/>
      <c r="BW1173" s="22"/>
      <c r="BX1173" s="22"/>
      <c r="BY1173" s="22"/>
      <c r="BZ1173" s="22"/>
      <c r="CA1173" s="22"/>
      <c r="CB1173" s="22"/>
      <c r="CC1173" s="22"/>
      <c r="CD1173" s="22"/>
      <c r="CE1173" s="22"/>
      <c r="CF1173" s="22"/>
      <c r="CG1173" s="22"/>
      <c r="CH1173" s="22"/>
      <c r="CI1173" s="22"/>
      <c r="CJ1173" s="22"/>
      <c r="CK1173" s="22"/>
      <c r="CL1173" s="22"/>
      <c r="CM1173" s="22"/>
      <c r="CN1173" s="22"/>
      <c r="CO1173" s="22"/>
      <c r="CP1173" s="22"/>
      <c r="CQ1173" s="22"/>
      <c r="CR1173" s="22"/>
      <c r="CS1173" s="22"/>
      <c r="CT1173" s="22"/>
      <c r="CU1173" s="22"/>
      <c r="CV1173" s="22"/>
      <c r="CW1173" s="22"/>
      <c r="CX1173" s="22"/>
      <c r="CY1173" s="22"/>
      <c r="CZ1173" s="22"/>
      <c r="DA1173" s="22"/>
      <c r="DB1173" s="22"/>
      <c r="DC1173" s="22"/>
      <c r="DD1173" s="22"/>
      <c r="DE1173" s="22"/>
      <c r="DF1173" s="22"/>
      <c r="DG1173" s="22"/>
      <c r="DH1173" s="22"/>
      <c r="DI1173" s="22"/>
      <c r="DJ1173" s="22"/>
      <c r="DK1173" s="22"/>
      <c r="DL1173" s="22"/>
      <c r="DM1173" s="22"/>
      <c r="DN1173" s="22"/>
      <c r="DO1173" s="22"/>
      <c r="DP1173" s="22"/>
      <c r="DQ1173" s="22"/>
      <c r="DR1173" s="22"/>
      <c r="DS1173" s="22"/>
      <c r="DT1173" s="22"/>
      <c r="DU1173" s="22"/>
      <c r="DV1173" s="22"/>
      <c r="DW1173" s="22"/>
      <c r="DX1173" s="22"/>
      <c r="DY1173" s="22"/>
      <c r="DZ1173" s="22"/>
      <c r="EA1173" s="22"/>
      <c r="EB1173" s="22"/>
      <c r="EC1173" s="22"/>
      <c r="ED1173" s="22"/>
      <c r="EE1173" s="22"/>
      <c r="EF1173" s="22"/>
      <c r="EG1173" s="22"/>
      <c r="EH1173" s="22"/>
      <c r="EI1173" s="22"/>
      <c r="EJ1173" s="22"/>
      <c r="EK1173" s="22"/>
      <c r="EL1173" s="22"/>
      <c r="EM1173" s="22"/>
      <c r="EN1173" s="22"/>
      <c r="EO1173" s="22"/>
      <c r="EP1173" s="22"/>
      <c r="EQ1173" s="22"/>
      <c r="ER1173" s="22"/>
      <c r="ES1173" s="22"/>
      <c r="ET1173" s="22"/>
      <c r="EU1173" s="22"/>
      <c r="EV1173" s="22"/>
      <c r="EW1173" s="22"/>
      <c r="EX1173" s="22"/>
      <c r="EY1173" s="22"/>
      <c r="EZ1173" s="22"/>
      <c r="FA1173" s="22"/>
      <c r="FB1173" s="22"/>
      <c r="FC1173" s="22"/>
      <c r="FD1173" s="22"/>
      <c r="FE1173" s="22"/>
      <c r="FF1173" s="22"/>
      <c r="FG1173" s="22"/>
      <c r="FH1173" s="22"/>
      <c r="FI1173" s="22"/>
      <c r="FJ1173" s="22"/>
      <c r="FK1173" s="196"/>
      <c r="FQ1173" s="99"/>
    </row>
    <row r="1174" spans="2:173" s="12" customFormat="1">
      <c r="B1174" s="22"/>
      <c r="E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  <c r="Z1174" s="22"/>
      <c r="AA1174" s="22"/>
      <c r="AB1174" s="22"/>
      <c r="AC1174" s="22"/>
      <c r="AD1174" s="22"/>
      <c r="AE1174" s="22"/>
      <c r="AF1174" s="22"/>
      <c r="AG1174" s="22"/>
      <c r="AH1174" s="22"/>
      <c r="AI1174" s="22"/>
      <c r="AJ1174" s="22"/>
      <c r="AK1174" s="22"/>
      <c r="AL1174" s="22"/>
      <c r="AM1174" s="22"/>
      <c r="AN1174" s="22"/>
      <c r="AO1174" s="22"/>
      <c r="AP1174" s="22"/>
      <c r="AQ1174" s="22"/>
      <c r="AR1174" s="22"/>
      <c r="AS1174" s="22"/>
      <c r="AT1174" s="22"/>
      <c r="AU1174" s="22"/>
      <c r="AV1174" s="22"/>
      <c r="AW1174" s="22"/>
      <c r="AX1174" s="22"/>
      <c r="AY1174" s="22"/>
      <c r="AZ1174" s="22"/>
      <c r="BA1174" s="22"/>
      <c r="BB1174" s="22"/>
      <c r="BC1174" s="22"/>
      <c r="BD1174" s="22"/>
      <c r="BE1174" s="22"/>
      <c r="BF1174" s="22"/>
      <c r="BG1174" s="22"/>
      <c r="BH1174" s="22"/>
      <c r="BI1174" s="22"/>
      <c r="BJ1174" s="22"/>
      <c r="BK1174" s="22"/>
      <c r="BL1174" s="22"/>
      <c r="BM1174" s="22"/>
      <c r="BN1174" s="22"/>
      <c r="BO1174" s="22"/>
      <c r="BP1174" s="22"/>
      <c r="BQ1174" s="22"/>
      <c r="BR1174" s="22"/>
      <c r="BS1174" s="22"/>
      <c r="BT1174" s="22"/>
      <c r="BU1174" s="22"/>
      <c r="BV1174" s="22"/>
      <c r="BW1174" s="22"/>
      <c r="BX1174" s="22"/>
      <c r="BY1174" s="22"/>
      <c r="BZ1174" s="22"/>
      <c r="CA1174" s="22"/>
      <c r="CB1174" s="22"/>
      <c r="CC1174" s="22"/>
      <c r="CD1174" s="22"/>
      <c r="CE1174" s="22"/>
      <c r="CF1174" s="22"/>
      <c r="CG1174" s="22"/>
      <c r="CH1174" s="22"/>
      <c r="CI1174" s="22"/>
      <c r="CJ1174" s="22"/>
      <c r="CK1174" s="22"/>
      <c r="CL1174" s="22"/>
      <c r="CM1174" s="22"/>
      <c r="CN1174" s="22"/>
      <c r="CO1174" s="22"/>
      <c r="CP1174" s="22"/>
      <c r="CQ1174" s="22"/>
      <c r="CR1174" s="22"/>
      <c r="CS1174" s="22"/>
      <c r="CT1174" s="22"/>
      <c r="CU1174" s="22"/>
      <c r="CV1174" s="22"/>
      <c r="CW1174" s="22"/>
      <c r="CX1174" s="22"/>
      <c r="CY1174" s="22"/>
      <c r="CZ1174" s="22"/>
      <c r="DA1174" s="22"/>
      <c r="DB1174" s="22"/>
      <c r="DC1174" s="22"/>
      <c r="DD1174" s="22"/>
      <c r="DE1174" s="22"/>
      <c r="DF1174" s="22"/>
      <c r="DG1174" s="22"/>
      <c r="DH1174" s="22"/>
      <c r="DI1174" s="22"/>
      <c r="DJ1174" s="22"/>
      <c r="DK1174" s="22"/>
      <c r="DL1174" s="22"/>
      <c r="DM1174" s="22"/>
      <c r="DN1174" s="22"/>
      <c r="DO1174" s="22"/>
      <c r="DP1174" s="22"/>
      <c r="DQ1174" s="22"/>
      <c r="DR1174" s="22"/>
      <c r="DS1174" s="22"/>
      <c r="DT1174" s="22"/>
      <c r="DU1174" s="22"/>
      <c r="DV1174" s="22"/>
      <c r="DW1174" s="22"/>
      <c r="DX1174" s="22"/>
      <c r="DY1174" s="22"/>
      <c r="DZ1174" s="22"/>
      <c r="EA1174" s="22"/>
      <c r="EB1174" s="22"/>
      <c r="EC1174" s="22"/>
      <c r="ED1174" s="22"/>
      <c r="EE1174" s="22"/>
      <c r="EF1174" s="22"/>
      <c r="EG1174" s="22"/>
      <c r="EH1174" s="22"/>
      <c r="EI1174" s="22"/>
      <c r="EJ1174" s="22"/>
      <c r="EK1174" s="22"/>
      <c r="EL1174" s="22"/>
      <c r="EM1174" s="22"/>
      <c r="EN1174" s="22"/>
      <c r="EO1174" s="22"/>
      <c r="EP1174" s="22"/>
      <c r="EQ1174" s="22"/>
      <c r="ER1174" s="22"/>
      <c r="ES1174" s="22"/>
      <c r="ET1174" s="22"/>
      <c r="EU1174" s="22"/>
      <c r="EV1174" s="22"/>
      <c r="EW1174" s="22"/>
      <c r="EX1174" s="22"/>
      <c r="EY1174" s="22"/>
      <c r="EZ1174" s="22"/>
      <c r="FA1174" s="22"/>
      <c r="FB1174" s="22"/>
      <c r="FC1174" s="22"/>
      <c r="FD1174" s="22"/>
      <c r="FE1174" s="22"/>
      <c r="FF1174" s="22"/>
      <c r="FG1174" s="22"/>
      <c r="FH1174" s="22"/>
      <c r="FI1174" s="22"/>
      <c r="FJ1174" s="22"/>
      <c r="FK1174" s="196"/>
      <c r="FQ1174" s="99"/>
    </row>
    <row r="1175" spans="2:173" s="12" customFormat="1">
      <c r="B1175" s="22"/>
      <c r="E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  <c r="Z1175" s="22"/>
      <c r="AA1175" s="22"/>
      <c r="AB1175" s="22"/>
      <c r="AC1175" s="22"/>
      <c r="AD1175" s="22"/>
      <c r="AE1175" s="22"/>
      <c r="AF1175" s="22"/>
      <c r="AG1175" s="22"/>
      <c r="AH1175" s="22"/>
      <c r="AI1175" s="22"/>
      <c r="AJ1175" s="22"/>
      <c r="AK1175" s="22"/>
      <c r="AL1175" s="22"/>
      <c r="AM1175" s="22"/>
      <c r="AN1175" s="22"/>
      <c r="AO1175" s="22"/>
      <c r="AP1175" s="22"/>
      <c r="AQ1175" s="22"/>
      <c r="AR1175" s="22"/>
      <c r="AS1175" s="22"/>
      <c r="AT1175" s="22"/>
      <c r="AU1175" s="22"/>
      <c r="AV1175" s="22"/>
      <c r="AW1175" s="22"/>
      <c r="AX1175" s="22"/>
      <c r="AY1175" s="22"/>
      <c r="AZ1175" s="22"/>
      <c r="BA1175" s="22"/>
      <c r="BB1175" s="22"/>
      <c r="BC1175" s="22"/>
      <c r="BD1175" s="22"/>
      <c r="BE1175" s="22"/>
      <c r="BF1175" s="22"/>
      <c r="BG1175" s="22"/>
      <c r="BH1175" s="22"/>
      <c r="BI1175" s="22"/>
      <c r="BJ1175" s="22"/>
      <c r="BK1175" s="22"/>
      <c r="BL1175" s="22"/>
      <c r="BM1175" s="22"/>
      <c r="BN1175" s="22"/>
      <c r="BO1175" s="22"/>
      <c r="BP1175" s="22"/>
      <c r="BQ1175" s="22"/>
      <c r="BR1175" s="22"/>
      <c r="BS1175" s="22"/>
      <c r="BT1175" s="22"/>
      <c r="BU1175" s="22"/>
      <c r="BV1175" s="22"/>
      <c r="BW1175" s="22"/>
      <c r="BX1175" s="22"/>
      <c r="BY1175" s="22"/>
      <c r="BZ1175" s="22"/>
      <c r="CA1175" s="22"/>
      <c r="CB1175" s="22"/>
      <c r="CC1175" s="22"/>
      <c r="CD1175" s="22"/>
      <c r="CE1175" s="22"/>
      <c r="CF1175" s="22"/>
      <c r="CG1175" s="22"/>
      <c r="CH1175" s="22"/>
      <c r="CI1175" s="22"/>
      <c r="CJ1175" s="22"/>
      <c r="CK1175" s="22"/>
      <c r="CL1175" s="22"/>
      <c r="CM1175" s="22"/>
      <c r="CN1175" s="22"/>
      <c r="CO1175" s="22"/>
      <c r="CP1175" s="22"/>
      <c r="CQ1175" s="22"/>
      <c r="CR1175" s="22"/>
      <c r="CS1175" s="22"/>
      <c r="CT1175" s="22"/>
      <c r="CU1175" s="22"/>
      <c r="CV1175" s="22"/>
      <c r="CW1175" s="22"/>
      <c r="CX1175" s="22"/>
      <c r="CY1175" s="22"/>
      <c r="CZ1175" s="22"/>
      <c r="DA1175" s="22"/>
      <c r="DB1175" s="22"/>
      <c r="DC1175" s="22"/>
      <c r="DD1175" s="22"/>
      <c r="DE1175" s="22"/>
      <c r="DF1175" s="22"/>
      <c r="DG1175" s="22"/>
      <c r="DH1175" s="22"/>
      <c r="DI1175" s="22"/>
      <c r="DJ1175" s="22"/>
      <c r="DK1175" s="22"/>
      <c r="DL1175" s="22"/>
      <c r="DM1175" s="22"/>
      <c r="DN1175" s="22"/>
      <c r="DO1175" s="22"/>
      <c r="DP1175" s="22"/>
      <c r="DQ1175" s="22"/>
      <c r="DR1175" s="22"/>
      <c r="DS1175" s="22"/>
      <c r="DT1175" s="22"/>
      <c r="DU1175" s="22"/>
      <c r="DV1175" s="22"/>
      <c r="DW1175" s="22"/>
      <c r="DX1175" s="22"/>
      <c r="DY1175" s="22"/>
      <c r="DZ1175" s="22"/>
      <c r="EA1175" s="22"/>
      <c r="EB1175" s="22"/>
      <c r="EC1175" s="22"/>
      <c r="ED1175" s="22"/>
      <c r="EE1175" s="22"/>
      <c r="EF1175" s="22"/>
      <c r="EG1175" s="22"/>
      <c r="EH1175" s="22"/>
      <c r="EI1175" s="22"/>
      <c r="EJ1175" s="22"/>
      <c r="EK1175" s="22"/>
      <c r="EL1175" s="22"/>
      <c r="EM1175" s="22"/>
      <c r="EN1175" s="22"/>
      <c r="EO1175" s="22"/>
      <c r="EP1175" s="22"/>
      <c r="EQ1175" s="22"/>
      <c r="ER1175" s="22"/>
      <c r="ES1175" s="22"/>
      <c r="ET1175" s="22"/>
      <c r="EU1175" s="22"/>
      <c r="EV1175" s="22"/>
      <c r="EW1175" s="22"/>
      <c r="EX1175" s="22"/>
      <c r="EY1175" s="22"/>
      <c r="EZ1175" s="22"/>
      <c r="FA1175" s="22"/>
      <c r="FB1175" s="22"/>
      <c r="FC1175" s="22"/>
      <c r="FD1175" s="22"/>
      <c r="FE1175" s="22"/>
      <c r="FF1175" s="22"/>
      <c r="FG1175" s="22"/>
      <c r="FH1175" s="22"/>
      <c r="FI1175" s="22"/>
      <c r="FJ1175" s="22"/>
      <c r="FK1175" s="196"/>
      <c r="FQ1175" s="99"/>
    </row>
    <row r="1176" spans="2:173" s="12" customFormat="1">
      <c r="B1176" s="22"/>
      <c r="E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  <c r="Z1176" s="22"/>
      <c r="AA1176" s="22"/>
      <c r="AB1176" s="22"/>
      <c r="AC1176" s="22"/>
      <c r="AD1176" s="22"/>
      <c r="AE1176" s="22"/>
      <c r="AF1176" s="22"/>
      <c r="AG1176" s="22"/>
      <c r="AH1176" s="22"/>
      <c r="AI1176" s="22"/>
      <c r="AJ1176" s="22"/>
      <c r="AK1176" s="22"/>
      <c r="AL1176" s="22"/>
      <c r="AM1176" s="22"/>
      <c r="AN1176" s="22"/>
      <c r="AO1176" s="22"/>
      <c r="AP1176" s="22"/>
      <c r="AQ1176" s="22"/>
      <c r="AR1176" s="22"/>
      <c r="AS1176" s="22"/>
      <c r="AT1176" s="22"/>
      <c r="AU1176" s="22"/>
      <c r="AV1176" s="22"/>
      <c r="AW1176" s="22"/>
      <c r="AX1176" s="22"/>
      <c r="AY1176" s="22"/>
      <c r="AZ1176" s="22"/>
      <c r="BA1176" s="22"/>
      <c r="BB1176" s="22"/>
      <c r="BC1176" s="22"/>
      <c r="BD1176" s="22"/>
      <c r="BE1176" s="22"/>
      <c r="BF1176" s="22"/>
      <c r="BG1176" s="22"/>
      <c r="BH1176" s="22"/>
      <c r="BI1176" s="22"/>
      <c r="BJ1176" s="22"/>
      <c r="BK1176" s="22"/>
      <c r="BL1176" s="22"/>
      <c r="BM1176" s="22"/>
      <c r="BN1176" s="22"/>
      <c r="BO1176" s="22"/>
      <c r="BP1176" s="22"/>
      <c r="BQ1176" s="22"/>
      <c r="BR1176" s="22"/>
      <c r="BS1176" s="22"/>
      <c r="BT1176" s="22"/>
      <c r="BU1176" s="22"/>
      <c r="BV1176" s="22"/>
      <c r="BW1176" s="22"/>
      <c r="BX1176" s="22"/>
      <c r="BY1176" s="22"/>
      <c r="BZ1176" s="22"/>
      <c r="CA1176" s="22"/>
      <c r="CB1176" s="22"/>
      <c r="CC1176" s="22"/>
      <c r="CD1176" s="22"/>
      <c r="CE1176" s="22"/>
      <c r="CF1176" s="22"/>
      <c r="CG1176" s="22"/>
      <c r="CH1176" s="22"/>
      <c r="CI1176" s="22"/>
      <c r="CJ1176" s="22"/>
      <c r="CK1176" s="22"/>
      <c r="CL1176" s="22"/>
      <c r="CM1176" s="22"/>
      <c r="CN1176" s="22"/>
      <c r="CO1176" s="22"/>
      <c r="CP1176" s="22"/>
      <c r="CQ1176" s="22"/>
      <c r="CR1176" s="22"/>
      <c r="CS1176" s="22"/>
      <c r="CT1176" s="22"/>
      <c r="CU1176" s="22"/>
      <c r="CV1176" s="22"/>
      <c r="CW1176" s="22"/>
      <c r="CX1176" s="22"/>
      <c r="CY1176" s="22"/>
      <c r="CZ1176" s="22"/>
      <c r="DA1176" s="22"/>
      <c r="DB1176" s="22"/>
      <c r="DC1176" s="22"/>
      <c r="DD1176" s="22"/>
      <c r="DE1176" s="22"/>
      <c r="DF1176" s="22"/>
      <c r="DG1176" s="22"/>
      <c r="DH1176" s="22"/>
      <c r="DI1176" s="22"/>
      <c r="DJ1176" s="22"/>
      <c r="DK1176" s="22"/>
      <c r="DL1176" s="22"/>
      <c r="DM1176" s="22"/>
      <c r="DN1176" s="22"/>
      <c r="DO1176" s="22"/>
      <c r="DP1176" s="22"/>
      <c r="DQ1176" s="22"/>
      <c r="DR1176" s="22"/>
      <c r="DS1176" s="22"/>
      <c r="DT1176" s="22"/>
      <c r="DU1176" s="22"/>
      <c r="DV1176" s="22"/>
      <c r="DW1176" s="22"/>
      <c r="DX1176" s="22"/>
      <c r="DY1176" s="22"/>
      <c r="DZ1176" s="22"/>
      <c r="EA1176" s="22"/>
      <c r="EB1176" s="22"/>
      <c r="EC1176" s="22"/>
      <c r="ED1176" s="22"/>
      <c r="EE1176" s="22"/>
      <c r="EF1176" s="22"/>
      <c r="EG1176" s="22"/>
      <c r="EH1176" s="22"/>
      <c r="EI1176" s="22"/>
      <c r="EJ1176" s="22"/>
      <c r="EK1176" s="22"/>
      <c r="EL1176" s="22"/>
      <c r="EM1176" s="22"/>
      <c r="EN1176" s="22"/>
      <c r="EO1176" s="22"/>
      <c r="EP1176" s="22"/>
      <c r="EQ1176" s="22"/>
      <c r="ER1176" s="22"/>
      <c r="ES1176" s="22"/>
      <c r="ET1176" s="22"/>
      <c r="EU1176" s="22"/>
      <c r="EV1176" s="22"/>
      <c r="EW1176" s="22"/>
      <c r="EX1176" s="22"/>
      <c r="EY1176" s="22"/>
      <c r="EZ1176" s="22"/>
      <c r="FA1176" s="22"/>
      <c r="FB1176" s="22"/>
      <c r="FC1176" s="22"/>
      <c r="FD1176" s="22"/>
      <c r="FE1176" s="22"/>
      <c r="FF1176" s="22"/>
      <c r="FG1176" s="22"/>
      <c r="FH1176" s="22"/>
      <c r="FI1176" s="22"/>
      <c r="FJ1176" s="22"/>
      <c r="FK1176" s="196"/>
      <c r="FQ1176" s="99"/>
    </row>
    <row r="1177" spans="2:173" s="12" customFormat="1">
      <c r="B1177" s="22"/>
      <c r="E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  <c r="Z1177" s="22"/>
      <c r="AA1177" s="22"/>
      <c r="AB1177" s="22"/>
      <c r="AC1177" s="22"/>
      <c r="AD1177" s="22"/>
      <c r="AE1177" s="22"/>
      <c r="AF1177" s="22"/>
      <c r="AG1177" s="22"/>
      <c r="AH1177" s="22"/>
      <c r="AI1177" s="22"/>
      <c r="AJ1177" s="22"/>
      <c r="AK1177" s="22"/>
      <c r="AL1177" s="22"/>
      <c r="AM1177" s="22"/>
      <c r="AN1177" s="22"/>
      <c r="AO1177" s="22"/>
      <c r="AP1177" s="22"/>
      <c r="AQ1177" s="22"/>
      <c r="AR1177" s="22"/>
      <c r="AS1177" s="22"/>
      <c r="AT1177" s="22"/>
      <c r="AU1177" s="22"/>
      <c r="AV1177" s="22"/>
      <c r="AW1177" s="22"/>
      <c r="AX1177" s="22"/>
      <c r="AY1177" s="22"/>
      <c r="AZ1177" s="22"/>
      <c r="BA1177" s="22"/>
      <c r="BB1177" s="22"/>
      <c r="BC1177" s="22"/>
      <c r="BD1177" s="22"/>
      <c r="BE1177" s="22"/>
      <c r="BF1177" s="22"/>
      <c r="BG1177" s="22"/>
      <c r="BH1177" s="22"/>
      <c r="BI1177" s="22"/>
      <c r="BJ1177" s="22"/>
      <c r="BK1177" s="22"/>
      <c r="BL1177" s="22"/>
      <c r="BM1177" s="22"/>
      <c r="BN1177" s="22"/>
      <c r="BO1177" s="22"/>
      <c r="BP1177" s="22"/>
      <c r="BQ1177" s="22"/>
      <c r="BR1177" s="22"/>
      <c r="BS1177" s="22"/>
      <c r="BT1177" s="22"/>
      <c r="BU1177" s="22"/>
      <c r="BV1177" s="22"/>
      <c r="BW1177" s="22"/>
      <c r="BX1177" s="22"/>
      <c r="BY1177" s="22"/>
      <c r="BZ1177" s="22"/>
      <c r="CA1177" s="22"/>
      <c r="CB1177" s="22"/>
      <c r="CC1177" s="22"/>
      <c r="CD1177" s="22"/>
      <c r="CE1177" s="22"/>
      <c r="CF1177" s="22"/>
      <c r="CG1177" s="22"/>
      <c r="CH1177" s="22"/>
      <c r="CI1177" s="22"/>
      <c r="CJ1177" s="22"/>
      <c r="CK1177" s="22"/>
      <c r="CL1177" s="22"/>
      <c r="CM1177" s="22"/>
      <c r="CN1177" s="22"/>
      <c r="CO1177" s="22"/>
      <c r="CP1177" s="22"/>
      <c r="CQ1177" s="22"/>
      <c r="CR1177" s="22"/>
      <c r="CS1177" s="22"/>
      <c r="CT1177" s="22"/>
      <c r="CU1177" s="22"/>
      <c r="CV1177" s="22"/>
      <c r="CW1177" s="22"/>
      <c r="CX1177" s="22"/>
      <c r="CY1177" s="22"/>
      <c r="CZ1177" s="22"/>
      <c r="DA1177" s="22"/>
      <c r="DB1177" s="22"/>
      <c r="DC1177" s="22"/>
      <c r="DD1177" s="22"/>
      <c r="DE1177" s="22"/>
      <c r="DF1177" s="22"/>
      <c r="DG1177" s="22"/>
      <c r="DH1177" s="22"/>
      <c r="DI1177" s="22"/>
      <c r="DJ1177" s="22"/>
      <c r="DK1177" s="22"/>
      <c r="DL1177" s="22"/>
      <c r="DM1177" s="22"/>
      <c r="DN1177" s="22"/>
      <c r="DO1177" s="22"/>
      <c r="DP1177" s="22"/>
      <c r="DQ1177" s="22"/>
      <c r="DR1177" s="22"/>
      <c r="DS1177" s="22"/>
      <c r="DT1177" s="22"/>
      <c r="DU1177" s="22"/>
      <c r="DV1177" s="22"/>
      <c r="DW1177" s="22"/>
      <c r="DX1177" s="22"/>
      <c r="DY1177" s="22"/>
      <c r="DZ1177" s="22"/>
      <c r="EA1177" s="22"/>
      <c r="EB1177" s="22"/>
      <c r="EC1177" s="22"/>
      <c r="ED1177" s="22"/>
      <c r="EE1177" s="22"/>
      <c r="EF1177" s="22"/>
      <c r="EG1177" s="22"/>
      <c r="EH1177" s="22"/>
      <c r="EI1177" s="22"/>
      <c r="EJ1177" s="22"/>
      <c r="EK1177" s="22"/>
      <c r="EL1177" s="22"/>
      <c r="EM1177" s="22"/>
      <c r="EN1177" s="22"/>
      <c r="EO1177" s="22"/>
      <c r="EP1177" s="22"/>
      <c r="EQ1177" s="22"/>
      <c r="ER1177" s="22"/>
      <c r="ES1177" s="22"/>
      <c r="ET1177" s="22"/>
      <c r="EU1177" s="22"/>
      <c r="EV1177" s="22"/>
      <c r="EW1177" s="22"/>
      <c r="EX1177" s="22"/>
      <c r="EY1177" s="22"/>
      <c r="EZ1177" s="22"/>
      <c r="FA1177" s="22"/>
      <c r="FB1177" s="22"/>
      <c r="FC1177" s="22"/>
      <c r="FD1177" s="22"/>
      <c r="FE1177" s="22"/>
      <c r="FF1177" s="22"/>
      <c r="FG1177" s="22"/>
      <c r="FH1177" s="22"/>
      <c r="FI1177" s="22"/>
      <c r="FJ1177" s="22"/>
      <c r="FK1177" s="196"/>
      <c r="FQ1177" s="99"/>
    </row>
    <row r="1178" spans="2:173" s="12" customFormat="1">
      <c r="B1178" s="22"/>
      <c r="E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  <c r="Z1178" s="22"/>
      <c r="AA1178" s="22"/>
      <c r="AB1178" s="22"/>
      <c r="AC1178" s="22"/>
      <c r="AD1178" s="22"/>
      <c r="AE1178" s="22"/>
      <c r="AF1178" s="22"/>
      <c r="AG1178" s="22"/>
      <c r="AH1178" s="22"/>
      <c r="AI1178" s="22"/>
      <c r="AJ1178" s="22"/>
      <c r="AK1178" s="22"/>
      <c r="AL1178" s="22"/>
      <c r="AM1178" s="22"/>
      <c r="AN1178" s="22"/>
      <c r="AO1178" s="22"/>
      <c r="AP1178" s="22"/>
      <c r="AQ1178" s="22"/>
      <c r="AR1178" s="22"/>
      <c r="AS1178" s="22"/>
      <c r="AT1178" s="22"/>
      <c r="AU1178" s="22"/>
      <c r="AV1178" s="22"/>
      <c r="AW1178" s="22"/>
      <c r="AX1178" s="22"/>
      <c r="AY1178" s="22"/>
      <c r="AZ1178" s="22"/>
      <c r="BA1178" s="22"/>
      <c r="BB1178" s="22"/>
      <c r="BC1178" s="22"/>
      <c r="BD1178" s="22"/>
      <c r="BE1178" s="22"/>
      <c r="BF1178" s="22"/>
      <c r="BG1178" s="22"/>
      <c r="BH1178" s="22"/>
      <c r="BI1178" s="22"/>
      <c r="BJ1178" s="22"/>
      <c r="BK1178" s="22"/>
      <c r="BL1178" s="22"/>
      <c r="BM1178" s="22"/>
      <c r="BN1178" s="22"/>
      <c r="BO1178" s="22"/>
      <c r="BP1178" s="22"/>
      <c r="BQ1178" s="22"/>
      <c r="BR1178" s="22"/>
      <c r="BS1178" s="22"/>
      <c r="BT1178" s="22"/>
      <c r="BU1178" s="22"/>
      <c r="BV1178" s="22"/>
      <c r="BW1178" s="22"/>
      <c r="BX1178" s="22"/>
      <c r="BY1178" s="22"/>
      <c r="BZ1178" s="22"/>
      <c r="CA1178" s="22"/>
      <c r="CB1178" s="22"/>
      <c r="CC1178" s="22"/>
      <c r="CD1178" s="22"/>
      <c r="CE1178" s="22"/>
      <c r="CF1178" s="22"/>
      <c r="CG1178" s="22"/>
      <c r="CH1178" s="22"/>
      <c r="CI1178" s="22"/>
      <c r="CJ1178" s="22"/>
      <c r="CK1178" s="22"/>
      <c r="CL1178" s="22"/>
      <c r="CM1178" s="22"/>
      <c r="CN1178" s="22"/>
      <c r="CO1178" s="22"/>
      <c r="CP1178" s="22"/>
      <c r="CQ1178" s="22"/>
      <c r="CR1178" s="22"/>
      <c r="CS1178" s="22"/>
      <c r="CT1178" s="22"/>
      <c r="CU1178" s="22"/>
      <c r="CV1178" s="22"/>
      <c r="CW1178" s="22"/>
      <c r="CX1178" s="22"/>
      <c r="CY1178" s="22"/>
      <c r="CZ1178" s="22"/>
      <c r="DA1178" s="22"/>
      <c r="DB1178" s="22"/>
      <c r="DC1178" s="22"/>
      <c r="DD1178" s="22"/>
      <c r="DE1178" s="22"/>
      <c r="DF1178" s="22"/>
      <c r="DG1178" s="22"/>
      <c r="DH1178" s="22"/>
      <c r="DI1178" s="22"/>
      <c r="DJ1178" s="22"/>
      <c r="DK1178" s="22"/>
      <c r="DL1178" s="22"/>
      <c r="DM1178" s="22"/>
      <c r="DN1178" s="22"/>
      <c r="DO1178" s="22"/>
      <c r="DP1178" s="22"/>
      <c r="DQ1178" s="22"/>
      <c r="DR1178" s="22"/>
      <c r="DS1178" s="22"/>
      <c r="DT1178" s="22"/>
      <c r="DU1178" s="22"/>
      <c r="DV1178" s="22"/>
      <c r="DW1178" s="22"/>
      <c r="DX1178" s="22"/>
      <c r="DY1178" s="22"/>
      <c r="DZ1178" s="22"/>
      <c r="EA1178" s="22"/>
      <c r="EB1178" s="22"/>
      <c r="EC1178" s="22"/>
      <c r="ED1178" s="22"/>
      <c r="EE1178" s="22"/>
      <c r="EF1178" s="22"/>
      <c r="EG1178" s="22"/>
      <c r="EH1178" s="22"/>
      <c r="EI1178" s="22"/>
      <c r="EJ1178" s="22"/>
      <c r="EK1178" s="22"/>
      <c r="EL1178" s="22"/>
      <c r="EM1178" s="22"/>
      <c r="EN1178" s="22"/>
      <c r="EO1178" s="22"/>
      <c r="EP1178" s="22"/>
      <c r="EQ1178" s="22"/>
      <c r="ER1178" s="22"/>
      <c r="ES1178" s="22"/>
      <c r="ET1178" s="22"/>
      <c r="EU1178" s="22"/>
      <c r="EV1178" s="22"/>
      <c r="EW1178" s="22"/>
      <c r="EX1178" s="22"/>
      <c r="EY1178" s="22"/>
      <c r="EZ1178" s="22"/>
      <c r="FA1178" s="22"/>
      <c r="FB1178" s="22"/>
      <c r="FC1178" s="22"/>
      <c r="FD1178" s="22"/>
      <c r="FE1178" s="22"/>
      <c r="FF1178" s="22"/>
      <c r="FG1178" s="22"/>
      <c r="FH1178" s="22"/>
      <c r="FI1178" s="22"/>
      <c r="FJ1178" s="22"/>
      <c r="FK1178" s="196"/>
      <c r="FQ1178" s="99"/>
    </row>
    <row r="1179" spans="2:173" s="12" customFormat="1">
      <c r="B1179" s="22"/>
      <c r="E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  <c r="Z1179" s="22"/>
      <c r="AA1179" s="22"/>
      <c r="AB1179" s="22"/>
      <c r="AC1179" s="22"/>
      <c r="AD1179" s="22"/>
      <c r="AE1179" s="22"/>
      <c r="AF1179" s="22"/>
      <c r="AG1179" s="22"/>
      <c r="AH1179" s="22"/>
      <c r="AI1179" s="22"/>
      <c r="AJ1179" s="22"/>
      <c r="AK1179" s="22"/>
      <c r="AL1179" s="22"/>
      <c r="AM1179" s="22"/>
      <c r="AN1179" s="22"/>
      <c r="AO1179" s="22"/>
      <c r="AP1179" s="22"/>
      <c r="AQ1179" s="22"/>
      <c r="AR1179" s="22"/>
      <c r="AS1179" s="22"/>
      <c r="AT1179" s="22"/>
      <c r="AU1179" s="22"/>
      <c r="AV1179" s="22"/>
      <c r="AW1179" s="22"/>
      <c r="AX1179" s="22"/>
      <c r="AY1179" s="22"/>
      <c r="AZ1179" s="22"/>
      <c r="BA1179" s="22"/>
      <c r="BB1179" s="22"/>
      <c r="BC1179" s="22"/>
      <c r="BD1179" s="22"/>
      <c r="BE1179" s="22"/>
      <c r="BF1179" s="22"/>
      <c r="BG1179" s="22"/>
      <c r="BH1179" s="22"/>
      <c r="BI1179" s="22"/>
      <c r="BJ1179" s="22"/>
      <c r="BK1179" s="22"/>
      <c r="BL1179" s="22"/>
      <c r="BM1179" s="22"/>
      <c r="BN1179" s="22"/>
      <c r="BO1179" s="22"/>
      <c r="BP1179" s="22"/>
      <c r="BQ1179" s="22"/>
      <c r="BR1179" s="22"/>
      <c r="BS1179" s="22"/>
      <c r="BT1179" s="22"/>
      <c r="BU1179" s="22"/>
      <c r="BV1179" s="22"/>
      <c r="BW1179" s="22"/>
      <c r="BX1179" s="22"/>
      <c r="BY1179" s="22"/>
      <c r="BZ1179" s="22"/>
      <c r="CA1179" s="22"/>
      <c r="CB1179" s="22"/>
      <c r="CC1179" s="22"/>
      <c r="CD1179" s="22"/>
      <c r="CE1179" s="22"/>
      <c r="CF1179" s="22"/>
      <c r="CG1179" s="22"/>
      <c r="CH1179" s="22"/>
      <c r="CI1179" s="22"/>
      <c r="CJ1179" s="22"/>
      <c r="CK1179" s="22"/>
      <c r="CL1179" s="22"/>
      <c r="CM1179" s="22"/>
      <c r="CN1179" s="22"/>
      <c r="CO1179" s="22"/>
      <c r="CP1179" s="22"/>
      <c r="CQ1179" s="22"/>
      <c r="CR1179" s="22"/>
      <c r="CS1179" s="22"/>
      <c r="CT1179" s="22"/>
      <c r="CU1179" s="22"/>
      <c r="CV1179" s="22"/>
      <c r="CW1179" s="22"/>
      <c r="CX1179" s="22"/>
      <c r="CY1179" s="22"/>
      <c r="CZ1179" s="22"/>
      <c r="DA1179" s="22"/>
      <c r="DB1179" s="22"/>
      <c r="DC1179" s="22"/>
      <c r="DD1179" s="22"/>
      <c r="DE1179" s="22"/>
      <c r="DF1179" s="22"/>
      <c r="DG1179" s="22"/>
      <c r="DH1179" s="22"/>
      <c r="DI1179" s="22"/>
      <c r="DJ1179" s="22"/>
      <c r="DK1179" s="22"/>
      <c r="DL1179" s="22"/>
      <c r="DM1179" s="22"/>
      <c r="DN1179" s="22"/>
      <c r="DO1179" s="22"/>
      <c r="DP1179" s="22"/>
      <c r="DQ1179" s="22"/>
      <c r="DR1179" s="22"/>
      <c r="DS1179" s="22"/>
      <c r="DT1179" s="22"/>
      <c r="DU1179" s="22"/>
      <c r="DV1179" s="22"/>
      <c r="DW1179" s="22"/>
      <c r="DX1179" s="22"/>
      <c r="DY1179" s="22"/>
      <c r="DZ1179" s="22"/>
      <c r="EA1179" s="22"/>
      <c r="EB1179" s="22"/>
      <c r="EC1179" s="22"/>
      <c r="ED1179" s="22"/>
      <c r="EE1179" s="22"/>
      <c r="EF1179" s="22"/>
      <c r="EG1179" s="22"/>
      <c r="EH1179" s="22"/>
      <c r="EI1179" s="22"/>
      <c r="EJ1179" s="22"/>
      <c r="EK1179" s="22"/>
      <c r="EL1179" s="22"/>
      <c r="EM1179" s="22"/>
      <c r="EN1179" s="22"/>
      <c r="EO1179" s="22"/>
      <c r="EP1179" s="22"/>
      <c r="EQ1179" s="22"/>
      <c r="ER1179" s="22"/>
      <c r="ES1179" s="22"/>
      <c r="ET1179" s="22"/>
      <c r="EU1179" s="22"/>
      <c r="EV1179" s="22"/>
      <c r="EW1179" s="22"/>
      <c r="EX1179" s="22"/>
      <c r="EY1179" s="22"/>
      <c r="EZ1179" s="22"/>
      <c r="FA1179" s="22"/>
      <c r="FB1179" s="22"/>
      <c r="FC1179" s="22"/>
      <c r="FD1179" s="22"/>
      <c r="FE1179" s="22"/>
      <c r="FF1179" s="22"/>
      <c r="FG1179" s="22"/>
      <c r="FH1179" s="22"/>
      <c r="FI1179" s="22"/>
      <c r="FJ1179" s="22"/>
      <c r="FK1179" s="196"/>
      <c r="FQ1179" s="99"/>
    </row>
    <row r="1180" spans="2:173" s="12" customFormat="1">
      <c r="B1180" s="22"/>
      <c r="E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  <c r="Z1180" s="22"/>
      <c r="AA1180" s="22"/>
      <c r="AB1180" s="22"/>
      <c r="AC1180" s="22"/>
      <c r="AD1180" s="22"/>
      <c r="AE1180" s="22"/>
      <c r="AF1180" s="22"/>
      <c r="AG1180" s="22"/>
      <c r="AH1180" s="22"/>
      <c r="AI1180" s="22"/>
      <c r="AJ1180" s="22"/>
      <c r="AK1180" s="22"/>
      <c r="AL1180" s="22"/>
      <c r="AM1180" s="22"/>
      <c r="AN1180" s="22"/>
      <c r="AO1180" s="22"/>
      <c r="AP1180" s="22"/>
      <c r="AQ1180" s="22"/>
      <c r="AR1180" s="22"/>
      <c r="AS1180" s="22"/>
      <c r="AT1180" s="22"/>
      <c r="AU1180" s="22"/>
      <c r="AV1180" s="22"/>
      <c r="AW1180" s="22"/>
      <c r="AX1180" s="22"/>
      <c r="AY1180" s="22"/>
      <c r="AZ1180" s="22"/>
      <c r="BA1180" s="22"/>
      <c r="BB1180" s="22"/>
      <c r="BC1180" s="22"/>
      <c r="BD1180" s="22"/>
      <c r="BE1180" s="22"/>
      <c r="BF1180" s="22"/>
      <c r="BG1180" s="22"/>
      <c r="BH1180" s="22"/>
      <c r="BI1180" s="22"/>
      <c r="BJ1180" s="22"/>
      <c r="BK1180" s="22"/>
      <c r="BL1180" s="22"/>
      <c r="BM1180" s="22"/>
      <c r="BN1180" s="22"/>
      <c r="BO1180" s="22"/>
      <c r="BP1180" s="22"/>
      <c r="BQ1180" s="22"/>
      <c r="BR1180" s="22"/>
      <c r="BS1180" s="22"/>
      <c r="BT1180" s="22"/>
      <c r="BU1180" s="22"/>
      <c r="BV1180" s="22"/>
      <c r="BW1180" s="22"/>
      <c r="BX1180" s="22"/>
      <c r="BY1180" s="22"/>
      <c r="BZ1180" s="22"/>
      <c r="CA1180" s="22"/>
      <c r="CB1180" s="22"/>
      <c r="CC1180" s="22"/>
      <c r="CD1180" s="22"/>
      <c r="CE1180" s="22"/>
      <c r="CF1180" s="22"/>
      <c r="CG1180" s="22"/>
      <c r="CH1180" s="22"/>
      <c r="CI1180" s="22"/>
      <c r="CJ1180" s="22"/>
      <c r="CK1180" s="22"/>
      <c r="CL1180" s="22"/>
      <c r="CM1180" s="22"/>
      <c r="CN1180" s="22"/>
      <c r="CO1180" s="22"/>
      <c r="CP1180" s="22"/>
      <c r="CQ1180" s="22"/>
      <c r="CR1180" s="22"/>
      <c r="CS1180" s="22"/>
      <c r="CT1180" s="22"/>
      <c r="CU1180" s="22"/>
      <c r="CV1180" s="22"/>
      <c r="CW1180" s="22"/>
      <c r="CX1180" s="22"/>
      <c r="CY1180" s="22"/>
      <c r="CZ1180" s="22"/>
      <c r="DA1180" s="22"/>
      <c r="DB1180" s="22"/>
      <c r="DC1180" s="22"/>
      <c r="DD1180" s="22"/>
      <c r="DE1180" s="22"/>
      <c r="DF1180" s="22"/>
      <c r="DG1180" s="22"/>
      <c r="DH1180" s="22"/>
      <c r="DI1180" s="22"/>
      <c r="DJ1180" s="22"/>
      <c r="DK1180" s="22"/>
      <c r="DL1180" s="22"/>
      <c r="DM1180" s="22"/>
      <c r="DN1180" s="22"/>
      <c r="DO1180" s="22"/>
      <c r="DP1180" s="22"/>
      <c r="DQ1180" s="22"/>
      <c r="DR1180" s="22"/>
      <c r="DS1180" s="22"/>
      <c r="DT1180" s="22"/>
      <c r="DU1180" s="22"/>
      <c r="DV1180" s="22"/>
      <c r="DW1180" s="22"/>
      <c r="DX1180" s="22"/>
      <c r="DY1180" s="22"/>
      <c r="DZ1180" s="22"/>
      <c r="EA1180" s="22"/>
      <c r="EB1180" s="22"/>
      <c r="EC1180" s="22"/>
      <c r="ED1180" s="22"/>
      <c r="EE1180" s="22"/>
      <c r="EF1180" s="22"/>
      <c r="EG1180" s="22"/>
      <c r="EH1180" s="22"/>
      <c r="EI1180" s="22"/>
      <c r="EJ1180" s="22"/>
      <c r="EK1180" s="22"/>
      <c r="EL1180" s="22"/>
      <c r="EM1180" s="22"/>
      <c r="EN1180" s="22"/>
      <c r="EO1180" s="22"/>
      <c r="EP1180" s="22"/>
      <c r="EQ1180" s="22"/>
      <c r="ER1180" s="22"/>
      <c r="ES1180" s="22"/>
      <c r="ET1180" s="22"/>
      <c r="EU1180" s="22"/>
      <c r="EV1180" s="22"/>
      <c r="EW1180" s="22"/>
      <c r="EX1180" s="22"/>
      <c r="EY1180" s="22"/>
      <c r="EZ1180" s="22"/>
      <c r="FA1180" s="22"/>
      <c r="FB1180" s="22"/>
      <c r="FC1180" s="22"/>
      <c r="FD1180" s="22"/>
      <c r="FE1180" s="22"/>
      <c r="FF1180" s="22"/>
      <c r="FG1180" s="22"/>
      <c r="FH1180" s="22"/>
      <c r="FI1180" s="22"/>
      <c r="FJ1180" s="22"/>
      <c r="FK1180" s="196"/>
      <c r="FQ1180" s="99"/>
    </row>
    <row r="1181" spans="2:173" s="12" customFormat="1">
      <c r="B1181" s="22"/>
      <c r="E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  <c r="Z1181" s="22"/>
      <c r="AA1181" s="22"/>
      <c r="AB1181" s="22"/>
      <c r="AC1181" s="22"/>
      <c r="AD1181" s="22"/>
      <c r="AE1181" s="22"/>
      <c r="AF1181" s="22"/>
      <c r="AG1181" s="22"/>
      <c r="AH1181" s="22"/>
      <c r="AI1181" s="22"/>
      <c r="AJ1181" s="22"/>
      <c r="AK1181" s="22"/>
      <c r="AL1181" s="22"/>
      <c r="AM1181" s="22"/>
      <c r="AN1181" s="22"/>
      <c r="AO1181" s="22"/>
      <c r="AP1181" s="22"/>
      <c r="AQ1181" s="22"/>
      <c r="AR1181" s="22"/>
      <c r="AS1181" s="22"/>
      <c r="AT1181" s="22"/>
      <c r="AU1181" s="22"/>
      <c r="AV1181" s="22"/>
      <c r="AW1181" s="22"/>
      <c r="AX1181" s="22"/>
      <c r="AY1181" s="22"/>
      <c r="AZ1181" s="22"/>
      <c r="BA1181" s="22"/>
      <c r="BB1181" s="22"/>
      <c r="BC1181" s="22"/>
      <c r="BD1181" s="22"/>
      <c r="BE1181" s="22"/>
      <c r="BF1181" s="22"/>
      <c r="BG1181" s="22"/>
      <c r="BH1181" s="22"/>
      <c r="BI1181" s="22"/>
      <c r="BJ1181" s="22"/>
      <c r="BK1181" s="22"/>
      <c r="BL1181" s="22"/>
      <c r="BM1181" s="22"/>
      <c r="BN1181" s="22"/>
      <c r="BO1181" s="22"/>
      <c r="BP1181" s="22"/>
      <c r="BQ1181" s="22"/>
      <c r="BR1181" s="22"/>
      <c r="BS1181" s="22"/>
      <c r="BT1181" s="22"/>
      <c r="BU1181" s="22"/>
      <c r="BV1181" s="22"/>
      <c r="BW1181" s="22"/>
      <c r="BX1181" s="22"/>
      <c r="BY1181" s="22"/>
      <c r="BZ1181" s="22"/>
      <c r="CA1181" s="22"/>
      <c r="CB1181" s="22"/>
      <c r="CC1181" s="22"/>
      <c r="CD1181" s="22"/>
      <c r="CE1181" s="22"/>
      <c r="CF1181" s="22"/>
      <c r="CG1181" s="22"/>
      <c r="CH1181" s="22"/>
      <c r="CI1181" s="22"/>
      <c r="CJ1181" s="22"/>
      <c r="CK1181" s="22"/>
      <c r="CL1181" s="22"/>
      <c r="CM1181" s="22"/>
      <c r="CN1181" s="22"/>
      <c r="CO1181" s="22"/>
      <c r="CP1181" s="22"/>
      <c r="CQ1181" s="22"/>
      <c r="CR1181" s="22"/>
      <c r="CS1181" s="22"/>
      <c r="CT1181" s="22"/>
      <c r="CU1181" s="22"/>
      <c r="CV1181" s="22"/>
      <c r="CW1181" s="22"/>
      <c r="CX1181" s="22"/>
      <c r="CY1181" s="22"/>
      <c r="CZ1181" s="22"/>
      <c r="DA1181" s="22"/>
      <c r="DB1181" s="22"/>
      <c r="DC1181" s="22"/>
      <c r="DD1181" s="22"/>
      <c r="DE1181" s="22"/>
      <c r="DF1181" s="22"/>
      <c r="DG1181" s="22"/>
      <c r="DH1181" s="22"/>
      <c r="DI1181" s="22"/>
      <c r="DJ1181" s="22"/>
      <c r="DK1181" s="22"/>
      <c r="DL1181" s="22"/>
      <c r="DM1181" s="22"/>
      <c r="DN1181" s="22"/>
      <c r="DO1181" s="22"/>
      <c r="DP1181" s="22"/>
      <c r="DQ1181" s="22"/>
      <c r="DR1181" s="22"/>
      <c r="DS1181" s="22"/>
      <c r="DT1181" s="22"/>
      <c r="DU1181" s="22"/>
      <c r="DV1181" s="22"/>
      <c r="DW1181" s="22"/>
      <c r="DX1181" s="22"/>
      <c r="DY1181" s="22"/>
      <c r="DZ1181" s="22"/>
      <c r="EA1181" s="22"/>
      <c r="EB1181" s="22"/>
      <c r="EC1181" s="22"/>
      <c r="ED1181" s="22"/>
      <c r="EE1181" s="22"/>
      <c r="EF1181" s="22"/>
      <c r="EG1181" s="22"/>
      <c r="EH1181" s="22"/>
      <c r="EI1181" s="22"/>
      <c r="EJ1181" s="22"/>
      <c r="EK1181" s="22"/>
      <c r="EL1181" s="22"/>
      <c r="EM1181" s="22"/>
      <c r="EN1181" s="22"/>
      <c r="EO1181" s="22"/>
      <c r="EP1181" s="22"/>
      <c r="EQ1181" s="22"/>
      <c r="ER1181" s="22"/>
      <c r="ES1181" s="22"/>
      <c r="ET1181" s="22"/>
      <c r="EU1181" s="22"/>
      <c r="EV1181" s="22"/>
      <c r="EW1181" s="22"/>
      <c r="EX1181" s="22"/>
      <c r="EY1181" s="22"/>
      <c r="EZ1181" s="22"/>
      <c r="FA1181" s="22"/>
      <c r="FB1181" s="22"/>
      <c r="FC1181" s="22"/>
      <c r="FD1181" s="22"/>
      <c r="FE1181" s="22"/>
      <c r="FF1181" s="22"/>
      <c r="FG1181" s="22"/>
      <c r="FH1181" s="22"/>
      <c r="FI1181" s="22"/>
      <c r="FJ1181" s="22"/>
      <c r="FK1181" s="196"/>
      <c r="FQ1181" s="99"/>
    </row>
    <row r="1182" spans="2:173" s="12" customFormat="1">
      <c r="B1182" s="22"/>
      <c r="E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  <c r="Z1182" s="22"/>
      <c r="AA1182" s="22"/>
      <c r="AB1182" s="22"/>
      <c r="AC1182" s="22"/>
      <c r="AD1182" s="22"/>
      <c r="AE1182" s="22"/>
      <c r="AF1182" s="22"/>
      <c r="AG1182" s="22"/>
      <c r="AH1182" s="22"/>
      <c r="AI1182" s="22"/>
      <c r="AJ1182" s="22"/>
      <c r="AK1182" s="22"/>
      <c r="AL1182" s="22"/>
      <c r="AM1182" s="22"/>
      <c r="AN1182" s="22"/>
      <c r="AO1182" s="22"/>
      <c r="AP1182" s="22"/>
      <c r="AQ1182" s="22"/>
      <c r="AR1182" s="22"/>
      <c r="AS1182" s="22"/>
      <c r="AT1182" s="22"/>
      <c r="AU1182" s="22"/>
      <c r="AV1182" s="22"/>
      <c r="AW1182" s="22"/>
      <c r="AX1182" s="22"/>
      <c r="AY1182" s="22"/>
      <c r="AZ1182" s="22"/>
      <c r="BA1182" s="22"/>
      <c r="BB1182" s="22"/>
      <c r="BC1182" s="22"/>
      <c r="BD1182" s="22"/>
      <c r="BE1182" s="22"/>
      <c r="BF1182" s="22"/>
      <c r="BG1182" s="22"/>
      <c r="BH1182" s="22"/>
      <c r="BI1182" s="22"/>
      <c r="BJ1182" s="22"/>
      <c r="BK1182" s="22"/>
      <c r="BL1182" s="22"/>
      <c r="BM1182" s="22"/>
      <c r="BN1182" s="22"/>
      <c r="BO1182" s="22"/>
      <c r="BP1182" s="22"/>
      <c r="BQ1182" s="22"/>
      <c r="BR1182" s="22"/>
      <c r="BS1182" s="22"/>
      <c r="BT1182" s="22"/>
      <c r="BU1182" s="22"/>
      <c r="BV1182" s="22"/>
      <c r="BW1182" s="22"/>
      <c r="BX1182" s="22"/>
      <c r="BY1182" s="22"/>
      <c r="BZ1182" s="22"/>
      <c r="CA1182" s="22"/>
      <c r="CB1182" s="22"/>
      <c r="CC1182" s="22"/>
      <c r="CD1182" s="22"/>
      <c r="CE1182" s="22"/>
      <c r="CF1182" s="22"/>
      <c r="CG1182" s="22"/>
      <c r="CH1182" s="22"/>
      <c r="CI1182" s="22"/>
      <c r="CJ1182" s="22"/>
      <c r="CK1182" s="22"/>
      <c r="CL1182" s="22"/>
      <c r="CM1182" s="22"/>
      <c r="CN1182" s="22"/>
      <c r="CO1182" s="22"/>
      <c r="CP1182" s="22"/>
      <c r="CQ1182" s="22"/>
      <c r="CR1182" s="22"/>
      <c r="CS1182" s="22"/>
      <c r="CT1182" s="22"/>
      <c r="CU1182" s="22"/>
      <c r="CV1182" s="22"/>
      <c r="CW1182" s="22"/>
      <c r="CX1182" s="22"/>
      <c r="CY1182" s="22"/>
      <c r="CZ1182" s="22"/>
      <c r="DA1182" s="22"/>
      <c r="DB1182" s="22"/>
      <c r="DC1182" s="22"/>
      <c r="DD1182" s="22"/>
      <c r="DE1182" s="22"/>
      <c r="DF1182" s="22"/>
      <c r="DG1182" s="22"/>
      <c r="DH1182" s="22"/>
      <c r="DI1182" s="22"/>
      <c r="DJ1182" s="22"/>
      <c r="DK1182" s="22"/>
      <c r="DL1182" s="22"/>
      <c r="DM1182" s="22"/>
      <c r="DN1182" s="22"/>
      <c r="DO1182" s="22"/>
      <c r="DP1182" s="22"/>
      <c r="DQ1182" s="22"/>
      <c r="DR1182" s="22"/>
      <c r="DS1182" s="22"/>
      <c r="DT1182" s="22"/>
      <c r="DU1182" s="22"/>
      <c r="DV1182" s="22"/>
      <c r="DW1182" s="22"/>
      <c r="DX1182" s="22"/>
      <c r="DY1182" s="22"/>
      <c r="DZ1182" s="22"/>
      <c r="EA1182" s="22"/>
      <c r="EB1182" s="22"/>
      <c r="EC1182" s="22"/>
      <c r="ED1182" s="22"/>
      <c r="EE1182" s="22"/>
      <c r="EF1182" s="22"/>
      <c r="EG1182" s="22"/>
      <c r="EH1182" s="22"/>
      <c r="EI1182" s="22"/>
      <c r="EJ1182" s="22"/>
      <c r="EK1182" s="22"/>
      <c r="EL1182" s="22"/>
      <c r="EM1182" s="22"/>
      <c r="EN1182" s="22"/>
      <c r="EO1182" s="22"/>
      <c r="EP1182" s="22"/>
      <c r="EQ1182" s="22"/>
      <c r="ER1182" s="22"/>
      <c r="ES1182" s="22"/>
      <c r="ET1182" s="22"/>
      <c r="EU1182" s="22"/>
      <c r="EV1182" s="22"/>
      <c r="EW1182" s="22"/>
      <c r="EX1182" s="22"/>
      <c r="EY1182" s="22"/>
      <c r="EZ1182" s="22"/>
      <c r="FA1182" s="22"/>
      <c r="FB1182" s="22"/>
      <c r="FC1182" s="22"/>
      <c r="FD1182" s="22"/>
      <c r="FE1182" s="22"/>
      <c r="FF1182" s="22"/>
      <c r="FG1182" s="22"/>
      <c r="FH1182" s="22"/>
      <c r="FI1182" s="22"/>
      <c r="FJ1182" s="22"/>
      <c r="FK1182" s="196"/>
      <c r="FQ1182" s="99"/>
    </row>
    <row r="1183" spans="2:173" s="12" customFormat="1">
      <c r="B1183" s="22"/>
      <c r="E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  <c r="Z1183" s="22"/>
      <c r="AA1183" s="22"/>
      <c r="AB1183" s="22"/>
      <c r="AC1183" s="22"/>
      <c r="AD1183" s="22"/>
      <c r="AE1183" s="22"/>
      <c r="AF1183" s="22"/>
      <c r="AG1183" s="22"/>
      <c r="AH1183" s="22"/>
      <c r="AI1183" s="22"/>
      <c r="AJ1183" s="22"/>
      <c r="AK1183" s="22"/>
      <c r="AL1183" s="22"/>
      <c r="AM1183" s="22"/>
      <c r="AN1183" s="22"/>
      <c r="AO1183" s="22"/>
      <c r="AP1183" s="22"/>
      <c r="AQ1183" s="22"/>
      <c r="AR1183" s="22"/>
      <c r="AS1183" s="22"/>
      <c r="AT1183" s="22"/>
      <c r="AU1183" s="22"/>
      <c r="AV1183" s="22"/>
      <c r="AW1183" s="22"/>
      <c r="AX1183" s="22"/>
      <c r="AY1183" s="22"/>
      <c r="AZ1183" s="22"/>
      <c r="BA1183" s="22"/>
      <c r="BB1183" s="22"/>
      <c r="BC1183" s="22"/>
      <c r="BD1183" s="22"/>
      <c r="BE1183" s="22"/>
      <c r="BF1183" s="22"/>
      <c r="BG1183" s="22"/>
      <c r="BH1183" s="22"/>
      <c r="BI1183" s="22"/>
      <c r="BJ1183" s="22"/>
      <c r="BK1183" s="22"/>
      <c r="BL1183" s="22"/>
      <c r="BM1183" s="22"/>
      <c r="BN1183" s="22"/>
      <c r="BO1183" s="22"/>
      <c r="BP1183" s="22"/>
      <c r="BQ1183" s="22"/>
      <c r="BR1183" s="22"/>
      <c r="BS1183" s="22"/>
      <c r="BT1183" s="22"/>
      <c r="BU1183" s="22"/>
      <c r="BV1183" s="22"/>
      <c r="BW1183" s="22"/>
      <c r="BX1183" s="22"/>
      <c r="BY1183" s="22"/>
      <c r="BZ1183" s="22"/>
      <c r="CA1183" s="22"/>
      <c r="CB1183" s="22"/>
      <c r="CC1183" s="22"/>
      <c r="CD1183" s="22"/>
      <c r="CE1183" s="22"/>
      <c r="CF1183" s="22"/>
      <c r="CG1183" s="22"/>
      <c r="CH1183" s="22"/>
      <c r="CI1183" s="22"/>
      <c r="CJ1183" s="22"/>
      <c r="CK1183" s="22"/>
      <c r="CL1183" s="22"/>
      <c r="CM1183" s="22"/>
      <c r="CN1183" s="22"/>
      <c r="CO1183" s="22"/>
      <c r="CP1183" s="22"/>
      <c r="CQ1183" s="22"/>
      <c r="CR1183" s="22"/>
      <c r="CS1183" s="22"/>
      <c r="CT1183" s="22"/>
      <c r="CU1183" s="22"/>
      <c r="CV1183" s="22"/>
      <c r="CW1183" s="22"/>
      <c r="CX1183" s="22"/>
      <c r="CY1183" s="22"/>
      <c r="CZ1183" s="22"/>
      <c r="DA1183" s="22"/>
      <c r="DB1183" s="22"/>
      <c r="DC1183" s="22"/>
      <c r="DD1183" s="22"/>
      <c r="DE1183" s="22"/>
      <c r="DF1183" s="22"/>
      <c r="DG1183" s="22"/>
      <c r="DH1183" s="22"/>
      <c r="DI1183" s="22"/>
      <c r="DJ1183" s="22"/>
      <c r="DK1183" s="22"/>
      <c r="DL1183" s="22"/>
      <c r="DM1183" s="22"/>
      <c r="DN1183" s="22"/>
      <c r="DO1183" s="22"/>
      <c r="DP1183" s="22"/>
      <c r="DQ1183" s="22"/>
      <c r="DR1183" s="22"/>
      <c r="DS1183" s="22"/>
      <c r="DT1183" s="22"/>
      <c r="DU1183" s="22"/>
      <c r="DV1183" s="22"/>
      <c r="DW1183" s="22"/>
      <c r="DX1183" s="22"/>
      <c r="DY1183" s="22"/>
      <c r="DZ1183" s="22"/>
      <c r="EA1183" s="22"/>
      <c r="EB1183" s="22"/>
      <c r="EC1183" s="22"/>
      <c r="ED1183" s="22"/>
      <c r="EE1183" s="22"/>
      <c r="EF1183" s="22"/>
      <c r="EG1183" s="22"/>
      <c r="EH1183" s="22"/>
      <c r="EI1183" s="22"/>
      <c r="EJ1183" s="22"/>
      <c r="EK1183" s="22"/>
      <c r="EL1183" s="22"/>
      <c r="EM1183" s="22"/>
      <c r="EN1183" s="22"/>
      <c r="EO1183" s="22"/>
      <c r="EP1183" s="22"/>
      <c r="EQ1183" s="22"/>
      <c r="ER1183" s="22"/>
      <c r="ES1183" s="22"/>
      <c r="ET1183" s="22"/>
      <c r="EU1183" s="22"/>
      <c r="EV1183" s="22"/>
      <c r="EW1183" s="22"/>
      <c r="EX1183" s="22"/>
      <c r="EY1183" s="22"/>
      <c r="EZ1183" s="22"/>
      <c r="FA1183" s="22"/>
      <c r="FB1183" s="22"/>
      <c r="FC1183" s="22"/>
      <c r="FD1183" s="22"/>
      <c r="FE1183" s="22"/>
      <c r="FF1183" s="22"/>
      <c r="FG1183" s="22"/>
      <c r="FH1183" s="22"/>
      <c r="FI1183" s="22"/>
      <c r="FJ1183" s="22"/>
      <c r="FK1183" s="196"/>
      <c r="FQ1183" s="99"/>
    </row>
    <row r="1184" spans="2:173" s="12" customFormat="1">
      <c r="B1184" s="22"/>
      <c r="E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  <c r="Z1184" s="22"/>
      <c r="AA1184" s="22"/>
      <c r="AB1184" s="22"/>
      <c r="AC1184" s="22"/>
      <c r="AD1184" s="22"/>
      <c r="AE1184" s="22"/>
      <c r="AF1184" s="22"/>
      <c r="AG1184" s="22"/>
      <c r="AH1184" s="22"/>
      <c r="AI1184" s="22"/>
      <c r="AJ1184" s="22"/>
      <c r="AK1184" s="22"/>
      <c r="AL1184" s="22"/>
      <c r="AM1184" s="22"/>
      <c r="AN1184" s="22"/>
      <c r="AO1184" s="22"/>
      <c r="AP1184" s="22"/>
      <c r="AQ1184" s="22"/>
      <c r="AR1184" s="22"/>
      <c r="AS1184" s="22"/>
      <c r="AT1184" s="22"/>
      <c r="AU1184" s="22"/>
      <c r="AV1184" s="22"/>
      <c r="AW1184" s="22"/>
      <c r="AX1184" s="22"/>
      <c r="AY1184" s="22"/>
      <c r="AZ1184" s="22"/>
      <c r="BA1184" s="22"/>
      <c r="BB1184" s="22"/>
      <c r="BC1184" s="22"/>
      <c r="BD1184" s="22"/>
      <c r="BE1184" s="22"/>
      <c r="BF1184" s="22"/>
      <c r="BG1184" s="22"/>
      <c r="BH1184" s="22"/>
      <c r="BI1184" s="22"/>
      <c r="BJ1184" s="22"/>
      <c r="BK1184" s="22"/>
      <c r="BL1184" s="22"/>
      <c r="BM1184" s="22"/>
      <c r="BN1184" s="22"/>
      <c r="BO1184" s="22"/>
      <c r="BP1184" s="22"/>
      <c r="BQ1184" s="22"/>
      <c r="BR1184" s="22"/>
      <c r="BS1184" s="22"/>
      <c r="BT1184" s="22"/>
      <c r="BU1184" s="22"/>
      <c r="BV1184" s="22"/>
      <c r="BW1184" s="22"/>
      <c r="BX1184" s="22"/>
      <c r="BY1184" s="22"/>
      <c r="BZ1184" s="22"/>
      <c r="CA1184" s="22"/>
      <c r="CB1184" s="22"/>
      <c r="CC1184" s="22"/>
      <c r="CD1184" s="22"/>
      <c r="CE1184" s="22"/>
      <c r="CF1184" s="22"/>
      <c r="CG1184" s="22"/>
      <c r="CH1184" s="22"/>
      <c r="CI1184" s="22"/>
      <c r="CJ1184" s="22"/>
      <c r="CK1184" s="22"/>
      <c r="CL1184" s="22"/>
      <c r="CM1184" s="22"/>
      <c r="CN1184" s="22"/>
      <c r="CO1184" s="22"/>
      <c r="CP1184" s="22"/>
      <c r="CQ1184" s="22"/>
      <c r="CR1184" s="22"/>
      <c r="CS1184" s="22"/>
      <c r="CT1184" s="22"/>
      <c r="CU1184" s="22"/>
      <c r="CV1184" s="22"/>
      <c r="CW1184" s="22"/>
      <c r="CX1184" s="22"/>
      <c r="CY1184" s="22"/>
      <c r="CZ1184" s="22"/>
      <c r="DA1184" s="22"/>
      <c r="DB1184" s="22"/>
      <c r="DC1184" s="22"/>
      <c r="DD1184" s="22"/>
      <c r="DE1184" s="22"/>
      <c r="DF1184" s="22"/>
      <c r="DG1184" s="22"/>
      <c r="DH1184" s="22"/>
      <c r="DI1184" s="22"/>
      <c r="DJ1184" s="22"/>
      <c r="DK1184" s="22"/>
      <c r="DL1184" s="22"/>
      <c r="DM1184" s="22"/>
      <c r="DN1184" s="22"/>
      <c r="DO1184" s="22"/>
      <c r="DP1184" s="22"/>
      <c r="DQ1184" s="22"/>
      <c r="DR1184" s="22"/>
      <c r="DS1184" s="22"/>
      <c r="DT1184" s="22"/>
      <c r="DU1184" s="22"/>
      <c r="DV1184" s="22"/>
      <c r="DW1184" s="22"/>
      <c r="DX1184" s="22"/>
      <c r="DY1184" s="22"/>
      <c r="DZ1184" s="22"/>
      <c r="EA1184" s="22"/>
      <c r="EB1184" s="22"/>
      <c r="EC1184" s="22"/>
      <c r="ED1184" s="22"/>
      <c r="EE1184" s="22"/>
      <c r="EF1184" s="22"/>
      <c r="EG1184" s="22"/>
      <c r="EH1184" s="22"/>
      <c r="EI1184" s="22"/>
      <c r="EJ1184" s="22"/>
      <c r="EK1184" s="22"/>
      <c r="EL1184" s="22"/>
      <c r="EM1184" s="22"/>
      <c r="EN1184" s="22"/>
      <c r="EO1184" s="22"/>
      <c r="EP1184" s="22"/>
      <c r="EQ1184" s="22"/>
      <c r="ER1184" s="22"/>
      <c r="ES1184" s="22"/>
      <c r="ET1184" s="22"/>
      <c r="EU1184" s="22"/>
      <c r="EV1184" s="22"/>
      <c r="EW1184" s="22"/>
      <c r="EX1184" s="22"/>
      <c r="EY1184" s="22"/>
      <c r="EZ1184" s="22"/>
      <c r="FA1184" s="22"/>
      <c r="FB1184" s="22"/>
      <c r="FC1184" s="22"/>
      <c r="FD1184" s="22"/>
      <c r="FE1184" s="22"/>
      <c r="FF1184" s="22"/>
      <c r="FG1184" s="22"/>
      <c r="FH1184" s="22"/>
      <c r="FI1184" s="22"/>
      <c r="FJ1184" s="22"/>
      <c r="FK1184" s="196"/>
      <c r="FQ1184" s="99"/>
    </row>
    <row r="1185" spans="1:173" s="12" customFormat="1">
      <c r="B1185" s="22"/>
      <c r="E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  <c r="Z1185" s="22"/>
      <c r="AA1185" s="22"/>
      <c r="AB1185" s="22"/>
      <c r="AC1185" s="22"/>
      <c r="AD1185" s="22"/>
      <c r="AE1185" s="22"/>
      <c r="AF1185" s="22"/>
      <c r="AG1185" s="22"/>
      <c r="AH1185" s="22"/>
      <c r="AI1185" s="22"/>
      <c r="AJ1185" s="22"/>
      <c r="AK1185" s="22"/>
      <c r="AL1185" s="22"/>
      <c r="AM1185" s="22"/>
      <c r="AN1185" s="22"/>
      <c r="AO1185" s="22"/>
      <c r="AP1185" s="22"/>
      <c r="AQ1185" s="22"/>
      <c r="AR1185" s="22"/>
      <c r="AS1185" s="22"/>
      <c r="AT1185" s="22"/>
      <c r="AU1185" s="22"/>
      <c r="AV1185" s="22"/>
      <c r="AW1185" s="22"/>
      <c r="AX1185" s="22"/>
      <c r="AY1185" s="22"/>
      <c r="AZ1185" s="22"/>
      <c r="BA1185" s="22"/>
      <c r="BB1185" s="22"/>
      <c r="BC1185" s="22"/>
      <c r="BD1185" s="22"/>
      <c r="BE1185" s="22"/>
      <c r="BF1185" s="22"/>
      <c r="BG1185" s="22"/>
      <c r="BH1185" s="22"/>
      <c r="BI1185" s="22"/>
      <c r="BJ1185" s="22"/>
      <c r="BK1185" s="22"/>
      <c r="BL1185" s="22"/>
      <c r="BM1185" s="22"/>
      <c r="BN1185" s="22"/>
      <c r="BO1185" s="22"/>
      <c r="BP1185" s="22"/>
      <c r="BQ1185" s="22"/>
      <c r="BR1185" s="22"/>
      <c r="BS1185" s="22"/>
      <c r="BT1185" s="22"/>
      <c r="BU1185" s="22"/>
      <c r="BV1185" s="22"/>
      <c r="BW1185" s="22"/>
      <c r="BX1185" s="22"/>
      <c r="BY1185" s="22"/>
      <c r="BZ1185" s="22"/>
      <c r="CA1185" s="22"/>
      <c r="CB1185" s="22"/>
      <c r="CC1185" s="22"/>
      <c r="CD1185" s="22"/>
      <c r="CE1185" s="22"/>
      <c r="CF1185" s="22"/>
      <c r="CG1185" s="22"/>
      <c r="CH1185" s="22"/>
      <c r="CI1185" s="22"/>
      <c r="CJ1185" s="22"/>
      <c r="CK1185" s="22"/>
      <c r="CL1185" s="22"/>
      <c r="CM1185" s="22"/>
      <c r="CN1185" s="22"/>
      <c r="CO1185" s="22"/>
      <c r="CP1185" s="22"/>
      <c r="CQ1185" s="22"/>
      <c r="CR1185" s="22"/>
      <c r="CS1185" s="22"/>
      <c r="CT1185" s="22"/>
      <c r="CU1185" s="22"/>
      <c r="CV1185" s="22"/>
      <c r="CW1185" s="22"/>
      <c r="CX1185" s="22"/>
      <c r="CY1185" s="22"/>
      <c r="CZ1185" s="22"/>
      <c r="DA1185" s="22"/>
      <c r="DB1185" s="22"/>
      <c r="DC1185" s="22"/>
      <c r="DD1185" s="22"/>
      <c r="DE1185" s="22"/>
      <c r="DF1185" s="22"/>
      <c r="DG1185" s="22"/>
      <c r="DH1185" s="22"/>
      <c r="DI1185" s="22"/>
      <c r="DJ1185" s="22"/>
      <c r="DK1185" s="22"/>
      <c r="DL1185" s="22"/>
      <c r="DM1185" s="22"/>
      <c r="DN1185" s="22"/>
      <c r="DO1185" s="22"/>
      <c r="DP1185" s="22"/>
      <c r="DQ1185" s="22"/>
      <c r="DR1185" s="22"/>
      <c r="DS1185" s="22"/>
      <c r="DT1185" s="22"/>
      <c r="DU1185" s="22"/>
      <c r="DV1185" s="22"/>
      <c r="DW1185" s="22"/>
      <c r="DX1185" s="22"/>
      <c r="DY1185" s="22"/>
      <c r="DZ1185" s="22"/>
      <c r="EA1185" s="22"/>
      <c r="EB1185" s="22"/>
      <c r="EC1185" s="22"/>
      <c r="ED1185" s="22"/>
      <c r="EE1185" s="22"/>
      <c r="EF1185" s="22"/>
      <c r="EG1185" s="22"/>
      <c r="EH1185" s="22"/>
      <c r="EI1185" s="22"/>
      <c r="EJ1185" s="22"/>
      <c r="EK1185" s="22"/>
      <c r="EL1185" s="22"/>
      <c r="EM1185" s="22"/>
      <c r="EN1185" s="22"/>
      <c r="EO1185" s="22"/>
      <c r="EP1185" s="22"/>
      <c r="EQ1185" s="22"/>
      <c r="ER1185" s="22"/>
      <c r="ES1185" s="22"/>
      <c r="ET1185" s="22"/>
      <c r="EU1185" s="22"/>
      <c r="EV1185" s="22"/>
      <c r="EW1185" s="22"/>
      <c r="EX1185" s="22"/>
      <c r="EY1185" s="22"/>
      <c r="EZ1185" s="22"/>
      <c r="FA1185" s="22"/>
      <c r="FB1185" s="22"/>
      <c r="FC1185" s="22"/>
      <c r="FD1185" s="22"/>
      <c r="FE1185" s="22"/>
      <c r="FF1185" s="22"/>
      <c r="FG1185" s="22"/>
      <c r="FH1185" s="22"/>
      <c r="FI1185" s="22"/>
      <c r="FJ1185" s="22"/>
      <c r="FK1185" s="196"/>
      <c r="FQ1185" s="99"/>
    </row>
    <row r="1186" spans="1:173" s="12" customFormat="1">
      <c r="B1186" s="22"/>
      <c r="E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  <c r="Z1186" s="22"/>
      <c r="AA1186" s="22"/>
      <c r="AB1186" s="22"/>
      <c r="AC1186" s="22"/>
      <c r="AD1186" s="22"/>
      <c r="AE1186" s="22"/>
      <c r="AF1186" s="22"/>
      <c r="AG1186" s="22"/>
      <c r="AH1186" s="22"/>
      <c r="AI1186" s="22"/>
      <c r="AJ1186" s="22"/>
      <c r="AK1186" s="22"/>
      <c r="AL1186" s="22"/>
      <c r="AM1186" s="22"/>
      <c r="AN1186" s="22"/>
      <c r="AO1186" s="22"/>
      <c r="AP1186" s="22"/>
      <c r="AQ1186" s="22"/>
      <c r="AR1186" s="22"/>
      <c r="AS1186" s="22"/>
      <c r="AT1186" s="22"/>
      <c r="AU1186" s="22"/>
      <c r="AV1186" s="22"/>
      <c r="AW1186" s="22"/>
      <c r="AX1186" s="22"/>
      <c r="AY1186" s="22"/>
      <c r="AZ1186" s="22"/>
      <c r="BA1186" s="22"/>
      <c r="BB1186" s="22"/>
      <c r="BC1186" s="22"/>
      <c r="BD1186" s="22"/>
      <c r="BE1186" s="22"/>
      <c r="BF1186" s="22"/>
      <c r="BG1186" s="22"/>
      <c r="BH1186" s="22"/>
      <c r="BI1186" s="22"/>
      <c r="BJ1186" s="22"/>
      <c r="BK1186" s="22"/>
      <c r="BL1186" s="22"/>
      <c r="BM1186" s="22"/>
      <c r="BN1186" s="22"/>
      <c r="BO1186" s="22"/>
      <c r="BP1186" s="22"/>
      <c r="BQ1186" s="22"/>
      <c r="BR1186" s="22"/>
      <c r="BS1186" s="22"/>
      <c r="BT1186" s="22"/>
      <c r="BU1186" s="22"/>
      <c r="BV1186" s="22"/>
      <c r="BW1186" s="22"/>
      <c r="BX1186" s="22"/>
      <c r="BY1186" s="22"/>
      <c r="BZ1186" s="22"/>
      <c r="CA1186" s="22"/>
      <c r="CB1186" s="22"/>
      <c r="CC1186" s="22"/>
      <c r="CD1186" s="22"/>
      <c r="CE1186" s="22"/>
      <c r="CF1186" s="22"/>
      <c r="CG1186" s="22"/>
      <c r="CH1186" s="22"/>
      <c r="CI1186" s="22"/>
      <c r="CJ1186" s="22"/>
      <c r="CK1186" s="22"/>
      <c r="CL1186" s="22"/>
      <c r="CM1186" s="22"/>
      <c r="CN1186" s="22"/>
      <c r="CO1186" s="22"/>
      <c r="CP1186" s="22"/>
      <c r="CQ1186" s="22"/>
      <c r="CR1186" s="22"/>
      <c r="CS1186" s="22"/>
      <c r="CT1186" s="22"/>
      <c r="CU1186" s="22"/>
      <c r="CV1186" s="22"/>
      <c r="CW1186" s="22"/>
      <c r="CX1186" s="22"/>
      <c r="CY1186" s="22"/>
      <c r="CZ1186" s="22"/>
      <c r="DA1186" s="22"/>
      <c r="DB1186" s="22"/>
      <c r="DC1186" s="22"/>
      <c r="DD1186" s="22"/>
      <c r="DE1186" s="22"/>
      <c r="DF1186" s="22"/>
      <c r="DG1186" s="22"/>
      <c r="DH1186" s="22"/>
      <c r="DI1186" s="22"/>
      <c r="DJ1186" s="22"/>
      <c r="DK1186" s="22"/>
      <c r="DL1186" s="22"/>
      <c r="DM1186" s="22"/>
      <c r="DN1186" s="22"/>
      <c r="DO1186" s="22"/>
      <c r="DP1186" s="22"/>
      <c r="DQ1186" s="22"/>
      <c r="DR1186" s="22"/>
      <c r="DS1186" s="22"/>
      <c r="DT1186" s="22"/>
      <c r="DU1186" s="22"/>
      <c r="DV1186" s="22"/>
      <c r="DW1186" s="22"/>
      <c r="DX1186" s="22"/>
      <c r="DY1186" s="22"/>
      <c r="DZ1186" s="22"/>
      <c r="EA1186" s="22"/>
      <c r="EB1186" s="22"/>
      <c r="EC1186" s="22"/>
      <c r="ED1186" s="22"/>
      <c r="EE1186" s="22"/>
      <c r="EF1186" s="22"/>
      <c r="EG1186" s="22"/>
      <c r="EH1186" s="22"/>
      <c r="EI1186" s="22"/>
      <c r="EJ1186" s="22"/>
      <c r="EK1186" s="22"/>
      <c r="EL1186" s="22"/>
      <c r="EM1186" s="22"/>
      <c r="EN1186" s="22"/>
      <c r="EO1186" s="22"/>
      <c r="EP1186" s="22"/>
      <c r="EQ1186" s="22"/>
      <c r="ER1186" s="22"/>
      <c r="ES1186" s="22"/>
      <c r="ET1186" s="22"/>
      <c r="EU1186" s="22"/>
      <c r="EV1186" s="22"/>
      <c r="EW1186" s="22"/>
      <c r="EX1186" s="22"/>
      <c r="EY1186" s="22"/>
      <c r="EZ1186" s="22"/>
      <c r="FA1186" s="22"/>
      <c r="FB1186" s="22"/>
      <c r="FC1186" s="22"/>
      <c r="FD1186" s="22"/>
      <c r="FE1186" s="22"/>
      <c r="FF1186" s="22"/>
      <c r="FG1186" s="22"/>
      <c r="FH1186" s="22"/>
      <c r="FI1186" s="22"/>
      <c r="FJ1186" s="22"/>
      <c r="FK1186" s="196"/>
      <c r="FQ1186" s="99"/>
    </row>
    <row r="1187" spans="1:173" s="12" customFormat="1">
      <c r="B1187" s="22"/>
      <c r="E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  <c r="Z1187" s="22"/>
      <c r="AA1187" s="22"/>
      <c r="AB1187" s="22"/>
      <c r="AC1187" s="22"/>
      <c r="AD1187" s="22"/>
      <c r="AE1187" s="22"/>
      <c r="AF1187" s="22"/>
      <c r="AG1187" s="22"/>
      <c r="AH1187" s="22"/>
      <c r="AI1187" s="22"/>
      <c r="AJ1187" s="22"/>
      <c r="AK1187" s="22"/>
      <c r="AL1187" s="22"/>
      <c r="AM1187" s="22"/>
      <c r="AN1187" s="22"/>
      <c r="AO1187" s="22"/>
      <c r="AP1187" s="22"/>
      <c r="AQ1187" s="22"/>
      <c r="AR1187" s="22"/>
      <c r="AS1187" s="22"/>
      <c r="AT1187" s="22"/>
      <c r="AU1187" s="22"/>
      <c r="AV1187" s="22"/>
      <c r="AW1187" s="22"/>
      <c r="AX1187" s="22"/>
      <c r="AY1187" s="22"/>
      <c r="AZ1187" s="22"/>
      <c r="BA1187" s="22"/>
      <c r="BB1187" s="22"/>
      <c r="BC1187" s="22"/>
      <c r="BD1187" s="22"/>
      <c r="BE1187" s="22"/>
      <c r="BF1187" s="22"/>
      <c r="BG1187" s="22"/>
      <c r="BH1187" s="22"/>
      <c r="BI1187" s="22"/>
      <c r="BJ1187" s="22"/>
      <c r="BK1187" s="22"/>
      <c r="BL1187" s="22"/>
      <c r="BM1187" s="22"/>
      <c r="BN1187" s="22"/>
      <c r="BO1187" s="22"/>
      <c r="BP1187" s="22"/>
      <c r="BQ1187" s="22"/>
      <c r="BR1187" s="22"/>
      <c r="BS1187" s="22"/>
      <c r="BT1187" s="22"/>
      <c r="BU1187" s="22"/>
      <c r="BV1187" s="22"/>
      <c r="BW1187" s="22"/>
      <c r="BX1187" s="22"/>
      <c r="BY1187" s="22"/>
      <c r="BZ1187" s="22"/>
      <c r="CA1187" s="22"/>
      <c r="CB1187" s="22"/>
      <c r="CC1187" s="22"/>
      <c r="CD1187" s="22"/>
      <c r="CE1187" s="22"/>
      <c r="CF1187" s="22"/>
      <c r="CG1187" s="22"/>
      <c r="CH1187" s="22"/>
      <c r="CI1187" s="22"/>
      <c r="CJ1187" s="22"/>
      <c r="CK1187" s="22"/>
      <c r="CL1187" s="22"/>
      <c r="CM1187" s="22"/>
      <c r="CN1187" s="22"/>
      <c r="CO1187" s="22"/>
      <c r="CP1187" s="22"/>
      <c r="CQ1187" s="22"/>
      <c r="CR1187" s="22"/>
      <c r="CS1187" s="22"/>
      <c r="CT1187" s="22"/>
      <c r="CU1187" s="22"/>
      <c r="CV1187" s="22"/>
      <c r="CW1187" s="22"/>
      <c r="CX1187" s="22"/>
      <c r="CY1187" s="22"/>
      <c r="CZ1187" s="22"/>
      <c r="DA1187" s="22"/>
      <c r="DB1187" s="22"/>
      <c r="DC1187" s="22"/>
      <c r="DD1187" s="22"/>
      <c r="DE1187" s="22"/>
      <c r="DF1187" s="22"/>
      <c r="DG1187" s="22"/>
      <c r="DH1187" s="22"/>
      <c r="DI1187" s="22"/>
      <c r="DJ1187" s="22"/>
      <c r="DK1187" s="22"/>
      <c r="DL1187" s="22"/>
      <c r="DM1187" s="22"/>
      <c r="DN1187" s="22"/>
      <c r="DO1187" s="22"/>
      <c r="DP1187" s="22"/>
      <c r="DQ1187" s="22"/>
      <c r="DR1187" s="22"/>
      <c r="DS1187" s="22"/>
      <c r="DT1187" s="22"/>
      <c r="DU1187" s="22"/>
      <c r="DV1187" s="22"/>
      <c r="DW1187" s="22"/>
      <c r="DX1187" s="22"/>
      <c r="DY1187" s="22"/>
      <c r="DZ1187" s="22"/>
      <c r="EA1187" s="22"/>
      <c r="EB1187" s="22"/>
      <c r="EC1187" s="22"/>
      <c r="ED1187" s="22"/>
      <c r="EE1187" s="22"/>
      <c r="EF1187" s="22"/>
      <c r="EG1187" s="22"/>
      <c r="EH1187" s="22"/>
      <c r="EI1187" s="22"/>
      <c r="EJ1187" s="22"/>
      <c r="EK1187" s="22"/>
      <c r="EL1187" s="22"/>
      <c r="EM1187" s="22"/>
      <c r="EN1187" s="22"/>
      <c r="EO1187" s="22"/>
      <c r="EP1187" s="22"/>
      <c r="EQ1187" s="22"/>
      <c r="ER1187" s="22"/>
      <c r="ES1187" s="22"/>
      <c r="ET1187" s="22"/>
      <c r="EU1187" s="22"/>
      <c r="EV1187" s="22"/>
      <c r="EW1187" s="22"/>
      <c r="EX1187" s="22"/>
      <c r="EY1187" s="22"/>
      <c r="EZ1187" s="22"/>
      <c r="FA1187" s="22"/>
      <c r="FB1187" s="22"/>
      <c r="FC1187" s="22"/>
      <c r="FD1187" s="22"/>
      <c r="FE1187" s="22"/>
      <c r="FF1187" s="22"/>
      <c r="FG1187" s="22"/>
      <c r="FH1187" s="22"/>
      <c r="FI1187" s="22"/>
      <c r="FJ1187" s="22"/>
      <c r="FK1187" s="196"/>
      <c r="FQ1187" s="99"/>
    </row>
    <row r="1188" spans="1:173" s="12" customFormat="1">
      <c r="B1188" s="22"/>
      <c r="E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  <c r="Z1188" s="22"/>
      <c r="AA1188" s="22"/>
      <c r="AB1188" s="22"/>
      <c r="AC1188" s="22"/>
      <c r="AD1188" s="22"/>
      <c r="AE1188" s="22"/>
      <c r="AF1188" s="22"/>
      <c r="AG1188" s="22"/>
      <c r="AH1188" s="22"/>
      <c r="AI1188" s="22"/>
      <c r="AJ1188" s="22"/>
      <c r="AK1188" s="22"/>
      <c r="AL1188" s="22"/>
      <c r="AM1188" s="22"/>
      <c r="AN1188" s="22"/>
      <c r="AO1188" s="22"/>
      <c r="AP1188" s="22"/>
      <c r="AQ1188" s="22"/>
      <c r="AR1188" s="22"/>
      <c r="AS1188" s="22"/>
      <c r="AT1188" s="22"/>
      <c r="AU1188" s="22"/>
      <c r="AV1188" s="22"/>
      <c r="AW1188" s="22"/>
      <c r="AX1188" s="22"/>
      <c r="AY1188" s="22"/>
      <c r="AZ1188" s="22"/>
      <c r="BA1188" s="22"/>
      <c r="BB1188" s="22"/>
      <c r="BC1188" s="22"/>
      <c r="BD1188" s="22"/>
      <c r="BE1188" s="22"/>
      <c r="BF1188" s="22"/>
      <c r="BG1188" s="22"/>
      <c r="BH1188" s="22"/>
      <c r="BI1188" s="22"/>
      <c r="BJ1188" s="22"/>
      <c r="BK1188" s="22"/>
      <c r="BL1188" s="22"/>
      <c r="BM1188" s="22"/>
      <c r="BN1188" s="22"/>
      <c r="BO1188" s="22"/>
      <c r="BP1188" s="22"/>
      <c r="BQ1188" s="22"/>
      <c r="BR1188" s="22"/>
      <c r="BS1188" s="22"/>
      <c r="BT1188" s="22"/>
      <c r="BU1188" s="22"/>
      <c r="BV1188" s="22"/>
      <c r="BW1188" s="22"/>
      <c r="BX1188" s="22"/>
      <c r="BY1188" s="22"/>
      <c r="BZ1188" s="22"/>
      <c r="CA1188" s="22"/>
      <c r="CB1188" s="22"/>
      <c r="CC1188" s="22"/>
      <c r="CD1188" s="22"/>
      <c r="CE1188" s="22"/>
      <c r="CF1188" s="22"/>
      <c r="CG1188" s="22"/>
      <c r="CH1188" s="22"/>
      <c r="CI1188" s="22"/>
      <c r="CJ1188" s="22"/>
      <c r="CK1188" s="22"/>
      <c r="CL1188" s="22"/>
      <c r="CM1188" s="22"/>
      <c r="CN1188" s="22"/>
      <c r="CO1188" s="22"/>
      <c r="CP1188" s="22"/>
      <c r="CQ1188" s="22"/>
      <c r="CR1188" s="22"/>
      <c r="CS1188" s="22"/>
      <c r="CT1188" s="22"/>
      <c r="CU1188" s="22"/>
      <c r="CV1188" s="22"/>
      <c r="CW1188" s="22"/>
      <c r="CX1188" s="22"/>
      <c r="CY1188" s="22"/>
      <c r="CZ1188" s="22"/>
      <c r="DA1188" s="22"/>
      <c r="DB1188" s="22"/>
      <c r="DC1188" s="22"/>
      <c r="DD1188" s="22"/>
      <c r="DE1188" s="22"/>
      <c r="DF1188" s="22"/>
      <c r="DG1188" s="22"/>
      <c r="DH1188" s="22"/>
      <c r="DI1188" s="22"/>
      <c r="DJ1188" s="22"/>
      <c r="DK1188" s="22"/>
      <c r="DL1188" s="22"/>
      <c r="DM1188" s="22"/>
      <c r="DN1188" s="22"/>
      <c r="DO1188" s="22"/>
      <c r="DP1188" s="22"/>
      <c r="DQ1188" s="22"/>
      <c r="DR1188" s="22"/>
      <c r="DS1188" s="22"/>
      <c r="DT1188" s="22"/>
      <c r="DU1188" s="22"/>
      <c r="DV1188" s="22"/>
      <c r="DW1188" s="22"/>
      <c r="DX1188" s="22"/>
      <c r="DY1188" s="22"/>
      <c r="DZ1188" s="22"/>
      <c r="EA1188" s="22"/>
      <c r="EB1188" s="22"/>
      <c r="EC1188" s="22"/>
      <c r="ED1188" s="22"/>
      <c r="EE1188" s="22"/>
      <c r="EF1188" s="22"/>
      <c r="EG1188" s="22"/>
      <c r="EH1188" s="22"/>
      <c r="EI1188" s="22"/>
      <c r="EJ1188" s="22"/>
      <c r="EK1188" s="22"/>
      <c r="EL1188" s="22"/>
      <c r="EM1188" s="22"/>
      <c r="EN1188" s="22"/>
      <c r="EO1188" s="22"/>
      <c r="EP1188" s="22"/>
      <c r="EQ1188" s="22"/>
      <c r="ER1188" s="22"/>
      <c r="ES1188" s="22"/>
      <c r="ET1188" s="22"/>
      <c r="EU1188" s="22"/>
      <c r="EV1188" s="22"/>
      <c r="EW1188" s="22"/>
      <c r="EX1188" s="22"/>
      <c r="EY1188" s="22"/>
      <c r="EZ1188" s="22"/>
      <c r="FA1188" s="22"/>
      <c r="FB1188" s="22"/>
      <c r="FC1188" s="22"/>
      <c r="FD1188" s="22"/>
      <c r="FE1188" s="22"/>
      <c r="FF1188" s="22"/>
      <c r="FG1188" s="22"/>
      <c r="FH1188" s="22"/>
      <c r="FI1188" s="22"/>
      <c r="FJ1188" s="22"/>
      <c r="FK1188" s="196"/>
      <c r="FQ1188" s="99"/>
    </row>
    <row r="1189" spans="1:173" s="12" customFormat="1">
      <c r="B1189" s="22"/>
      <c r="E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  <c r="Z1189" s="22"/>
      <c r="AA1189" s="22"/>
      <c r="AB1189" s="22"/>
      <c r="AC1189" s="22"/>
      <c r="AD1189" s="22"/>
      <c r="AE1189" s="22"/>
      <c r="AF1189" s="22"/>
      <c r="AG1189" s="22"/>
      <c r="AH1189" s="22"/>
      <c r="AI1189" s="22"/>
      <c r="AJ1189" s="22"/>
      <c r="AK1189" s="22"/>
      <c r="AL1189" s="22"/>
      <c r="AM1189" s="22"/>
      <c r="AN1189" s="22"/>
      <c r="AO1189" s="22"/>
      <c r="AP1189" s="22"/>
      <c r="AQ1189" s="22"/>
      <c r="AR1189" s="22"/>
      <c r="AS1189" s="22"/>
      <c r="AT1189" s="22"/>
      <c r="AU1189" s="22"/>
      <c r="AV1189" s="22"/>
      <c r="AW1189" s="22"/>
      <c r="AX1189" s="22"/>
      <c r="AY1189" s="22"/>
      <c r="AZ1189" s="22"/>
      <c r="BA1189" s="22"/>
      <c r="BB1189" s="22"/>
      <c r="BC1189" s="22"/>
      <c r="BD1189" s="22"/>
      <c r="BE1189" s="22"/>
      <c r="BF1189" s="22"/>
      <c r="BG1189" s="22"/>
      <c r="BH1189" s="22"/>
      <c r="BI1189" s="22"/>
      <c r="BJ1189" s="22"/>
      <c r="BK1189" s="22"/>
      <c r="BL1189" s="22"/>
      <c r="BM1189" s="22"/>
      <c r="BN1189" s="22"/>
      <c r="BO1189" s="22"/>
      <c r="BP1189" s="22"/>
      <c r="BQ1189" s="22"/>
      <c r="BR1189" s="22"/>
      <c r="BS1189" s="22"/>
      <c r="BT1189" s="22"/>
      <c r="BU1189" s="22"/>
      <c r="BV1189" s="22"/>
      <c r="BW1189" s="22"/>
      <c r="BX1189" s="22"/>
      <c r="BY1189" s="22"/>
      <c r="BZ1189" s="22"/>
      <c r="CA1189" s="22"/>
      <c r="CB1189" s="22"/>
      <c r="CC1189" s="22"/>
      <c r="CD1189" s="22"/>
      <c r="CE1189" s="22"/>
      <c r="CF1189" s="22"/>
      <c r="CG1189" s="22"/>
      <c r="CH1189" s="22"/>
      <c r="CI1189" s="22"/>
      <c r="CJ1189" s="22"/>
      <c r="CK1189" s="22"/>
      <c r="CL1189" s="22"/>
      <c r="CM1189" s="22"/>
      <c r="CN1189" s="22"/>
      <c r="CO1189" s="22"/>
      <c r="CP1189" s="22"/>
      <c r="CQ1189" s="22"/>
      <c r="CR1189" s="22"/>
      <c r="CS1189" s="22"/>
      <c r="CT1189" s="22"/>
      <c r="CU1189" s="22"/>
      <c r="CV1189" s="22"/>
      <c r="CW1189" s="22"/>
      <c r="CX1189" s="22"/>
      <c r="CY1189" s="22"/>
      <c r="CZ1189" s="22"/>
      <c r="DA1189" s="22"/>
      <c r="DB1189" s="22"/>
      <c r="DC1189" s="22"/>
      <c r="DD1189" s="22"/>
      <c r="DE1189" s="22"/>
      <c r="DF1189" s="22"/>
      <c r="DG1189" s="22"/>
      <c r="DH1189" s="22"/>
      <c r="DI1189" s="22"/>
      <c r="DJ1189" s="22"/>
      <c r="DK1189" s="22"/>
      <c r="DL1189" s="22"/>
      <c r="DM1189" s="22"/>
      <c r="DN1189" s="22"/>
      <c r="DO1189" s="22"/>
      <c r="DP1189" s="22"/>
      <c r="DQ1189" s="22"/>
      <c r="DR1189" s="22"/>
      <c r="DS1189" s="22"/>
      <c r="DT1189" s="22"/>
      <c r="DU1189" s="22"/>
      <c r="DV1189" s="22"/>
      <c r="DW1189" s="22"/>
      <c r="DX1189" s="22"/>
      <c r="DY1189" s="22"/>
      <c r="DZ1189" s="22"/>
      <c r="EA1189" s="22"/>
      <c r="EB1189" s="22"/>
      <c r="EC1189" s="22"/>
      <c r="ED1189" s="22"/>
      <c r="EE1189" s="22"/>
      <c r="EF1189" s="22"/>
      <c r="EG1189" s="22"/>
      <c r="EH1189" s="22"/>
      <c r="EI1189" s="22"/>
      <c r="EJ1189" s="22"/>
      <c r="EK1189" s="22"/>
      <c r="EL1189" s="22"/>
      <c r="EM1189" s="22"/>
      <c r="EN1189" s="22"/>
      <c r="EO1189" s="22"/>
      <c r="EP1189" s="22"/>
      <c r="EQ1189" s="22"/>
      <c r="ER1189" s="22"/>
      <c r="ES1189" s="22"/>
      <c r="ET1189" s="22"/>
      <c r="EU1189" s="22"/>
      <c r="EV1189" s="22"/>
      <c r="EW1189" s="22"/>
      <c r="EX1189" s="22"/>
      <c r="EY1189" s="22"/>
      <c r="EZ1189" s="22"/>
      <c r="FA1189" s="22"/>
      <c r="FB1189" s="22"/>
      <c r="FC1189" s="22"/>
      <c r="FD1189" s="22"/>
      <c r="FE1189" s="22"/>
      <c r="FF1189" s="22"/>
      <c r="FG1189" s="22"/>
      <c r="FH1189" s="22"/>
      <c r="FI1189" s="22"/>
      <c r="FJ1189" s="22"/>
      <c r="FK1189" s="196"/>
      <c r="FQ1189" s="99"/>
    </row>
    <row r="1190" spans="1:173" s="12" customFormat="1">
      <c r="B1190" s="22"/>
      <c r="E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  <c r="Z1190" s="22"/>
      <c r="AA1190" s="22"/>
      <c r="AB1190" s="22"/>
      <c r="AC1190" s="22"/>
      <c r="AD1190" s="22"/>
      <c r="AE1190" s="22"/>
      <c r="AF1190" s="22"/>
      <c r="AG1190" s="22"/>
      <c r="AH1190" s="22"/>
      <c r="AI1190" s="22"/>
      <c r="AJ1190" s="22"/>
      <c r="AK1190" s="22"/>
      <c r="AL1190" s="22"/>
      <c r="AM1190" s="22"/>
      <c r="AN1190" s="22"/>
      <c r="AO1190" s="22"/>
      <c r="AP1190" s="22"/>
      <c r="AQ1190" s="22"/>
      <c r="AR1190" s="22"/>
      <c r="AS1190" s="22"/>
      <c r="AT1190" s="22"/>
      <c r="AU1190" s="22"/>
      <c r="AV1190" s="22"/>
      <c r="AW1190" s="22"/>
      <c r="AX1190" s="22"/>
      <c r="AY1190" s="22"/>
      <c r="AZ1190" s="22"/>
      <c r="BA1190" s="22"/>
      <c r="BB1190" s="22"/>
      <c r="BC1190" s="22"/>
      <c r="BD1190" s="22"/>
      <c r="BE1190" s="22"/>
      <c r="BF1190" s="22"/>
      <c r="BG1190" s="22"/>
      <c r="BH1190" s="22"/>
      <c r="BI1190" s="22"/>
      <c r="BJ1190" s="22"/>
      <c r="BK1190" s="22"/>
      <c r="BL1190" s="22"/>
      <c r="BM1190" s="22"/>
      <c r="BN1190" s="22"/>
      <c r="BO1190" s="22"/>
      <c r="BP1190" s="22"/>
      <c r="BQ1190" s="22"/>
      <c r="BR1190" s="22"/>
      <c r="BS1190" s="22"/>
      <c r="BT1190" s="22"/>
      <c r="BU1190" s="22"/>
      <c r="BV1190" s="22"/>
      <c r="BW1190" s="22"/>
      <c r="BX1190" s="22"/>
      <c r="BY1190" s="22"/>
      <c r="BZ1190" s="22"/>
      <c r="CA1190" s="22"/>
      <c r="CB1190" s="22"/>
      <c r="CC1190" s="22"/>
      <c r="CD1190" s="22"/>
      <c r="CE1190" s="22"/>
      <c r="CF1190" s="22"/>
      <c r="CG1190" s="22"/>
      <c r="CH1190" s="22"/>
      <c r="CI1190" s="22"/>
      <c r="CJ1190" s="22"/>
      <c r="CK1190" s="22"/>
      <c r="CL1190" s="22"/>
      <c r="CM1190" s="22"/>
      <c r="CN1190" s="22"/>
      <c r="CO1190" s="22"/>
      <c r="CP1190" s="22"/>
      <c r="CQ1190" s="22"/>
      <c r="CR1190" s="22"/>
      <c r="CS1190" s="22"/>
      <c r="CT1190" s="22"/>
      <c r="CU1190" s="22"/>
      <c r="CV1190" s="22"/>
      <c r="CW1190" s="22"/>
      <c r="CX1190" s="22"/>
      <c r="CY1190" s="22"/>
      <c r="CZ1190" s="22"/>
      <c r="DA1190" s="22"/>
      <c r="DB1190" s="22"/>
      <c r="DC1190" s="22"/>
      <c r="DD1190" s="22"/>
      <c r="DE1190" s="22"/>
      <c r="DF1190" s="22"/>
      <c r="DG1190" s="22"/>
      <c r="DH1190" s="22"/>
      <c r="DI1190" s="22"/>
      <c r="DJ1190" s="22"/>
      <c r="DK1190" s="22"/>
      <c r="DL1190" s="22"/>
      <c r="DM1190" s="22"/>
      <c r="DN1190" s="22"/>
      <c r="DO1190" s="22"/>
      <c r="DP1190" s="22"/>
      <c r="DQ1190" s="22"/>
      <c r="DR1190" s="22"/>
      <c r="DS1190" s="22"/>
      <c r="DT1190" s="22"/>
      <c r="DU1190" s="22"/>
      <c r="DV1190" s="22"/>
      <c r="DW1190" s="22"/>
      <c r="DX1190" s="22"/>
      <c r="DY1190" s="22"/>
      <c r="DZ1190" s="22"/>
      <c r="EA1190" s="22"/>
      <c r="EB1190" s="22"/>
      <c r="EC1190" s="22"/>
      <c r="ED1190" s="22"/>
      <c r="EE1190" s="22"/>
      <c r="EF1190" s="22"/>
      <c r="EG1190" s="22"/>
      <c r="EH1190" s="22"/>
      <c r="EI1190" s="22"/>
      <c r="EJ1190" s="22"/>
      <c r="EK1190" s="22"/>
      <c r="EL1190" s="22"/>
      <c r="EM1190" s="22"/>
      <c r="EN1190" s="22"/>
      <c r="EO1190" s="22"/>
      <c r="EP1190" s="22"/>
      <c r="EQ1190" s="22"/>
      <c r="ER1190" s="22"/>
      <c r="ES1190" s="22"/>
      <c r="ET1190" s="22"/>
      <c r="EU1190" s="22"/>
      <c r="EV1190" s="22"/>
      <c r="EW1190" s="22"/>
      <c r="EX1190" s="22"/>
      <c r="EY1190" s="22"/>
      <c r="EZ1190" s="22"/>
      <c r="FA1190" s="22"/>
      <c r="FB1190" s="22"/>
      <c r="FC1190" s="22"/>
      <c r="FD1190" s="22"/>
      <c r="FE1190" s="22"/>
      <c r="FF1190" s="22"/>
      <c r="FG1190" s="22"/>
      <c r="FH1190" s="22"/>
      <c r="FI1190" s="22"/>
      <c r="FJ1190" s="22"/>
      <c r="FK1190" s="196"/>
      <c r="FQ1190" s="99"/>
    </row>
    <row r="1191" spans="1:173" s="12" customFormat="1">
      <c r="B1191" s="22"/>
      <c r="E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  <c r="Z1191" s="22"/>
      <c r="AA1191" s="22"/>
      <c r="AB1191" s="22"/>
      <c r="AC1191" s="22"/>
      <c r="AD1191" s="22"/>
      <c r="AE1191" s="22"/>
      <c r="AF1191" s="22"/>
      <c r="AG1191" s="22"/>
      <c r="AH1191" s="22"/>
      <c r="AI1191" s="22"/>
      <c r="AJ1191" s="22"/>
      <c r="AK1191" s="22"/>
      <c r="AL1191" s="22"/>
      <c r="AM1191" s="22"/>
      <c r="AN1191" s="22"/>
      <c r="AO1191" s="22"/>
      <c r="AP1191" s="22"/>
      <c r="AQ1191" s="22"/>
      <c r="AR1191" s="22"/>
      <c r="AS1191" s="22"/>
      <c r="AT1191" s="22"/>
      <c r="AU1191" s="22"/>
      <c r="AV1191" s="22"/>
      <c r="AW1191" s="22"/>
      <c r="AX1191" s="22"/>
      <c r="AY1191" s="22"/>
      <c r="AZ1191" s="22"/>
      <c r="BA1191" s="22"/>
      <c r="BB1191" s="22"/>
      <c r="BC1191" s="22"/>
      <c r="BD1191" s="22"/>
      <c r="BE1191" s="22"/>
      <c r="BF1191" s="22"/>
      <c r="BG1191" s="22"/>
      <c r="BH1191" s="22"/>
      <c r="BI1191" s="22"/>
      <c r="BJ1191" s="22"/>
      <c r="BK1191" s="22"/>
      <c r="BL1191" s="22"/>
      <c r="BM1191" s="22"/>
      <c r="BN1191" s="22"/>
      <c r="BO1191" s="22"/>
      <c r="BP1191" s="22"/>
      <c r="BQ1191" s="22"/>
      <c r="BR1191" s="22"/>
      <c r="BS1191" s="22"/>
      <c r="BT1191" s="22"/>
      <c r="BU1191" s="22"/>
      <c r="BV1191" s="22"/>
      <c r="BW1191" s="22"/>
      <c r="BX1191" s="22"/>
      <c r="BY1191" s="22"/>
      <c r="BZ1191" s="22"/>
      <c r="CA1191" s="22"/>
      <c r="CB1191" s="22"/>
      <c r="CC1191" s="22"/>
      <c r="CD1191" s="22"/>
      <c r="CE1191" s="22"/>
      <c r="CF1191" s="22"/>
      <c r="CG1191" s="22"/>
      <c r="CH1191" s="22"/>
      <c r="CI1191" s="22"/>
      <c r="CJ1191" s="22"/>
      <c r="CK1191" s="22"/>
      <c r="CL1191" s="22"/>
      <c r="CM1191" s="22"/>
      <c r="CN1191" s="22"/>
      <c r="CO1191" s="22"/>
      <c r="CP1191" s="22"/>
      <c r="CQ1191" s="22"/>
      <c r="CR1191" s="22"/>
      <c r="CS1191" s="22"/>
      <c r="CT1191" s="22"/>
      <c r="CU1191" s="22"/>
      <c r="CV1191" s="22"/>
      <c r="CW1191" s="22"/>
      <c r="CX1191" s="22"/>
      <c r="CY1191" s="22"/>
      <c r="CZ1191" s="22"/>
      <c r="DA1191" s="22"/>
      <c r="DB1191" s="22"/>
      <c r="DC1191" s="22"/>
      <c r="DD1191" s="22"/>
      <c r="DE1191" s="22"/>
      <c r="DF1191" s="22"/>
      <c r="DG1191" s="22"/>
      <c r="DH1191" s="22"/>
      <c r="DI1191" s="22"/>
      <c r="DJ1191" s="22"/>
      <c r="DK1191" s="22"/>
      <c r="DL1191" s="22"/>
      <c r="DM1191" s="22"/>
      <c r="DN1191" s="22"/>
      <c r="DO1191" s="22"/>
      <c r="DP1191" s="22"/>
      <c r="DQ1191" s="22"/>
      <c r="DR1191" s="22"/>
      <c r="DS1191" s="22"/>
      <c r="DT1191" s="22"/>
      <c r="DU1191" s="22"/>
      <c r="DV1191" s="22"/>
      <c r="DW1191" s="22"/>
      <c r="DX1191" s="22"/>
      <c r="DY1191" s="22"/>
      <c r="DZ1191" s="22"/>
      <c r="EA1191" s="22"/>
      <c r="EB1191" s="22"/>
      <c r="EC1191" s="22"/>
      <c r="ED1191" s="22"/>
      <c r="EE1191" s="22"/>
      <c r="EF1191" s="22"/>
      <c r="EG1191" s="22"/>
      <c r="EH1191" s="22"/>
      <c r="EI1191" s="22"/>
      <c r="EJ1191" s="22"/>
      <c r="EK1191" s="22"/>
      <c r="EL1191" s="22"/>
      <c r="EM1191" s="22"/>
      <c r="EN1191" s="22"/>
      <c r="EO1191" s="22"/>
      <c r="EP1191" s="22"/>
      <c r="EQ1191" s="22"/>
      <c r="ER1191" s="22"/>
      <c r="ES1191" s="22"/>
      <c r="ET1191" s="22"/>
      <c r="EU1191" s="22"/>
      <c r="EV1191" s="22"/>
      <c r="EW1191" s="22"/>
      <c r="EX1191" s="22"/>
      <c r="EY1191" s="22"/>
      <c r="EZ1191" s="22"/>
      <c r="FA1191" s="22"/>
      <c r="FB1191" s="22"/>
      <c r="FC1191" s="22"/>
      <c r="FD1191" s="22"/>
      <c r="FE1191" s="22"/>
      <c r="FF1191" s="22"/>
      <c r="FG1191" s="22"/>
      <c r="FH1191" s="22"/>
      <c r="FI1191" s="22"/>
      <c r="FJ1191" s="22"/>
      <c r="FK1191" s="196"/>
      <c r="FQ1191" s="99"/>
    </row>
    <row r="1192" spans="1:173" s="12" customFormat="1">
      <c r="B1192" s="22"/>
      <c r="E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  <c r="Z1192" s="22"/>
      <c r="AA1192" s="22"/>
      <c r="AB1192" s="22"/>
      <c r="AC1192" s="22"/>
      <c r="AD1192" s="22"/>
      <c r="AE1192" s="22"/>
      <c r="AF1192" s="22"/>
      <c r="AG1192" s="22"/>
      <c r="AH1192" s="22"/>
      <c r="AI1192" s="22"/>
      <c r="AJ1192" s="22"/>
      <c r="AK1192" s="22"/>
      <c r="AL1192" s="22"/>
      <c r="AM1192" s="22"/>
      <c r="AN1192" s="22"/>
      <c r="AO1192" s="22"/>
      <c r="AP1192" s="22"/>
      <c r="AQ1192" s="22"/>
      <c r="AR1192" s="22"/>
      <c r="AS1192" s="22"/>
      <c r="AT1192" s="22"/>
      <c r="AU1192" s="22"/>
      <c r="AV1192" s="22"/>
      <c r="AW1192" s="22"/>
      <c r="AX1192" s="22"/>
      <c r="AY1192" s="22"/>
      <c r="AZ1192" s="22"/>
      <c r="BA1192" s="22"/>
      <c r="BB1192" s="22"/>
      <c r="BC1192" s="22"/>
      <c r="BD1192" s="22"/>
      <c r="BE1192" s="22"/>
      <c r="BF1192" s="22"/>
      <c r="BG1192" s="22"/>
      <c r="BH1192" s="22"/>
      <c r="BI1192" s="22"/>
      <c r="BJ1192" s="22"/>
      <c r="BK1192" s="22"/>
      <c r="BL1192" s="22"/>
      <c r="BM1192" s="22"/>
      <c r="BN1192" s="22"/>
      <c r="BO1192" s="22"/>
      <c r="BP1192" s="22"/>
      <c r="BQ1192" s="22"/>
      <c r="BR1192" s="22"/>
      <c r="BS1192" s="22"/>
      <c r="BT1192" s="22"/>
      <c r="BU1192" s="22"/>
      <c r="BV1192" s="22"/>
      <c r="BW1192" s="22"/>
      <c r="BX1192" s="22"/>
      <c r="BY1192" s="22"/>
      <c r="BZ1192" s="22"/>
      <c r="CA1192" s="22"/>
      <c r="CB1192" s="22"/>
      <c r="CC1192" s="22"/>
      <c r="CD1192" s="22"/>
      <c r="CE1192" s="22"/>
      <c r="CF1192" s="22"/>
      <c r="CG1192" s="22"/>
      <c r="CH1192" s="22"/>
      <c r="CI1192" s="22"/>
      <c r="CJ1192" s="22"/>
      <c r="CK1192" s="22"/>
      <c r="CL1192" s="22"/>
      <c r="CM1192" s="22"/>
      <c r="CN1192" s="22"/>
      <c r="CO1192" s="22"/>
      <c r="CP1192" s="22"/>
      <c r="CQ1192" s="22"/>
      <c r="CR1192" s="22"/>
      <c r="CS1192" s="22"/>
      <c r="CT1192" s="22"/>
      <c r="CU1192" s="22"/>
      <c r="CV1192" s="22"/>
      <c r="CW1192" s="22"/>
      <c r="CX1192" s="22"/>
      <c r="CY1192" s="22"/>
      <c r="CZ1192" s="22"/>
      <c r="DA1192" s="22"/>
      <c r="DB1192" s="22"/>
      <c r="DC1192" s="22"/>
      <c r="DD1192" s="22"/>
      <c r="DE1192" s="22"/>
      <c r="DF1192" s="22"/>
      <c r="DG1192" s="22"/>
      <c r="DH1192" s="22"/>
      <c r="DI1192" s="22"/>
      <c r="DJ1192" s="22"/>
      <c r="DK1192" s="22"/>
      <c r="DL1192" s="22"/>
      <c r="DM1192" s="22"/>
      <c r="DN1192" s="22"/>
      <c r="DO1192" s="22"/>
      <c r="DP1192" s="22"/>
      <c r="DQ1192" s="22"/>
      <c r="DR1192" s="22"/>
      <c r="DS1192" s="22"/>
      <c r="DT1192" s="22"/>
      <c r="DU1192" s="22"/>
      <c r="DV1192" s="22"/>
      <c r="DW1192" s="22"/>
      <c r="DX1192" s="22"/>
      <c r="DY1192" s="22"/>
      <c r="DZ1192" s="22"/>
      <c r="EA1192" s="22"/>
      <c r="EB1192" s="22"/>
      <c r="EC1192" s="22"/>
      <c r="ED1192" s="22"/>
      <c r="EE1192" s="22"/>
      <c r="EF1192" s="22"/>
      <c r="EG1192" s="22"/>
      <c r="EH1192" s="22"/>
      <c r="EI1192" s="22"/>
      <c r="EJ1192" s="22"/>
      <c r="EK1192" s="22"/>
      <c r="EL1192" s="22"/>
      <c r="EM1192" s="22"/>
      <c r="EN1192" s="22"/>
      <c r="EO1192" s="22"/>
      <c r="EP1192" s="22"/>
      <c r="EQ1192" s="22"/>
      <c r="ER1192" s="22"/>
      <c r="ES1192" s="22"/>
      <c r="ET1192" s="22"/>
      <c r="EU1192" s="22"/>
      <c r="EV1192" s="22"/>
      <c r="EW1192" s="22"/>
      <c r="EX1192" s="22"/>
      <c r="EY1192" s="22"/>
      <c r="EZ1192" s="22"/>
      <c r="FA1192" s="22"/>
      <c r="FB1192" s="22"/>
      <c r="FC1192" s="22"/>
      <c r="FD1192" s="22"/>
      <c r="FE1192" s="22"/>
      <c r="FF1192" s="22"/>
      <c r="FG1192" s="22"/>
      <c r="FH1192" s="22"/>
      <c r="FI1192" s="22"/>
      <c r="FJ1192" s="22"/>
      <c r="FK1192" s="196"/>
      <c r="FQ1192" s="99"/>
    </row>
    <row r="1193" spans="1:173" s="12" customFormat="1">
      <c r="B1193" s="22"/>
      <c r="E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  <c r="Z1193" s="22"/>
      <c r="AA1193" s="22"/>
      <c r="AB1193" s="22"/>
      <c r="AC1193" s="22"/>
      <c r="AD1193" s="22"/>
      <c r="AE1193" s="22"/>
      <c r="AF1193" s="22"/>
      <c r="AG1193" s="22"/>
      <c r="AH1193" s="22"/>
      <c r="AI1193" s="22"/>
      <c r="AJ1193" s="22"/>
      <c r="AK1193" s="22"/>
      <c r="AL1193" s="22"/>
      <c r="AM1193" s="22"/>
      <c r="AN1193" s="22"/>
      <c r="AO1193" s="22"/>
      <c r="AP1193" s="22"/>
      <c r="AQ1193" s="22"/>
      <c r="AR1193" s="22"/>
      <c r="AS1193" s="22"/>
      <c r="AT1193" s="22"/>
      <c r="AU1193" s="22"/>
      <c r="AV1193" s="22"/>
      <c r="AW1193" s="22"/>
      <c r="AX1193" s="22"/>
      <c r="AY1193" s="22"/>
      <c r="AZ1193" s="22"/>
      <c r="BA1193" s="22"/>
      <c r="BB1193" s="22"/>
      <c r="BC1193" s="22"/>
      <c r="BD1193" s="22"/>
      <c r="BE1193" s="22"/>
      <c r="BF1193" s="22"/>
      <c r="BG1193" s="22"/>
      <c r="BH1193" s="22"/>
      <c r="BI1193" s="22"/>
      <c r="BJ1193" s="22"/>
      <c r="BK1193" s="22"/>
      <c r="BL1193" s="22"/>
      <c r="BM1193" s="22"/>
      <c r="BN1193" s="22"/>
      <c r="BO1193" s="22"/>
      <c r="BP1193" s="22"/>
      <c r="BQ1193" s="22"/>
      <c r="BR1193" s="22"/>
      <c r="BS1193" s="22"/>
      <c r="BT1193" s="22"/>
      <c r="BU1193" s="22"/>
      <c r="BV1193" s="22"/>
      <c r="BW1193" s="22"/>
      <c r="BX1193" s="22"/>
      <c r="BY1193" s="22"/>
      <c r="BZ1193" s="22"/>
      <c r="CA1193" s="22"/>
      <c r="CB1193" s="22"/>
      <c r="CC1193" s="22"/>
      <c r="CD1193" s="22"/>
      <c r="CE1193" s="22"/>
      <c r="CF1193" s="22"/>
      <c r="CG1193" s="22"/>
      <c r="CH1193" s="22"/>
      <c r="CI1193" s="22"/>
      <c r="CJ1193" s="22"/>
      <c r="CK1193" s="22"/>
      <c r="CL1193" s="22"/>
      <c r="CM1193" s="22"/>
      <c r="CN1193" s="22"/>
      <c r="CO1193" s="22"/>
      <c r="CP1193" s="22"/>
      <c r="CQ1193" s="22"/>
      <c r="CR1193" s="22"/>
      <c r="CS1193" s="22"/>
      <c r="CT1193" s="22"/>
      <c r="CU1193" s="22"/>
      <c r="CV1193" s="22"/>
      <c r="CW1193" s="22"/>
      <c r="CX1193" s="22"/>
      <c r="CY1193" s="22"/>
      <c r="CZ1193" s="22"/>
      <c r="DA1193" s="22"/>
      <c r="DB1193" s="22"/>
      <c r="DC1193" s="22"/>
      <c r="DD1193" s="22"/>
      <c r="DE1193" s="22"/>
      <c r="DF1193" s="22"/>
      <c r="DG1193" s="22"/>
      <c r="DH1193" s="22"/>
      <c r="DI1193" s="22"/>
      <c r="DJ1193" s="22"/>
      <c r="DK1193" s="22"/>
      <c r="DL1193" s="22"/>
      <c r="DM1193" s="22"/>
      <c r="DN1193" s="22"/>
      <c r="DO1193" s="22"/>
      <c r="DP1193" s="22"/>
      <c r="DQ1193" s="22"/>
      <c r="DR1193" s="22"/>
      <c r="DS1193" s="22"/>
      <c r="DT1193" s="22"/>
      <c r="DU1193" s="22"/>
      <c r="DV1193" s="22"/>
      <c r="DW1193" s="22"/>
      <c r="DX1193" s="22"/>
      <c r="DY1193" s="22"/>
      <c r="DZ1193" s="22"/>
      <c r="EA1193" s="22"/>
      <c r="EB1193" s="22"/>
      <c r="EC1193" s="22"/>
      <c r="ED1193" s="22"/>
      <c r="EE1193" s="22"/>
      <c r="EF1193" s="22"/>
      <c r="EG1193" s="22"/>
      <c r="EH1193" s="22"/>
      <c r="EI1193" s="22"/>
      <c r="EJ1193" s="22"/>
      <c r="EK1193" s="22"/>
      <c r="EL1193" s="22"/>
      <c r="EM1193" s="22"/>
      <c r="EN1193" s="22"/>
      <c r="EO1193" s="22"/>
      <c r="EP1193" s="22"/>
      <c r="EQ1193" s="22"/>
      <c r="ER1193" s="22"/>
      <c r="ES1193" s="22"/>
      <c r="ET1193" s="22"/>
      <c r="EU1193" s="22"/>
      <c r="EV1193" s="22"/>
      <c r="EW1193" s="22"/>
      <c r="EX1193" s="22"/>
      <c r="EY1193" s="22"/>
      <c r="EZ1193" s="22"/>
      <c r="FA1193" s="22"/>
      <c r="FB1193" s="22"/>
      <c r="FC1193" s="22"/>
      <c r="FD1193" s="22"/>
      <c r="FE1193" s="22"/>
      <c r="FF1193" s="22"/>
      <c r="FG1193" s="22"/>
      <c r="FH1193" s="22"/>
      <c r="FI1193" s="22"/>
      <c r="FJ1193" s="22"/>
      <c r="FK1193" s="196"/>
      <c r="FQ1193" s="99"/>
    </row>
    <row r="1194" spans="1:173" s="12" customFormat="1">
      <c r="B1194" s="22"/>
      <c r="E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  <c r="Z1194" s="22"/>
      <c r="AA1194" s="22"/>
      <c r="AB1194" s="22"/>
      <c r="AC1194" s="22"/>
      <c r="AD1194" s="22"/>
      <c r="AE1194" s="22"/>
      <c r="AF1194" s="22"/>
      <c r="AG1194" s="22"/>
      <c r="AH1194" s="22"/>
      <c r="AI1194" s="22"/>
      <c r="AJ1194" s="22"/>
      <c r="AK1194" s="22"/>
      <c r="AL1194" s="22"/>
      <c r="AM1194" s="22"/>
      <c r="AN1194" s="22"/>
      <c r="AO1194" s="22"/>
      <c r="AP1194" s="22"/>
      <c r="AQ1194" s="22"/>
      <c r="AR1194" s="22"/>
      <c r="AS1194" s="22"/>
      <c r="AT1194" s="22"/>
      <c r="AU1194" s="22"/>
      <c r="AV1194" s="22"/>
      <c r="AW1194" s="22"/>
      <c r="AX1194" s="22"/>
      <c r="AY1194" s="22"/>
      <c r="AZ1194" s="22"/>
      <c r="BA1194" s="22"/>
      <c r="BB1194" s="22"/>
      <c r="BC1194" s="22"/>
      <c r="BD1194" s="22"/>
      <c r="BE1194" s="22"/>
      <c r="BF1194" s="22"/>
      <c r="BG1194" s="22"/>
      <c r="BH1194" s="22"/>
      <c r="BI1194" s="22"/>
      <c r="BJ1194" s="22"/>
      <c r="BK1194" s="22"/>
      <c r="BL1194" s="22"/>
      <c r="BM1194" s="22"/>
      <c r="BN1194" s="22"/>
      <c r="BO1194" s="22"/>
      <c r="BP1194" s="22"/>
      <c r="BQ1194" s="22"/>
      <c r="BR1194" s="22"/>
      <c r="BS1194" s="22"/>
      <c r="BT1194" s="22"/>
      <c r="BU1194" s="22"/>
      <c r="BV1194" s="22"/>
      <c r="BW1194" s="22"/>
      <c r="BX1194" s="22"/>
      <c r="BY1194" s="22"/>
      <c r="BZ1194" s="22"/>
      <c r="CA1194" s="22"/>
      <c r="CB1194" s="22"/>
      <c r="CC1194" s="22"/>
      <c r="CD1194" s="22"/>
      <c r="CE1194" s="22"/>
      <c r="CF1194" s="22"/>
      <c r="CG1194" s="22"/>
      <c r="CH1194" s="22"/>
      <c r="CI1194" s="22"/>
      <c r="CJ1194" s="22"/>
      <c r="CK1194" s="22"/>
      <c r="CL1194" s="22"/>
      <c r="CM1194" s="22"/>
      <c r="CN1194" s="22"/>
      <c r="CO1194" s="22"/>
      <c r="CP1194" s="22"/>
      <c r="CQ1194" s="22"/>
      <c r="CR1194" s="22"/>
      <c r="CS1194" s="22"/>
      <c r="CT1194" s="22"/>
      <c r="CU1194" s="22"/>
      <c r="CV1194" s="22"/>
      <c r="CW1194" s="22"/>
      <c r="CX1194" s="22"/>
      <c r="CY1194" s="22"/>
      <c r="CZ1194" s="22"/>
      <c r="DA1194" s="22"/>
      <c r="DB1194" s="22"/>
      <c r="DC1194" s="22"/>
      <c r="DD1194" s="22"/>
      <c r="DE1194" s="22"/>
      <c r="DF1194" s="22"/>
      <c r="DG1194" s="22"/>
      <c r="DH1194" s="22"/>
      <c r="DI1194" s="22"/>
      <c r="DJ1194" s="22"/>
      <c r="DK1194" s="22"/>
      <c r="DL1194" s="22"/>
      <c r="DM1194" s="22"/>
      <c r="DN1194" s="22"/>
      <c r="DO1194" s="22"/>
      <c r="DP1194" s="22"/>
      <c r="DQ1194" s="22"/>
      <c r="DR1194" s="22"/>
      <c r="DS1194" s="22"/>
      <c r="DT1194" s="22"/>
      <c r="DU1194" s="22"/>
      <c r="DV1194" s="22"/>
      <c r="DW1194" s="22"/>
      <c r="DX1194" s="22"/>
      <c r="DY1194" s="22"/>
      <c r="DZ1194" s="22"/>
      <c r="EA1194" s="22"/>
      <c r="EB1194" s="22"/>
      <c r="EC1194" s="22"/>
      <c r="ED1194" s="22"/>
      <c r="EE1194" s="22"/>
      <c r="EF1194" s="22"/>
      <c r="EG1194" s="22"/>
      <c r="EH1194" s="22"/>
      <c r="EI1194" s="22"/>
      <c r="EJ1194" s="22"/>
      <c r="EK1194" s="22"/>
      <c r="EL1194" s="22"/>
      <c r="EM1194" s="22"/>
      <c r="EN1194" s="22"/>
      <c r="EO1194" s="22"/>
      <c r="EP1194" s="22"/>
      <c r="EQ1194" s="22"/>
      <c r="ER1194" s="22"/>
      <c r="ES1194" s="22"/>
      <c r="ET1194" s="22"/>
      <c r="EU1194" s="22"/>
      <c r="EV1194" s="22"/>
      <c r="EW1194" s="22"/>
      <c r="EX1194" s="22"/>
      <c r="EY1194" s="22"/>
      <c r="EZ1194" s="22"/>
      <c r="FA1194" s="22"/>
      <c r="FB1194" s="22"/>
      <c r="FC1194" s="22"/>
      <c r="FD1194" s="22"/>
      <c r="FE1194" s="22"/>
      <c r="FF1194" s="22"/>
      <c r="FG1194" s="22"/>
      <c r="FH1194" s="22"/>
      <c r="FI1194" s="22"/>
      <c r="FJ1194" s="22"/>
      <c r="FK1194" s="196"/>
      <c r="FQ1194" s="99"/>
    </row>
    <row r="1195" spans="1:173" s="12" customFormat="1">
      <c r="B1195" s="22"/>
      <c r="E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  <c r="Z1195" s="22"/>
      <c r="AA1195" s="22"/>
      <c r="AB1195" s="22"/>
      <c r="AC1195" s="22"/>
      <c r="AD1195" s="22"/>
      <c r="AE1195" s="22"/>
      <c r="AF1195" s="22"/>
      <c r="AG1195" s="22"/>
      <c r="AH1195" s="22"/>
      <c r="AI1195" s="22"/>
      <c r="AJ1195" s="22"/>
      <c r="AK1195" s="22"/>
      <c r="AL1195" s="22"/>
      <c r="AM1195" s="22"/>
      <c r="AN1195" s="22"/>
      <c r="AO1195" s="22"/>
      <c r="AP1195" s="22"/>
      <c r="AQ1195" s="22"/>
      <c r="AR1195" s="22"/>
      <c r="AS1195" s="22"/>
      <c r="AT1195" s="22"/>
      <c r="AU1195" s="22"/>
      <c r="AV1195" s="22"/>
      <c r="AW1195" s="22"/>
      <c r="AX1195" s="22"/>
      <c r="AY1195" s="22"/>
      <c r="AZ1195" s="22"/>
      <c r="BA1195" s="22"/>
      <c r="BB1195" s="22"/>
      <c r="BC1195" s="22"/>
      <c r="BD1195" s="22"/>
      <c r="BE1195" s="22"/>
      <c r="BF1195" s="22"/>
      <c r="BG1195" s="22"/>
      <c r="BH1195" s="22"/>
      <c r="BI1195" s="22"/>
      <c r="BJ1195" s="22"/>
      <c r="BK1195" s="22"/>
      <c r="BL1195" s="22"/>
      <c r="BM1195" s="22"/>
      <c r="BN1195" s="22"/>
      <c r="BO1195" s="22"/>
      <c r="BP1195" s="22"/>
      <c r="BQ1195" s="22"/>
      <c r="BR1195" s="22"/>
      <c r="BS1195" s="22"/>
      <c r="BT1195" s="22"/>
      <c r="BU1195" s="22"/>
      <c r="BV1195" s="22"/>
      <c r="BW1195" s="22"/>
      <c r="BX1195" s="22"/>
      <c r="BY1195" s="22"/>
      <c r="BZ1195" s="22"/>
      <c r="CA1195" s="22"/>
      <c r="CB1195" s="22"/>
      <c r="CC1195" s="22"/>
      <c r="CD1195" s="22"/>
      <c r="CE1195" s="22"/>
      <c r="CF1195" s="22"/>
      <c r="CG1195" s="22"/>
      <c r="CH1195" s="22"/>
      <c r="CI1195" s="22"/>
      <c r="CJ1195" s="22"/>
      <c r="CK1195" s="22"/>
      <c r="CL1195" s="22"/>
      <c r="CM1195" s="22"/>
      <c r="CN1195" s="22"/>
      <c r="CO1195" s="22"/>
      <c r="CP1195" s="22"/>
      <c r="CQ1195" s="22"/>
      <c r="CR1195" s="22"/>
      <c r="CS1195" s="22"/>
      <c r="CT1195" s="22"/>
      <c r="CU1195" s="22"/>
      <c r="CV1195" s="22"/>
      <c r="CW1195" s="22"/>
      <c r="CX1195" s="22"/>
      <c r="CY1195" s="22"/>
      <c r="CZ1195" s="22"/>
      <c r="DA1195" s="22"/>
      <c r="DB1195" s="22"/>
      <c r="DC1195" s="22"/>
      <c r="DD1195" s="22"/>
      <c r="DE1195" s="22"/>
      <c r="DF1195" s="22"/>
      <c r="DG1195" s="22"/>
      <c r="DH1195" s="22"/>
      <c r="DI1195" s="22"/>
      <c r="DJ1195" s="22"/>
      <c r="DK1195" s="22"/>
      <c r="DL1195" s="22"/>
      <c r="DM1195" s="22"/>
      <c r="DN1195" s="22"/>
      <c r="DO1195" s="22"/>
      <c r="DP1195" s="22"/>
      <c r="DQ1195" s="22"/>
      <c r="DR1195" s="22"/>
      <c r="DS1195" s="22"/>
      <c r="DT1195" s="22"/>
      <c r="DU1195" s="22"/>
      <c r="DV1195" s="22"/>
      <c r="DW1195" s="22"/>
      <c r="DX1195" s="22"/>
      <c r="DY1195" s="22"/>
      <c r="DZ1195" s="22"/>
      <c r="EA1195" s="22"/>
      <c r="EB1195" s="22"/>
      <c r="EC1195" s="22"/>
      <c r="ED1195" s="22"/>
      <c r="EE1195" s="22"/>
      <c r="EF1195" s="22"/>
      <c r="EG1195" s="22"/>
      <c r="EH1195" s="22"/>
      <c r="EI1195" s="22"/>
      <c r="EJ1195" s="22"/>
      <c r="EK1195" s="22"/>
      <c r="EL1195" s="22"/>
      <c r="EM1195" s="22"/>
      <c r="EN1195" s="22"/>
      <c r="EO1195" s="22"/>
      <c r="EP1195" s="22"/>
      <c r="EQ1195" s="22"/>
      <c r="ER1195" s="22"/>
      <c r="ES1195" s="22"/>
      <c r="ET1195" s="22"/>
      <c r="EU1195" s="22"/>
      <c r="EV1195" s="22"/>
      <c r="EW1195" s="22"/>
      <c r="EX1195" s="22"/>
      <c r="EY1195" s="22"/>
      <c r="EZ1195" s="22"/>
      <c r="FA1195" s="22"/>
      <c r="FB1195" s="22"/>
      <c r="FC1195" s="22"/>
      <c r="FD1195" s="22"/>
      <c r="FE1195" s="22"/>
      <c r="FF1195" s="22"/>
      <c r="FG1195" s="22"/>
      <c r="FH1195" s="22"/>
      <c r="FI1195" s="22"/>
      <c r="FJ1195" s="22"/>
      <c r="FK1195" s="196"/>
      <c r="FQ1195" s="99"/>
    </row>
    <row r="1196" spans="1:173" s="12" customFormat="1">
      <c r="B1196" s="22"/>
      <c r="E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  <c r="Z1196" s="22"/>
      <c r="AA1196" s="22"/>
      <c r="AB1196" s="22"/>
      <c r="AC1196" s="22"/>
      <c r="AD1196" s="22"/>
      <c r="AE1196" s="22"/>
      <c r="AF1196" s="22"/>
      <c r="AG1196" s="22"/>
      <c r="AH1196" s="22"/>
      <c r="AI1196" s="22"/>
      <c r="AJ1196" s="22"/>
      <c r="AK1196" s="22"/>
      <c r="AL1196" s="22"/>
      <c r="AM1196" s="22"/>
      <c r="AN1196" s="22"/>
      <c r="AO1196" s="22"/>
      <c r="AP1196" s="22"/>
      <c r="AQ1196" s="22"/>
      <c r="AR1196" s="22"/>
      <c r="AS1196" s="22"/>
      <c r="AT1196" s="22"/>
      <c r="AU1196" s="22"/>
      <c r="AV1196" s="22"/>
      <c r="AW1196" s="22"/>
      <c r="AX1196" s="22"/>
      <c r="AY1196" s="22"/>
      <c r="AZ1196" s="22"/>
      <c r="BA1196" s="22"/>
      <c r="BB1196" s="22"/>
      <c r="BC1196" s="22"/>
      <c r="BD1196" s="22"/>
      <c r="BE1196" s="22"/>
      <c r="BF1196" s="22"/>
      <c r="BG1196" s="22"/>
      <c r="BH1196" s="22"/>
      <c r="BI1196" s="22"/>
      <c r="BJ1196" s="22"/>
      <c r="BK1196" s="22"/>
      <c r="BL1196" s="22"/>
      <c r="BM1196" s="22"/>
      <c r="BN1196" s="22"/>
      <c r="BO1196" s="22"/>
      <c r="BP1196" s="22"/>
      <c r="BQ1196" s="22"/>
      <c r="BR1196" s="22"/>
      <c r="BS1196" s="22"/>
      <c r="BT1196" s="22"/>
      <c r="BU1196" s="22"/>
      <c r="BV1196" s="22"/>
      <c r="BW1196" s="22"/>
      <c r="BX1196" s="22"/>
      <c r="BY1196" s="22"/>
      <c r="BZ1196" s="22"/>
      <c r="CA1196" s="22"/>
      <c r="CB1196" s="22"/>
      <c r="CC1196" s="22"/>
      <c r="CD1196" s="22"/>
      <c r="CE1196" s="22"/>
      <c r="CF1196" s="22"/>
      <c r="CG1196" s="22"/>
      <c r="CH1196" s="22"/>
      <c r="CI1196" s="22"/>
      <c r="CJ1196" s="22"/>
      <c r="CK1196" s="22"/>
      <c r="CL1196" s="22"/>
      <c r="CM1196" s="22"/>
      <c r="CN1196" s="22"/>
      <c r="CO1196" s="22"/>
      <c r="CP1196" s="22"/>
      <c r="CQ1196" s="22"/>
      <c r="CR1196" s="22"/>
      <c r="CS1196" s="22"/>
      <c r="CT1196" s="22"/>
      <c r="CU1196" s="22"/>
      <c r="CV1196" s="22"/>
      <c r="CW1196" s="22"/>
      <c r="CX1196" s="22"/>
      <c r="CY1196" s="22"/>
      <c r="CZ1196" s="22"/>
      <c r="DA1196" s="22"/>
      <c r="DB1196" s="22"/>
      <c r="DC1196" s="22"/>
      <c r="DD1196" s="22"/>
      <c r="DE1196" s="22"/>
      <c r="DF1196" s="22"/>
      <c r="DG1196" s="22"/>
      <c r="DH1196" s="22"/>
      <c r="DI1196" s="22"/>
      <c r="DJ1196" s="22"/>
      <c r="DK1196" s="22"/>
      <c r="DL1196" s="22"/>
      <c r="DM1196" s="22"/>
      <c r="DN1196" s="22"/>
      <c r="DO1196" s="22"/>
      <c r="DP1196" s="22"/>
      <c r="DQ1196" s="22"/>
      <c r="DR1196" s="22"/>
      <c r="DS1196" s="22"/>
      <c r="DT1196" s="22"/>
      <c r="DU1196" s="22"/>
      <c r="DV1196" s="22"/>
      <c r="DW1196" s="22"/>
      <c r="DX1196" s="22"/>
      <c r="DY1196" s="22"/>
      <c r="DZ1196" s="22"/>
      <c r="EA1196" s="22"/>
      <c r="EB1196" s="22"/>
      <c r="EC1196" s="22"/>
      <c r="ED1196" s="22"/>
      <c r="EE1196" s="22"/>
      <c r="EF1196" s="22"/>
      <c r="EG1196" s="22"/>
      <c r="EH1196" s="22"/>
      <c r="EI1196" s="22"/>
      <c r="EJ1196" s="22"/>
      <c r="EK1196" s="22"/>
      <c r="EL1196" s="22"/>
      <c r="EM1196" s="22"/>
      <c r="EN1196" s="22"/>
      <c r="EO1196" s="22"/>
      <c r="EP1196" s="22"/>
      <c r="EQ1196" s="22"/>
      <c r="ER1196" s="22"/>
      <c r="ES1196" s="22"/>
      <c r="ET1196" s="22"/>
      <c r="EU1196" s="22"/>
      <c r="EV1196" s="22"/>
      <c r="EW1196" s="22"/>
      <c r="EX1196" s="22"/>
      <c r="EY1196" s="22"/>
      <c r="EZ1196" s="22"/>
      <c r="FA1196" s="22"/>
      <c r="FB1196" s="22"/>
      <c r="FC1196" s="22"/>
      <c r="FD1196" s="22"/>
      <c r="FE1196" s="22"/>
      <c r="FF1196" s="22"/>
      <c r="FG1196" s="22"/>
      <c r="FH1196" s="22"/>
      <c r="FI1196" s="22"/>
      <c r="FJ1196" s="22"/>
      <c r="FK1196" s="196"/>
      <c r="FQ1196" s="99"/>
    </row>
    <row r="1197" spans="1:173">
      <c r="A1197" s="12"/>
      <c r="B1197" s="22"/>
      <c r="C1197" s="12"/>
      <c r="D1197" s="12"/>
      <c r="E1197" s="22"/>
      <c r="F1197" s="1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  <c r="Z1197" s="22"/>
      <c r="AA1197" s="22"/>
      <c r="AB1197" s="22"/>
      <c r="AC1197" s="22"/>
      <c r="AD1197" s="22"/>
      <c r="AE1197" s="22"/>
      <c r="AF1197" s="22"/>
      <c r="AG1197" s="22"/>
      <c r="AH1197" s="22"/>
      <c r="AI1197" s="22"/>
      <c r="AJ1197" s="22"/>
      <c r="AK1197" s="22"/>
      <c r="AL1197" s="22"/>
      <c r="AM1197" s="22"/>
      <c r="AN1197" s="22"/>
      <c r="AO1197" s="22"/>
      <c r="AP1197" s="22"/>
      <c r="AQ1197" s="22"/>
      <c r="AR1197" s="22"/>
      <c r="AS1197" s="22"/>
      <c r="AT1197" s="22"/>
      <c r="AU1197" s="22"/>
      <c r="AV1197" s="22"/>
      <c r="AW1197" s="22"/>
      <c r="AX1197" s="22"/>
      <c r="AY1197" s="22"/>
      <c r="AZ1197" s="22"/>
      <c r="BA1197" s="22"/>
      <c r="BB1197" s="22"/>
      <c r="BC1197" s="22"/>
      <c r="BD1197" s="22"/>
      <c r="BE1197" s="22"/>
      <c r="BF1197" s="22"/>
      <c r="BG1197" s="22"/>
      <c r="BH1197" s="22"/>
      <c r="BI1197" s="22"/>
      <c r="BJ1197" s="22"/>
      <c r="BK1197" s="22"/>
      <c r="BL1197" s="22"/>
      <c r="BM1197" s="22"/>
      <c r="BN1197" s="22"/>
      <c r="BO1197" s="22"/>
      <c r="BP1197" s="22"/>
      <c r="BQ1197" s="22"/>
      <c r="BR1197" s="22"/>
      <c r="BS1197" s="22"/>
      <c r="BT1197" s="22"/>
      <c r="BU1197" s="22"/>
      <c r="BV1197" s="22"/>
      <c r="BW1197" s="22"/>
      <c r="BX1197" s="22"/>
      <c r="BY1197" s="22"/>
      <c r="BZ1197" s="22"/>
      <c r="CA1197" s="22"/>
      <c r="CB1197" s="22"/>
      <c r="CC1197" s="22"/>
      <c r="CD1197" s="22"/>
      <c r="CE1197" s="22"/>
      <c r="CF1197" s="22"/>
      <c r="CG1197" s="22"/>
      <c r="CH1197" s="22"/>
      <c r="CI1197" s="22"/>
      <c r="CJ1197" s="22"/>
      <c r="CK1197" s="22"/>
      <c r="CL1197" s="22"/>
      <c r="CM1197" s="22"/>
      <c r="CN1197" s="22"/>
      <c r="CO1197" s="22"/>
      <c r="CP1197" s="22"/>
      <c r="CQ1197" s="22"/>
      <c r="CR1197" s="22"/>
      <c r="CS1197" s="22"/>
      <c r="CT1197" s="22"/>
      <c r="CU1197" s="22"/>
      <c r="CV1197" s="22"/>
      <c r="CW1197" s="22"/>
      <c r="CX1197" s="22"/>
      <c r="CY1197" s="22"/>
      <c r="CZ1197" s="22"/>
      <c r="DA1197" s="22"/>
      <c r="DB1197" s="22"/>
      <c r="DC1197" s="22"/>
      <c r="DD1197" s="22"/>
      <c r="DE1197" s="22"/>
      <c r="DF1197" s="22"/>
      <c r="DG1197" s="22"/>
      <c r="DH1197" s="22"/>
      <c r="DI1197" s="22"/>
      <c r="DJ1197" s="22"/>
      <c r="DK1197" s="22"/>
      <c r="DL1197" s="22"/>
      <c r="DM1197" s="22"/>
      <c r="DN1197" s="22"/>
      <c r="DO1197" s="22"/>
      <c r="DP1197" s="22"/>
      <c r="DQ1197" s="22"/>
      <c r="DR1197" s="22"/>
      <c r="DS1197" s="22"/>
      <c r="DT1197" s="22"/>
      <c r="DU1197" s="22"/>
      <c r="DV1197" s="22"/>
      <c r="DW1197" s="22"/>
      <c r="DX1197" s="22"/>
      <c r="DY1197" s="22"/>
      <c r="DZ1197" s="22"/>
      <c r="EA1197" s="22"/>
      <c r="EB1197" s="22"/>
      <c r="EC1197" s="22"/>
      <c r="ED1197" s="22"/>
      <c r="EE1197" s="22"/>
      <c r="EF1197" s="22"/>
      <c r="EG1197" s="22"/>
      <c r="EH1197" s="22"/>
      <c r="EI1197" s="22"/>
      <c r="EJ1197" s="22"/>
      <c r="EK1197" s="22"/>
      <c r="EL1197" s="22"/>
      <c r="EM1197" s="22"/>
      <c r="EN1197" s="22"/>
      <c r="EO1197" s="22"/>
      <c r="EP1197" s="22"/>
      <c r="EQ1197" s="22"/>
      <c r="ER1197" s="22"/>
      <c r="ES1197" s="22"/>
      <c r="ET1197" s="22"/>
      <c r="EU1197" s="22"/>
      <c r="EV1197" s="22"/>
      <c r="EW1197" s="22"/>
      <c r="EX1197" s="22"/>
      <c r="EY1197" s="22"/>
      <c r="EZ1197" s="22"/>
      <c r="FA1197" s="22"/>
      <c r="FB1197" s="22"/>
      <c r="FC1197" s="22"/>
      <c r="FD1197" s="22"/>
      <c r="FE1197" s="22"/>
      <c r="FF1197" s="22"/>
      <c r="FG1197" s="22"/>
      <c r="FH1197" s="22"/>
      <c r="FI1197" s="22"/>
      <c r="FJ1197" s="22"/>
      <c r="FK1197" s="196"/>
      <c r="FL1197" s="12"/>
      <c r="FM1197" s="12"/>
      <c r="FN1197" s="12"/>
      <c r="FO1197" s="12"/>
      <c r="FP1197" s="12"/>
    </row>
    <row r="1206" spans="1:169"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/>
      <c r="DK1206" s="1"/>
      <c r="DL1206" s="1"/>
      <c r="DM1206" s="1"/>
      <c r="DN1206" s="1"/>
      <c r="DO1206" s="1"/>
      <c r="DP1206" s="1"/>
      <c r="DQ1206" s="1"/>
      <c r="DR1206" s="1"/>
      <c r="DS1206" s="1"/>
      <c r="DT1206" s="1"/>
      <c r="DU1206" s="1"/>
      <c r="DV1206" s="1"/>
      <c r="DW1206" s="1"/>
      <c r="DX1206" s="1"/>
      <c r="DY1206" s="1"/>
      <c r="DZ1206" s="1"/>
      <c r="EA1206" s="1"/>
      <c r="EB1206" s="1"/>
      <c r="EC1206" s="1"/>
      <c r="ED1206" s="1"/>
      <c r="EE1206" s="1"/>
      <c r="EF1206" s="1"/>
      <c r="EG1206" s="1"/>
      <c r="EH1206" s="1"/>
      <c r="EI1206" s="1"/>
      <c r="EJ1206" s="1"/>
      <c r="EK1206" s="1"/>
      <c r="EL1206" s="1"/>
      <c r="EM1206" s="1"/>
      <c r="EN1206" s="1"/>
      <c r="EO1206" s="1"/>
      <c r="EP1206" s="1"/>
      <c r="EQ1206" s="1"/>
      <c r="ER1206" s="1"/>
      <c r="ES1206" s="1"/>
      <c r="ET1206" s="1"/>
      <c r="EU1206" s="1"/>
      <c r="EV1206" s="1"/>
      <c r="EW1206" s="1"/>
      <c r="EX1206" s="1"/>
      <c r="EY1206" s="1"/>
      <c r="EZ1206" s="1"/>
      <c r="FA1206" s="1"/>
      <c r="FB1206" s="1"/>
      <c r="FC1206" s="1"/>
      <c r="FD1206" s="1"/>
      <c r="FE1206" s="1"/>
      <c r="FF1206" s="1"/>
      <c r="FG1206" s="1"/>
      <c r="FH1206" s="1"/>
      <c r="FI1206" s="1"/>
      <c r="FJ1206" s="1"/>
    </row>
    <row r="1207" spans="1:169"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/>
      <c r="DK1207" s="1"/>
      <c r="DL1207" s="1"/>
      <c r="DM1207" s="1"/>
      <c r="DN1207" s="1"/>
      <c r="DO1207" s="1"/>
      <c r="DP1207" s="1"/>
      <c r="DQ1207" s="1"/>
      <c r="DR1207" s="1"/>
      <c r="DS1207" s="1"/>
      <c r="DT1207" s="1"/>
      <c r="DU1207" s="1"/>
      <c r="DV1207" s="1"/>
      <c r="DW1207" s="1"/>
      <c r="DX1207" s="1"/>
      <c r="DY1207" s="1"/>
      <c r="DZ1207" s="1"/>
      <c r="EA1207" s="1"/>
      <c r="EB1207" s="1"/>
      <c r="EC1207" s="1"/>
      <c r="ED1207" s="1"/>
      <c r="EE1207" s="1"/>
      <c r="EF1207" s="1"/>
      <c r="EG1207" s="1"/>
      <c r="EH1207" s="1"/>
      <c r="EI1207" s="1"/>
      <c r="EJ1207" s="1"/>
      <c r="EK1207" s="1"/>
      <c r="EL1207" s="1"/>
      <c r="EM1207" s="1"/>
      <c r="EN1207" s="1"/>
      <c r="EO1207" s="1"/>
      <c r="EP1207" s="1"/>
      <c r="EQ1207" s="1"/>
      <c r="ER1207" s="1"/>
      <c r="ES1207" s="1"/>
      <c r="ET1207" s="1"/>
      <c r="EU1207" s="1"/>
      <c r="EV1207" s="1"/>
      <c r="EW1207" s="1"/>
      <c r="EX1207" s="1"/>
      <c r="EY1207" s="1"/>
      <c r="EZ1207" s="1"/>
      <c r="FA1207" s="1"/>
      <c r="FB1207" s="1"/>
      <c r="FC1207" s="1"/>
      <c r="FD1207" s="1"/>
      <c r="FE1207" s="1"/>
      <c r="FF1207" s="1"/>
      <c r="FG1207" s="1"/>
      <c r="FH1207" s="1"/>
      <c r="FI1207" s="1"/>
      <c r="FJ1207" s="1"/>
    </row>
    <row r="1208" spans="1:169"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  <c r="DK1208" s="1"/>
      <c r="DL1208" s="1"/>
      <c r="DM1208" s="1"/>
      <c r="DN1208" s="1"/>
      <c r="DO1208" s="1"/>
      <c r="DP1208" s="1"/>
      <c r="DQ1208" s="1"/>
      <c r="DR1208" s="1"/>
      <c r="DS1208" s="1"/>
      <c r="DT1208" s="1"/>
      <c r="DU1208" s="1"/>
      <c r="DV1208" s="1"/>
      <c r="DW1208" s="1"/>
      <c r="DX1208" s="1"/>
      <c r="DY1208" s="1"/>
      <c r="DZ1208" s="1"/>
      <c r="EA1208" s="1"/>
      <c r="EB1208" s="1"/>
      <c r="EC1208" s="1"/>
      <c r="ED1208" s="1"/>
      <c r="EE1208" s="1"/>
      <c r="EF1208" s="1"/>
      <c r="EG1208" s="1"/>
      <c r="EH1208" s="1"/>
      <c r="EI1208" s="1"/>
      <c r="EJ1208" s="1"/>
      <c r="EK1208" s="1"/>
      <c r="EL1208" s="1"/>
      <c r="EM1208" s="1"/>
      <c r="EN1208" s="1"/>
      <c r="EO1208" s="1"/>
      <c r="EP1208" s="1"/>
      <c r="EQ1208" s="1"/>
      <c r="ER1208" s="1"/>
      <c r="ES1208" s="1"/>
      <c r="ET1208" s="1"/>
      <c r="EU1208" s="1"/>
      <c r="EV1208" s="1"/>
      <c r="EW1208" s="1"/>
      <c r="EX1208" s="1"/>
      <c r="EY1208" s="1"/>
      <c r="EZ1208" s="1"/>
      <c r="FA1208" s="1"/>
      <c r="FB1208" s="1"/>
      <c r="FC1208" s="1"/>
      <c r="FD1208" s="1"/>
      <c r="FE1208" s="1"/>
      <c r="FF1208" s="1"/>
      <c r="FG1208" s="1"/>
      <c r="FH1208" s="1"/>
      <c r="FI1208" s="1"/>
      <c r="FJ1208" s="1"/>
    </row>
    <row r="1209" spans="1:169"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  <c r="CW1209" s="1"/>
      <c r="CX1209" s="1"/>
      <c r="CY1209" s="1"/>
      <c r="CZ1209" s="1"/>
      <c r="DA1209" s="1"/>
      <c r="DB1209" s="1"/>
      <c r="DC1209" s="1"/>
      <c r="DD1209" s="1"/>
      <c r="DE1209" s="1"/>
      <c r="DF1209" s="1"/>
      <c r="DG1209" s="1"/>
      <c r="DH1209" s="1"/>
      <c r="DI1209" s="1"/>
      <c r="DJ1209" s="1"/>
      <c r="DK1209" s="1"/>
      <c r="DL1209" s="1"/>
      <c r="DM1209" s="1"/>
      <c r="DN1209" s="1"/>
      <c r="DO1209" s="1"/>
      <c r="DP1209" s="1"/>
      <c r="DQ1209" s="1"/>
      <c r="DR1209" s="1"/>
      <c r="DS1209" s="1"/>
      <c r="DT1209" s="1"/>
      <c r="DU1209" s="1"/>
      <c r="DV1209" s="1"/>
      <c r="DW1209" s="1"/>
      <c r="DX1209" s="1"/>
      <c r="DY1209" s="1"/>
      <c r="DZ1209" s="1"/>
      <c r="EA1209" s="1"/>
      <c r="EB1209" s="1"/>
      <c r="EC1209" s="1"/>
      <c r="ED1209" s="1"/>
      <c r="EE1209" s="1"/>
      <c r="EF1209" s="1"/>
      <c r="EG1209" s="1"/>
      <c r="EH1209" s="1"/>
      <c r="EI1209" s="1"/>
      <c r="EJ1209" s="1"/>
      <c r="EK1209" s="1"/>
      <c r="EL1209" s="1"/>
      <c r="EM1209" s="1"/>
      <c r="EN1209" s="1"/>
      <c r="EO1209" s="1"/>
      <c r="EP1209" s="1"/>
      <c r="EQ1209" s="1"/>
      <c r="ER1209" s="1"/>
      <c r="ES1209" s="1"/>
      <c r="ET1209" s="1"/>
      <c r="EU1209" s="1"/>
      <c r="EV1209" s="1"/>
      <c r="EW1209" s="1"/>
      <c r="EX1209" s="1"/>
      <c r="EY1209" s="1"/>
      <c r="EZ1209" s="1"/>
      <c r="FA1209" s="1"/>
      <c r="FB1209" s="1"/>
      <c r="FC1209" s="1"/>
      <c r="FD1209" s="1"/>
      <c r="FE1209" s="1"/>
      <c r="FF1209" s="1"/>
      <c r="FG1209" s="1"/>
      <c r="FH1209" s="1"/>
      <c r="FI1209" s="1"/>
      <c r="FJ1209" s="1"/>
    </row>
    <row r="1210" spans="1:169">
      <c r="A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  <c r="DK1210" s="1"/>
      <c r="DL1210" s="1"/>
      <c r="DM1210" s="1"/>
      <c r="DN1210" s="1"/>
      <c r="DO1210" s="1"/>
      <c r="DP1210" s="1"/>
      <c r="DQ1210" s="1"/>
      <c r="DR1210" s="1"/>
      <c r="DS1210" s="1"/>
      <c r="DT1210" s="1"/>
      <c r="DU1210" s="1"/>
      <c r="DV1210" s="1"/>
      <c r="DW1210" s="1"/>
      <c r="DX1210" s="1"/>
      <c r="DY1210" s="1"/>
      <c r="DZ1210" s="1"/>
      <c r="EA1210" s="1"/>
      <c r="EB1210" s="1"/>
      <c r="EC1210" s="1"/>
      <c r="ED1210" s="1"/>
      <c r="EE1210" s="1"/>
      <c r="EF1210" s="1"/>
      <c r="EG1210" s="1"/>
      <c r="EH1210" s="1"/>
      <c r="EI1210" s="1"/>
      <c r="EJ1210" s="1"/>
      <c r="EK1210" s="1"/>
      <c r="EL1210" s="1"/>
      <c r="EM1210" s="1"/>
      <c r="EN1210" s="1"/>
      <c r="EO1210" s="1"/>
      <c r="EP1210" s="1"/>
      <c r="EQ1210" s="1"/>
      <c r="ER1210" s="1"/>
      <c r="ES1210" s="1"/>
      <c r="ET1210" s="1"/>
      <c r="EU1210" s="1"/>
      <c r="EV1210" s="1"/>
      <c r="EW1210" s="1"/>
      <c r="EX1210" s="1"/>
      <c r="EY1210" s="1"/>
      <c r="EZ1210" s="1"/>
      <c r="FA1210" s="1"/>
      <c r="FB1210" s="1"/>
      <c r="FC1210" s="1"/>
      <c r="FD1210" s="1"/>
      <c r="FE1210" s="1"/>
      <c r="FF1210" s="1"/>
      <c r="FG1210" s="1"/>
      <c r="FH1210" s="1"/>
      <c r="FI1210" s="1"/>
      <c r="FJ1210" s="1"/>
      <c r="FK1210" s="203"/>
      <c r="FL1210" s="1"/>
      <c r="FM1210" s="1"/>
    </row>
    <row r="1211" spans="1:169">
      <c r="A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  <c r="DK1211" s="1"/>
      <c r="DL1211" s="1"/>
      <c r="DM1211" s="1"/>
      <c r="DN1211" s="1"/>
      <c r="DO1211" s="1"/>
      <c r="DP1211" s="1"/>
      <c r="DQ1211" s="1"/>
      <c r="DR1211" s="1"/>
      <c r="DS1211" s="1"/>
      <c r="DT1211" s="1"/>
      <c r="DU1211" s="1"/>
      <c r="DV1211" s="1"/>
      <c r="DW1211" s="1"/>
      <c r="DX1211" s="1"/>
      <c r="DY1211" s="1"/>
      <c r="DZ1211" s="1"/>
      <c r="EA1211" s="1"/>
      <c r="EB1211" s="1"/>
      <c r="EC1211" s="1"/>
      <c r="ED1211" s="1"/>
      <c r="EE1211" s="1"/>
      <c r="EF1211" s="1"/>
      <c r="EG1211" s="1"/>
      <c r="EH1211" s="1"/>
      <c r="EI1211" s="1"/>
      <c r="EJ1211" s="1"/>
      <c r="EK1211" s="1"/>
      <c r="EL1211" s="1"/>
      <c r="EM1211" s="1"/>
      <c r="EN1211" s="1"/>
      <c r="EO1211" s="1"/>
      <c r="EP1211" s="1"/>
      <c r="EQ1211" s="1"/>
      <c r="ER1211" s="1"/>
      <c r="ES1211" s="1"/>
      <c r="ET1211" s="1"/>
      <c r="EU1211" s="1"/>
      <c r="EV1211" s="1"/>
      <c r="EW1211" s="1"/>
      <c r="EX1211" s="1"/>
      <c r="EY1211" s="1"/>
      <c r="EZ1211" s="1"/>
      <c r="FA1211" s="1"/>
      <c r="FB1211" s="1"/>
      <c r="FC1211" s="1"/>
      <c r="FD1211" s="1"/>
      <c r="FE1211" s="1"/>
      <c r="FF1211" s="1"/>
      <c r="FG1211" s="1"/>
      <c r="FH1211" s="1"/>
      <c r="FI1211" s="1"/>
      <c r="FJ1211" s="1"/>
      <c r="FK1211" s="203"/>
      <c r="FL1211" s="1"/>
      <c r="FM1211" s="1"/>
    </row>
    <row r="1212" spans="1:169">
      <c r="A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  <c r="CW1212" s="1"/>
      <c r="CX1212" s="1"/>
      <c r="CY1212" s="1"/>
      <c r="CZ1212" s="1"/>
      <c r="DA1212" s="1"/>
      <c r="DB1212" s="1"/>
      <c r="DC1212" s="1"/>
      <c r="DD1212" s="1"/>
      <c r="DE1212" s="1"/>
      <c r="DF1212" s="1"/>
      <c r="DG1212" s="1"/>
      <c r="DH1212" s="1"/>
      <c r="DI1212" s="1"/>
      <c r="DJ1212" s="1"/>
      <c r="DK1212" s="1"/>
      <c r="DL1212" s="1"/>
      <c r="DM1212" s="1"/>
      <c r="DN1212" s="1"/>
      <c r="DO1212" s="1"/>
      <c r="DP1212" s="1"/>
      <c r="DQ1212" s="1"/>
      <c r="DR1212" s="1"/>
      <c r="DS1212" s="1"/>
      <c r="DT1212" s="1"/>
      <c r="DU1212" s="1"/>
      <c r="DV1212" s="1"/>
      <c r="DW1212" s="1"/>
      <c r="DX1212" s="1"/>
      <c r="DY1212" s="1"/>
      <c r="DZ1212" s="1"/>
      <c r="EA1212" s="1"/>
      <c r="EB1212" s="1"/>
      <c r="EC1212" s="1"/>
      <c r="ED1212" s="1"/>
      <c r="EE1212" s="1"/>
      <c r="EF1212" s="1"/>
      <c r="EG1212" s="1"/>
      <c r="EH1212" s="1"/>
      <c r="EI1212" s="1"/>
      <c r="EJ1212" s="1"/>
      <c r="EK1212" s="1"/>
      <c r="EL1212" s="1"/>
      <c r="EM1212" s="1"/>
      <c r="EN1212" s="1"/>
      <c r="EO1212" s="1"/>
      <c r="EP1212" s="1"/>
      <c r="EQ1212" s="1"/>
      <c r="ER1212" s="1"/>
      <c r="ES1212" s="1"/>
      <c r="ET1212" s="1"/>
      <c r="EU1212" s="1"/>
      <c r="EV1212" s="1"/>
      <c r="EW1212" s="1"/>
      <c r="EX1212" s="1"/>
      <c r="EY1212" s="1"/>
      <c r="EZ1212" s="1"/>
      <c r="FA1212" s="1"/>
      <c r="FB1212" s="1"/>
      <c r="FC1212" s="1"/>
      <c r="FD1212" s="1"/>
      <c r="FE1212" s="1"/>
      <c r="FF1212" s="1"/>
      <c r="FG1212" s="1"/>
      <c r="FH1212" s="1"/>
      <c r="FI1212" s="1"/>
      <c r="FJ1212" s="1"/>
      <c r="FK1212" s="203"/>
      <c r="FL1212" s="1"/>
      <c r="FM1212" s="1"/>
    </row>
  </sheetData>
  <autoFilter ref="A6:FR118" xr:uid="{00000000-0009-0000-0000-000000000000}"/>
  <sortState xmlns:xlrd2="http://schemas.microsoft.com/office/spreadsheetml/2017/richdata2" ref="A233:FQ236">
    <sortCondition ref="B233:B236"/>
  </sortState>
  <phoneticPr fontId="1" type="noConversion"/>
  <conditionalFormatting sqref="F1213:F65562 E293 F118 F276:F278 F289:F299 F5:F6 F280 F301:F1205">
    <cfRule type="cellIs" dxfId="669" priority="3665" stopIfTrue="1" operator="equal">
      <formula>"E7"</formula>
    </cfRule>
    <cfRule type="cellIs" dxfId="668" priority="3666" stopIfTrue="1" operator="equal">
      <formula>"E7A"</formula>
    </cfRule>
  </conditionalFormatting>
  <conditionalFormatting sqref="F117">
    <cfRule type="cellIs" dxfId="667" priority="2601" stopIfTrue="1" operator="equal">
      <formula>"E7"</formula>
    </cfRule>
    <cfRule type="cellIs" dxfId="666" priority="2602" stopIfTrue="1" operator="equal">
      <formula>"E7A"</formula>
    </cfRule>
  </conditionalFormatting>
  <conditionalFormatting sqref="F263">
    <cfRule type="cellIs" dxfId="665" priority="2549" stopIfTrue="1" operator="equal">
      <formula>"E7"</formula>
    </cfRule>
    <cfRule type="cellIs" dxfId="664" priority="2550" stopIfTrue="1" operator="equal">
      <formula>"E7A"</formula>
    </cfRule>
  </conditionalFormatting>
  <conditionalFormatting sqref="F115">
    <cfRule type="cellIs" dxfId="663" priority="1505" stopIfTrue="1" operator="equal">
      <formula>"E7"</formula>
    </cfRule>
    <cfRule type="cellIs" dxfId="662" priority="1506" stopIfTrue="1" operator="equal">
      <formula>"E7A"</formula>
    </cfRule>
  </conditionalFormatting>
  <conditionalFormatting sqref="F116">
    <cfRule type="cellIs" dxfId="661" priority="1527" stopIfTrue="1" operator="equal">
      <formula>"E7"</formula>
    </cfRule>
    <cfRule type="cellIs" dxfId="660" priority="1528" stopIfTrue="1" operator="equal">
      <formula>"E7A"</formula>
    </cfRule>
  </conditionalFormatting>
  <conditionalFormatting sqref="F300">
    <cfRule type="cellIs" dxfId="659" priority="1515" stopIfTrue="1" operator="equal">
      <formula>"E7"</formula>
    </cfRule>
    <cfRule type="cellIs" dxfId="658" priority="1516" stopIfTrue="1" operator="equal">
      <formula>"E7A"</formula>
    </cfRule>
  </conditionalFormatting>
  <conditionalFormatting sqref="F251:F252">
    <cfRule type="cellIs" dxfId="657" priority="1355" stopIfTrue="1" operator="equal">
      <formula>"E7"</formula>
    </cfRule>
    <cfRule type="cellIs" dxfId="656" priority="1356" stopIfTrue="1" operator="equal">
      <formula>"E7A"</formula>
    </cfRule>
  </conditionalFormatting>
  <conditionalFormatting sqref="F261:F262">
    <cfRule type="cellIs" dxfId="655" priority="1369" stopIfTrue="1" operator="equal">
      <formula>"E7"</formula>
    </cfRule>
    <cfRule type="cellIs" dxfId="654" priority="1370" stopIfTrue="1" operator="equal">
      <formula>"E7A"</formula>
    </cfRule>
  </conditionalFormatting>
  <conditionalFormatting sqref="F249">
    <cfRule type="cellIs" dxfId="653" priority="1351" stopIfTrue="1" operator="equal">
      <formula>"E7"</formula>
    </cfRule>
    <cfRule type="cellIs" dxfId="652" priority="1352" stopIfTrue="1" operator="equal">
      <formula>"E7A"</formula>
    </cfRule>
  </conditionalFormatting>
  <conditionalFormatting sqref="F248">
    <cfRule type="cellIs" dxfId="651" priority="1353" stopIfTrue="1" operator="equal">
      <formula>"E7"</formula>
    </cfRule>
    <cfRule type="cellIs" dxfId="650" priority="1354" stopIfTrue="1" operator="equal">
      <formula>"E7A"</formula>
    </cfRule>
  </conditionalFormatting>
  <conditionalFormatting sqref="F253">
    <cfRule type="cellIs" dxfId="649" priority="1367" stopIfTrue="1" operator="equal">
      <formula>"E7"</formula>
    </cfRule>
    <cfRule type="cellIs" dxfId="648" priority="1368" stopIfTrue="1" operator="equal">
      <formula>"E7A"</formula>
    </cfRule>
  </conditionalFormatting>
  <conditionalFormatting sqref="F246:F247">
    <cfRule type="cellIs" dxfId="647" priority="1341" stopIfTrue="1" operator="equal">
      <formula>"E7"</formula>
    </cfRule>
    <cfRule type="cellIs" dxfId="646" priority="1342" stopIfTrue="1" operator="equal">
      <formula>"E7A"</formula>
    </cfRule>
  </conditionalFormatting>
  <conditionalFormatting sqref="F179">
    <cfRule type="cellIs" dxfId="645" priority="1325" stopIfTrue="1" operator="equal">
      <formula>"E7"</formula>
    </cfRule>
    <cfRule type="cellIs" dxfId="644" priority="1326" stopIfTrue="1" operator="equal">
      <formula>"E7A"</formula>
    </cfRule>
  </conditionalFormatting>
  <conditionalFormatting sqref="F235:F236">
    <cfRule type="cellIs" dxfId="643" priority="1327" stopIfTrue="1" operator="equal">
      <formula>"E7"</formula>
    </cfRule>
    <cfRule type="cellIs" dxfId="642" priority="1328" stopIfTrue="1" operator="equal">
      <formula>"E7A"</formula>
    </cfRule>
  </conditionalFormatting>
  <conditionalFormatting sqref="F160">
    <cfRule type="cellIs" dxfId="641" priority="1311" stopIfTrue="1" operator="equal">
      <formula>"E7"</formula>
    </cfRule>
    <cfRule type="cellIs" dxfId="640" priority="1312" stopIfTrue="1" operator="equal">
      <formula>"E7A"</formula>
    </cfRule>
  </conditionalFormatting>
  <conditionalFormatting sqref="F250">
    <cfRule type="cellIs" dxfId="639" priority="1349" stopIfTrue="1" operator="equal">
      <formula>"E7"</formula>
    </cfRule>
    <cfRule type="cellIs" dxfId="638" priority="1350" stopIfTrue="1" operator="equal">
      <formula>"E7A"</formula>
    </cfRule>
  </conditionalFormatting>
  <conditionalFormatting sqref="F177:F178">
    <cfRule type="cellIs" dxfId="637" priority="1313" stopIfTrue="1" operator="equal">
      <formula>"E7"</formula>
    </cfRule>
    <cfRule type="cellIs" dxfId="636" priority="1314" stopIfTrue="1" operator="equal">
      <formula>"E7A"</formula>
    </cfRule>
  </conditionalFormatting>
  <conditionalFormatting sqref="F237">
    <cfRule type="cellIs" dxfId="635" priority="1339" stopIfTrue="1" operator="equal">
      <formula>"E7"</formula>
    </cfRule>
    <cfRule type="cellIs" dxfId="634" priority="1340" stopIfTrue="1" operator="equal">
      <formula>"E7A"</formula>
    </cfRule>
  </conditionalFormatting>
  <conditionalFormatting sqref="F245">
    <cfRule type="cellIs" dxfId="633" priority="1333" stopIfTrue="1" operator="equal">
      <formula>"E7"</formula>
    </cfRule>
    <cfRule type="cellIs" dxfId="632" priority="1334" stopIfTrue="1" operator="equal">
      <formula>"E7A"</formula>
    </cfRule>
  </conditionalFormatting>
  <conditionalFormatting sqref="F158:F159">
    <cfRule type="cellIs" dxfId="631" priority="1299" stopIfTrue="1" operator="equal">
      <formula>"E7"</formula>
    </cfRule>
    <cfRule type="cellIs" dxfId="630" priority="1300" stopIfTrue="1" operator="equal">
      <formula>"E7A"</formula>
    </cfRule>
  </conditionalFormatting>
  <conditionalFormatting sqref="F119">
    <cfRule type="cellIs" dxfId="629" priority="1297" stopIfTrue="1" operator="equal">
      <formula>"E7"</formula>
    </cfRule>
    <cfRule type="cellIs" dxfId="628" priority="1298" stopIfTrue="1" operator="equal">
      <formula>"E7A"</formula>
    </cfRule>
  </conditionalFormatting>
  <conditionalFormatting sqref="F157">
    <cfRule type="cellIs" dxfId="627" priority="1227" stopIfTrue="1" operator="equal">
      <formula>"E7"</formula>
    </cfRule>
    <cfRule type="cellIs" dxfId="626" priority="1228" stopIfTrue="1" operator="equal">
      <formula>"E7A"</formula>
    </cfRule>
  </conditionalFormatting>
  <conditionalFormatting sqref="F156">
    <cfRule type="cellIs" dxfId="625" priority="1217" stopIfTrue="1" operator="equal">
      <formula>"E7"</formula>
    </cfRule>
    <cfRule type="cellIs" dxfId="624" priority="1218" stopIfTrue="1" operator="equal">
      <formula>"E7A"</formula>
    </cfRule>
  </conditionalFormatting>
  <conditionalFormatting sqref="F255">
    <cfRule type="cellIs" dxfId="623" priority="1141" stopIfTrue="1" operator="equal">
      <formula>"E7"</formula>
    </cfRule>
    <cfRule type="cellIs" dxfId="622" priority="1142" stopIfTrue="1" operator="equal">
      <formula>"E7A"</formula>
    </cfRule>
  </conditionalFormatting>
  <conditionalFormatting sqref="F260">
    <cfRule type="cellIs" dxfId="621" priority="1139" stopIfTrue="1" operator="equal">
      <formula>"E7"</formula>
    </cfRule>
    <cfRule type="cellIs" dxfId="620" priority="1140" stopIfTrue="1" operator="equal">
      <formula>"E7A"</formula>
    </cfRule>
  </conditionalFormatting>
  <conditionalFormatting sqref="F274">
    <cfRule type="cellIs" dxfId="619" priority="1127" stopIfTrue="1" operator="equal">
      <formula>"E7"</formula>
    </cfRule>
    <cfRule type="cellIs" dxfId="618" priority="1128" stopIfTrue="1" operator="equal">
      <formula>"E7A"</formula>
    </cfRule>
  </conditionalFormatting>
  <conditionalFormatting sqref="F265">
    <cfRule type="cellIs" dxfId="617" priority="1133" stopIfTrue="1" operator="equal">
      <formula>"E7"</formula>
    </cfRule>
    <cfRule type="cellIs" dxfId="616" priority="1134" stopIfTrue="1" operator="equal">
      <formula>"E7A"</formula>
    </cfRule>
  </conditionalFormatting>
  <conditionalFormatting sqref="F275">
    <cfRule type="cellIs" dxfId="615" priority="1131" stopIfTrue="1" operator="equal">
      <formula>"E7"</formula>
    </cfRule>
    <cfRule type="cellIs" dxfId="614" priority="1132" stopIfTrue="1" operator="equal">
      <formula>"E7A"</formula>
    </cfRule>
  </conditionalFormatting>
  <conditionalFormatting sqref="F162">
    <cfRule type="cellIs" dxfId="613" priority="1095" stopIfTrue="1" operator="equal">
      <formula>"E7"</formula>
    </cfRule>
    <cfRule type="cellIs" dxfId="612" priority="1096" stopIfTrue="1" operator="equal">
      <formula>"E7A"</formula>
    </cfRule>
  </conditionalFormatting>
  <conditionalFormatting sqref="F176">
    <cfRule type="cellIs" dxfId="611" priority="1093" stopIfTrue="1" operator="equal">
      <formula>"E7"</formula>
    </cfRule>
    <cfRule type="cellIs" dxfId="610" priority="1094" stopIfTrue="1" operator="equal">
      <formula>"E7A"</formula>
    </cfRule>
  </conditionalFormatting>
  <conditionalFormatting sqref="F155">
    <cfRule type="cellIs" dxfId="609" priority="1077" stopIfTrue="1" operator="equal">
      <formula>"E7"</formula>
    </cfRule>
    <cfRule type="cellIs" dxfId="608" priority="1078" stopIfTrue="1" operator="equal">
      <formula>"E7A"</formula>
    </cfRule>
  </conditionalFormatting>
  <conditionalFormatting sqref="F163">
    <cfRule type="cellIs" dxfId="607" priority="1049" stopIfTrue="1" operator="equal">
      <formula>"E7"</formula>
    </cfRule>
    <cfRule type="cellIs" dxfId="606" priority="1050" stopIfTrue="1" operator="equal">
      <formula>"E7A"</formula>
    </cfRule>
  </conditionalFormatting>
  <conditionalFormatting sqref="F175">
    <cfRule type="cellIs" dxfId="605" priority="947" stopIfTrue="1" operator="equal">
      <formula>"E7"</formula>
    </cfRule>
    <cfRule type="cellIs" dxfId="604" priority="948" stopIfTrue="1" operator="equal">
      <formula>"E7A"</formula>
    </cfRule>
  </conditionalFormatting>
  <conditionalFormatting sqref="F120">
    <cfRule type="cellIs" dxfId="603" priority="925" stopIfTrue="1" operator="equal">
      <formula>"E7"</formula>
    </cfRule>
    <cfRule type="cellIs" dxfId="602" priority="926" stopIfTrue="1" operator="equal">
      <formula>"E7A"</formula>
    </cfRule>
  </conditionalFormatting>
  <conditionalFormatting sqref="F161">
    <cfRule type="cellIs" dxfId="601" priority="923" stopIfTrue="1" operator="equal">
      <formula>"E7"</formula>
    </cfRule>
    <cfRule type="cellIs" dxfId="600" priority="924" stopIfTrue="1" operator="equal">
      <formula>"E7A"</formula>
    </cfRule>
  </conditionalFormatting>
  <conditionalFormatting sqref="F180">
    <cfRule type="cellIs" dxfId="599" priority="921" stopIfTrue="1" operator="equal">
      <formula>"E7"</formula>
    </cfRule>
    <cfRule type="cellIs" dxfId="598" priority="922" stopIfTrue="1" operator="equal">
      <formula>"E7A"</formula>
    </cfRule>
  </conditionalFormatting>
  <conditionalFormatting sqref="F238">
    <cfRule type="cellIs" dxfId="597" priority="919" stopIfTrue="1" operator="equal">
      <formula>"E7"</formula>
    </cfRule>
    <cfRule type="cellIs" dxfId="596" priority="920" stopIfTrue="1" operator="equal">
      <formula>"E7A"</formula>
    </cfRule>
  </conditionalFormatting>
  <conditionalFormatting sqref="F254">
    <cfRule type="cellIs" dxfId="595" priority="917" stopIfTrue="1" operator="equal">
      <formula>"E7"</formula>
    </cfRule>
    <cfRule type="cellIs" dxfId="594" priority="918" stopIfTrue="1" operator="equal">
      <formula>"E7A"</formula>
    </cfRule>
  </conditionalFormatting>
  <conditionalFormatting sqref="F264">
    <cfRule type="cellIs" dxfId="593" priority="915" stopIfTrue="1" operator="equal">
      <formula>"E7"</formula>
    </cfRule>
    <cfRule type="cellIs" dxfId="592" priority="916" stopIfTrue="1" operator="equal">
      <formula>"E7A"</formula>
    </cfRule>
  </conditionalFormatting>
  <conditionalFormatting sqref="F279">
    <cfRule type="cellIs" dxfId="591" priority="913" stopIfTrue="1" operator="equal">
      <formula>"E7"</formula>
    </cfRule>
    <cfRule type="cellIs" dxfId="590" priority="914" stopIfTrue="1" operator="equal">
      <formula>"E7A"</formula>
    </cfRule>
  </conditionalFormatting>
  <conditionalFormatting sqref="F7">
    <cfRule type="cellIs" dxfId="589" priority="893" stopIfTrue="1" operator="equal">
      <formula>"E7"</formula>
    </cfRule>
    <cfRule type="cellIs" dxfId="588" priority="894" stopIfTrue="1" operator="equal">
      <formula>"E7A"</formula>
    </cfRule>
  </conditionalFormatting>
  <conditionalFormatting sqref="F8">
    <cfRule type="cellIs" dxfId="587" priority="872" stopIfTrue="1" operator="equal">
      <formula>"E7"</formula>
    </cfRule>
    <cfRule type="cellIs" dxfId="586" priority="873" stopIfTrue="1" operator="equal">
      <formula>"E7A"</formula>
    </cfRule>
  </conditionalFormatting>
  <conditionalFormatting sqref="F72">
    <cfRule type="cellIs" dxfId="585" priority="866" stopIfTrue="1" operator="equal">
      <formula>"E7"</formula>
    </cfRule>
    <cfRule type="cellIs" dxfId="584" priority="867" stopIfTrue="1" operator="equal">
      <formula>"E7A"</formula>
    </cfRule>
  </conditionalFormatting>
  <conditionalFormatting sqref="F9">
    <cfRule type="cellIs" dxfId="583" priority="860" stopIfTrue="1" operator="equal">
      <formula>"E7"</formula>
    </cfRule>
    <cfRule type="cellIs" dxfId="582" priority="861" stopIfTrue="1" operator="equal">
      <formula>"E7A"</formula>
    </cfRule>
  </conditionalFormatting>
  <conditionalFormatting sqref="F71">
    <cfRule type="cellIs" dxfId="581" priority="862" stopIfTrue="1" operator="equal">
      <formula>"E7"</formula>
    </cfRule>
    <cfRule type="cellIs" dxfId="580" priority="863" stopIfTrue="1" operator="equal">
      <formula>"E7A"</formula>
    </cfRule>
  </conditionalFormatting>
  <conditionalFormatting sqref="F70">
    <cfRule type="cellIs" dxfId="579" priority="858" stopIfTrue="1" operator="equal">
      <formula>"E7"</formula>
    </cfRule>
    <cfRule type="cellIs" dxfId="578" priority="859" stopIfTrue="1" operator="equal">
      <formula>"E7A"</formula>
    </cfRule>
  </conditionalFormatting>
  <conditionalFormatting sqref="F229">
    <cfRule type="cellIs" dxfId="577" priority="804" stopIfTrue="1" operator="equal">
      <formula>"E7"</formula>
    </cfRule>
    <cfRule type="cellIs" dxfId="576" priority="805" stopIfTrue="1" operator="equal">
      <formula>"E7A"</formula>
    </cfRule>
  </conditionalFormatting>
  <conditionalFormatting sqref="F230">
    <cfRule type="cellIs" dxfId="575" priority="782" stopIfTrue="1" operator="equal">
      <formula>"E7"</formula>
    </cfRule>
    <cfRule type="cellIs" dxfId="574" priority="783" stopIfTrue="1" operator="equal">
      <formula>"E7A"</formula>
    </cfRule>
  </conditionalFormatting>
  <conditionalFormatting sqref="F186">
    <cfRule type="cellIs" dxfId="573" priority="764" stopIfTrue="1" operator="equal">
      <formula>"E7"</formula>
    </cfRule>
    <cfRule type="cellIs" dxfId="572" priority="765" stopIfTrue="1" operator="equal">
      <formula>"E7A"</formula>
    </cfRule>
  </conditionalFormatting>
  <conditionalFormatting sqref="F226">
    <cfRule type="cellIs" dxfId="571" priority="762" stopIfTrue="1" operator="equal">
      <formula>"E7"</formula>
    </cfRule>
    <cfRule type="cellIs" dxfId="570" priority="763" stopIfTrue="1" operator="equal">
      <formula>"E7A"</formula>
    </cfRule>
  </conditionalFormatting>
  <conditionalFormatting sqref="F228">
    <cfRule type="cellIs" dxfId="569" priority="760" stopIfTrue="1" operator="equal">
      <formula>"E7"</formula>
    </cfRule>
    <cfRule type="cellIs" dxfId="568" priority="761" stopIfTrue="1" operator="equal">
      <formula>"E7A"</formula>
    </cfRule>
  </conditionalFormatting>
  <conditionalFormatting sqref="F227">
    <cfRule type="cellIs" dxfId="567" priority="758" stopIfTrue="1" operator="equal">
      <formula>"E7"</formula>
    </cfRule>
    <cfRule type="cellIs" dxfId="566" priority="759" stopIfTrue="1" operator="equal">
      <formula>"E7A"</formula>
    </cfRule>
  </conditionalFormatting>
  <conditionalFormatting sqref="F187">
    <cfRule type="cellIs" dxfId="565" priority="756" stopIfTrue="1" operator="equal">
      <formula>"E7"</formula>
    </cfRule>
    <cfRule type="cellIs" dxfId="564" priority="757" stopIfTrue="1" operator="equal">
      <formula>"E7A"</formula>
    </cfRule>
  </conditionalFormatting>
  <conditionalFormatting sqref="F188">
    <cfRule type="cellIs" dxfId="563" priority="752" stopIfTrue="1" operator="equal">
      <formula>"E7"</formula>
    </cfRule>
    <cfRule type="cellIs" dxfId="562" priority="753" stopIfTrue="1" operator="equal">
      <formula>"E7A"</formula>
    </cfRule>
  </conditionalFormatting>
  <conditionalFormatting sqref="F224">
    <cfRule type="cellIs" dxfId="561" priority="746" stopIfTrue="1" operator="equal">
      <formula>"E7"</formula>
    </cfRule>
    <cfRule type="cellIs" dxfId="560" priority="747" stopIfTrue="1" operator="equal">
      <formula>"E7A"</formula>
    </cfRule>
  </conditionalFormatting>
  <conditionalFormatting sqref="F223">
    <cfRule type="cellIs" dxfId="559" priority="750" stopIfTrue="1" operator="equal">
      <formula>"E7"</formula>
    </cfRule>
    <cfRule type="cellIs" dxfId="558" priority="751" stopIfTrue="1" operator="equal">
      <formula>"E7A"</formula>
    </cfRule>
  </conditionalFormatting>
  <conditionalFormatting sqref="F225">
    <cfRule type="cellIs" dxfId="557" priority="748" stopIfTrue="1" operator="equal">
      <formula>"E7"</formula>
    </cfRule>
    <cfRule type="cellIs" dxfId="556" priority="749" stopIfTrue="1" operator="equal">
      <formula>"E7A"</formula>
    </cfRule>
  </conditionalFormatting>
  <conditionalFormatting sqref="F73">
    <cfRule type="cellIs" dxfId="555" priority="737" stopIfTrue="1" operator="equal">
      <formula>"E7"</formula>
    </cfRule>
    <cfRule type="cellIs" dxfId="554" priority="738" stopIfTrue="1" operator="equal">
      <formula>"E7A"</formula>
    </cfRule>
  </conditionalFormatting>
  <conditionalFormatting sqref="F108">
    <cfRule type="cellIs" dxfId="553" priority="727" stopIfTrue="1" operator="equal">
      <formula>"E7"</formula>
    </cfRule>
    <cfRule type="cellIs" dxfId="552" priority="728" stopIfTrue="1" operator="equal">
      <formula>"E7A"</formula>
    </cfRule>
  </conditionalFormatting>
  <conditionalFormatting sqref="F112">
    <cfRule type="cellIs" dxfId="551" priority="721" stopIfTrue="1" operator="equal">
      <formula>"E7"</formula>
    </cfRule>
    <cfRule type="cellIs" dxfId="550" priority="722" stopIfTrue="1" operator="equal">
      <formula>"E7A"</formula>
    </cfRule>
  </conditionalFormatting>
  <conditionalFormatting sqref="F109">
    <cfRule type="cellIs" dxfId="549" priority="719" stopIfTrue="1" operator="equal">
      <formula>"E7"</formula>
    </cfRule>
    <cfRule type="cellIs" dxfId="548" priority="720" stopIfTrue="1" operator="equal">
      <formula>"E7A"</formula>
    </cfRule>
  </conditionalFormatting>
  <conditionalFormatting sqref="F110">
    <cfRule type="cellIs" dxfId="547" priority="717" stopIfTrue="1" operator="equal">
      <formula>"E7"</formula>
    </cfRule>
    <cfRule type="cellIs" dxfId="546" priority="718" stopIfTrue="1" operator="equal">
      <formula>"E7A"</formula>
    </cfRule>
  </conditionalFormatting>
  <conditionalFormatting sqref="F111">
    <cfRule type="cellIs" dxfId="545" priority="715" stopIfTrue="1" operator="equal">
      <formula>"E7"</formula>
    </cfRule>
    <cfRule type="cellIs" dxfId="544" priority="716" stopIfTrue="1" operator="equal">
      <formula>"E7A"</formula>
    </cfRule>
  </conditionalFormatting>
  <conditionalFormatting sqref="F151">
    <cfRule type="cellIs" dxfId="543" priority="686" stopIfTrue="1" operator="equal">
      <formula>"E7"</formula>
    </cfRule>
    <cfRule type="cellIs" dxfId="542" priority="687" stopIfTrue="1" operator="equal">
      <formula>"E7A"</formula>
    </cfRule>
  </conditionalFormatting>
  <conditionalFormatting sqref="F150">
    <cfRule type="cellIs" dxfId="541" priority="684" stopIfTrue="1" operator="equal">
      <formula>"E7"</formula>
    </cfRule>
    <cfRule type="cellIs" dxfId="540" priority="685" stopIfTrue="1" operator="equal">
      <formula>"E7A"</formula>
    </cfRule>
  </conditionalFormatting>
  <conditionalFormatting sqref="F154">
    <cfRule type="cellIs" dxfId="539" priority="676" stopIfTrue="1" operator="equal">
      <formula>"E7"</formula>
    </cfRule>
    <cfRule type="cellIs" dxfId="538" priority="677" stopIfTrue="1" operator="equal">
      <formula>"E7A"</formula>
    </cfRule>
  </conditionalFormatting>
  <conditionalFormatting sqref="F153">
    <cfRule type="cellIs" dxfId="537" priority="674" stopIfTrue="1" operator="equal">
      <formula>"E7"</formula>
    </cfRule>
    <cfRule type="cellIs" dxfId="536" priority="675" stopIfTrue="1" operator="equal">
      <formula>"E7A"</formula>
    </cfRule>
  </conditionalFormatting>
  <conditionalFormatting sqref="F152">
    <cfRule type="cellIs" dxfId="535" priority="672" stopIfTrue="1" operator="equal">
      <formula>"E7"</formula>
    </cfRule>
    <cfRule type="cellIs" dxfId="534" priority="673" stopIfTrue="1" operator="equal">
      <formula>"E7A"</formula>
    </cfRule>
  </conditionalFormatting>
  <conditionalFormatting sqref="F105">
    <cfRule type="cellIs" dxfId="533" priority="666" stopIfTrue="1" operator="equal">
      <formula>"E7"</formula>
    </cfRule>
    <cfRule type="cellIs" dxfId="532" priority="667" stopIfTrue="1" operator="equal">
      <formula>"E7A"</formula>
    </cfRule>
  </conditionalFormatting>
  <conditionalFormatting sqref="F106">
    <cfRule type="cellIs" dxfId="531" priority="654" stopIfTrue="1" operator="equal">
      <formula>"E7"</formula>
    </cfRule>
    <cfRule type="cellIs" dxfId="530" priority="655" stopIfTrue="1" operator="equal">
      <formula>"E7A"</formula>
    </cfRule>
  </conditionalFormatting>
  <conditionalFormatting sqref="F107">
    <cfRule type="cellIs" dxfId="529" priority="652" stopIfTrue="1" operator="equal">
      <formula>"E7"</formula>
    </cfRule>
    <cfRule type="cellIs" dxfId="528" priority="653" stopIfTrue="1" operator="equal">
      <formula>"E7A"</formula>
    </cfRule>
  </conditionalFormatting>
  <conditionalFormatting sqref="F221">
    <cfRule type="cellIs" dxfId="527" priority="650" stopIfTrue="1" operator="equal">
      <formula>"E7"</formula>
    </cfRule>
    <cfRule type="cellIs" dxfId="526" priority="651" stopIfTrue="1" operator="equal">
      <formula>"E7A"</formula>
    </cfRule>
  </conditionalFormatting>
  <conditionalFormatting sqref="F222">
    <cfRule type="cellIs" dxfId="525" priority="648" stopIfTrue="1" operator="equal">
      <formula>"E7"</formula>
    </cfRule>
    <cfRule type="cellIs" dxfId="524" priority="649" stopIfTrue="1" operator="equal">
      <formula>"E7A"</formula>
    </cfRule>
  </conditionalFormatting>
  <conditionalFormatting sqref="F199">
    <cfRule type="cellIs" dxfId="523" priority="646" stopIfTrue="1" operator="equal">
      <formula>"E7"</formula>
    </cfRule>
    <cfRule type="cellIs" dxfId="522" priority="647" stopIfTrue="1" operator="equal">
      <formula>"E7A"</formula>
    </cfRule>
  </conditionalFormatting>
  <conditionalFormatting sqref="F208">
    <cfRule type="cellIs" dxfId="521" priority="644" stopIfTrue="1" operator="equal">
      <formula>"E7"</formula>
    </cfRule>
    <cfRule type="cellIs" dxfId="520" priority="645" stopIfTrue="1" operator="equal">
      <formula>"E7A"</formula>
    </cfRule>
  </conditionalFormatting>
  <conditionalFormatting sqref="F200">
    <cfRule type="cellIs" dxfId="519" priority="642" stopIfTrue="1" operator="equal">
      <formula>"E7"</formula>
    </cfRule>
    <cfRule type="cellIs" dxfId="518" priority="643" stopIfTrue="1" operator="equal">
      <formula>"E7A"</formula>
    </cfRule>
  </conditionalFormatting>
  <conditionalFormatting sqref="F197">
    <cfRule type="cellIs" dxfId="517" priority="636" stopIfTrue="1" operator="equal">
      <formula>"E7"</formula>
    </cfRule>
    <cfRule type="cellIs" dxfId="516" priority="637" stopIfTrue="1" operator="equal">
      <formula>"E7A"</formula>
    </cfRule>
  </conditionalFormatting>
  <conditionalFormatting sqref="F196">
    <cfRule type="cellIs" dxfId="515" priority="640" stopIfTrue="1" operator="equal">
      <formula>"E7"</formula>
    </cfRule>
    <cfRule type="cellIs" dxfId="514" priority="641" stopIfTrue="1" operator="equal">
      <formula>"E7A"</formula>
    </cfRule>
  </conditionalFormatting>
  <conditionalFormatting sqref="F198">
    <cfRule type="cellIs" dxfId="513" priority="638" stopIfTrue="1" operator="equal">
      <formula>"E7"</formula>
    </cfRule>
    <cfRule type="cellIs" dxfId="512" priority="639" stopIfTrue="1" operator="equal">
      <formula>"E7A"</formula>
    </cfRule>
  </conditionalFormatting>
  <conditionalFormatting sqref="B7 B265 B255 B84 B102:B112 B274:B276 B289:B290 B250:B251 B245:B246 B150:B158 B175:B177 B260:B261 B115:B117">
    <cfRule type="expression" dxfId="511" priority="635">
      <formula>$B7="A"</formula>
    </cfRule>
  </conditionalFormatting>
  <conditionalFormatting sqref="B8:B9 B70:B75">
    <cfRule type="expression" dxfId="510" priority="634">
      <formula>$B8="A"</formula>
    </cfRule>
  </conditionalFormatting>
  <conditionalFormatting sqref="B162:B163">
    <cfRule type="expression" dxfId="509" priority="632">
      <formula>$B162="A"</formula>
    </cfRule>
  </conditionalFormatting>
  <conditionalFormatting sqref="B186:B188 B221:B230 B208 B196:B200 B232:B235">
    <cfRule type="expression" dxfId="508" priority="631">
      <formula>$B186="A"</formula>
    </cfRule>
  </conditionalFormatting>
  <conditionalFormatting sqref="B280">
    <cfRule type="expression" dxfId="507" priority="626">
      <formula>$B280="A"</formula>
    </cfRule>
  </conditionalFormatting>
  <conditionalFormatting sqref="F281">
    <cfRule type="cellIs" dxfId="506" priority="621" stopIfTrue="1" operator="equal">
      <formula>"E7"</formula>
    </cfRule>
    <cfRule type="cellIs" dxfId="505" priority="622" stopIfTrue="1" operator="equal">
      <formula>"E7A"</formula>
    </cfRule>
  </conditionalFormatting>
  <conditionalFormatting sqref="F285">
    <cfRule type="cellIs" dxfId="504" priority="617" stopIfTrue="1" operator="equal">
      <formula>"E7"</formula>
    </cfRule>
    <cfRule type="cellIs" dxfId="503" priority="618" stopIfTrue="1" operator="equal">
      <formula>"E7A"</formula>
    </cfRule>
  </conditionalFormatting>
  <conditionalFormatting sqref="B281 B285">
    <cfRule type="expression" dxfId="502" priority="616">
      <formula>$B281="A"</formula>
    </cfRule>
  </conditionalFormatting>
  <conditionalFormatting sqref="H6 AT6:BM6 FI6:FJ6 BO6:CG6 CI6:FG6">
    <cfRule type="expression" dxfId="501" priority="451">
      <formula>H302=0</formula>
    </cfRule>
  </conditionalFormatting>
  <conditionalFormatting sqref="F84">
    <cfRule type="cellIs" dxfId="500" priority="609" stopIfTrue="1" operator="equal">
      <formula>"E7"</formula>
    </cfRule>
    <cfRule type="cellIs" dxfId="499" priority="610" stopIfTrue="1" operator="equal">
      <formula>"E7A"</formula>
    </cfRule>
  </conditionalFormatting>
  <conditionalFormatting sqref="F102">
    <cfRule type="cellIs" dxfId="498" priority="605" stopIfTrue="1" operator="equal">
      <formula>"E7"</formula>
    </cfRule>
    <cfRule type="cellIs" dxfId="497" priority="606" stopIfTrue="1" operator="equal">
      <formula>"E7A"</formula>
    </cfRule>
  </conditionalFormatting>
  <conditionalFormatting sqref="F103">
    <cfRule type="cellIs" dxfId="496" priority="603" stopIfTrue="1" operator="equal">
      <formula>"E7"</formula>
    </cfRule>
    <cfRule type="cellIs" dxfId="495" priority="604" stopIfTrue="1" operator="equal">
      <formula>"E7A"</formula>
    </cfRule>
  </conditionalFormatting>
  <conditionalFormatting sqref="F104">
    <cfRule type="cellIs" dxfId="494" priority="601" stopIfTrue="1" operator="equal">
      <formula>"E7"</formula>
    </cfRule>
    <cfRule type="cellIs" dxfId="493" priority="602" stopIfTrue="1" operator="equal">
      <formula>"E7A"</formula>
    </cfRule>
  </conditionalFormatting>
  <conditionalFormatting sqref="F220">
    <cfRule type="cellIs" dxfId="492" priority="598" stopIfTrue="1" operator="equal">
      <formula>"E7"</formula>
    </cfRule>
    <cfRule type="cellIs" dxfId="491" priority="599" stopIfTrue="1" operator="equal">
      <formula>"E7A"</formula>
    </cfRule>
  </conditionalFormatting>
  <conditionalFormatting sqref="F214">
    <cfRule type="cellIs" dxfId="490" priority="596" stopIfTrue="1" operator="equal">
      <formula>"E7"</formula>
    </cfRule>
    <cfRule type="cellIs" dxfId="489" priority="597" stopIfTrue="1" operator="equal">
      <formula>"E7A"</formula>
    </cfRule>
  </conditionalFormatting>
  <conditionalFormatting sqref="F219">
    <cfRule type="cellIs" dxfId="488" priority="594" stopIfTrue="1" operator="equal">
      <formula>"E7"</formula>
    </cfRule>
    <cfRule type="cellIs" dxfId="487" priority="595" stopIfTrue="1" operator="equal">
      <formula>"E7A"</formula>
    </cfRule>
  </conditionalFormatting>
  <conditionalFormatting sqref="F216:F218">
    <cfRule type="cellIs" dxfId="486" priority="592" stopIfTrue="1" operator="equal">
      <formula>"E7"</formula>
    </cfRule>
    <cfRule type="cellIs" dxfId="485" priority="593" stopIfTrue="1" operator="equal">
      <formula>"E7A"</formula>
    </cfRule>
  </conditionalFormatting>
  <conditionalFormatting sqref="F212">
    <cfRule type="cellIs" dxfId="484" priority="586" stopIfTrue="1" operator="equal">
      <formula>"E7"</formula>
    </cfRule>
    <cfRule type="cellIs" dxfId="483" priority="587" stopIfTrue="1" operator="equal">
      <formula>"E7A"</formula>
    </cfRule>
  </conditionalFormatting>
  <conditionalFormatting sqref="F211">
    <cfRule type="cellIs" dxfId="482" priority="590" stopIfTrue="1" operator="equal">
      <formula>"E7"</formula>
    </cfRule>
    <cfRule type="cellIs" dxfId="481" priority="591" stopIfTrue="1" operator="equal">
      <formula>"E7A"</formula>
    </cfRule>
  </conditionalFormatting>
  <conditionalFormatting sqref="F213">
    <cfRule type="cellIs" dxfId="480" priority="588" stopIfTrue="1" operator="equal">
      <formula>"E7"</formula>
    </cfRule>
    <cfRule type="cellIs" dxfId="479" priority="589" stopIfTrue="1" operator="equal">
      <formula>"E7A"</formula>
    </cfRule>
  </conditionalFormatting>
  <conditionalFormatting sqref="F209">
    <cfRule type="cellIs" dxfId="478" priority="584" stopIfTrue="1" operator="equal">
      <formula>"E7"</formula>
    </cfRule>
    <cfRule type="cellIs" dxfId="477" priority="585" stopIfTrue="1" operator="equal">
      <formula>"E7A"</formula>
    </cfRule>
  </conditionalFormatting>
  <conditionalFormatting sqref="F210">
    <cfRule type="cellIs" dxfId="476" priority="582" stopIfTrue="1" operator="equal">
      <formula>"E7"</formula>
    </cfRule>
    <cfRule type="cellIs" dxfId="475" priority="583" stopIfTrue="1" operator="equal">
      <formula>"E7A"</formula>
    </cfRule>
  </conditionalFormatting>
  <conditionalFormatting sqref="B209:B214 B219:B220 B216">
    <cfRule type="expression" dxfId="474" priority="581">
      <formula>$B209="A"</formula>
    </cfRule>
  </conditionalFormatting>
  <conditionalFormatting sqref="F149">
    <cfRule type="cellIs" dxfId="473" priority="571" stopIfTrue="1" operator="equal">
      <formula>"E7"</formula>
    </cfRule>
    <cfRule type="cellIs" dxfId="472" priority="572" stopIfTrue="1" operator="equal">
      <formula>"E7A"</formula>
    </cfRule>
  </conditionalFormatting>
  <conditionalFormatting sqref="F145">
    <cfRule type="cellIs" dxfId="471" priority="569" stopIfTrue="1" operator="equal">
      <formula>"E7"</formula>
    </cfRule>
    <cfRule type="cellIs" dxfId="470" priority="570" stopIfTrue="1" operator="equal">
      <formula>"E7A"</formula>
    </cfRule>
  </conditionalFormatting>
  <conditionalFormatting sqref="F138">
    <cfRule type="cellIs" dxfId="469" priority="567" stopIfTrue="1" operator="equal">
      <formula>"E7"</formula>
    </cfRule>
    <cfRule type="cellIs" dxfId="468" priority="568" stopIfTrue="1" operator="equal">
      <formula>"E7A"</formula>
    </cfRule>
  </conditionalFormatting>
  <conditionalFormatting sqref="F148">
    <cfRule type="cellIs" dxfId="467" priority="565" stopIfTrue="1" operator="equal">
      <formula>"E7"</formula>
    </cfRule>
    <cfRule type="cellIs" dxfId="466" priority="566" stopIfTrue="1" operator="equal">
      <formula>"E7A"</formula>
    </cfRule>
  </conditionalFormatting>
  <conditionalFormatting sqref="F147">
    <cfRule type="cellIs" dxfId="465" priority="563" stopIfTrue="1" operator="equal">
      <formula>"E7"</formula>
    </cfRule>
    <cfRule type="cellIs" dxfId="464" priority="564" stopIfTrue="1" operator="equal">
      <formula>"E7A"</formula>
    </cfRule>
  </conditionalFormatting>
  <conditionalFormatting sqref="F146">
    <cfRule type="cellIs" dxfId="463" priority="561" stopIfTrue="1" operator="equal">
      <formula>"E7"</formula>
    </cfRule>
    <cfRule type="cellIs" dxfId="462" priority="562" stopIfTrue="1" operator="equal">
      <formula>"E7A"</formula>
    </cfRule>
  </conditionalFormatting>
  <conditionalFormatting sqref="B138 B145:B149">
    <cfRule type="expression" dxfId="461" priority="560">
      <formula>$B138="A"</formula>
    </cfRule>
  </conditionalFormatting>
  <conditionalFormatting sqref="F173">
    <cfRule type="cellIs" dxfId="460" priority="558" stopIfTrue="1" operator="equal">
      <formula>"E7"</formula>
    </cfRule>
    <cfRule type="cellIs" dxfId="459" priority="559" stopIfTrue="1" operator="equal">
      <formula>"E7A"</formula>
    </cfRule>
  </conditionalFormatting>
  <conditionalFormatting sqref="F174">
    <cfRule type="cellIs" dxfId="458" priority="556" stopIfTrue="1" operator="equal">
      <formula>"E7"</formula>
    </cfRule>
    <cfRule type="cellIs" dxfId="457" priority="557" stopIfTrue="1" operator="equal">
      <formula>"E7A"</formula>
    </cfRule>
  </conditionalFormatting>
  <conditionalFormatting sqref="F172">
    <cfRule type="cellIs" dxfId="456" priority="554" stopIfTrue="1" operator="equal">
      <formula>"E7"</formula>
    </cfRule>
    <cfRule type="cellIs" dxfId="455" priority="555" stopIfTrue="1" operator="equal">
      <formula>"E7A"</formula>
    </cfRule>
  </conditionalFormatting>
  <conditionalFormatting sqref="F164">
    <cfRule type="cellIs" dxfId="454" priority="550" stopIfTrue="1" operator="equal">
      <formula>"E7"</formula>
    </cfRule>
    <cfRule type="cellIs" dxfId="453" priority="551" stopIfTrue="1" operator="equal">
      <formula>"E7A"</formula>
    </cfRule>
  </conditionalFormatting>
  <conditionalFormatting sqref="B164 B172:B174">
    <cfRule type="expression" dxfId="452" priority="549">
      <formula>$B164="A"</formula>
    </cfRule>
  </conditionalFormatting>
  <conditionalFormatting sqref="F287">
    <cfRule type="cellIs" dxfId="451" priority="547" stopIfTrue="1" operator="equal">
      <formula>"E7"</formula>
    </cfRule>
    <cfRule type="cellIs" dxfId="450" priority="548" stopIfTrue="1" operator="equal">
      <formula>"E7A"</formula>
    </cfRule>
  </conditionalFormatting>
  <conditionalFormatting sqref="F288">
    <cfRule type="cellIs" dxfId="449" priority="545" stopIfTrue="1" operator="equal">
      <formula>"E7"</formula>
    </cfRule>
    <cfRule type="cellIs" dxfId="448" priority="546" stopIfTrue="1" operator="equal">
      <formula>"E7A"</formula>
    </cfRule>
  </conditionalFormatting>
  <conditionalFormatting sqref="B287:B288">
    <cfRule type="expression" dxfId="447" priority="544">
      <formula>$B287="A"</formula>
    </cfRule>
  </conditionalFormatting>
  <conditionalFormatting sqref="F286">
    <cfRule type="cellIs" dxfId="446" priority="542" stopIfTrue="1" operator="equal">
      <formula>"E7"</formula>
    </cfRule>
    <cfRule type="cellIs" dxfId="445" priority="543" stopIfTrue="1" operator="equal">
      <formula>"E7A"</formula>
    </cfRule>
  </conditionalFormatting>
  <conditionalFormatting sqref="B286">
    <cfRule type="expression" dxfId="444" priority="541">
      <formula>$B286="A"</formula>
    </cfRule>
  </conditionalFormatting>
  <conditionalFormatting sqref="F98">
    <cfRule type="cellIs" dxfId="443" priority="537" stopIfTrue="1" operator="equal">
      <formula>"E7"</formula>
    </cfRule>
    <cfRule type="cellIs" dxfId="442" priority="538" stopIfTrue="1" operator="equal">
      <formula>"E7A"</formula>
    </cfRule>
  </conditionalFormatting>
  <conditionalFormatting sqref="F99">
    <cfRule type="cellIs" dxfId="441" priority="535" stopIfTrue="1" operator="equal">
      <formula>"E7"</formula>
    </cfRule>
    <cfRule type="cellIs" dxfId="440" priority="536" stopIfTrue="1" operator="equal">
      <formula>"E7A"</formula>
    </cfRule>
  </conditionalFormatting>
  <conditionalFormatting sqref="F100:F101">
    <cfRule type="cellIs" dxfId="439" priority="533" stopIfTrue="1" operator="equal">
      <formula>"E7"</formula>
    </cfRule>
    <cfRule type="cellIs" dxfId="438" priority="534" stopIfTrue="1" operator="equal">
      <formula>"E7A"</formula>
    </cfRule>
  </conditionalFormatting>
  <conditionalFormatting sqref="B95:B101">
    <cfRule type="expression" dxfId="437" priority="532">
      <formula>$B95="A"</formula>
    </cfRule>
  </conditionalFormatting>
  <conditionalFormatting sqref="F95">
    <cfRule type="cellIs" dxfId="436" priority="530" stopIfTrue="1" operator="equal">
      <formula>"E7"</formula>
    </cfRule>
    <cfRule type="cellIs" dxfId="435" priority="531" stopIfTrue="1" operator="equal">
      <formula>"E7A"</formula>
    </cfRule>
  </conditionalFormatting>
  <conditionalFormatting sqref="F97">
    <cfRule type="cellIs" dxfId="434" priority="526" stopIfTrue="1" operator="equal">
      <formula>"E7"</formula>
    </cfRule>
    <cfRule type="cellIs" dxfId="433" priority="527" stopIfTrue="1" operator="equal">
      <formula>"E7A"</formula>
    </cfRule>
  </conditionalFormatting>
  <conditionalFormatting sqref="F144">
    <cfRule type="cellIs" dxfId="432" priority="524" stopIfTrue="1" operator="equal">
      <formula>"E7"</formula>
    </cfRule>
    <cfRule type="cellIs" dxfId="431" priority="525" stopIfTrue="1" operator="equal">
      <formula>"E7A"</formula>
    </cfRule>
  </conditionalFormatting>
  <conditionalFormatting sqref="B144">
    <cfRule type="expression" dxfId="430" priority="523">
      <formula>$B144="A"</formula>
    </cfRule>
  </conditionalFormatting>
  <conditionalFormatting sqref="F143">
    <cfRule type="cellIs" dxfId="429" priority="521" stopIfTrue="1" operator="equal">
      <formula>"E7"</formula>
    </cfRule>
    <cfRule type="cellIs" dxfId="428" priority="522" stopIfTrue="1" operator="equal">
      <formula>"E7A"</formula>
    </cfRule>
  </conditionalFormatting>
  <conditionalFormatting sqref="B143">
    <cfRule type="expression" dxfId="427" priority="512">
      <formula>$B143="A"</formula>
    </cfRule>
  </conditionalFormatting>
  <conditionalFormatting sqref="F168">
    <cfRule type="cellIs" dxfId="426" priority="505" stopIfTrue="1" operator="equal">
      <formula>"E7"</formula>
    </cfRule>
    <cfRule type="cellIs" dxfId="425" priority="506" stopIfTrue="1" operator="equal">
      <formula>"E7A"</formula>
    </cfRule>
  </conditionalFormatting>
  <conditionalFormatting sqref="F169">
    <cfRule type="cellIs" dxfId="424" priority="503" stopIfTrue="1" operator="equal">
      <formula>"E7"</formula>
    </cfRule>
    <cfRule type="cellIs" dxfId="423" priority="504" stopIfTrue="1" operator="equal">
      <formula>"E7A"</formula>
    </cfRule>
  </conditionalFormatting>
  <conditionalFormatting sqref="B168:B169">
    <cfRule type="expression" dxfId="422" priority="500">
      <formula>$B168="A"</formula>
    </cfRule>
  </conditionalFormatting>
  <conditionalFormatting sqref="F207">
    <cfRule type="cellIs" dxfId="421" priority="496" stopIfTrue="1" operator="equal">
      <formula>"E7"</formula>
    </cfRule>
    <cfRule type="cellIs" dxfId="420" priority="497" stopIfTrue="1" operator="equal">
      <formula>"E7A"</formula>
    </cfRule>
  </conditionalFormatting>
  <conditionalFormatting sqref="F206">
    <cfRule type="cellIs" dxfId="419" priority="498" stopIfTrue="1" operator="equal">
      <formula>"E7"</formula>
    </cfRule>
    <cfRule type="cellIs" dxfId="418" priority="499" stopIfTrue="1" operator="equal">
      <formula>"E7A"</formula>
    </cfRule>
  </conditionalFormatting>
  <conditionalFormatting sqref="F202">
    <cfRule type="cellIs" dxfId="417" priority="494" stopIfTrue="1" operator="equal">
      <formula>"E7"</formula>
    </cfRule>
    <cfRule type="cellIs" dxfId="416" priority="495" stopIfTrue="1" operator="equal">
      <formula>"E7A"</formula>
    </cfRule>
  </conditionalFormatting>
  <conditionalFormatting sqref="F205">
    <cfRule type="cellIs" dxfId="415" priority="492" stopIfTrue="1" operator="equal">
      <formula>"E7"</formula>
    </cfRule>
    <cfRule type="cellIs" dxfId="414" priority="493" stopIfTrue="1" operator="equal">
      <formula>"E7A"</formula>
    </cfRule>
  </conditionalFormatting>
  <conditionalFormatting sqref="B202 B205:B207">
    <cfRule type="expression" dxfId="413" priority="491">
      <formula>$B202="A"</formula>
    </cfRule>
  </conditionalFormatting>
  <conditionalFormatting sqref="F273">
    <cfRule type="cellIs" dxfId="412" priority="475" stopIfTrue="1" operator="equal">
      <formula>"E7"</formula>
    </cfRule>
    <cfRule type="cellIs" dxfId="411" priority="476" stopIfTrue="1" operator="equal">
      <formula>"E7A"</formula>
    </cfRule>
  </conditionalFormatting>
  <conditionalFormatting sqref="B273">
    <cfRule type="expression" dxfId="410" priority="474">
      <formula>$B273="A"</formula>
    </cfRule>
  </conditionalFormatting>
  <conditionalFormatting sqref="B76">
    <cfRule type="expression" dxfId="409" priority="473">
      <formula>$B76="A"</formula>
    </cfRule>
  </conditionalFormatting>
  <conditionalFormatting sqref="F81">
    <cfRule type="cellIs" dxfId="408" priority="469" stopIfTrue="1" operator="equal">
      <formula>"E7"</formula>
    </cfRule>
    <cfRule type="cellIs" dxfId="407" priority="470" stopIfTrue="1" operator="equal">
      <formula>"E7A"</formula>
    </cfRule>
  </conditionalFormatting>
  <conditionalFormatting sqref="F82">
    <cfRule type="cellIs" dxfId="406" priority="467" stopIfTrue="1" operator="equal">
      <formula>"E7"</formula>
    </cfRule>
    <cfRule type="cellIs" dxfId="405" priority="468" stopIfTrue="1" operator="equal">
      <formula>"E7A"</formula>
    </cfRule>
  </conditionalFormatting>
  <conditionalFormatting sqref="F83">
    <cfRule type="cellIs" dxfId="404" priority="465" stopIfTrue="1" operator="equal">
      <formula>"E7"</formula>
    </cfRule>
    <cfRule type="cellIs" dxfId="403" priority="466" stopIfTrue="1" operator="equal">
      <formula>"E7A"</formula>
    </cfRule>
  </conditionalFormatting>
  <conditionalFormatting sqref="B77 B79:B83">
    <cfRule type="expression" dxfId="402" priority="464">
      <formula>$B77="A"</formula>
    </cfRule>
  </conditionalFormatting>
  <conditionalFormatting sqref="F79">
    <cfRule type="cellIs" dxfId="401" priority="460" stopIfTrue="1" operator="equal">
      <formula>"E7"</formula>
    </cfRule>
    <cfRule type="cellIs" dxfId="400" priority="461" stopIfTrue="1" operator="equal">
      <formula>"E7A"</formula>
    </cfRule>
  </conditionalFormatting>
  <conditionalFormatting sqref="F80">
    <cfRule type="cellIs" dxfId="399" priority="458" stopIfTrue="1" operator="equal">
      <formula>"E7"</formula>
    </cfRule>
    <cfRule type="cellIs" dxfId="398" priority="459" stopIfTrue="1" operator="equal">
      <formula>"E7A"</formula>
    </cfRule>
  </conditionalFormatting>
  <conditionalFormatting sqref="I6:L6">
    <cfRule type="expression" dxfId="397" priority="445">
      <formula>I302=0</formula>
    </cfRule>
  </conditionalFormatting>
  <conditionalFormatting sqref="FI1:FJ1 H1:L1 AT1:BM1 BO1:CG1 CI1:FG1">
    <cfRule type="duplicateValues" dxfId="396" priority="444"/>
  </conditionalFormatting>
  <conditionalFormatting sqref="I1:K1">
    <cfRule type="duplicateValues" dxfId="395" priority="442"/>
  </conditionalFormatting>
  <conditionalFormatting sqref="AV1">
    <cfRule type="duplicateValues" dxfId="394" priority="441"/>
  </conditionalFormatting>
  <conditionalFormatting sqref="F62">
    <cfRule type="cellIs" dxfId="393" priority="439" stopIfTrue="1" operator="equal">
      <formula>"E7"</formula>
    </cfRule>
    <cfRule type="cellIs" dxfId="392" priority="440" stopIfTrue="1" operator="equal">
      <formula>"E7A"</formula>
    </cfRule>
  </conditionalFormatting>
  <conditionalFormatting sqref="F11">
    <cfRule type="cellIs" dxfId="391" priority="437" stopIfTrue="1" operator="equal">
      <formula>"E7"</formula>
    </cfRule>
    <cfRule type="cellIs" dxfId="390" priority="438" stopIfTrue="1" operator="equal">
      <formula>"E7A"</formula>
    </cfRule>
  </conditionalFormatting>
  <conditionalFormatting sqref="F10">
    <cfRule type="cellIs" dxfId="389" priority="435" stopIfTrue="1" operator="equal">
      <formula>"E7"</formula>
    </cfRule>
    <cfRule type="cellIs" dxfId="388" priority="436" stopIfTrue="1" operator="equal">
      <formula>"E7A"</formula>
    </cfRule>
  </conditionalFormatting>
  <conditionalFormatting sqref="F63">
    <cfRule type="cellIs" dxfId="387" priority="433" stopIfTrue="1" operator="equal">
      <formula>"E7"</formula>
    </cfRule>
    <cfRule type="cellIs" dxfId="386" priority="434" stopIfTrue="1" operator="equal">
      <formula>"E7A"</formula>
    </cfRule>
  </conditionalFormatting>
  <conditionalFormatting sqref="B10:B11 B62:B63">
    <cfRule type="expression" dxfId="385" priority="432">
      <formula>$B10="A"</formula>
    </cfRule>
  </conditionalFormatting>
  <conditionalFormatting sqref="B64">
    <cfRule type="expression" dxfId="384" priority="431">
      <formula>$B64="A"</formula>
    </cfRule>
  </conditionalFormatting>
  <conditionalFormatting sqref="F64">
    <cfRule type="cellIs" dxfId="383" priority="429" stopIfTrue="1" operator="equal">
      <formula>"E7"</formula>
    </cfRule>
    <cfRule type="cellIs" dxfId="382" priority="430" stopIfTrue="1" operator="equal">
      <formula>"E7A"</formula>
    </cfRule>
  </conditionalFormatting>
  <conditionalFormatting sqref="F68">
    <cfRule type="cellIs" dxfId="381" priority="427" stopIfTrue="1" operator="equal">
      <formula>"E7"</formula>
    </cfRule>
    <cfRule type="cellIs" dxfId="380" priority="428" stopIfTrue="1" operator="equal">
      <formula>"E7A"</formula>
    </cfRule>
  </conditionalFormatting>
  <conditionalFormatting sqref="F69">
    <cfRule type="cellIs" dxfId="379" priority="425" stopIfTrue="1" operator="equal">
      <formula>"E7"</formula>
    </cfRule>
    <cfRule type="cellIs" dxfId="378" priority="426" stopIfTrue="1" operator="equal">
      <formula>"E7A"</formula>
    </cfRule>
  </conditionalFormatting>
  <conditionalFormatting sqref="B65:B69">
    <cfRule type="expression" dxfId="377" priority="424">
      <formula>$B65="A"</formula>
    </cfRule>
  </conditionalFormatting>
  <conditionalFormatting sqref="F65">
    <cfRule type="cellIs" dxfId="376" priority="422" stopIfTrue="1" operator="equal">
      <formula>"E7"</formula>
    </cfRule>
    <cfRule type="cellIs" dxfId="375" priority="423" stopIfTrue="1" operator="equal">
      <formula>"E7A"</formula>
    </cfRule>
  </conditionalFormatting>
  <conditionalFormatting sqref="F66">
    <cfRule type="cellIs" dxfId="374" priority="420" stopIfTrue="1" operator="equal">
      <formula>"E7"</formula>
    </cfRule>
    <cfRule type="cellIs" dxfId="373" priority="421" stopIfTrue="1" operator="equal">
      <formula>"E7A"</formula>
    </cfRule>
  </conditionalFormatting>
  <conditionalFormatting sqref="F67">
    <cfRule type="cellIs" dxfId="372" priority="418" stopIfTrue="1" operator="equal">
      <formula>"E7"</formula>
    </cfRule>
    <cfRule type="cellIs" dxfId="371" priority="419" stopIfTrue="1" operator="equal">
      <formula>"E7A"</formula>
    </cfRule>
  </conditionalFormatting>
  <conditionalFormatting sqref="H4">
    <cfRule type="duplicateValues" dxfId="370" priority="417"/>
  </conditionalFormatting>
  <conditionalFormatting sqref="FI4:FJ4 I4:L4 AT4:BM4 BO4:CG4 CI4:FG4">
    <cfRule type="duplicateValues" dxfId="369" priority="416"/>
  </conditionalFormatting>
  <conditionalFormatting sqref="H314">
    <cfRule type="expression" dxfId="368" priority="415">
      <formula>H314&lt;0</formula>
    </cfRule>
  </conditionalFormatting>
  <conditionalFormatting sqref="I314:L314 AT314:BM314 FI314:FJ314 BO314:CG314 CI314:FG314">
    <cfRule type="expression" dxfId="367" priority="414">
      <formula>I314&lt;0</formula>
    </cfRule>
  </conditionalFormatting>
  <conditionalFormatting sqref="H315:H317">
    <cfRule type="expression" dxfId="366" priority="413">
      <formula>H315&lt;0</formula>
    </cfRule>
  </conditionalFormatting>
  <conditionalFormatting sqref="I315:L317 AT315:BM317 FI315:FJ317 BO315:CG317 CI315:FG317">
    <cfRule type="expression" dxfId="365" priority="412">
      <formula>I315&lt;0</formula>
    </cfRule>
  </conditionalFormatting>
  <conditionalFormatting sqref="F137">
    <cfRule type="cellIs" dxfId="364" priority="410" stopIfTrue="1" operator="equal">
      <formula>"E7"</formula>
    </cfRule>
    <cfRule type="cellIs" dxfId="363" priority="411" stopIfTrue="1" operator="equal">
      <formula>"E7A"</formula>
    </cfRule>
  </conditionalFormatting>
  <conditionalFormatting sqref="F133">
    <cfRule type="cellIs" dxfId="362" priority="408" stopIfTrue="1" operator="equal">
      <formula>"E7"</formula>
    </cfRule>
    <cfRule type="cellIs" dxfId="361" priority="409" stopIfTrue="1" operator="equal">
      <formula>"E7A"</formula>
    </cfRule>
  </conditionalFormatting>
  <conditionalFormatting sqref="F136">
    <cfRule type="cellIs" dxfId="360" priority="404" stopIfTrue="1" operator="equal">
      <formula>"E7"</formula>
    </cfRule>
    <cfRule type="cellIs" dxfId="359" priority="405" stopIfTrue="1" operator="equal">
      <formula>"E7A"</formula>
    </cfRule>
  </conditionalFormatting>
  <conditionalFormatting sqref="F135">
    <cfRule type="cellIs" dxfId="358" priority="402" stopIfTrue="1" operator="equal">
      <formula>"E7"</formula>
    </cfRule>
    <cfRule type="cellIs" dxfId="357" priority="403" stopIfTrue="1" operator="equal">
      <formula>"E7A"</formula>
    </cfRule>
  </conditionalFormatting>
  <conditionalFormatting sqref="F134">
    <cfRule type="cellIs" dxfId="356" priority="400" stopIfTrue="1" operator="equal">
      <formula>"E7"</formula>
    </cfRule>
    <cfRule type="cellIs" dxfId="355" priority="401" stopIfTrue="1" operator="equal">
      <formula>"E7A"</formula>
    </cfRule>
  </conditionalFormatting>
  <conditionalFormatting sqref="B133:B137">
    <cfRule type="expression" dxfId="354" priority="399">
      <formula>$B133="A"</formula>
    </cfRule>
  </conditionalFormatting>
  <conditionalFormatting sqref="F132">
    <cfRule type="cellIs" dxfId="353" priority="397" stopIfTrue="1" operator="equal">
      <formula>"E7"</formula>
    </cfRule>
    <cfRule type="cellIs" dxfId="352" priority="398" stopIfTrue="1" operator="equal">
      <formula>"E7A"</formula>
    </cfRule>
  </conditionalFormatting>
  <conditionalFormatting sqref="B132">
    <cfRule type="expression" dxfId="351" priority="396">
      <formula>$B132="A"</formula>
    </cfRule>
  </conditionalFormatting>
  <conditionalFormatting sqref="F131">
    <cfRule type="cellIs" dxfId="350" priority="394" stopIfTrue="1" operator="equal">
      <formula>"E7"</formula>
    </cfRule>
    <cfRule type="cellIs" dxfId="349" priority="395" stopIfTrue="1" operator="equal">
      <formula>"E7A"</formula>
    </cfRule>
  </conditionalFormatting>
  <conditionalFormatting sqref="F130">
    <cfRule type="cellIs" dxfId="348" priority="390" stopIfTrue="1" operator="equal">
      <formula>"E7"</formula>
    </cfRule>
    <cfRule type="cellIs" dxfId="347" priority="391" stopIfTrue="1" operator="equal">
      <formula>"E7A"</formula>
    </cfRule>
  </conditionalFormatting>
  <conditionalFormatting sqref="F129">
    <cfRule type="cellIs" dxfId="346" priority="388" stopIfTrue="1" operator="equal">
      <formula>"E7"</formula>
    </cfRule>
    <cfRule type="cellIs" dxfId="345" priority="389" stopIfTrue="1" operator="equal">
      <formula>"E7A"</formula>
    </cfRule>
  </conditionalFormatting>
  <conditionalFormatting sqref="B129:B131">
    <cfRule type="expression" dxfId="344" priority="385">
      <formula>$B129="A"</formula>
    </cfRule>
  </conditionalFormatting>
  <conditionalFormatting sqref="F272">
    <cfRule type="cellIs" dxfId="343" priority="383" stopIfTrue="1" operator="equal">
      <formula>"E7"</formula>
    </cfRule>
    <cfRule type="cellIs" dxfId="342" priority="384" stopIfTrue="1" operator="equal">
      <formula>"E7A"</formula>
    </cfRule>
  </conditionalFormatting>
  <conditionalFormatting sqref="B272">
    <cfRule type="expression" dxfId="341" priority="382">
      <formula>$B272="A"</formula>
    </cfRule>
  </conditionalFormatting>
  <conditionalFormatting sqref="F271">
    <cfRule type="cellIs" dxfId="340" priority="380" stopIfTrue="1" operator="equal">
      <formula>"E7"</formula>
    </cfRule>
    <cfRule type="cellIs" dxfId="339" priority="381" stopIfTrue="1" operator="equal">
      <formula>"E7A"</formula>
    </cfRule>
  </conditionalFormatting>
  <conditionalFormatting sqref="B271">
    <cfRule type="expression" dxfId="338" priority="379">
      <formula>$B271="A"</formula>
    </cfRule>
  </conditionalFormatting>
  <conditionalFormatting sqref="F270">
    <cfRule type="cellIs" dxfId="337" priority="377" stopIfTrue="1" operator="equal">
      <formula>"E7"</formula>
    </cfRule>
    <cfRule type="cellIs" dxfId="336" priority="378" stopIfTrue="1" operator="equal">
      <formula>"E7A"</formula>
    </cfRule>
  </conditionalFormatting>
  <conditionalFormatting sqref="B270">
    <cfRule type="expression" dxfId="335" priority="376">
      <formula>$B270="A"</formula>
    </cfRule>
  </conditionalFormatting>
  <conditionalFormatting sqref="F269">
    <cfRule type="cellIs" dxfId="334" priority="374" stopIfTrue="1" operator="equal">
      <formula>"E7"</formula>
    </cfRule>
    <cfRule type="cellIs" dxfId="333" priority="375" stopIfTrue="1" operator="equal">
      <formula>"E7A"</formula>
    </cfRule>
  </conditionalFormatting>
  <conditionalFormatting sqref="B269">
    <cfRule type="expression" dxfId="332" priority="373">
      <formula>$B269="A"</formula>
    </cfRule>
  </conditionalFormatting>
  <conditionalFormatting sqref="F268">
    <cfRule type="cellIs" dxfId="331" priority="371" stopIfTrue="1" operator="equal">
      <formula>"E7"</formula>
    </cfRule>
    <cfRule type="cellIs" dxfId="330" priority="372" stopIfTrue="1" operator="equal">
      <formula>"E7A"</formula>
    </cfRule>
  </conditionalFormatting>
  <conditionalFormatting sqref="B268">
    <cfRule type="expression" dxfId="329" priority="370">
      <formula>$B268="A"</formula>
    </cfRule>
  </conditionalFormatting>
  <conditionalFormatting sqref="F267">
    <cfRule type="cellIs" dxfId="328" priority="368" stopIfTrue="1" operator="equal">
      <formula>"E7"</formula>
    </cfRule>
    <cfRule type="cellIs" dxfId="327" priority="369" stopIfTrue="1" operator="equal">
      <formula>"E7A"</formula>
    </cfRule>
  </conditionalFormatting>
  <conditionalFormatting sqref="B267">
    <cfRule type="expression" dxfId="326" priority="367">
      <formula>$B267="A"</formula>
    </cfRule>
  </conditionalFormatting>
  <conditionalFormatting sqref="F266">
    <cfRule type="cellIs" dxfId="325" priority="365" stopIfTrue="1" operator="equal">
      <formula>"E7"</formula>
    </cfRule>
    <cfRule type="cellIs" dxfId="324" priority="366" stopIfTrue="1" operator="equal">
      <formula>"E7A"</formula>
    </cfRule>
  </conditionalFormatting>
  <conditionalFormatting sqref="B266">
    <cfRule type="expression" dxfId="323" priority="364">
      <formula>$B266="A"</formula>
    </cfRule>
  </conditionalFormatting>
  <conditionalFormatting sqref="AI6:AS6">
    <cfRule type="expression" dxfId="322" priority="361">
      <formula>AI302=0</formula>
    </cfRule>
  </conditionalFormatting>
  <conditionalFormatting sqref="AI1:AS1">
    <cfRule type="duplicateValues" dxfId="321" priority="360"/>
  </conditionalFormatting>
  <conditionalFormatting sqref="AK1">
    <cfRule type="duplicateValues" dxfId="320" priority="359"/>
  </conditionalFormatting>
  <conditionalFormatting sqref="AI4:AS4">
    <cfRule type="duplicateValues" dxfId="319" priority="358"/>
  </conditionalFormatting>
  <conditionalFormatting sqref="AI314:AS314">
    <cfRule type="expression" dxfId="318" priority="357">
      <formula>AI314&lt;0</formula>
    </cfRule>
  </conditionalFormatting>
  <conditionalFormatting sqref="AI315:AS317">
    <cfRule type="expression" dxfId="317" priority="356">
      <formula>AI315&lt;0</formula>
    </cfRule>
  </conditionalFormatting>
  <conditionalFormatting sqref="X6:AH6">
    <cfRule type="expression" dxfId="316" priority="353">
      <formula>X302=0</formula>
    </cfRule>
  </conditionalFormatting>
  <conditionalFormatting sqref="X1:AH1">
    <cfRule type="duplicateValues" dxfId="315" priority="352"/>
  </conditionalFormatting>
  <conditionalFormatting sqref="Z1">
    <cfRule type="duplicateValues" dxfId="314" priority="351"/>
  </conditionalFormatting>
  <conditionalFormatting sqref="X4:AH4">
    <cfRule type="duplicateValues" dxfId="313" priority="350"/>
  </conditionalFormatting>
  <conditionalFormatting sqref="X314:AH314">
    <cfRule type="expression" dxfId="312" priority="349">
      <formula>X314&lt;0</formula>
    </cfRule>
  </conditionalFormatting>
  <conditionalFormatting sqref="X315:AH317">
    <cfRule type="expression" dxfId="311" priority="348">
      <formula>X315&lt;0</formula>
    </cfRule>
  </conditionalFormatting>
  <conditionalFormatting sqref="M6:W6">
    <cfRule type="expression" dxfId="310" priority="345">
      <formula>M302=0</formula>
    </cfRule>
  </conditionalFormatting>
  <conditionalFormatting sqref="M1:W1">
    <cfRule type="duplicateValues" dxfId="309" priority="344"/>
  </conditionalFormatting>
  <conditionalFormatting sqref="O1">
    <cfRule type="duplicateValues" dxfId="308" priority="343"/>
  </conditionalFormatting>
  <conditionalFormatting sqref="M4:W4">
    <cfRule type="duplicateValues" dxfId="307" priority="342"/>
  </conditionalFormatting>
  <conditionalFormatting sqref="M314:W314">
    <cfRule type="expression" dxfId="306" priority="341">
      <formula>M314&lt;0</formula>
    </cfRule>
  </conditionalFormatting>
  <conditionalFormatting sqref="M315:W317">
    <cfRule type="expression" dxfId="305" priority="340">
      <formula>M315&lt;0</formula>
    </cfRule>
  </conditionalFormatting>
  <conditionalFormatting sqref="F50">
    <cfRule type="cellIs" dxfId="304" priority="338" stopIfTrue="1" operator="equal">
      <formula>"E7"</formula>
    </cfRule>
    <cfRule type="cellIs" dxfId="303" priority="339" stopIfTrue="1" operator="equal">
      <formula>"E7A"</formula>
    </cfRule>
  </conditionalFormatting>
  <conditionalFormatting sqref="F48:F49">
    <cfRule type="cellIs" dxfId="302" priority="336" stopIfTrue="1" operator="equal">
      <formula>"E7"</formula>
    </cfRule>
    <cfRule type="cellIs" dxfId="301" priority="337" stopIfTrue="1" operator="equal">
      <formula>"E7A"</formula>
    </cfRule>
  </conditionalFormatting>
  <conditionalFormatting sqref="F47">
    <cfRule type="cellIs" dxfId="300" priority="334" stopIfTrue="1" operator="equal">
      <formula>"E7"</formula>
    </cfRule>
    <cfRule type="cellIs" dxfId="299" priority="335" stopIfTrue="1" operator="equal">
      <formula>"E7A"</formula>
    </cfRule>
  </conditionalFormatting>
  <conditionalFormatting sqref="F52">
    <cfRule type="cellIs" dxfId="298" priority="332" stopIfTrue="1" operator="equal">
      <formula>"E7"</formula>
    </cfRule>
    <cfRule type="cellIs" dxfId="297" priority="333" stopIfTrue="1" operator="equal">
      <formula>"E7A"</formula>
    </cfRule>
  </conditionalFormatting>
  <conditionalFormatting sqref="B60">
    <cfRule type="expression" dxfId="296" priority="331">
      <formula>$B60="A"</formula>
    </cfRule>
  </conditionalFormatting>
  <conditionalFormatting sqref="B47:B48 B50 B52">
    <cfRule type="expression" dxfId="295" priority="330">
      <formula>$B47="A"</formula>
    </cfRule>
  </conditionalFormatting>
  <conditionalFormatting sqref="F60">
    <cfRule type="cellIs" dxfId="294" priority="328" stopIfTrue="1" operator="equal">
      <formula>"E7"</formula>
    </cfRule>
    <cfRule type="cellIs" dxfId="293" priority="329" stopIfTrue="1" operator="equal">
      <formula>"E7A"</formula>
    </cfRule>
  </conditionalFormatting>
  <conditionalFormatting sqref="B61">
    <cfRule type="expression" dxfId="292" priority="327">
      <formula>$B61="A"</formula>
    </cfRule>
  </conditionalFormatting>
  <conditionalFormatting sqref="F61">
    <cfRule type="cellIs" dxfId="291" priority="325" stopIfTrue="1" operator="equal">
      <formula>"E7"</formula>
    </cfRule>
    <cfRule type="cellIs" dxfId="290" priority="326" stopIfTrue="1" operator="equal">
      <formula>"E7A"</formula>
    </cfRule>
  </conditionalFormatting>
  <conditionalFormatting sqref="B53">
    <cfRule type="expression" dxfId="289" priority="324">
      <formula>$B53="A"</formula>
    </cfRule>
  </conditionalFormatting>
  <conditionalFormatting sqref="F53">
    <cfRule type="cellIs" dxfId="288" priority="322" stopIfTrue="1" operator="equal">
      <formula>"E7"</formula>
    </cfRule>
    <cfRule type="cellIs" dxfId="287" priority="323" stopIfTrue="1" operator="equal">
      <formula>"E7A"</formula>
    </cfRule>
  </conditionalFormatting>
  <conditionalFormatting sqref="F57">
    <cfRule type="cellIs" dxfId="286" priority="320" stopIfTrue="1" operator="equal">
      <formula>"E7"</formula>
    </cfRule>
    <cfRule type="cellIs" dxfId="285" priority="321" stopIfTrue="1" operator="equal">
      <formula>"E7A"</formula>
    </cfRule>
  </conditionalFormatting>
  <conditionalFormatting sqref="F58">
    <cfRule type="cellIs" dxfId="284" priority="318" stopIfTrue="1" operator="equal">
      <formula>"E7"</formula>
    </cfRule>
    <cfRule type="cellIs" dxfId="283" priority="319" stopIfTrue="1" operator="equal">
      <formula>"E7A"</formula>
    </cfRule>
  </conditionalFormatting>
  <conditionalFormatting sqref="F59">
    <cfRule type="cellIs" dxfId="282" priority="316" stopIfTrue="1" operator="equal">
      <formula>"E7"</formula>
    </cfRule>
    <cfRule type="cellIs" dxfId="281" priority="317" stopIfTrue="1" operator="equal">
      <formula>"E7A"</formula>
    </cfRule>
  </conditionalFormatting>
  <conditionalFormatting sqref="B54:B59">
    <cfRule type="expression" dxfId="280" priority="315">
      <formula>$B54="A"</formula>
    </cfRule>
  </conditionalFormatting>
  <conditionalFormatting sqref="F54">
    <cfRule type="cellIs" dxfId="279" priority="313" stopIfTrue="1" operator="equal">
      <formula>"E7"</formula>
    </cfRule>
    <cfRule type="cellIs" dxfId="278" priority="314" stopIfTrue="1" operator="equal">
      <formula>"E7A"</formula>
    </cfRule>
  </conditionalFormatting>
  <conditionalFormatting sqref="F55">
    <cfRule type="cellIs" dxfId="277" priority="311" stopIfTrue="1" operator="equal">
      <formula>"E7"</formula>
    </cfRule>
    <cfRule type="cellIs" dxfId="276" priority="312" stopIfTrue="1" operator="equal">
      <formula>"E7A"</formula>
    </cfRule>
  </conditionalFormatting>
  <conditionalFormatting sqref="F56">
    <cfRule type="cellIs" dxfId="275" priority="309" stopIfTrue="1" operator="equal">
      <formula>"E7"</formula>
    </cfRule>
    <cfRule type="cellIs" dxfId="274" priority="310" stopIfTrue="1" operator="equal">
      <formula>"E7A"</formula>
    </cfRule>
  </conditionalFormatting>
  <conditionalFormatting sqref="F38">
    <cfRule type="cellIs" dxfId="273" priority="307" stopIfTrue="1" operator="equal">
      <formula>"E7"</formula>
    </cfRule>
    <cfRule type="cellIs" dxfId="272" priority="308" stopIfTrue="1" operator="equal">
      <formula>"E7A"</formula>
    </cfRule>
  </conditionalFormatting>
  <conditionalFormatting sqref="F40">
    <cfRule type="cellIs" dxfId="271" priority="305" stopIfTrue="1" operator="equal">
      <formula>"E7"</formula>
    </cfRule>
    <cfRule type="cellIs" dxfId="270" priority="306" stopIfTrue="1" operator="equal">
      <formula>"E7A"</formula>
    </cfRule>
  </conditionalFormatting>
  <conditionalFormatting sqref="B38 B40">
    <cfRule type="expression" dxfId="269" priority="304">
      <formula>$B38="A"</formula>
    </cfRule>
  </conditionalFormatting>
  <conditionalFormatting sqref="B41">
    <cfRule type="expression" dxfId="268" priority="303">
      <formula>$B41="A"</formula>
    </cfRule>
  </conditionalFormatting>
  <conditionalFormatting sqref="F41">
    <cfRule type="cellIs" dxfId="267" priority="301" stopIfTrue="1" operator="equal">
      <formula>"E7"</formula>
    </cfRule>
    <cfRule type="cellIs" dxfId="266" priority="302" stopIfTrue="1" operator="equal">
      <formula>"E7A"</formula>
    </cfRule>
  </conditionalFormatting>
  <conditionalFormatting sqref="F45">
    <cfRule type="cellIs" dxfId="265" priority="299" stopIfTrue="1" operator="equal">
      <formula>"E7"</formula>
    </cfRule>
    <cfRule type="cellIs" dxfId="264" priority="300" stopIfTrue="1" operator="equal">
      <formula>"E7A"</formula>
    </cfRule>
  </conditionalFormatting>
  <conditionalFormatting sqref="F46">
    <cfRule type="cellIs" dxfId="263" priority="297" stopIfTrue="1" operator="equal">
      <formula>"E7"</formula>
    </cfRule>
    <cfRule type="cellIs" dxfId="262" priority="298" stopIfTrue="1" operator="equal">
      <formula>"E7A"</formula>
    </cfRule>
  </conditionalFormatting>
  <conditionalFormatting sqref="B42:B46">
    <cfRule type="expression" dxfId="261" priority="296">
      <formula>$B42="A"</formula>
    </cfRule>
  </conditionalFormatting>
  <conditionalFormatting sqref="F42">
    <cfRule type="cellIs" dxfId="260" priority="294" stopIfTrue="1" operator="equal">
      <formula>"E7"</formula>
    </cfRule>
    <cfRule type="cellIs" dxfId="259" priority="295" stopIfTrue="1" operator="equal">
      <formula>"E7A"</formula>
    </cfRule>
  </conditionalFormatting>
  <conditionalFormatting sqref="F43">
    <cfRule type="cellIs" dxfId="258" priority="292" stopIfTrue="1" operator="equal">
      <formula>"E7"</formula>
    </cfRule>
    <cfRule type="cellIs" dxfId="257" priority="293" stopIfTrue="1" operator="equal">
      <formula>"E7A"</formula>
    </cfRule>
  </conditionalFormatting>
  <conditionalFormatting sqref="F44">
    <cfRule type="cellIs" dxfId="256" priority="290" stopIfTrue="1" operator="equal">
      <formula>"E7"</formula>
    </cfRule>
    <cfRule type="cellIs" dxfId="255" priority="291" stopIfTrue="1" operator="equal">
      <formula>"E7A"</formula>
    </cfRule>
  </conditionalFormatting>
  <conditionalFormatting sqref="F258">
    <cfRule type="cellIs" dxfId="254" priority="286" stopIfTrue="1" operator="equal">
      <formula>"E7"</formula>
    </cfRule>
    <cfRule type="cellIs" dxfId="253" priority="287" stopIfTrue="1" operator="equal">
      <formula>"E7A"</formula>
    </cfRule>
  </conditionalFormatting>
  <conditionalFormatting sqref="F259">
    <cfRule type="cellIs" dxfId="252" priority="288" stopIfTrue="1" operator="equal">
      <formula>"E7"</formula>
    </cfRule>
    <cfRule type="cellIs" dxfId="251" priority="289" stopIfTrue="1" operator="equal">
      <formula>"E7A"</formula>
    </cfRule>
  </conditionalFormatting>
  <conditionalFormatting sqref="B258:B259">
    <cfRule type="expression" dxfId="250" priority="285">
      <formula>$B258="A"</formula>
    </cfRule>
  </conditionalFormatting>
  <conditionalFormatting sqref="F256">
    <cfRule type="cellIs" dxfId="249" priority="281" stopIfTrue="1" operator="equal">
      <formula>"E7"</formula>
    </cfRule>
    <cfRule type="cellIs" dxfId="248" priority="282" stopIfTrue="1" operator="equal">
      <formula>"E7A"</formula>
    </cfRule>
  </conditionalFormatting>
  <conditionalFormatting sqref="F257">
    <cfRule type="cellIs" dxfId="247" priority="283" stopIfTrue="1" operator="equal">
      <formula>"E7"</formula>
    </cfRule>
    <cfRule type="cellIs" dxfId="246" priority="284" stopIfTrue="1" operator="equal">
      <formula>"E7A"</formula>
    </cfRule>
  </conditionalFormatting>
  <conditionalFormatting sqref="B256:B257">
    <cfRule type="expression" dxfId="245" priority="280">
      <formula>$B256="A"</formula>
    </cfRule>
  </conditionalFormatting>
  <conditionalFormatting sqref="F189">
    <cfRule type="cellIs" dxfId="244" priority="278" stopIfTrue="1" operator="equal">
      <formula>"E7"</formula>
    </cfRule>
    <cfRule type="cellIs" dxfId="243" priority="279" stopIfTrue="1" operator="equal">
      <formula>"E7A"</formula>
    </cfRule>
  </conditionalFormatting>
  <conditionalFormatting sqref="B189">
    <cfRule type="expression" dxfId="242" priority="267">
      <formula>$B189="A"</formula>
    </cfRule>
  </conditionalFormatting>
  <conditionalFormatting sqref="F282">
    <cfRule type="cellIs" dxfId="241" priority="265" stopIfTrue="1" operator="equal">
      <formula>"E7"</formula>
    </cfRule>
    <cfRule type="cellIs" dxfId="240" priority="266" stopIfTrue="1" operator="equal">
      <formula>"E7A"</formula>
    </cfRule>
  </conditionalFormatting>
  <conditionalFormatting sqref="B282">
    <cfRule type="expression" dxfId="239" priority="264">
      <formula>$B282="A"</formula>
    </cfRule>
  </conditionalFormatting>
  <conditionalFormatting sqref="F284">
    <cfRule type="cellIs" dxfId="238" priority="262" stopIfTrue="1" operator="equal">
      <formula>"E7"</formula>
    </cfRule>
    <cfRule type="cellIs" dxfId="237" priority="263" stopIfTrue="1" operator="equal">
      <formula>"E7A"</formula>
    </cfRule>
  </conditionalFormatting>
  <conditionalFormatting sqref="B284">
    <cfRule type="expression" dxfId="236" priority="261">
      <formula>$B284="A"</formula>
    </cfRule>
  </conditionalFormatting>
  <conditionalFormatting sqref="F283">
    <cfRule type="cellIs" dxfId="235" priority="259" stopIfTrue="1" operator="equal">
      <formula>"E7"</formula>
    </cfRule>
    <cfRule type="cellIs" dxfId="234" priority="260" stopIfTrue="1" operator="equal">
      <formula>"E7A"</formula>
    </cfRule>
  </conditionalFormatting>
  <conditionalFormatting sqref="B283">
    <cfRule type="expression" dxfId="233" priority="258">
      <formula>$B283="A"</formula>
    </cfRule>
  </conditionalFormatting>
  <conditionalFormatting sqref="F29">
    <cfRule type="cellIs" dxfId="232" priority="256" stopIfTrue="1" operator="equal">
      <formula>"E7"</formula>
    </cfRule>
    <cfRule type="cellIs" dxfId="231" priority="257" stopIfTrue="1" operator="equal">
      <formula>"E7A"</formula>
    </cfRule>
  </conditionalFormatting>
  <conditionalFormatting sqref="F28">
    <cfRule type="cellIs" dxfId="230" priority="254" stopIfTrue="1" operator="equal">
      <formula>"E7"</formula>
    </cfRule>
    <cfRule type="cellIs" dxfId="229" priority="255" stopIfTrue="1" operator="equal">
      <formula>"E7A"</formula>
    </cfRule>
  </conditionalFormatting>
  <conditionalFormatting sqref="F27">
    <cfRule type="cellIs" dxfId="228" priority="252" stopIfTrue="1" operator="equal">
      <formula>"E7"</formula>
    </cfRule>
    <cfRule type="cellIs" dxfId="227" priority="253" stopIfTrue="1" operator="equal">
      <formula>"E7A"</formula>
    </cfRule>
  </conditionalFormatting>
  <conditionalFormatting sqref="F30">
    <cfRule type="cellIs" dxfId="226" priority="250" stopIfTrue="1" operator="equal">
      <formula>"E7"</formula>
    </cfRule>
    <cfRule type="cellIs" dxfId="225" priority="251" stopIfTrue="1" operator="equal">
      <formula>"E7A"</formula>
    </cfRule>
  </conditionalFormatting>
  <conditionalFormatting sqref="B27:B30">
    <cfRule type="expression" dxfId="224" priority="249">
      <formula>$B27="A"</formula>
    </cfRule>
  </conditionalFormatting>
  <conditionalFormatting sqref="B31">
    <cfRule type="expression" dxfId="223" priority="248">
      <formula>$B31="A"</formula>
    </cfRule>
  </conditionalFormatting>
  <conditionalFormatting sqref="F31">
    <cfRule type="cellIs" dxfId="222" priority="246" stopIfTrue="1" operator="equal">
      <formula>"E7"</formula>
    </cfRule>
    <cfRule type="cellIs" dxfId="221" priority="247" stopIfTrue="1" operator="equal">
      <formula>"E7A"</formula>
    </cfRule>
  </conditionalFormatting>
  <conditionalFormatting sqref="F35">
    <cfRule type="cellIs" dxfId="220" priority="244" stopIfTrue="1" operator="equal">
      <formula>"E7"</formula>
    </cfRule>
    <cfRule type="cellIs" dxfId="219" priority="245" stopIfTrue="1" operator="equal">
      <formula>"E7A"</formula>
    </cfRule>
  </conditionalFormatting>
  <conditionalFormatting sqref="F36">
    <cfRule type="cellIs" dxfId="218" priority="242" stopIfTrue="1" operator="equal">
      <formula>"E7"</formula>
    </cfRule>
    <cfRule type="cellIs" dxfId="217" priority="243" stopIfTrue="1" operator="equal">
      <formula>"E7A"</formula>
    </cfRule>
  </conditionalFormatting>
  <conditionalFormatting sqref="F37">
    <cfRule type="cellIs" dxfId="216" priority="240" stopIfTrue="1" operator="equal">
      <formula>"E7"</formula>
    </cfRule>
    <cfRule type="cellIs" dxfId="215" priority="241" stopIfTrue="1" operator="equal">
      <formula>"E7A"</formula>
    </cfRule>
  </conditionalFormatting>
  <conditionalFormatting sqref="B32:B37">
    <cfRule type="expression" dxfId="214" priority="239">
      <formula>$B32="A"</formula>
    </cfRule>
  </conditionalFormatting>
  <conditionalFormatting sqref="F32">
    <cfRule type="cellIs" dxfId="213" priority="237" stopIfTrue="1" operator="equal">
      <formula>"E7"</formula>
    </cfRule>
    <cfRule type="cellIs" dxfId="212" priority="238" stopIfTrue="1" operator="equal">
      <formula>"E7A"</formula>
    </cfRule>
  </conditionalFormatting>
  <conditionalFormatting sqref="F33">
    <cfRule type="cellIs" dxfId="211" priority="235" stopIfTrue="1" operator="equal">
      <formula>"E7"</formula>
    </cfRule>
    <cfRule type="cellIs" dxfId="210" priority="236" stopIfTrue="1" operator="equal">
      <formula>"E7A"</formula>
    </cfRule>
  </conditionalFormatting>
  <conditionalFormatting sqref="F34">
    <cfRule type="cellIs" dxfId="209" priority="233" stopIfTrue="1" operator="equal">
      <formula>"E7"</formula>
    </cfRule>
    <cfRule type="cellIs" dxfId="208" priority="234" stopIfTrue="1" operator="equal">
      <formula>"E7A"</formula>
    </cfRule>
  </conditionalFormatting>
  <conditionalFormatting sqref="F12">
    <cfRule type="cellIs" dxfId="207" priority="231" stopIfTrue="1" operator="equal">
      <formula>"E7"</formula>
    </cfRule>
    <cfRule type="cellIs" dxfId="206" priority="232" stopIfTrue="1" operator="equal">
      <formula>"E7A"</formula>
    </cfRule>
  </conditionalFormatting>
  <conditionalFormatting sqref="F13">
    <cfRule type="cellIs" dxfId="205" priority="229" stopIfTrue="1" operator="equal">
      <formula>"E7"</formula>
    </cfRule>
    <cfRule type="cellIs" dxfId="204" priority="230" stopIfTrue="1" operator="equal">
      <formula>"E7A"</formula>
    </cfRule>
  </conditionalFormatting>
  <conditionalFormatting sqref="B12:B13">
    <cfRule type="expression" dxfId="203" priority="228">
      <formula>$B12="A"</formula>
    </cfRule>
  </conditionalFormatting>
  <conditionalFormatting sqref="B14">
    <cfRule type="expression" dxfId="202" priority="227">
      <formula>$B14="A"</formula>
    </cfRule>
  </conditionalFormatting>
  <conditionalFormatting sqref="F14">
    <cfRule type="cellIs" dxfId="201" priority="225" stopIfTrue="1" operator="equal">
      <formula>"E7"</formula>
    </cfRule>
    <cfRule type="cellIs" dxfId="200" priority="226" stopIfTrue="1" operator="equal">
      <formula>"E7A"</formula>
    </cfRule>
  </conditionalFormatting>
  <conditionalFormatting sqref="F18">
    <cfRule type="cellIs" dxfId="199" priority="223" stopIfTrue="1" operator="equal">
      <formula>"E7"</formula>
    </cfRule>
    <cfRule type="cellIs" dxfId="198" priority="224" stopIfTrue="1" operator="equal">
      <formula>"E7A"</formula>
    </cfRule>
  </conditionalFormatting>
  <conditionalFormatting sqref="F19">
    <cfRule type="cellIs" dxfId="197" priority="221" stopIfTrue="1" operator="equal">
      <formula>"E7"</formula>
    </cfRule>
    <cfRule type="cellIs" dxfId="196" priority="222" stopIfTrue="1" operator="equal">
      <formula>"E7A"</formula>
    </cfRule>
  </conditionalFormatting>
  <conditionalFormatting sqref="B15:B19">
    <cfRule type="expression" dxfId="195" priority="220">
      <formula>$B15="A"</formula>
    </cfRule>
  </conditionalFormatting>
  <conditionalFormatting sqref="F15">
    <cfRule type="cellIs" dxfId="194" priority="218" stopIfTrue="1" operator="equal">
      <formula>"E7"</formula>
    </cfRule>
    <cfRule type="cellIs" dxfId="193" priority="219" stopIfTrue="1" operator="equal">
      <formula>"E7A"</formula>
    </cfRule>
  </conditionalFormatting>
  <conditionalFormatting sqref="F16">
    <cfRule type="cellIs" dxfId="192" priority="216" stopIfTrue="1" operator="equal">
      <formula>"E7"</formula>
    </cfRule>
    <cfRule type="cellIs" dxfId="191" priority="217" stopIfTrue="1" operator="equal">
      <formula>"E7A"</formula>
    </cfRule>
  </conditionalFormatting>
  <conditionalFormatting sqref="F17">
    <cfRule type="cellIs" dxfId="190" priority="214" stopIfTrue="1" operator="equal">
      <formula>"E7"</formula>
    </cfRule>
    <cfRule type="cellIs" dxfId="189" priority="215" stopIfTrue="1" operator="equal">
      <formula>"E7A"</formula>
    </cfRule>
  </conditionalFormatting>
  <conditionalFormatting sqref="F94">
    <cfRule type="cellIs" dxfId="188" priority="212" stopIfTrue="1" operator="equal">
      <formula>"E7"</formula>
    </cfRule>
    <cfRule type="cellIs" dxfId="187" priority="213" stopIfTrue="1" operator="equal">
      <formula>"E7A"</formula>
    </cfRule>
  </conditionalFormatting>
  <conditionalFormatting sqref="B91:B94">
    <cfRule type="expression" dxfId="186" priority="211">
      <formula>$B91="A"</formula>
    </cfRule>
  </conditionalFormatting>
  <conditionalFormatting sqref="F91">
    <cfRule type="cellIs" dxfId="185" priority="209" stopIfTrue="1" operator="equal">
      <formula>"E7"</formula>
    </cfRule>
    <cfRule type="cellIs" dxfId="184" priority="210" stopIfTrue="1" operator="equal">
      <formula>"E7A"</formula>
    </cfRule>
  </conditionalFormatting>
  <conditionalFormatting sqref="F92">
    <cfRule type="cellIs" dxfId="183" priority="207" stopIfTrue="1" operator="equal">
      <formula>"E7"</formula>
    </cfRule>
    <cfRule type="cellIs" dxfId="182" priority="208" stopIfTrue="1" operator="equal">
      <formula>"E7A"</formula>
    </cfRule>
  </conditionalFormatting>
  <conditionalFormatting sqref="F93">
    <cfRule type="cellIs" dxfId="181" priority="205" stopIfTrue="1" operator="equal">
      <formula>"E7"</formula>
    </cfRule>
    <cfRule type="cellIs" dxfId="180" priority="206" stopIfTrue="1" operator="equal">
      <formula>"E7A"</formula>
    </cfRule>
  </conditionalFormatting>
  <conditionalFormatting sqref="F88">
    <cfRule type="cellIs" dxfId="179" priority="203" stopIfTrue="1" operator="equal">
      <formula>"E7"</formula>
    </cfRule>
    <cfRule type="cellIs" dxfId="178" priority="204" stopIfTrue="1" operator="equal">
      <formula>"E7A"</formula>
    </cfRule>
  </conditionalFormatting>
  <conditionalFormatting sqref="F89">
    <cfRule type="cellIs" dxfId="177" priority="201" stopIfTrue="1" operator="equal">
      <formula>"E7"</formula>
    </cfRule>
    <cfRule type="cellIs" dxfId="176" priority="202" stopIfTrue="1" operator="equal">
      <formula>"E7A"</formula>
    </cfRule>
  </conditionalFormatting>
  <conditionalFormatting sqref="F90">
    <cfRule type="cellIs" dxfId="175" priority="199" stopIfTrue="1" operator="equal">
      <formula>"E7"</formula>
    </cfRule>
    <cfRule type="cellIs" dxfId="174" priority="200" stopIfTrue="1" operator="equal">
      <formula>"E7A"</formula>
    </cfRule>
  </conditionalFormatting>
  <conditionalFormatting sqref="B85:B90">
    <cfRule type="expression" dxfId="173" priority="198">
      <formula>$B85="A"</formula>
    </cfRule>
  </conditionalFormatting>
  <conditionalFormatting sqref="F85">
    <cfRule type="cellIs" dxfId="172" priority="196" stopIfTrue="1" operator="equal">
      <formula>"E7"</formula>
    </cfRule>
    <cfRule type="cellIs" dxfId="171" priority="197" stopIfTrue="1" operator="equal">
      <formula>"E7A"</formula>
    </cfRule>
  </conditionalFormatting>
  <conditionalFormatting sqref="F86">
    <cfRule type="cellIs" dxfId="170" priority="194" stopIfTrue="1" operator="equal">
      <formula>"E7"</formula>
    </cfRule>
    <cfRule type="cellIs" dxfId="169" priority="195" stopIfTrue="1" operator="equal">
      <formula>"E7A"</formula>
    </cfRule>
  </conditionalFormatting>
  <conditionalFormatting sqref="F87">
    <cfRule type="cellIs" dxfId="168" priority="192" stopIfTrue="1" operator="equal">
      <formula>"E7"</formula>
    </cfRule>
    <cfRule type="cellIs" dxfId="167" priority="193" stopIfTrue="1" operator="equal">
      <formula>"E7A"</formula>
    </cfRule>
  </conditionalFormatting>
  <conditionalFormatting sqref="FH6">
    <cfRule type="expression" dxfId="166" priority="189">
      <formula>FH302=0</formula>
    </cfRule>
  </conditionalFormatting>
  <conditionalFormatting sqref="FH1">
    <cfRule type="duplicateValues" dxfId="165" priority="188"/>
  </conditionalFormatting>
  <conditionalFormatting sqref="FH4">
    <cfRule type="duplicateValues" dxfId="164" priority="187"/>
  </conditionalFormatting>
  <conditionalFormatting sqref="FH314">
    <cfRule type="expression" dxfId="163" priority="186">
      <formula>FH314&lt;0</formula>
    </cfRule>
  </conditionalFormatting>
  <conditionalFormatting sqref="FH315:FH317">
    <cfRule type="expression" dxfId="162" priority="185">
      <formula>FH315&lt;0</formula>
    </cfRule>
  </conditionalFormatting>
  <conditionalFormatting sqref="F22">
    <cfRule type="cellIs" dxfId="161" priority="183" stopIfTrue="1" operator="equal">
      <formula>"E7"</formula>
    </cfRule>
    <cfRule type="cellIs" dxfId="160" priority="184" stopIfTrue="1" operator="equal">
      <formula>"E7A"</formula>
    </cfRule>
  </conditionalFormatting>
  <conditionalFormatting sqref="F21">
    <cfRule type="cellIs" dxfId="159" priority="181" stopIfTrue="1" operator="equal">
      <formula>"E7"</formula>
    </cfRule>
    <cfRule type="cellIs" dxfId="158" priority="182" stopIfTrue="1" operator="equal">
      <formula>"E7A"</formula>
    </cfRule>
  </conditionalFormatting>
  <conditionalFormatting sqref="F20">
    <cfRule type="cellIs" dxfId="157" priority="179" stopIfTrue="1" operator="equal">
      <formula>"E7"</formula>
    </cfRule>
    <cfRule type="cellIs" dxfId="156" priority="180" stopIfTrue="1" operator="equal">
      <formula>"E7A"</formula>
    </cfRule>
  </conditionalFormatting>
  <conditionalFormatting sqref="F23">
    <cfRule type="cellIs" dxfId="155" priority="177" stopIfTrue="1" operator="equal">
      <formula>"E7"</formula>
    </cfRule>
    <cfRule type="cellIs" dxfId="154" priority="178" stopIfTrue="1" operator="equal">
      <formula>"E7A"</formula>
    </cfRule>
  </conditionalFormatting>
  <conditionalFormatting sqref="B20:B23">
    <cfRule type="expression" dxfId="153" priority="176">
      <formula>$B20="A"</formula>
    </cfRule>
  </conditionalFormatting>
  <conditionalFormatting sqref="B24">
    <cfRule type="expression" dxfId="152" priority="175">
      <formula>$B24="A"</formula>
    </cfRule>
  </conditionalFormatting>
  <conditionalFormatting sqref="F24">
    <cfRule type="cellIs" dxfId="151" priority="173" stopIfTrue="1" operator="equal">
      <formula>"E7"</formula>
    </cfRule>
    <cfRule type="cellIs" dxfId="150" priority="174" stopIfTrue="1" operator="equal">
      <formula>"E7A"</formula>
    </cfRule>
  </conditionalFormatting>
  <conditionalFormatting sqref="B25:B26">
    <cfRule type="expression" dxfId="149" priority="172">
      <formula>$B25="A"</formula>
    </cfRule>
  </conditionalFormatting>
  <conditionalFormatting sqref="F25">
    <cfRule type="cellIs" dxfId="148" priority="170" stopIfTrue="1" operator="equal">
      <formula>"E7"</formula>
    </cfRule>
    <cfRule type="cellIs" dxfId="147" priority="171" stopIfTrue="1" operator="equal">
      <formula>"E7A"</formula>
    </cfRule>
  </conditionalFormatting>
  <conditionalFormatting sqref="F26">
    <cfRule type="cellIs" dxfId="146" priority="168" stopIfTrue="1" operator="equal">
      <formula>"E7"</formula>
    </cfRule>
    <cfRule type="cellIs" dxfId="145" priority="169" stopIfTrue="1" operator="equal">
      <formula>"E7A"</formula>
    </cfRule>
  </conditionalFormatting>
  <conditionalFormatting sqref="F231">
    <cfRule type="cellIs" dxfId="144" priority="166" stopIfTrue="1" operator="equal">
      <formula>"E7"</formula>
    </cfRule>
    <cfRule type="cellIs" dxfId="143" priority="167" stopIfTrue="1" operator="equal">
      <formula>"E7A"</formula>
    </cfRule>
  </conditionalFormatting>
  <conditionalFormatting sqref="B231">
    <cfRule type="expression" dxfId="142" priority="165">
      <formula>$B231="A"</formula>
    </cfRule>
  </conditionalFormatting>
  <conditionalFormatting sqref="F232:F234">
    <cfRule type="cellIs" dxfId="141" priority="163" stopIfTrue="1" operator="equal">
      <formula>"E7"</formula>
    </cfRule>
    <cfRule type="cellIs" dxfId="140" priority="164" stopIfTrue="1" operator="equal">
      <formula>"E7A"</formula>
    </cfRule>
  </conditionalFormatting>
  <conditionalFormatting sqref="CH6">
    <cfRule type="expression" dxfId="139" priority="160">
      <formula>CH302=0</formula>
    </cfRule>
  </conditionalFormatting>
  <conditionalFormatting sqref="CH1">
    <cfRule type="duplicateValues" dxfId="138" priority="159"/>
  </conditionalFormatting>
  <conditionalFormatting sqref="CH4">
    <cfRule type="duplicateValues" dxfId="137" priority="158"/>
  </conditionalFormatting>
  <conditionalFormatting sqref="CH314">
    <cfRule type="expression" dxfId="136" priority="157">
      <formula>CH314&lt;0</formula>
    </cfRule>
  </conditionalFormatting>
  <conditionalFormatting sqref="CH315:CH317">
    <cfRule type="expression" dxfId="135" priority="156">
      <formula>CH315&lt;0</formula>
    </cfRule>
  </conditionalFormatting>
  <conditionalFormatting sqref="B114">
    <cfRule type="expression" dxfId="134" priority="153">
      <formula>$B114="A"</formula>
    </cfRule>
  </conditionalFormatting>
  <conditionalFormatting sqref="BN6">
    <cfRule type="expression" dxfId="133" priority="150">
      <formula>BN302=0</formula>
    </cfRule>
  </conditionalFormatting>
  <conditionalFormatting sqref="BN1">
    <cfRule type="duplicateValues" dxfId="132" priority="149"/>
  </conditionalFormatting>
  <conditionalFormatting sqref="BN4">
    <cfRule type="duplicateValues" dxfId="131" priority="148"/>
  </conditionalFormatting>
  <conditionalFormatting sqref="BN314">
    <cfRule type="expression" dxfId="130" priority="147">
      <formula>BN314&lt;0</formula>
    </cfRule>
  </conditionalFormatting>
  <conditionalFormatting sqref="BN315:BN317">
    <cfRule type="expression" dxfId="129" priority="146">
      <formula>BN315&lt;0</formula>
    </cfRule>
  </conditionalFormatting>
  <conditionalFormatting sqref="B217">
    <cfRule type="expression" dxfId="128" priority="138">
      <formula>$B217="A"</formula>
    </cfRule>
  </conditionalFormatting>
  <conditionalFormatting sqref="B218">
    <cfRule type="expression" dxfId="127" priority="137">
      <formula>$B218="A"</formula>
    </cfRule>
  </conditionalFormatting>
  <conditionalFormatting sqref="F203:F204">
    <cfRule type="cellIs" dxfId="126" priority="135" stopIfTrue="1" operator="equal">
      <formula>"E7"</formula>
    </cfRule>
    <cfRule type="cellIs" dxfId="125" priority="136" stopIfTrue="1" operator="equal">
      <formula>"E7A"</formula>
    </cfRule>
  </conditionalFormatting>
  <conditionalFormatting sqref="B203:B204">
    <cfRule type="expression" dxfId="124" priority="134">
      <formula>$B203="A"</formula>
    </cfRule>
  </conditionalFormatting>
  <conditionalFormatting sqref="B78">
    <cfRule type="expression" dxfId="123" priority="113">
      <formula>$B78="A"</formula>
    </cfRule>
  </conditionalFormatting>
  <conditionalFormatting sqref="B49">
    <cfRule type="expression" dxfId="122" priority="112">
      <formula>$B49="A"</formula>
    </cfRule>
  </conditionalFormatting>
  <conditionalFormatting sqref="F39">
    <cfRule type="cellIs" dxfId="121" priority="108" stopIfTrue="1" operator="equal">
      <formula>"E7"</formula>
    </cfRule>
    <cfRule type="cellIs" dxfId="120" priority="109" stopIfTrue="1" operator="equal">
      <formula>"E7A"</formula>
    </cfRule>
  </conditionalFormatting>
  <conditionalFormatting sqref="B39">
    <cfRule type="expression" dxfId="119" priority="107">
      <formula>$B39="A"</formula>
    </cfRule>
  </conditionalFormatting>
  <conditionalFormatting sqref="F51">
    <cfRule type="cellIs" dxfId="118" priority="105" stopIfTrue="1" operator="equal">
      <formula>"E7"</formula>
    </cfRule>
    <cfRule type="cellIs" dxfId="117" priority="106" stopIfTrue="1" operator="equal">
      <formula>"E7A"</formula>
    </cfRule>
  </conditionalFormatting>
  <conditionalFormatting sqref="B51">
    <cfRule type="expression" dxfId="116" priority="104">
      <formula>$B51="A"</formula>
    </cfRule>
  </conditionalFormatting>
  <conditionalFormatting sqref="F165">
    <cfRule type="cellIs" dxfId="115" priority="102" stopIfTrue="1" operator="equal">
      <formula>"E7"</formula>
    </cfRule>
    <cfRule type="cellIs" dxfId="114" priority="103" stopIfTrue="1" operator="equal">
      <formula>"E7A"</formula>
    </cfRule>
  </conditionalFormatting>
  <conditionalFormatting sqref="B165">
    <cfRule type="expression" dxfId="113" priority="101">
      <formula>$B165="A"</formula>
    </cfRule>
  </conditionalFormatting>
  <conditionalFormatting sqref="F239">
    <cfRule type="cellIs" dxfId="112" priority="99" stopIfTrue="1" operator="equal">
      <formula>"E7"</formula>
    </cfRule>
    <cfRule type="cellIs" dxfId="111" priority="100" stopIfTrue="1" operator="equal">
      <formula>"E7A"</formula>
    </cfRule>
  </conditionalFormatting>
  <conditionalFormatting sqref="F243">
    <cfRule type="cellIs" dxfId="110" priority="97" stopIfTrue="1" operator="equal">
      <formula>"E7"</formula>
    </cfRule>
    <cfRule type="cellIs" dxfId="109" priority="98" stopIfTrue="1" operator="equal">
      <formula>"E7A"</formula>
    </cfRule>
  </conditionalFormatting>
  <conditionalFormatting sqref="F241">
    <cfRule type="cellIs" dxfId="108" priority="95" stopIfTrue="1" operator="equal">
      <formula>"E7"</formula>
    </cfRule>
    <cfRule type="cellIs" dxfId="107" priority="96" stopIfTrue="1" operator="equal">
      <formula>"E7A"</formula>
    </cfRule>
  </conditionalFormatting>
  <conditionalFormatting sqref="F242">
    <cfRule type="cellIs" dxfId="106" priority="93" stopIfTrue="1" operator="equal">
      <formula>"E7"</formula>
    </cfRule>
    <cfRule type="cellIs" dxfId="105" priority="94" stopIfTrue="1" operator="equal">
      <formula>"E7A"</formula>
    </cfRule>
  </conditionalFormatting>
  <conditionalFormatting sqref="B239 B241:B243">
    <cfRule type="expression" dxfId="104" priority="92">
      <formula>$B239="A"</formula>
    </cfRule>
  </conditionalFormatting>
  <conditionalFormatting sqref="B244">
    <cfRule type="expression" dxfId="103" priority="91">
      <formula>$B244="A"</formula>
    </cfRule>
  </conditionalFormatting>
  <conditionalFormatting sqref="F244">
    <cfRule type="cellIs" dxfId="102" priority="89" stopIfTrue="1" operator="equal">
      <formula>"E7"</formula>
    </cfRule>
    <cfRule type="cellIs" dxfId="101" priority="90" stopIfTrue="1" operator="equal">
      <formula>"E7A"</formula>
    </cfRule>
  </conditionalFormatting>
  <conditionalFormatting sqref="F240">
    <cfRule type="cellIs" dxfId="100" priority="87" stopIfTrue="1" operator="equal">
      <formula>"E7"</formula>
    </cfRule>
    <cfRule type="cellIs" dxfId="99" priority="88" stopIfTrue="1" operator="equal">
      <formula>"E7A"</formula>
    </cfRule>
  </conditionalFormatting>
  <conditionalFormatting sqref="B240">
    <cfRule type="expression" dxfId="98" priority="86">
      <formula>$B240="A"</formula>
    </cfRule>
  </conditionalFormatting>
  <conditionalFormatting sqref="F96">
    <cfRule type="cellIs" dxfId="97" priority="84" stopIfTrue="1" operator="equal">
      <formula>"E7"</formula>
    </cfRule>
    <cfRule type="cellIs" dxfId="96" priority="85" stopIfTrue="1" operator="equal">
      <formula>"E7A"</formula>
    </cfRule>
  </conditionalFormatting>
  <conditionalFormatting sqref="F121">
    <cfRule type="cellIs" dxfId="95" priority="82" stopIfTrue="1" operator="equal">
      <formula>"E7"</formula>
    </cfRule>
    <cfRule type="cellIs" dxfId="94" priority="83" stopIfTrue="1" operator="equal">
      <formula>"E7A"</formula>
    </cfRule>
  </conditionalFormatting>
  <conditionalFormatting sqref="F122">
    <cfRule type="cellIs" dxfId="93" priority="80" stopIfTrue="1" operator="equal">
      <formula>"E7"</formula>
    </cfRule>
    <cfRule type="cellIs" dxfId="92" priority="81" stopIfTrue="1" operator="equal">
      <formula>"E7A"</formula>
    </cfRule>
  </conditionalFormatting>
  <conditionalFormatting sqref="F123">
    <cfRule type="cellIs" dxfId="91" priority="78" stopIfTrue="1" operator="equal">
      <formula>"E7"</formula>
    </cfRule>
    <cfRule type="cellIs" dxfId="90" priority="79" stopIfTrue="1" operator="equal">
      <formula>"E7A"</formula>
    </cfRule>
  </conditionalFormatting>
  <conditionalFormatting sqref="B121:B123">
    <cfRule type="expression" dxfId="89" priority="77">
      <formula>$B121="A"</formula>
    </cfRule>
  </conditionalFormatting>
  <conditionalFormatting sqref="F125">
    <cfRule type="cellIs" dxfId="88" priority="75" stopIfTrue="1" operator="equal">
      <formula>"E7"</formula>
    </cfRule>
    <cfRule type="cellIs" dxfId="87" priority="76" stopIfTrue="1" operator="equal">
      <formula>"E7A"</formula>
    </cfRule>
  </conditionalFormatting>
  <conditionalFormatting sqref="F124">
    <cfRule type="cellIs" dxfId="86" priority="73" stopIfTrue="1" operator="equal">
      <formula>"E7"</formula>
    </cfRule>
    <cfRule type="cellIs" dxfId="85" priority="74" stopIfTrue="1" operator="equal">
      <formula>"E7A"</formula>
    </cfRule>
  </conditionalFormatting>
  <conditionalFormatting sqref="B127:B128 B124:B125">
    <cfRule type="expression" dxfId="84" priority="72">
      <formula>$B124="A"</formula>
    </cfRule>
  </conditionalFormatting>
  <conditionalFormatting sqref="F126">
    <cfRule type="cellIs" dxfId="83" priority="70" stopIfTrue="1" operator="equal">
      <formula>"E7"</formula>
    </cfRule>
    <cfRule type="cellIs" dxfId="82" priority="71" stopIfTrue="1" operator="equal">
      <formula>"E7A"</formula>
    </cfRule>
  </conditionalFormatting>
  <conditionalFormatting sqref="B126">
    <cfRule type="expression" dxfId="81" priority="69">
      <formula>$B126="A"</formula>
    </cfRule>
  </conditionalFormatting>
  <conditionalFormatting sqref="F127">
    <cfRule type="cellIs" dxfId="80" priority="67" stopIfTrue="1" operator="equal">
      <formula>"E7"</formula>
    </cfRule>
    <cfRule type="cellIs" dxfId="79" priority="68" stopIfTrue="1" operator="equal">
      <formula>"E7A"</formula>
    </cfRule>
  </conditionalFormatting>
  <conditionalFormatting sqref="F128">
    <cfRule type="cellIs" dxfId="78" priority="65" stopIfTrue="1" operator="equal">
      <formula>"E7"</formula>
    </cfRule>
    <cfRule type="cellIs" dxfId="77" priority="66" stopIfTrue="1" operator="equal">
      <formula>"E7A"</formula>
    </cfRule>
  </conditionalFormatting>
  <conditionalFormatting sqref="B139:B142">
    <cfRule type="expression" dxfId="76" priority="64">
      <formula>$B139="A"</formula>
    </cfRule>
  </conditionalFormatting>
  <conditionalFormatting sqref="F139">
    <cfRule type="cellIs" dxfId="75" priority="62" stopIfTrue="1" operator="equal">
      <formula>"E7"</formula>
    </cfRule>
    <cfRule type="cellIs" dxfId="74" priority="63" stopIfTrue="1" operator="equal">
      <formula>"E7A"</formula>
    </cfRule>
  </conditionalFormatting>
  <conditionalFormatting sqref="F142">
    <cfRule type="cellIs" dxfId="73" priority="60" stopIfTrue="1" operator="equal">
      <formula>"E7"</formula>
    </cfRule>
    <cfRule type="cellIs" dxfId="72" priority="61" stopIfTrue="1" operator="equal">
      <formula>"E7A"</formula>
    </cfRule>
  </conditionalFormatting>
  <conditionalFormatting sqref="F141">
    <cfRule type="cellIs" dxfId="71" priority="58" stopIfTrue="1" operator="equal">
      <formula>"E7"</formula>
    </cfRule>
    <cfRule type="cellIs" dxfId="70" priority="59" stopIfTrue="1" operator="equal">
      <formula>"E7A"</formula>
    </cfRule>
  </conditionalFormatting>
  <conditionalFormatting sqref="F140">
    <cfRule type="cellIs" dxfId="69" priority="56" stopIfTrue="1" operator="equal">
      <formula>"E7"</formula>
    </cfRule>
    <cfRule type="cellIs" dxfId="68" priority="57" stopIfTrue="1" operator="equal">
      <formula>"E7A"</formula>
    </cfRule>
  </conditionalFormatting>
  <conditionalFormatting sqref="B166:B167">
    <cfRule type="expression" dxfId="67" priority="55">
      <formula>$B166="A"</formula>
    </cfRule>
  </conditionalFormatting>
  <conditionalFormatting sqref="F166">
    <cfRule type="cellIs" dxfId="66" priority="53" stopIfTrue="1" operator="equal">
      <formula>"E7"</formula>
    </cfRule>
    <cfRule type="cellIs" dxfId="65" priority="54" stopIfTrue="1" operator="equal">
      <formula>"E7A"</formula>
    </cfRule>
  </conditionalFormatting>
  <conditionalFormatting sqref="F167">
    <cfRule type="cellIs" dxfId="64" priority="51" stopIfTrue="1" operator="equal">
      <formula>"E7"</formula>
    </cfRule>
    <cfRule type="cellIs" dxfId="63" priority="52" stopIfTrue="1" operator="equal">
      <formula>"E7A"</formula>
    </cfRule>
  </conditionalFormatting>
  <conditionalFormatting sqref="F170">
    <cfRule type="cellIs" dxfId="62" priority="47" stopIfTrue="1" operator="equal">
      <formula>"E7"</formula>
    </cfRule>
    <cfRule type="cellIs" dxfId="61" priority="48" stopIfTrue="1" operator="equal">
      <formula>"E7A"</formula>
    </cfRule>
  </conditionalFormatting>
  <conditionalFormatting sqref="F171">
    <cfRule type="cellIs" dxfId="60" priority="49" stopIfTrue="1" operator="equal">
      <formula>"E7"</formula>
    </cfRule>
    <cfRule type="cellIs" dxfId="59" priority="50" stopIfTrue="1" operator="equal">
      <formula>"E7A"</formula>
    </cfRule>
  </conditionalFormatting>
  <conditionalFormatting sqref="B170:B171">
    <cfRule type="expression" dxfId="58" priority="46">
      <formula>$B170="A"</formula>
    </cfRule>
  </conditionalFormatting>
  <conditionalFormatting sqref="F182">
    <cfRule type="cellIs" dxfId="57" priority="42" stopIfTrue="1" operator="equal">
      <formula>"E7"</formula>
    </cfRule>
    <cfRule type="cellIs" dxfId="56" priority="43" stopIfTrue="1" operator="equal">
      <formula>"E7A"</formula>
    </cfRule>
  </conditionalFormatting>
  <conditionalFormatting sqref="F181">
    <cfRule type="cellIs" dxfId="55" priority="44" stopIfTrue="1" operator="equal">
      <formula>"E7"</formula>
    </cfRule>
    <cfRule type="cellIs" dxfId="54" priority="45" stopIfTrue="1" operator="equal">
      <formula>"E7A"</formula>
    </cfRule>
  </conditionalFormatting>
  <conditionalFormatting sqref="B181:B182">
    <cfRule type="expression" dxfId="53" priority="41">
      <formula>$B181="A"</formula>
    </cfRule>
  </conditionalFormatting>
  <conditionalFormatting sqref="F183">
    <cfRule type="cellIs" dxfId="52" priority="37" stopIfTrue="1" operator="equal">
      <formula>"E7"</formula>
    </cfRule>
    <cfRule type="cellIs" dxfId="51" priority="38" stopIfTrue="1" operator="equal">
      <formula>"E7A"</formula>
    </cfRule>
  </conditionalFormatting>
  <conditionalFormatting sqref="F184">
    <cfRule type="cellIs" dxfId="50" priority="39" stopIfTrue="1" operator="equal">
      <formula>"E7"</formula>
    </cfRule>
    <cfRule type="cellIs" dxfId="49" priority="40" stopIfTrue="1" operator="equal">
      <formula>"E7A"</formula>
    </cfRule>
  </conditionalFormatting>
  <conditionalFormatting sqref="F185">
    <cfRule type="cellIs" dxfId="48" priority="35" stopIfTrue="1" operator="equal">
      <formula>"E7"</formula>
    </cfRule>
    <cfRule type="cellIs" dxfId="47" priority="36" stopIfTrue="1" operator="equal">
      <formula>"E7A"</formula>
    </cfRule>
  </conditionalFormatting>
  <conditionalFormatting sqref="B183:B185">
    <cfRule type="expression" dxfId="46" priority="34">
      <formula>$B183="A"</formula>
    </cfRule>
  </conditionalFormatting>
  <conditionalFormatting sqref="F191">
    <cfRule type="cellIs" dxfId="45" priority="28" stopIfTrue="1" operator="equal">
      <formula>"E7"</formula>
    </cfRule>
    <cfRule type="cellIs" dxfId="44" priority="29" stopIfTrue="1" operator="equal">
      <formula>"E7A"</formula>
    </cfRule>
  </conditionalFormatting>
  <conditionalFormatting sqref="F190">
    <cfRule type="cellIs" dxfId="43" priority="32" stopIfTrue="1" operator="equal">
      <formula>"E7"</formula>
    </cfRule>
    <cfRule type="cellIs" dxfId="42" priority="33" stopIfTrue="1" operator="equal">
      <formula>"E7A"</formula>
    </cfRule>
  </conditionalFormatting>
  <conditionalFormatting sqref="F192">
    <cfRule type="cellIs" dxfId="41" priority="30" stopIfTrue="1" operator="equal">
      <formula>"E7"</formula>
    </cfRule>
    <cfRule type="cellIs" dxfId="40" priority="31" stopIfTrue="1" operator="equal">
      <formula>"E7A"</formula>
    </cfRule>
  </conditionalFormatting>
  <conditionalFormatting sqref="B190:B192">
    <cfRule type="expression" dxfId="39" priority="27">
      <formula>$B190="A"</formula>
    </cfRule>
  </conditionalFormatting>
  <conditionalFormatting sqref="F195">
    <cfRule type="cellIs" dxfId="38" priority="25" stopIfTrue="1" operator="equal">
      <formula>"E7"</formula>
    </cfRule>
    <cfRule type="cellIs" dxfId="37" priority="26" stopIfTrue="1" operator="equal">
      <formula>"E7A"</formula>
    </cfRule>
  </conditionalFormatting>
  <conditionalFormatting sqref="B195">
    <cfRule type="expression" dxfId="36" priority="24">
      <formula>$B195="A"</formula>
    </cfRule>
  </conditionalFormatting>
  <conditionalFormatting sqref="F193">
    <cfRule type="cellIs" dxfId="35" priority="22" stopIfTrue="1" operator="equal">
      <formula>"E7"</formula>
    </cfRule>
    <cfRule type="cellIs" dxfId="34" priority="23" stopIfTrue="1" operator="equal">
      <formula>"E7A"</formula>
    </cfRule>
  </conditionalFormatting>
  <conditionalFormatting sqref="F194">
    <cfRule type="cellIs" dxfId="33" priority="20" stopIfTrue="1" operator="equal">
      <formula>"E7"</formula>
    </cfRule>
    <cfRule type="cellIs" dxfId="32" priority="21" stopIfTrue="1" operator="equal">
      <formula>"E7A"</formula>
    </cfRule>
  </conditionalFormatting>
  <conditionalFormatting sqref="B193:B194">
    <cfRule type="expression" dxfId="31" priority="19">
      <formula>$B193="A"</formula>
    </cfRule>
  </conditionalFormatting>
  <conditionalFormatting sqref="F215">
    <cfRule type="cellIs" dxfId="30" priority="17" stopIfTrue="1" operator="equal">
      <formula>"E7"</formula>
    </cfRule>
    <cfRule type="cellIs" dxfId="29" priority="18" stopIfTrue="1" operator="equal">
      <formula>"E7A"</formula>
    </cfRule>
  </conditionalFormatting>
  <conditionalFormatting sqref="B215">
    <cfRule type="expression" dxfId="28" priority="16">
      <formula>$B215="A"</formula>
    </cfRule>
  </conditionalFormatting>
  <conditionalFormatting sqref="F201">
    <cfRule type="cellIs" dxfId="27" priority="14" stopIfTrue="1" operator="equal">
      <formula>"E7"</formula>
    </cfRule>
    <cfRule type="cellIs" dxfId="26" priority="15" stopIfTrue="1" operator="equal">
      <formula>"E7A"</formula>
    </cfRule>
  </conditionalFormatting>
  <conditionalFormatting sqref="B201">
    <cfRule type="expression" dxfId="25" priority="13">
      <formula>$B201="A"</formula>
    </cfRule>
  </conditionalFormatting>
  <conditionalFormatting sqref="F74:F78">
    <cfRule type="cellIs" dxfId="24" priority="11" stopIfTrue="1" operator="equal">
      <formula>"E7"</formula>
    </cfRule>
    <cfRule type="cellIs" dxfId="23" priority="12" stopIfTrue="1" operator="equal">
      <formula>"E7A"</formula>
    </cfRule>
  </conditionalFormatting>
  <conditionalFormatting sqref="F114">
    <cfRule type="cellIs" dxfId="22" priority="9" stopIfTrue="1" operator="equal">
      <formula>"E7"</formula>
    </cfRule>
    <cfRule type="cellIs" dxfId="21" priority="10" stopIfTrue="1" operator="equal">
      <formula>"E7A"</formula>
    </cfRule>
  </conditionalFormatting>
  <conditionalFormatting sqref="B113">
    <cfRule type="expression" dxfId="20" priority="5">
      <formula>$B113="A"</formula>
    </cfRule>
  </conditionalFormatting>
  <conditionalFormatting sqref="G113">
    <cfRule type="cellIs" dxfId="19" priority="3" stopIfTrue="1" operator="equal">
      <formula>"E7"</formula>
    </cfRule>
    <cfRule type="cellIs" dxfId="18" priority="4" stopIfTrue="1" operator="equal">
      <formula>"E7A"</formula>
    </cfRule>
  </conditionalFormatting>
  <conditionalFormatting sqref="F113">
    <cfRule type="cellIs" dxfId="17" priority="1" stopIfTrue="1" operator="equal">
      <formula>"E7"</formula>
    </cfRule>
    <cfRule type="cellIs" dxfId="16" priority="2" stopIfTrue="1" operator="equal">
      <formula>"E7A"</formula>
    </cfRule>
  </conditionalFormatting>
  <conditionalFormatting sqref="H6">
    <cfRule type="expression" dxfId="15" priority="3801">
      <formula>H$303&gt;0</formula>
    </cfRule>
    <cfRule type="duplicateValues" dxfId="14" priority="3802"/>
  </conditionalFormatting>
  <conditionalFormatting sqref="AI6:AS6">
    <cfRule type="expression" dxfId="13" priority="3803">
      <formula>AI$303&gt;0</formula>
    </cfRule>
    <cfRule type="duplicateValues" dxfId="12" priority="3804"/>
  </conditionalFormatting>
  <conditionalFormatting sqref="X6:AH6">
    <cfRule type="expression" dxfId="11" priority="3805">
      <formula>X$303&gt;0</formula>
    </cfRule>
    <cfRule type="duplicateValues" dxfId="10" priority="3806"/>
  </conditionalFormatting>
  <conditionalFormatting sqref="M6:W6">
    <cfRule type="expression" dxfId="9" priority="3807">
      <formula>M$303&gt;0</formula>
    </cfRule>
    <cfRule type="duplicateValues" dxfId="8" priority="3808"/>
  </conditionalFormatting>
  <conditionalFormatting sqref="FH6">
    <cfRule type="expression" dxfId="7" priority="3809">
      <formula>FH$303&gt;0</formula>
    </cfRule>
    <cfRule type="duplicateValues" dxfId="6" priority="3810"/>
  </conditionalFormatting>
  <conditionalFormatting sqref="CH6">
    <cfRule type="expression" dxfId="5" priority="3811">
      <formula>CH$303&gt;0</formula>
    </cfRule>
    <cfRule type="duplicateValues" dxfId="4" priority="3812"/>
  </conditionalFormatting>
  <conditionalFormatting sqref="BN6">
    <cfRule type="expression" dxfId="3" priority="3813">
      <formula>BN$303&gt;0</formula>
    </cfRule>
    <cfRule type="duplicateValues" dxfId="2" priority="3814"/>
  </conditionalFormatting>
  <conditionalFormatting sqref="I6:L6 AT6:BM6 FI6:FJ6 BO6:CG6 CI6:FG6">
    <cfRule type="expression" dxfId="1" priority="3815">
      <formula>I$303&gt;0</formula>
    </cfRule>
    <cfRule type="duplicateValues" dxfId="0" priority="3816"/>
  </conditionalFormatting>
  <printOptions horizontalCentered="1" gridLines="1"/>
  <pageMargins left="0" right="0" top="0.70866141732283472" bottom="0.23622047244094491" header="0.39370078740157483" footer="0.39370078740157483"/>
  <pageSetup paperSize="8" scale="27" orientation="landscape" r:id="rId1"/>
  <headerFooter alignWithMargins="0">
    <oddHeader>&amp;L&amp;"新細明體,粗體"&amp;18訂單單號出貨時地點嘜頭，註明待通知，未於星期五以前通知生管，則視同刪單。&amp;R&amp;"Times New Roman,標準"&amp;D&amp;T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J299"/>
  <sheetViews>
    <sheetView tabSelected="1" zoomScale="70" zoomScaleNormal="70" workbookViewId="0">
      <pane xSplit="1" ySplit="2" topLeftCell="B144" activePane="bottomRight" state="frozen"/>
      <selection activeCell="K30" sqref="K30"/>
      <selection pane="topRight" activeCell="K30" sqref="K30"/>
      <selection pane="bottomLeft" activeCell="K30" sqref="K30"/>
      <selection pane="bottomRight" activeCell="K30" sqref="K30"/>
    </sheetView>
  </sheetViews>
  <sheetFormatPr defaultColWidth="8.77734375" defaultRowHeight="16.2"/>
  <cols>
    <col min="1" max="1" width="13.77734375" bestFit="1" customWidth="1"/>
    <col min="4" max="4" width="8.77734375" style="173"/>
    <col min="5" max="5" width="10.77734375" bestFit="1" customWidth="1"/>
  </cols>
  <sheetData>
    <row r="1" spans="1:162">
      <c r="A1" s="139" t="s">
        <v>100</v>
      </c>
      <c r="B1" s="141" t="s">
        <v>71</v>
      </c>
      <c r="C1" s="141" t="s">
        <v>72</v>
      </c>
      <c r="D1" s="171" t="s">
        <v>69</v>
      </c>
      <c r="E1" s="141" t="s">
        <v>77</v>
      </c>
      <c r="F1" s="141" t="s">
        <v>73</v>
      </c>
      <c r="G1" s="139" t="s">
        <v>74</v>
      </c>
    </row>
    <row r="2" spans="1:162">
      <c r="A2" s="140" t="s">
        <v>107</v>
      </c>
      <c r="B2" s="140">
        <v>100</v>
      </c>
      <c r="C2" s="140">
        <v>420</v>
      </c>
      <c r="D2" s="172">
        <v>100</v>
      </c>
      <c r="E2" s="140">
        <v>0</v>
      </c>
      <c r="F2" s="140">
        <v>60</v>
      </c>
      <c r="G2" s="140">
        <f>SUM(B2:F2)</f>
        <v>680</v>
      </c>
    </row>
    <row r="3" spans="1:162">
      <c r="A3" s="140" t="s">
        <v>108</v>
      </c>
      <c r="B3" s="140">
        <v>3590</v>
      </c>
      <c r="C3" s="140">
        <v>4770</v>
      </c>
      <c r="D3" s="172">
        <v>7000</v>
      </c>
      <c r="E3" s="140">
        <v>0</v>
      </c>
      <c r="F3" s="140">
        <v>3500</v>
      </c>
      <c r="G3" s="140">
        <f t="shared" ref="G3:G158" si="0">SUM(B3:F3)</f>
        <v>18860</v>
      </c>
    </row>
    <row r="4" spans="1:162">
      <c r="A4" s="140" t="s">
        <v>109</v>
      </c>
      <c r="B4" s="140">
        <v>2730</v>
      </c>
      <c r="C4" s="140">
        <v>1100</v>
      </c>
      <c r="D4" s="172">
        <v>0</v>
      </c>
      <c r="E4" s="140">
        <v>0</v>
      </c>
      <c r="F4" s="140">
        <v>0</v>
      </c>
      <c r="G4" s="140">
        <f t="shared" si="0"/>
        <v>3830</v>
      </c>
    </row>
    <row r="5" spans="1:162">
      <c r="A5" s="140" t="s">
        <v>110</v>
      </c>
      <c r="B5" s="140">
        <v>3390</v>
      </c>
      <c r="C5" s="140">
        <v>2650</v>
      </c>
      <c r="D5" s="172">
        <v>7000</v>
      </c>
      <c r="E5" s="140">
        <v>0</v>
      </c>
      <c r="F5" s="140">
        <v>3500</v>
      </c>
      <c r="G5" s="140">
        <f t="shared" si="0"/>
        <v>16540</v>
      </c>
    </row>
    <row r="6" spans="1:162">
      <c r="A6" s="140" t="s">
        <v>111</v>
      </c>
      <c r="B6" s="140">
        <v>5620</v>
      </c>
      <c r="C6" s="140">
        <v>6710</v>
      </c>
      <c r="D6" s="172">
        <v>4000</v>
      </c>
      <c r="E6" s="140">
        <v>0</v>
      </c>
      <c r="F6" s="140">
        <v>4000</v>
      </c>
      <c r="G6" s="140">
        <f t="shared" si="0"/>
        <v>20330</v>
      </c>
    </row>
    <row r="7" spans="1:162">
      <c r="A7" s="140" t="s">
        <v>112</v>
      </c>
      <c r="B7" s="140">
        <v>250</v>
      </c>
      <c r="C7" s="140">
        <v>0</v>
      </c>
      <c r="D7" s="172">
        <v>0</v>
      </c>
      <c r="E7" s="140">
        <v>0</v>
      </c>
      <c r="F7" s="140">
        <v>0</v>
      </c>
      <c r="G7" s="140">
        <f t="shared" si="0"/>
        <v>250</v>
      </c>
    </row>
    <row r="8" spans="1:162">
      <c r="A8" s="140" t="s">
        <v>113</v>
      </c>
      <c r="B8" s="140">
        <v>5210</v>
      </c>
      <c r="C8" s="140">
        <v>1500</v>
      </c>
      <c r="D8" s="172">
        <v>7000</v>
      </c>
      <c r="E8" s="140">
        <v>0</v>
      </c>
      <c r="F8" s="140">
        <v>6000</v>
      </c>
      <c r="G8" s="140">
        <f t="shared" si="0"/>
        <v>19710</v>
      </c>
      <c r="AU8">
        <f>10000-10000+3510-1530-640+30</f>
        <v>1370</v>
      </c>
      <c r="BF8">
        <f>6000-6000+4230-930-660+20</f>
        <v>2660</v>
      </c>
      <c r="BU8">
        <v>230</v>
      </c>
      <c r="BW8">
        <v>240</v>
      </c>
      <c r="BX8">
        <v>1220</v>
      </c>
      <c r="BY8">
        <v>240</v>
      </c>
      <c r="CE8">
        <f>4000-4000+440-100-75+10</f>
        <v>275</v>
      </c>
      <c r="CI8">
        <v>795</v>
      </c>
      <c r="CK8">
        <f>250-5</f>
        <v>245</v>
      </c>
      <c r="CL8">
        <f>4000-4000+4600-820-710+70</f>
        <v>3140</v>
      </c>
      <c r="CM8">
        <v>800</v>
      </c>
      <c r="CO8">
        <v>38</v>
      </c>
      <c r="CP8">
        <f>400-400+80-20-20+5</f>
        <v>45</v>
      </c>
      <c r="CT8">
        <f>4000-4000+1940-360-260+20</f>
        <v>1340</v>
      </c>
      <c r="DC8">
        <f>1000-1000+360-70-50+5</f>
        <v>245</v>
      </c>
      <c r="DD8">
        <f>1500-1500+680-130-90+9</f>
        <v>469</v>
      </c>
      <c r="DF8">
        <f>200-200+52-8-8+2</f>
        <v>38</v>
      </c>
      <c r="DG8">
        <f>200-200+50-10-10+3</f>
        <v>33</v>
      </c>
      <c r="DK8">
        <f>1000-1000+480-80-80+15</f>
        <v>335</v>
      </c>
      <c r="DT8">
        <f>225+9</f>
        <v>234</v>
      </c>
      <c r="ET8">
        <f>2000-2000+100-20-20+5</f>
        <v>65</v>
      </c>
      <c r="EU8">
        <f>3000-3000+1540-230-190+10</f>
        <v>1130</v>
      </c>
      <c r="FB8">
        <f>2000-2000+130-15-20+3</f>
        <v>98</v>
      </c>
      <c r="FF8">
        <f>500-500+290-30-45+6</f>
        <v>221</v>
      </c>
    </row>
    <row r="9" spans="1:162">
      <c r="A9" s="140" t="s">
        <v>114</v>
      </c>
      <c r="B9" s="140">
        <v>6200</v>
      </c>
      <c r="C9" s="140">
        <v>4400</v>
      </c>
      <c r="D9" s="172">
        <v>7000</v>
      </c>
      <c r="E9" s="140">
        <v>0</v>
      </c>
      <c r="F9" s="140">
        <v>6000</v>
      </c>
      <c r="G9" s="140">
        <f t="shared" si="0"/>
        <v>23600</v>
      </c>
      <c r="CN9">
        <f>1500-1500+370-70-40+10</f>
        <v>270</v>
      </c>
    </row>
    <row r="10" spans="1:162">
      <c r="A10" s="140" t="s">
        <v>115</v>
      </c>
      <c r="B10" s="140">
        <v>7130</v>
      </c>
      <c r="C10" s="140">
        <v>1400</v>
      </c>
      <c r="D10" s="172">
        <v>7000</v>
      </c>
      <c r="E10" s="140">
        <v>0</v>
      </c>
      <c r="F10" s="140">
        <v>4000</v>
      </c>
      <c r="G10" s="140">
        <f t="shared" si="0"/>
        <v>19530</v>
      </c>
    </row>
    <row r="11" spans="1:162">
      <c r="A11" s="140" t="s">
        <v>116</v>
      </c>
      <c r="B11" s="140">
        <v>570</v>
      </c>
      <c r="C11" s="140">
        <v>0</v>
      </c>
      <c r="D11" s="172">
        <v>0</v>
      </c>
      <c r="E11" s="140">
        <v>0</v>
      </c>
      <c r="F11" s="140">
        <v>0</v>
      </c>
      <c r="G11" s="140">
        <f t="shared" si="0"/>
        <v>570</v>
      </c>
    </row>
    <row r="12" spans="1:162">
      <c r="A12" s="140" t="s">
        <v>117</v>
      </c>
      <c r="B12" s="140">
        <v>0</v>
      </c>
      <c r="C12" s="140">
        <v>0</v>
      </c>
      <c r="D12" s="172">
        <v>0</v>
      </c>
      <c r="E12" s="140">
        <v>50</v>
      </c>
      <c r="F12" s="140">
        <v>200</v>
      </c>
      <c r="G12" s="140">
        <f t="shared" si="0"/>
        <v>250</v>
      </c>
    </row>
    <row r="13" spans="1:162">
      <c r="A13" s="140" t="s">
        <v>118</v>
      </c>
      <c r="B13" s="140">
        <v>1850</v>
      </c>
      <c r="C13" s="140">
        <v>770</v>
      </c>
      <c r="D13" s="172">
        <v>0</v>
      </c>
      <c r="E13" s="140">
        <v>0</v>
      </c>
      <c r="F13" s="140">
        <v>1000</v>
      </c>
      <c r="G13" s="140">
        <f t="shared" si="0"/>
        <v>3620</v>
      </c>
    </row>
    <row r="14" spans="1:162">
      <c r="A14" s="140" t="s">
        <v>119</v>
      </c>
      <c r="B14" s="140">
        <v>240</v>
      </c>
      <c r="C14" s="140">
        <v>1011</v>
      </c>
      <c r="D14" s="172">
        <v>0</v>
      </c>
      <c r="E14" s="140">
        <v>0</v>
      </c>
      <c r="F14" s="140">
        <v>11</v>
      </c>
      <c r="G14" s="140">
        <f t="shared" si="0"/>
        <v>1262</v>
      </c>
    </row>
    <row r="15" spans="1:162">
      <c r="A15" s="140" t="s">
        <v>120</v>
      </c>
      <c r="B15" s="140">
        <v>1630</v>
      </c>
      <c r="C15" s="140">
        <v>3800</v>
      </c>
      <c r="D15" s="172">
        <v>5000</v>
      </c>
      <c r="E15" s="140">
        <v>50</v>
      </c>
      <c r="F15" s="140">
        <v>5000</v>
      </c>
      <c r="G15" s="140">
        <f t="shared" si="0"/>
        <v>15480</v>
      </c>
    </row>
    <row r="16" spans="1:162">
      <c r="A16" s="140" t="s">
        <v>121</v>
      </c>
      <c r="B16" s="140">
        <v>770</v>
      </c>
      <c r="C16" s="140">
        <v>200</v>
      </c>
      <c r="D16" s="172">
        <v>0</v>
      </c>
      <c r="E16" s="140">
        <v>500</v>
      </c>
      <c r="F16" s="140">
        <v>600</v>
      </c>
      <c r="G16" s="140">
        <f t="shared" si="0"/>
        <v>2070</v>
      </c>
    </row>
    <row r="17" spans="1:162">
      <c r="A17" s="140" t="s">
        <v>122</v>
      </c>
      <c r="B17" s="140">
        <v>0</v>
      </c>
      <c r="C17" s="140">
        <v>2</v>
      </c>
      <c r="D17" s="172">
        <v>0</v>
      </c>
      <c r="E17" s="140">
        <v>100</v>
      </c>
      <c r="F17" s="140">
        <v>211</v>
      </c>
      <c r="G17" s="140" t="s">
        <v>982</v>
      </c>
      <c r="BU17">
        <v>10</v>
      </c>
      <c r="BW17">
        <v>10</v>
      </c>
      <c r="BX17">
        <v>30</v>
      </c>
      <c r="BY17">
        <v>10</v>
      </c>
      <c r="CD17" t="s">
        <v>106</v>
      </c>
      <c r="CE17">
        <v>10</v>
      </c>
      <c r="CI17">
        <v>10</v>
      </c>
      <c r="CK17">
        <v>2</v>
      </c>
      <c r="CL17">
        <v>30</v>
      </c>
      <c r="CM17">
        <v>10</v>
      </c>
      <c r="CO17">
        <v>1</v>
      </c>
      <c r="CP17">
        <v>2</v>
      </c>
      <c r="CT17">
        <v>10</v>
      </c>
      <c r="DC17">
        <v>2</v>
      </c>
      <c r="DD17">
        <v>3</v>
      </c>
      <c r="DF17">
        <v>1</v>
      </c>
      <c r="DG17">
        <v>1</v>
      </c>
      <c r="DK17">
        <v>5</v>
      </c>
      <c r="DT17">
        <v>3</v>
      </c>
      <c r="ET17">
        <v>2</v>
      </c>
      <c r="EU17">
        <v>10</v>
      </c>
      <c r="FB17">
        <v>1</v>
      </c>
      <c r="FF17">
        <v>2</v>
      </c>
    </row>
    <row r="18" spans="1:162">
      <c r="A18" s="140" t="s">
        <v>123</v>
      </c>
      <c r="B18" s="140">
        <v>1000</v>
      </c>
      <c r="C18" s="140">
        <v>100</v>
      </c>
      <c r="D18" s="172">
        <v>0</v>
      </c>
      <c r="E18" s="140">
        <v>100</v>
      </c>
      <c r="F18" s="140">
        <v>0</v>
      </c>
      <c r="G18" s="140">
        <f t="shared" si="0"/>
        <v>1200</v>
      </c>
    </row>
    <row r="19" spans="1:162">
      <c r="A19" s="140" t="s">
        <v>124</v>
      </c>
      <c r="B19" s="140">
        <v>2770</v>
      </c>
      <c r="C19" s="140">
        <v>2300</v>
      </c>
      <c r="D19" s="172">
        <v>0</v>
      </c>
      <c r="E19" s="140">
        <v>0</v>
      </c>
      <c r="F19" s="140">
        <v>1000</v>
      </c>
      <c r="G19" s="140">
        <f t="shared" si="0"/>
        <v>6070</v>
      </c>
    </row>
    <row r="20" spans="1:162">
      <c r="A20" s="140" t="s">
        <v>125</v>
      </c>
      <c r="B20" s="140">
        <v>2670</v>
      </c>
      <c r="C20" s="140">
        <v>500</v>
      </c>
      <c r="D20" s="172">
        <v>4000</v>
      </c>
      <c r="E20" s="140">
        <v>0</v>
      </c>
      <c r="F20" s="140">
        <v>600</v>
      </c>
      <c r="G20" s="140">
        <f t="shared" si="0"/>
        <v>7770</v>
      </c>
    </row>
    <row r="21" spans="1:162">
      <c r="A21" s="140" t="s">
        <v>126</v>
      </c>
      <c r="B21" s="140">
        <v>4130</v>
      </c>
      <c r="C21" s="140">
        <v>1410</v>
      </c>
      <c r="D21" s="172">
        <v>0</v>
      </c>
      <c r="E21" s="140">
        <v>0</v>
      </c>
      <c r="F21" s="140">
        <v>0</v>
      </c>
      <c r="G21" s="140">
        <f t="shared" si="0"/>
        <v>5540</v>
      </c>
    </row>
    <row r="22" spans="1:162">
      <c r="A22" s="140" t="s">
        <v>127</v>
      </c>
      <c r="B22" s="140">
        <v>12510</v>
      </c>
      <c r="C22" s="140">
        <v>9770</v>
      </c>
      <c r="D22" s="172">
        <v>8000</v>
      </c>
      <c r="E22" s="140">
        <v>1600</v>
      </c>
      <c r="F22" s="140">
        <v>6000</v>
      </c>
      <c r="G22" s="140">
        <f t="shared" si="0"/>
        <v>37880</v>
      </c>
    </row>
    <row r="23" spans="1:162">
      <c r="A23" s="140" t="s">
        <v>128</v>
      </c>
      <c r="B23" s="140">
        <v>5690</v>
      </c>
      <c r="C23" s="140">
        <v>2770</v>
      </c>
      <c r="D23" s="172">
        <v>4000</v>
      </c>
      <c r="E23" s="140">
        <v>250</v>
      </c>
      <c r="F23" s="140">
        <v>2000</v>
      </c>
      <c r="G23" s="140">
        <f t="shared" si="0"/>
        <v>14710</v>
      </c>
    </row>
    <row r="24" spans="1:162">
      <c r="A24" s="140" t="s">
        <v>129</v>
      </c>
      <c r="B24" s="140">
        <v>2770</v>
      </c>
      <c r="C24" s="140">
        <v>2109</v>
      </c>
      <c r="D24" s="172">
        <v>0</v>
      </c>
      <c r="E24" s="140">
        <v>209</v>
      </c>
      <c r="F24" s="140">
        <v>500</v>
      </c>
      <c r="G24" s="140">
        <f t="shared" si="0"/>
        <v>5588</v>
      </c>
    </row>
    <row r="25" spans="1:162">
      <c r="A25" s="140" t="s">
        <v>130</v>
      </c>
      <c r="B25" s="140">
        <v>9690</v>
      </c>
      <c r="C25" s="140">
        <v>10120</v>
      </c>
      <c r="D25" s="172">
        <v>8000</v>
      </c>
      <c r="E25" s="140">
        <v>500</v>
      </c>
      <c r="F25" s="140">
        <v>6000</v>
      </c>
      <c r="G25" s="140">
        <f t="shared" si="0"/>
        <v>34310</v>
      </c>
    </row>
    <row r="26" spans="1:162">
      <c r="A26" s="140" t="s">
        <v>131</v>
      </c>
      <c r="B26" s="140">
        <v>2420</v>
      </c>
      <c r="C26" s="140">
        <v>1500</v>
      </c>
      <c r="D26" s="172">
        <v>0</v>
      </c>
      <c r="E26" s="140">
        <v>1300</v>
      </c>
      <c r="F26" s="140">
        <v>1000</v>
      </c>
      <c r="G26" s="140">
        <f t="shared" si="0"/>
        <v>6220</v>
      </c>
    </row>
    <row r="27" spans="1:162">
      <c r="A27" s="140" t="s">
        <v>132</v>
      </c>
      <c r="B27" s="140">
        <v>10670</v>
      </c>
      <c r="C27" s="140">
        <v>8010</v>
      </c>
      <c r="D27" s="172">
        <v>6000</v>
      </c>
      <c r="E27" s="140">
        <v>1950</v>
      </c>
      <c r="F27" s="140">
        <v>4000</v>
      </c>
      <c r="G27" s="140">
        <f t="shared" si="0"/>
        <v>30630</v>
      </c>
    </row>
    <row r="28" spans="1:162">
      <c r="A28" s="140" t="s">
        <v>133</v>
      </c>
      <c r="B28" s="140">
        <v>12280</v>
      </c>
      <c r="C28" s="140">
        <v>9910</v>
      </c>
      <c r="D28" s="172">
        <v>5000</v>
      </c>
      <c r="E28" s="140">
        <v>900</v>
      </c>
      <c r="F28" s="140">
        <v>4000</v>
      </c>
      <c r="G28" s="140">
        <f t="shared" si="0"/>
        <v>32090</v>
      </c>
    </row>
    <row r="29" spans="1:162">
      <c r="A29" s="140" t="s">
        <v>134</v>
      </c>
      <c r="B29" s="140">
        <v>1110</v>
      </c>
      <c r="C29" s="140">
        <v>410</v>
      </c>
      <c r="D29" s="172">
        <v>0</v>
      </c>
      <c r="E29" s="140">
        <v>0</v>
      </c>
      <c r="F29" s="140">
        <v>110</v>
      </c>
      <c r="G29" s="140" t="s">
        <v>853</v>
      </c>
    </row>
    <row r="30" spans="1:162">
      <c r="A30" s="140" t="s">
        <v>135</v>
      </c>
      <c r="B30" s="140">
        <v>770</v>
      </c>
      <c r="C30" s="140">
        <v>704</v>
      </c>
      <c r="D30" s="172">
        <v>0</v>
      </c>
      <c r="E30" s="140">
        <v>0</v>
      </c>
      <c r="F30" s="140">
        <v>4</v>
      </c>
      <c r="G30" s="140" t="s">
        <v>995</v>
      </c>
      <c r="BU30">
        <v>10</v>
      </c>
      <c r="BV30" t="s">
        <v>106</v>
      </c>
      <c r="BW30">
        <v>10</v>
      </c>
      <c r="BX30">
        <v>30</v>
      </c>
      <c r="BY30">
        <v>10</v>
      </c>
      <c r="CE30">
        <v>10</v>
      </c>
      <c r="CH30" t="s">
        <v>106</v>
      </c>
      <c r="CI30">
        <v>10</v>
      </c>
      <c r="CK30">
        <v>3</v>
      </c>
      <c r="CL30">
        <v>30</v>
      </c>
      <c r="CM30">
        <v>10</v>
      </c>
      <c r="CO30">
        <v>1</v>
      </c>
      <c r="CP30">
        <v>3</v>
      </c>
      <c r="CT30">
        <v>10</v>
      </c>
      <c r="DC30">
        <v>3</v>
      </c>
      <c r="DD30">
        <v>3</v>
      </c>
      <c r="DF30">
        <v>1</v>
      </c>
      <c r="DG30">
        <v>1</v>
      </c>
      <c r="DK30">
        <v>5</v>
      </c>
      <c r="DT30">
        <v>3</v>
      </c>
      <c r="ET30">
        <v>3</v>
      </c>
      <c r="EU30">
        <v>10</v>
      </c>
      <c r="FB30">
        <v>1</v>
      </c>
      <c r="FF30">
        <v>2</v>
      </c>
    </row>
    <row r="31" spans="1:162">
      <c r="A31" s="140" t="s">
        <v>136</v>
      </c>
      <c r="B31" s="140">
        <v>650</v>
      </c>
      <c r="C31" s="140">
        <v>1200</v>
      </c>
      <c r="D31" s="172">
        <v>0</v>
      </c>
      <c r="E31" s="140">
        <v>0</v>
      </c>
      <c r="F31" s="140">
        <v>0</v>
      </c>
      <c r="G31" s="140" t="s">
        <v>853</v>
      </c>
    </row>
    <row r="32" spans="1:162">
      <c r="A32" s="140" t="s">
        <v>137</v>
      </c>
      <c r="B32" s="140">
        <v>300</v>
      </c>
      <c r="C32" s="140">
        <v>200</v>
      </c>
      <c r="D32" s="172">
        <v>0</v>
      </c>
      <c r="E32" s="140">
        <v>0</v>
      </c>
      <c r="F32" s="140">
        <v>1</v>
      </c>
      <c r="G32" s="140">
        <f t="shared" si="0"/>
        <v>501</v>
      </c>
    </row>
    <row r="33" spans="1:7">
      <c r="A33" s="140" t="s">
        <v>138</v>
      </c>
      <c r="B33" s="140">
        <v>7550</v>
      </c>
      <c r="C33" s="140">
        <v>12150</v>
      </c>
      <c r="D33" s="172">
        <v>0</v>
      </c>
      <c r="E33" s="140">
        <v>1000</v>
      </c>
      <c r="F33" s="140">
        <v>8000</v>
      </c>
      <c r="G33" s="140">
        <f t="shared" si="0"/>
        <v>28700</v>
      </c>
    </row>
    <row r="34" spans="1:7">
      <c r="A34" s="140" t="s">
        <v>139</v>
      </c>
      <c r="B34" s="140">
        <v>1300</v>
      </c>
      <c r="C34" s="140">
        <v>150</v>
      </c>
      <c r="D34" s="172">
        <v>0</v>
      </c>
      <c r="E34" s="140">
        <v>0</v>
      </c>
      <c r="F34" s="140">
        <v>800</v>
      </c>
      <c r="G34" s="140">
        <f t="shared" si="0"/>
        <v>2250</v>
      </c>
    </row>
    <row r="35" spans="1:7">
      <c r="A35" s="140" t="s">
        <v>140</v>
      </c>
      <c r="B35" s="140">
        <v>1820</v>
      </c>
      <c r="C35" s="140">
        <v>13754</v>
      </c>
      <c r="D35" s="172">
        <v>0</v>
      </c>
      <c r="E35" s="140">
        <v>114</v>
      </c>
      <c r="F35" s="140">
        <v>2614</v>
      </c>
      <c r="G35" s="140">
        <f t="shared" si="0"/>
        <v>18302</v>
      </c>
    </row>
    <row r="36" spans="1:7">
      <c r="A36" s="140" t="s">
        <v>141</v>
      </c>
      <c r="B36" s="140">
        <v>0</v>
      </c>
      <c r="C36" s="140">
        <v>0</v>
      </c>
      <c r="D36" s="172">
        <v>0</v>
      </c>
      <c r="E36" s="140">
        <v>0</v>
      </c>
      <c r="F36" s="140">
        <v>163</v>
      </c>
      <c r="G36" s="140">
        <f t="shared" si="0"/>
        <v>163</v>
      </c>
    </row>
    <row r="37" spans="1:7">
      <c r="A37" s="140" t="s">
        <v>142</v>
      </c>
      <c r="B37" s="140">
        <v>4380</v>
      </c>
      <c r="C37" s="140">
        <v>913</v>
      </c>
      <c r="D37" s="172">
        <v>0</v>
      </c>
      <c r="E37" s="140">
        <v>13</v>
      </c>
      <c r="F37" s="140">
        <v>413</v>
      </c>
      <c r="G37" s="140">
        <f t="shared" si="0"/>
        <v>5719</v>
      </c>
    </row>
    <row r="38" spans="1:7">
      <c r="A38" s="140" t="s">
        <v>143</v>
      </c>
      <c r="B38" s="140">
        <v>4760</v>
      </c>
      <c r="C38" s="140">
        <v>5620</v>
      </c>
      <c r="D38" s="172">
        <v>0</v>
      </c>
      <c r="E38" s="140">
        <v>600</v>
      </c>
      <c r="F38" s="140">
        <v>1000</v>
      </c>
      <c r="G38" s="140">
        <f t="shared" si="0"/>
        <v>11980</v>
      </c>
    </row>
    <row r="39" spans="1:7">
      <c r="A39" s="140" t="s">
        <v>144</v>
      </c>
      <c r="B39" s="140">
        <v>920</v>
      </c>
      <c r="C39" s="140">
        <v>602</v>
      </c>
      <c r="D39" s="172">
        <v>0</v>
      </c>
      <c r="E39" s="140">
        <v>62</v>
      </c>
      <c r="F39" s="140">
        <v>402</v>
      </c>
      <c r="G39" s="140">
        <f t="shared" si="0"/>
        <v>1986</v>
      </c>
    </row>
    <row r="40" spans="1:7">
      <c r="A40" s="140" t="s">
        <v>145</v>
      </c>
      <c r="B40" s="140">
        <v>700</v>
      </c>
      <c r="C40" s="140">
        <v>112</v>
      </c>
      <c r="D40" s="172">
        <v>0</v>
      </c>
      <c r="E40" s="140">
        <v>62</v>
      </c>
      <c r="F40" s="140">
        <v>1039</v>
      </c>
      <c r="G40" s="140">
        <f t="shared" si="0"/>
        <v>1913</v>
      </c>
    </row>
    <row r="41" spans="1:7">
      <c r="A41" s="140" t="s">
        <v>146</v>
      </c>
      <c r="B41" s="140">
        <v>25740</v>
      </c>
      <c r="C41" s="140">
        <v>27980</v>
      </c>
      <c r="D41" s="172">
        <v>5000</v>
      </c>
      <c r="E41" s="140">
        <v>3800</v>
      </c>
      <c r="F41" s="140">
        <v>20000</v>
      </c>
      <c r="G41" s="140">
        <f t="shared" si="0"/>
        <v>82520</v>
      </c>
    </row>
    <row r="42" spans="1:7">
      <c r="A42" s="140" t="s">
        <v>147</v>
      </c>
      <c r="B42" s="140">
        <v>500</v>
      </c>
      <c r="C42" s="140">
        <v>0</v>
      </c>
      <c r="D42" s="172">
        <v>0</v>
      </c>
      <c r="E42" s="140">
        <v>500</v>
      </c>
      <c r="F42" s="140">
        <v>0</v>
      </c>
      <c r="G42" s="140">
        <f t="shared" si="0"/>
        <v>1000</v>
      </c>
    </row>
    <row r="43" spans="1:7">
      <c r="A43" s="140" t="s">
        <v>148</v>
      </c>
      <c r="B43" s="140">
        <v>620</v>
      </c>
      <c r="C43" s="140">
        <v>0</v>
      </c>
      <c r="D43" s="172">
        <v>0</v>
      </c>
      <c r="E43" s="140">
        <v>0</v>
      </c>
      <c r="F43" s="140">
        <v>100</v>
      </c>
      <c r="G43" s="140">
        <f t="shared" si="0"/>
        <v>720</v>
      </c>
    </row>
    <row r="44" spans="1:7">
      <c r="A44" s="140" t="s">
        <v>149</v>
      </c>
      <c r="B44" s="140">
        <v>140</v>
      </c>
      <c r="C44" s="140">
        <v>27</v>
      </c>
      <c r="D44" s="172">
        <v>0</v>
      </c>
      <c r="E44" s="140">
        <v>27</v>
      </c>
      <c r="F44" s="140">
        <v>200</v>
      </c>
      <c r="G44" s="140">
        <f t="shared" si="0"/>
        <v>394</v>
      </c>
    </row>
    <row r="45" spans="1:7">
      <c r="A45" s="140" t="s">
        <v>150</v>
      </c>
      <c r="B45" s="140">
        <v>1820</v>
      </c>
      <c r="C45" s="140">
        <v>500</v>
      </c>
      <c r="D45" s="172">
        <v>0</v>
      </c>
      <c r="E45" s="140">
        <v>0</v>
      </c>
      <c r="F45" s="140">
        <v>100</v>
      </c>
      <c r="G45" s="140">
        <f t="shared" si="0"/>
        <v>2420</v>
      </c>
    </row>
    <row r="46" spans="1:7">
      <c r="A46" s="140" t="s">
        <v>151</v>
      </c>
      <c r="B46" s="140">
        <v>100</v>
      </c>
      <c r="C46" s="140">
        <v>200</v>
      </c>
      <c r="D46" s="172">
        <v>0</v>
      </c>
      <c r="E46" s="140">
        <v>0</v>
      </c>
      <c r="F46" s="140">
        <v>0</v>
      </c>
      <c r="G46" s="140">
        <f t="shared" si="0"/>
        <v>300</v>
      </c>
    </row>
    <row r="47" spans="1:7">
      <c r="A47" s="140" t="s">
        <v>152</v>
      </c>
      <c r="B47" s="140">
        <v>0</v>
      </c>
      <c r="C47" s="140">
        <v>0</v>
      </c>
      <c r="D47" s="172">
        <v>0</v>
      </c>
      <c r="E47" s="140">
        <v>1</v>
      </c>
      <c r="F47" s="140">
        <v>1</v>
      </c>
      <c r="G47" s="140">
        <f t="shared" si="0"/>
        <v>2</v>
      </c>
    </row>
    <row r="48" spans="1:7">
      <c r="A48" s="140" t="s">
        <v>153</v>
      </c>
      <c r="B48" s="140">
        <v>2670</v>
      </c>
      <c r="C48" s="140">
        <v>1627</v>
      </c>
      <c r="D48" s="172">
        <v>0</v>
      </c>
      <c r="E48" s="140">
        <v>27</v>
      </c>
      <c r="F48" s="140">
        <v>427</v>
      </c>
      <c r="G48" s="140">
        <f t="shared" si="0"/>
        <v>4751</v>
      </c>
    </row>
    <row r="49" spans="1:7">
      <c r="A49" s="140" t="s">
        <v>154</v>
      </c>
      <c r="B49" s="140">
        <v>500</v>
      </c>
      <c r="C49" s="140">
        <v>0</v>
      </c>
      <c r="D49" s="172">
        <v>0</v>
      </c>
      <c r="E49" s="140">
        <v>0</v>
      </c>
      <c r="F49" s="140">
        <v>200</v>
      </c>
      <c r="G49" s="140">
        <f t="shared" si="0"/>
        <v>700</v>
      </c>
    </row>
    <row r="50" spans="1:7">
      <c r="A50" s="140" t="s">
        <v>155</v>
      </c>
      <c r="B50" s="140">
        <v>200</v>
      </c>
      <c r="C50" s="140">
        <v>0</v>
      </c>
      <c r="D50" s="172">
        <v>0</v>
      </c>
      <c r="E50" s="140">
        <v>0</v>
      </c>
      <c r="F50" s="140">
        <v>1</v>
      </c>
      <c r="G50" s="140">
        <f t="shared" si="0"/>
        <v>201</v>
      </c>
    </row>
    <row r="51" spans="1:7">
      <c r="A51" s="140" t="s">
        <v>156</v>
      </c>
      <c r="B51" s="140">
        <v>0</v>
      </c>
      <c r="C51" s="140">
        <v>0</v>
      </c>
      <c r="D51" s="172">
        <v>0</v>
      </c>
      <c r="E51" s="140">
        <v>0</v>
      </c>
      <c r="F51" s="140">
        <v>41</v>
      </c>
      <c r="G51" s="140">
        <f t="shared" si="0"/>
        <v>41</v>
      </c>
    </row>
    <row r="52" spans="1:7">
      <c r="A52" s="140" t="s">
        <v>157</v>
      </c>
      <c r="B52" s="140">
        <v>12050</v>
      </c>
      <c r="C52" s="140">
        <v>22460</v>
      </c>
      <c r="D52" s="172">
        <v>0</v>
      </c>
      <c r="E52" s="140">
        <v>0</v>
      </c>
      <c r="F52" s="140">
        <v>10000</v>
      </c>
      <c r="G52" s="140">
        <f t="shared" si="0"/>
        <v>44510</v>
      </c>
    </row>
    <row r="53" spans="1:7">
      <c r="A53" s="140" t="s">
        <v>158</v>
      </c>
      <c r="B53" s="140">
        <v>500</v>
      </c>
      <c r="C53" s="140">
        <v>200</v>
      </c>
      <c r="D53" s="172">
        <v>0</v>
      </c>
      <c r="E53" s="140">
        <v>0</v>
      </c>
      <c r="F53" s="140">
        <v>201</v>
      </c>
      <c r="G53" s="140">
        <f t="shared" si="0"/>
        <v>901</v>
      </c>
    </row>
    <row r="54" spans="1:7">
      <c r="A54" s="140" t="s">
        <v>159</v>
      </c>
      <c r="B54" s="140">
        <v>1100</v>
      </c>
      <c r="C54" s="140">
        <v>7703</v>
      </c>
      <c r="D54" s="172">
        <v>0</v>
      </c>
      <c r="E54" s="140">
        <v>0</v>
      </c>
      <c r="F54" s="140">
        <v>203</v>
      </c>
      <c r="G54" s="140">
        <f t="shared" si="0"/>
        <v>9006</v>
      </c>
    </row>
    <row r="55" spans="1:7">
      <c r="A55" s="140" t="s">
        <v>160</v>
      </c>
      <c r="B55" s="140">
        <v>0</v>
      </c>
      <c r="C55" s="140">
        <v>0</v>
      </c>
      <c r="D55" s="172">
        <v>0</v>
      </c>
      <c r="E55" s="140">
        <v>0</v>
      </c>
      <c r="F55" s="140">
        <v>1</v>
      </c>
      <c r="G55" s="140">
        <f t="shared" si="0"/>
        <v>1</v>
      </c>
    </row>
    <row r="56" spans="1:7">
      <c r="A56" s="140" t="s">
        <v>161</v>
      </c>
      <c r="B56" s="140">
        <v>0</v>
      </c>
      <c r="C56" s="140">
        <v>2</v>
      </c>
      <c r="D56" s="172">
        <v>0</v>
      </c>
      <c r="E56" s="140">
        <v>0</v>
      </c>
      <c r="F56" s="140">
        <v>102</v>
      </c>
      <c r="G56" s="140">
        <f t="shared" si="0"/>
        <v>104</v>
      </c>
    </row>
    <row r="57" spans="1:7">
      <c r="A57" s="140" t="s">
        <v>162</v>
      </c>
      <c r="B57" s="140">
        <v>9</v>
      </c>
      <c r="C57" s="140">
        <v>0</v>
      </c>
      <c r="D57" s="172">
        <v>0</v>
      </c>
      <c r="E57" s="140">
        <v>0</v>
      </c>
      <c r="F57" s="140">
        <v>0</v>
      </c>
      <c r="G57" s="140">
        <f t="shared" si="0"/>
        <v>9</v>
      </c>
    </row>
    <row r="58" spans="1:7">
      <c r="A58" s="140" t="s">
        <v>163</v>
      </c>
      <c r="B58" s="140">
        <v>4</v>
      </c>
      <c r="C58" s="140">
        <v>0</v>
      </c>
      <c r="D58" s="172">
        <v>0</v>
      </c>
      <c r="E58" s="140">
        <v>0</v>
      </c>
      <c r="F58" s="140">
        <v>0</v>
      </c>
      <c r="G58" s="140">
        <f t="shared" si="0"/>
        <v>4</v>
      </c>
    </row>
    <row r="59" spans="1:7">
      <c r="A59" s="140" t="s">
        <v>164</v>
      </c>
      <c r="B59" s="140">
        <v>2</v>
      </c>
      <c r="C59" s="140">
        <v>0</v>
      </c>
      <c r="D59" s="172">
        <v>0</v>
      </c>
      <c r="E59" s="140">
        <v>0</v>
      </c>
      <c r="F59" s="140">
        <v>0</v>
      </c>
      <c r="G59" s="140">
        <f t="shared" si="0"/>
        <v>2</v>
      </c>
    </row>
    <row r="60" spans="1:7">
      <c r="A60" s="140" t="s">
        <v>165</v>
      </c>
      <c r="B60" s="140">
        <v>418</v>
      </c>
      <c r="C60" s="140">
        <v>0</v>
      </c>
      <c r="D60" s="172">
        <v>0</v>
      </c>
      <c r="E60" s="140">
        <v>0</v>
      </c>
      <c r="F60" s="140">
        <v>100</v>
      </c>
      <c r="G60" s="140">
        <f t="shared" si="0"/>
        <v>518</v>
      </c>
    </row>
    <row r="61" spans="1:7">
      <c r="A61" s="140" t="s">
        <v>166</v>
      </c>
      <c r="B61" s="140">
        <v>13</v>
      </c>
      <c r="C61" s="140">
        <v>0</v>
      </c>
      <c r="D61" s="172">
        <v>0</v>
      </c>
      <c r="E61" s="140">
        <v>0</v>
      </c>
      <c r="F61" s="140">
        <v>0</v>
      </c>
      <c r="G61" s="140">
        <f t="shared" si="0"/>
        <v>13</v>
      </c>
    </row>
    <row r="62" spans="1:7">
      <c r="A62" s="140" t="s">
        <v>167</v>
      </c>
      <c r="B62" s="140">
        <v>0</v>
      </c>
      <c r="C62" s="140">
        <v>0</v>
      </c>
      <c r="D62" s="172">
        <v>0</v>
      </c>
      <c r="E62" s="140">
        <v>0</v>
      </c>
      <c r="F62" s="140">
        <v>1</v>
      </c>
      <c r="G62" s="140">
        <f t="shared" si="0"/>
        <v>1</v>
      </c>
    </row>
    <row r="63" spans="1:7">
      <c r="A63" s="140" t="s">
        <v>168</v>
      </c>
      <c r="B63" s="140">
        <v>21</v>
      </c>
      <c r="C63" s="140">
        <v>0</v>
      </c>
      <c r="D63" s="172">
        <v>0</v>
      </c>
      <c r="E63" s="140">
        <v>0</v>
      </c>
      <c r="F63" s="140">
        <v>0</v>
      </c>
      <c r="G63" s="140">
        <f t="shared" si="0"/>
        <v>21</v>
      </c>
    </row>
    <row r="64" spans="1:7">
      <c r="A64" s="140" t="s">
        <v>169</v>
      </c>
      <c r="B64" s="140">
        <v>3</v>
      </c>
      <c r="C64" s="140">
        <v>0</v>
      </c>
      <c r="D64" s="172">
        <v>0</v>
      </c>
      <c r="E64" s="140">
        <v>0</v>
      </c>
      <c r="F64" s="140">
        <v>0</v>
      </c>
      <c r="G64" s="140">
        <f t="shared" si="0"/>
        <v>3</v>
      </c>
    </row>
    <row r="65" spans="1:7">
      <c r="A65" s="140" t="s">
        <v>170</v>
      </c>
      <c r="B65" s="140">
        <v>0</v>
      </c>
      <c r="C65" s="140">
        <v>0</v>
      </c>
      <c r="D65" s="172">
        <v>0</v>
      </c>
      <c r="E65" s="140">
        <v>0</v>
      </c>
      <c r="F65" s="140">
        <v>1</v>
      </c>
      <c r="G65" s="140">
        <f t="shared" si="0"/>
        <v>1</v>
      </c>
    </row>
    <row r="66" spans="1:7">
      <c r="A66" s="140" t="s">
        <v>171</v>
      </c>
      <c r="B66" s="140">
        <v>2000</v>
      </c>
      <c r="C66" s="140">
        <v>9270</v>
      </c>
      <c r="D66" s="172">
        <v>3000</v>
      </c>
      <c r="E66" s="140">
        <v>0</v>
      </c>
      <c r="F66" s="140">
        <v>3500</v>
      </c>
      <c r="G66" s="140">
        <f t="shared" ref="G66:G132" si="1">SUM(B66:F66)</f>
        <v>17770</v>
      </c>
    </row>
    <row r="67" spans="1:7">
      <c r="A67" s="140" t="s">
        <v>172</v>
      </c>
      <c r="B67" s="140">
        <v>900</v>
      </c>
      <c r="C67" s="140">
        <v>10180</v>
      </c>
      <c r="D67" s="172">
        <v>5000</v>
      </c>
      <c r="E67" s="140">
        <v>0</v>
      </c>
      <c r="F67" s="140">
        <v>3000</v>
      </c>
      <c r="G67" s="140">
        <f t="shared" si="1"/>
        <v>19080</v>
      </c>
    </row>
    <row r="68" spans="1:7">
      <c r="A68" s="140" t="s">
        <v>173</v>
      </c>
      <c r="B68" s="140">
        <v>3200</v>
      </c>
      <c r="C68" s="140">
        <v>11755</v>
      </c>
      <c r="D68" s="172">
        <v>5000</v>
      </c>
      <c r="E68" s="140">
        <v>0</v>
      </c>
      <c r="F68" s="140">
        <v>9000</v>
      </c>
      <c r="G68" s="140">
        <f t="shared" si="1"/>
        <v>28955</v>
      </c>
    </row>
    <row r="69" spans="1:7">
      <c r="A69" s="140" t="s">
        <v>174</v>
      </c>
      <c r="B69" s="140">
        <v>5160</v>
      </c>
      <c r="C69" s="140">
        <v>12800</v>
      </c>
      <c r="D69" s="172">
        <v>5000</v>
      </c>
      <c r="E69" s="140">
        <v>0</v>
      </c>
      <c r="F69" s="140">
        <v>8000</v>
      </c>
      <c r="G69" s="140">
        <f t="shared" ref="G69:G117" si="2">SUM(B69:F69)</f>
        <v>30960</v>
      </c>
    </row>
    <row r="70" spans="1:7">
      <c r="A70" s="140" t="s">
        <v>175</v>
      </c>
      <c r="B70" s="140">
        <v>1600</v>
      </c>
      <c r="C70" s="140">
        <v>10810</v>
      </c>
      <c r="D70" s="172">
        <v>5000</v>
      </c>
      <c r="E70" s="140">
        <v>0</v>
      </c>
      <c r="F70" s="140">
        <v>5000</v>
      </c>
      <c r="G70" s="140">
        <f t="shared" si="2"/>
        <v>22410</v>
      </c>
    </row>
    <row r="71" spans="1:7">
      <c r="A71" s="140" t="s">
        <v>176</v>
      </c>
      <c r="B71" s="140">
        <v>0</v>
      </c>
      <c r="C71" s="140">
        <v>1900</v>
      </c>
      <c r="D71" s="172">
        <v>3000</v>
      </c>
      <c r="E71" s="140">
        <v>0</v>
      </c>
      <c r="F71" s="140">
        <v>2000</v>
      </c>
      <c r="G71" s="140">
        <f t="shared" si="2"/>
        <v>6900</v>
      </c>
    </row>
    <row r="72" spans="1:7">
      <c r="A72" s="140" t="s">
        <v>177</v>
      </c>
      <c r="B72" s="140">
        <v>2110</v>
      </c>
      <c r="C72" s="140">
        <v>7515</v>
      </c>
      <c r="D72" s="172">
        <v>3000</v>
      </c>
      <c r="E72" s="140">
        <v>600</v>
      </c>
      <c r="F72" s="140">
        <v>2500</v>
      </c>
      <c r="G72" s="140">
        <f t="shared" si="2"/>
        <v>15725</v>
      </c>
    </row>
    <row r="73" spans="1:7">
      <c r="A73" s="140" t="s">
        <v>178</v>
      </c>
      <c r="B73" s="140">
        <v>640</v>
      </c>
      <c r="C73" s="140">
        <v>9350</v>
      </c>
      <c r="D73" s="172">
        <v>2000</v>
      </c>
      <c r="E73" s="140">
        <v>4300</v>
      </c>
      <c r="F73" s="140">
        <v>3500</v>
      </c>
      <c r="G73" s="140">
        <f t="shared" si="2"/>
        <v>19790</v>
      </c>
    </row>
    <row r="74" spans="1:7">
      <c r="A74" s="140" t="s">
        <v>179</v>
      </c>
      <c r="B74" s="140">
        <v>5110</v>
      </c>
      <c r="C74" s="140">
        <v>11600</v>
      </c>
      <c r="D74" s="172">
        <v>5000</v>
      </c>
      <c r="E74" s="140">
        <v>2800</v>
      </c>
      <c r="F74" s="140">
        <v>2500</v>
      </c>
      <c r="G74" s="140">
        <f t="shared" si="2"/>
        <v>27010</v>
      </c>
    </row>
    <row r="75" spans="1:7">
      <c r="A75" s="140" t="s">
        <v>180</v>
      </c>
      <c r="B75" s="140">
        <v>4100</v>
      </c>
      <c r="C75" s="140">
        <v>11680</v>
      </c>
      <c r="D75" s="172">
        <v>5000</v>
      </c>
      <c r="E75" s="140">
        <v>2620</v>
      </c>
      <c r="F75" s="140">
        <v>2500</v>
      </c>
      <c r="G75" s="140">
        <f t="shared" si="2"/>
        <v>25900</v>
      </c>
    </row>
    <row r="76" spans="1:7">
      <c r="A76" s="140" t="s">
        <v>181</v>
      </c>
      <c r="B76" s="140">
        <v>4110</v>
      </c>
      <c r="C76" s="140">
        <v>9305</v>
      </c>
      <c r="D76" s="172">
        <v>10000</v>
      </c>
      <c r="E76" s="140">
        <v>700</v>
      </c>
      <c r="F76" s="140">
        <v>2500</v>
      </c>
      <c r="G76" s="140">
        <f t="shared" si="2"/>
        <v>26615</v>
      </c>
    </row>
    <row r="77" spans="1:7">
      <c r="A77" s="140" t="s">
        <v>182</v>
      </c>
      <c r="B77" s="140">
        <v>500</v>
      </c>
      <c r="C77" s="140">
        <v>1200</v>
      </c>
      <c r="D77" s="172">
        <v>0</v>
      </c>
      <c r="E77" s="140">
        <v>0</v>
      </c>
      <c r="F77" s="140">
        <v>2500</v>
      </c>
      <c r="G77" s="140">
        <f t="shared" si="2"/>
        <v>4200</v>
      </c>
    </row>
    <row r="78" spans="1:7">
      <c r="A78" s="140" t="s">
        <v>183</v>
      </c>
      <c r="B78" s="140">
        <v>1050</v>
      </c>
      <c r="C78" s="140">
        <v>8680</v>
      </c>
      <c r="D78" s="172">
        <v>5000</v>
      </c>
      <c r="E78" s="140">
        <v>1100</v>
      </c>
      <c r="F78" s="140">
        <v>2500</v>
      </c>
      <c r="G78" s="140">
        <f t="shared" si="2"/>
        <v>18330</v>
      </c>
    </row>
    <row r="79" spans="1:7">
      <c r="A79" s="140" t="s">
        <v>184</v>
      </c>
      <c r="B79" s="140">
        <v>2110</v>
      </c>
      <c r="C79" s="140">
        <v>8010</v>
      </c>
      <c r="D79" s="172">
        <v>2000</v>
      </c>
      <c r="E79" s="140">
        <v>500</v>
      </c>
      <c r="F79" s="140">
        <v>2500</v>
      </c>
      <c r="G79" s="140">
        <f t="shared" si="2"/>
        <v>15120</v>
      </c>
    </row>
    <row r="80" spans="1:7">
      <c r="A80" s="140" t="s">
        <v>185</v>
      </c>
      <c r="B80" s="140">
        <v>1050</v>
      </c>
      <c r="C80" s="140">
        <v>6790</v>
      </c>
      <c r="D80" s="172">
        <v>5000</v>
      </c>
      <c r="E80" s="140">
        <v>600</v>
      </c>
      <c r="F80" s="140">
        <v>2500</v>
      </c>
      <c r="G80" s="140">
        <f t="shared" si="2"/>
        <v>15940</v>
      </c>
    </row>
    <row r="81" spans="1:7">
      <c r="A81" s="140" t="s">
        <v>186</v>
      </c>
      <c r="B81" s="140">
        <v>3095</v>
      </c>
      <c r="C81" s="140">
        <v>9670</v>
      </c>
      <c r="D81" s="172">
        <v>5000</v>
      </c>
      <c r="E81" s="140">
        <v>1050</v>
      </c>
      <c r="F81" s="140">
        <v>6000</v>
      </c>
      <c r="G81" s="140">
        <f t="shared" si="2"/>
        <v>24815</v>
      </c>
    </row>
    <row r="82" spans="1:7">
      <c r="A82" s="140" t="s">
        <v>187</v>
      </c>
      <c r="B82" s="140">
        <v>4110</v>
      </c>
      <c r="C82" s="140">
        <v>12045</v>
      </c>
      <c r="D82" s="172">
        <v>5000</v>
      </c>
      <c r="E82" s="140">
        <v>1000</v>
      </c>
      <c r="F82" s="140">
        <v>7000</v>
      </c>
      <c r="G82" s="140">
        <f t="shared" si="2"/>
        <v>29155</v>
      </c>
    </row>
    <row r="83" spans="1:7">
      <c r="A83" s="140" t="s">
        <v>188</v>
      </c>
      <c r="B83" s="140">
        <v>2085</v>
      </c>
      <c r="C83" s="140">
        <v>9090</v>
      </c>
      <c r="D83" s="172">
        <v>5000</v>
      </c>
      <c r="E83" s="140">
        <v>500</v>
      </c>
      <c r="F83" s="140">
        <v>3000</v>
      </c>
      <c r="G83" s="140">
        <f t="shared" si="2"/>
        <v>19675</v>
      </c>
    </row>
    <row r="84" spans="1:7">
      <c r="A84" s="140" t="s">
        <v>189</v>
      </c>
      <c r="B84" s="140">
        <v>1560</v>
      </c>
      <c r="C84" s="140">
        <v>7815</v>
      </c>
      <c r="D84" s="172">
        <v>4000</v>
      </c>
      <c r="E84" s="140">
        <v>100</v>
      </c>
      <c r="F84" s="140">
        <v>2500</v>
      </c>
      <c r="G84" s="140">
        <f t="shared" si="2"/>
        <v>15975</v>
      </c>
    </row>
    <row r="85" spans="1:7">
      <c r="A85" s="140" t="s">
        <v>190</v>
      </c>
      <c r="B85" s="140">
        <v>400</v>
      </c>
      <c r="C85" s="140">
        <v>2630</v>
      </c>
      <c r="D85" s="172">
        <v>200</v>
      </c>
      <c r="E85" s="140">
        <v>0</v>
      </c>
      <c r="F85" s="140">
        <v>400</v>
      </c>
      <c r="G85" s="140">
        <f t="shared" si="2"/>
        <v>3630</v>
      </c>
    </row>
    <row r="86" spans="1:7">
      <c r="A86" s="140" t="s">
        <v>191</v>
      </c>
      <c r="B86" s="140">
        <v>400</v>
      </c>
      <c r="C86" s="140">
        <v>1885</v>
      </c>
      <c r="D86" s="172">
        <v>200</v>
      </c>
      <c r="E86" s="140">
        <v>0</v>
      </c>
      <c r="F86" s="140">
        <v>200</v>
      </c>
      <c r="G86" s="140">
        <f t="shared" si="2"/>
        <v>2685</v>
      </c>
    </row>
    <row r="87" spans="1:7">
      <c r="A87" s="140" t="s">
        <v>192</v>
      </c>
      <c r="B87" s="140">
        <v>555</v>
      </c>
      <c r="C87" s="140">
        <v>7650</v>
      </c>
      <c r="D87" s="172">
        <v>1000</v>
      </c>
      <c r="E87" s="140">
        <v>100</v>
      </c>
      <c r="F87" s="140">
        <v>1300</v>
      </c>
      <c r="G87" s="140">
        <f t="shared" si="2"/>
        <v>10605</v>
      </c>
    </row>
    <row r="88" spans="1:7">
      <c r="A88" s="140" t="s">
        <v>193</v>
      </c>
      <c r="B88" s="140">
        <v>1060</v>
      </c>
      <c r="C88" s="140">
        <v>3700</v>
      </c>
      <c r="D88" s="172">
        <v>2000</v>
      </c>
      <c r="E88" s="140">
        <v>0</v>
      </c>
      <c r="F88" s="140">
        <v>2500</v>
      </c>
      <c r="G88" s="140">
        <f t="shared" si="2"/>
        <v>9260</v>
      </c>
    </row>
    <row r="89" spans="1:7">
      <c r="A89" s="140" t="s">
        <v>194</v>
      </c>
      <c r="B89" s="140">
        <v>4075</v>
      </c>
      <c r="C89" s="140">
        <v>9280</v>
      </c>
      <c r="D89" s="172">
        <v>3000</v>
      </c>
      <c r="E89" s="140">
        <v>540</v>
      </c>
      <c r="F89" s="140">
        <v>4000</v>
      </c>
      <c r="G89" s="140">
        <f t="shared" si="2"/>
        <v>20895</v>
      </c>
    </row>
    <row r="90" spans="1:7">
      <c r="A90" s="140" t="s">
        <v>195</v>
      </c>
      <c r="B90" s="140">
        <v>4075</v>
      </c>
      <c r="C90" s="140">
        <v>9580</v>
      </c>
      <c r="D90" s="172">
        <v>5000</v>
      </c>
      <c r="E90" s="140">
        <v>900</v>
      </c>
      <c r="F90" s="140">
        <v>5000</v>
      </c>
      <c r="G90" s="140">
        <f t="shared" si="2"/>
        <v>24555</v>
      </c>
    </row>
    <row r="91" spans="1:7">
      <c r="A91" s="140" t="s">
        <v>196</v>
      </c>
      <c r="B91" s="140">
        <v>1000</v>
      </c>
      <c r="C91" s="140">
        <v>400</v>
      </c>
      <c r="D91" s="172">
        <v>0</v>
      </c>
      <c r="E91" s="140">
        <v>0</v>
      </c>
      <c r="F91" s="140">
        <v>200</v>
      </c>
      <c r="G91" s="140">
        <f t="shared" si="2"/>
        <v>1600</v>
      </c>
    </row>
    <row r="92" spans="1:7">
      <c r="A92" s="140" t="s">
        <v>197</v>
      </c>
      <c r="B92" s="140">
        <v>100</v>
      </c>
      <c r="C92" s="140">
        <v>20</v>
      </c>
      <c r="D92" s="172">
        <v>0</v>
      </c>
      <c r="E92" s="140">
        <v>0</v>
      </c>
      <c r="F92" s="140">
        <v>0</v>
      </c>
      <c r="G92" s="140">
        <f t="shared" si="2"/>
        <v>120</v>
      </c>
    </row>
    <row r="93" spans="1:7">
      <c r="A93" s="140" t="s">
        <v>198</v>
      </c>
      <c r="B93" s="140">
        <v>0</v>
      </c>
      <c r="C93" s="140">
        <v>50</v>
      </c>
      <c r="D93" s="172">
        <v>0</v>
      </c>
      <c r="E93" s="140">
        <v>0</v>
      </c>
      <c r="F93" s="140">
        <v>0</v>
      </c>
      <c r="G93" s="140">
        <f t="shared" si="2"/>
        <v>50</v>
      </c>
    </row>
    <row r="94" spans="1:7">
      <c r="A94" s="140" t="s">
        <v>199</v>
      </c>
      <c r="B94" s="140">
        <v>0</v>
      </c>
      <c r="C94" s="140">
        <v>0</v>
      </c>
      <c r="D94" s="172">
        <v>0</v>
      </c>
      <c r="E94" s="140">
        <v>0</v>
      </c>
      <c r="F94" s="140">
        <v>100</v>
      </c>
      <c r="G94" s="140">
        <f t="shared" si="2"/>
        <v>100</v>
      </c>
    </row>
    <row r="95" spans="1:7">
      <c r="A95" s="140" t="s">
        <v>200</v>
      </c>
      <c r="B95" s="140">
        <v>0</v>
      </c>
      <c r="C95" s="140">
        <v>10</v>
      </c>
      <c r="D95" s="172">
        <v>0</v>
      </c>
      <c r="E95" s="140">
        <v>0</v>
      </c>
      <c r="F95" s="140">
        <v>0</v>
      </c>
      <c r="G95" s="140">
        <f t="shared" si="2"/>
        <v>10</v>
      </c>
    </row>
    <row r="96" spans="1:7">
      <c r="A96" s="140" t="s">
        <v>201</v>
      </c>
      <c r="B96" s="140">
        <v>0</v>
      </c>
      <c r="C96" s="140">
        <v>80</v>
      </c>
      <c r="D96" s="172">
        <v>0</v>
      </c>
      <c r="E96" s="140">
        <v>0</v>
      </c>
      <c r="F96" s="140">
        <v>0</v>
      </c>
      <c r="G96" s="140">
        <f t="shared" si="2"/>
        <v>80</v>
      </c>
    </row>
    <row r="97" spans="1:92">
      <c r="A97" s="140" t="s">
        <v>202</v>
      </c>
      <c r="B97" s="140">
        <v>0</v>
      </c>
      <c r="C97" s="140">
        <v>55</v>
      </c>
      <c r="D97" s="172">
        <v>0</v>
      </c>
      <c r="E97" s="140">
        <v>0</v>
      </c>
      <c r="F97" s="140">
        <v>0</v>
      </c>
      <c r="G97" s="140">
        <f t="shared" si="2"/>
        <v>55</v>
      </c>
    </row>
    <row r="98" spans="1:92">
      <c r="A98" s="140" t="s">
        <v>203</v>
      </c>
      <c r="B98" s="140">
        <v>0</v>
      </c>
      <c r="C98" s="140">
        <v>3</v>
      </c>
      <c r="D98" s="172">
        <v>50</v>
      </c>
      <c r="E98" s="140">
        <v>0</v>
      </c>
      <c r="F98" s="140">
        <v>0</v>
      </c>
      <c r="G98" s="140">
        <f t="shared" si="2"/>
        <v>53</v>
      </c>
    </row>
    <row r="99" spans="1:92">
      <c r="A99" s="140" t="s">
        <v>204</v>
      </c>
      <c r="B99" s="140">
        <v>1000</v>
      </c>
      <c r="C99" s="140">
        <v>5190</v>
      </c>
      <c r="D99" s="172">
        <v>2000</v>
      </c>
      <c r="E99" s="140">
        <v>0</v>
      </c>
      <c r="F99" s="140">
        <v>4000</v>
      </c>
      <c r="G99" s="140">
        <f t="shared" si="2"/>
        <v>12190</v>
      </c>
    </row>
    <row r="100" spans="1:92">
      <c r="A100" s="140" t="s">
        <v>205</v>
      </c>
      <c r="B100" s="140">
        <v>1530</v>
      </c>
      <c r="C100" s="140">
        <v>8440</v>
      </c>
      <c r="D100" s="172">
        <v>4000</v>
      </c>
      <c r="E100" s="140">
        <v>50</v>
      </c>
      <c r="F100" s="140">
        <v>2000</v>
      </c>
      <c r="G100" s="140">
        <f t="shared" si="2"/>
        <v>16020</v>
      </c>
      <c r="CN100" s="257">
        <f>10-10</f>
        <v>0</v>
      </c>
    </row>
    <row r="101" spans="1:92">
      <c r="A101" s="140" t="s">
        <v>206</v>
      </c>
      <c r="B101" s="140">
        <v>530</v>
      </c>
      <c r="C101" s="140">
        <v>2900</v>
      </c>
      <c r="D101" s="172">
        <v>1000</v>
      </c>
      <c r="E101" s="140">
        <v>50</v>
      </c>
      <c r="F101" s="140">
        <v>400</v>
      </c>
      <c r="G101" s="140">
        <f t="shared" si="2"/>
        <v>4880</v>
      </c>
    </row>
    <row r="102" spans="1:92">
      <c r="A102" s="140" t="s">
        <v>207</v>
      </c>
      <c r="B102" s="140">
        <v>200</v>
      </c>
      <c r="C102" s="140">
        <v>1503</v>
      </c>
      <c r="D102" s="172">
        <v>200</v>
      </c>
      <c r="E102" s="140">
        <v>0</v>
      </c>
      <c r="F102" s="140">
        <v>120</v>
      </c>
      <c r="G102" s="140">
        <f t="shared" si="2"/>
        <v>2023</v>
      </c>
    </row>
    <row r="103" spans="1:92">
      <c r="A103" s="140" t="s">
        <v>208</v>
      </c>
      <c r="B103" s="140">
        <v>200</v>
      </c>
      <c r="C103" s="140">
        <v>1391</v>
      </c>
      <c r="D103" s="172">
        <v>200</v>
      </c>
      <c r="E103" s="140">
        <v>0</v>
      </c>
      <c r="F103" s="140">
        <v>80</v>
      </c>
      <c r="G103" s="140">
        <f t="shared" si="2"/>
        <v>1871</v>
      </c>
    </row>
    <row r="104" spans="1:92">
      <c r="A104" s="140" t="s">
        <v>209</v>
      </c>
      <c r="B104" s="140">
        <v>335</v>
      </c>
      <c r="C104" s="140">
        <v>2863</v>
      </c>
      <c r="D104" s="172">
        <v>500</v>
      </c>
      <c r="E104" s="140">
        <v>50</v>
      </c>
      <c r="F104" s="140">
        <v>400</v>
      </c>
      <c r="G104" s="140">
        <f t="shared" si="2"/>
        <v>4148</v>
      </c>
    </row>
    <row r="105" spans="1:92">
      <c r="A105" s="140" t="s">
        <v>210</v>
      </c>
      <c r="B105" s="140">
        <v>510</v>
      </c>
      <c r="C105" s="140">
        <v>1610</v>
      </c>
      <c r="D105" s="172">
        <v>500</v>
      </c>
      <c r="E105" s="140">
        <v>0</v>
      </c>
      <c r="F105" s="140">
        <v>250</v>
      </c>
      <c r="G105" s="140">
        <f t="shared" si="2"/>
        <v>2870</v>
      </c>
    </row>
    <row r="106" spans="1:92">
      <c r="A106" s="140" t="s">
        <v>211</v>
      </c>
      <c r="B106" s="140">
        <v>1000</v>
      </c>
      <c r="C106" s="140">
        <v>2960</v>
      </c>
      <c r="D106" s="172">
        <v>500</v>
      </c>
      <c r="E106" s="140">
        <v>120</v>
      </c>
      <c r="F106" s="140">
        <v>2000</v>
      </c>
      <c r="G106" s="140">
        <f t="shared" si="2"/>
        <v>6580</v>
      </c>
    </row>
    <row r="107" spans="1:92">
      <c r="A107" s="140" t="s">
        <v>212</v>
      </c>
      <c r="B107" s="140">
        <v>1002</v>
      </c>
      <c r="C107" s="140">
        <v>3420</v>
      </c>
      <c r="D107" s="172">
        <v>500</v>
      </c>
      <c r="E107" s="140">
        <v>120</v>
      </c>
      <c r="F107" s="140">
        <v>1500</v>
      </c>
      <c r="G107" s="140">
        <f t="shared" si="2"/>
        <v>6542</v>
      </c>
    </row>
    <row r="108" spans="1:92">
      <c r="A108" s="140" t="s">
        <v>213</v>
      </c>
      <c r="B108" s="140">
        <v>50</v>
      </c>
      <c r="C108" s="140">
        <v>0</v>
      </c>
      <c r="D108" s="172">
        <v>0</v>
      </c>
      <c r="E108" s="140">
        <v>0</v>
      </c>
      <c r="F108" s="140">
        <v>0</v>
      </c>
      <c r="G108" s="140">
        <f t="shared" si="2"/>
        <v>50</v>
      </c>
    </row>
    <row r="109" spans="1:92">
      <c r="A109" s="140" t="s">
        <v>214</v>
      </c>
      <c r="B109" s="140">
        <v>0</v>
      </c>
      <c r="C109" s="140">
        <v>3</v>
      </c>
      <c r="D109" s="172">
        <v>0</v>
      </c>
      <c r="E109" s="140">
        <v>0</v>
      </c>
      <c r="F109" s="140">
        <v>0</v>
      </c>
      <c r="G109" s="140">
        <f t="shared" si="2"/>
        <v>3</v>
      </c>
    </row>
    <row r="110" spans="1:92">
      <c r="A110" s="140" t="s">
        <v>215</v>
      </c>
      <c r="B110" s="140">
        <v>0</v>
      </c>
      <c r="C110" s="140">
        <v>0</v>
      </c>
      <c r="D110" s="172">
        <v>0</v>
      </c>
      <c r="E110" s="140">
        <v>0</v>
      </c>
      <c r="F110" s="140">
        <v>20</v>
      </c>
      <c r="G110" s="140">
        <f t="shared" si="2"/>
        <v>20</v>
      </c>
    </row>
    <row r="111" spans="1:92">
      <c r="A111" s="140" t="s">
        <v>216</v>
      </c>
      <c r="B111" s="140">
        <v>0</v>
      </c>
      <c r="C111" s="140">
        <v>20</v>
      </c>
      <c r="D111" s="172">
        <v>0</v>
      </c>
      <c r="E111" s="140">
        <v>0</v>
      </c>
      <c r="F111" s="140">
        <v>0</v>
      </c>
      <c r="G111" s="140">
        <f t="shared" si="2"/>
        <v>20</v>
      </c>
    </row>
    <row r="112" spans="1:92">
      <c r="A112" s="140" t="s">
        <v>217</v>
      </c>
      <c r="B112" s="140">
        <v>0</v>
      </c>
      <c r="C112" s="140">
        <v>10</v>
      </c>
      <c r="D112" s="172">
        <v>0</v>
      </c>
      <c r="E112" s="140">
        <v>0</v>
      </c>
      <c r="F112" s="140">
        <v>0</v>
      </c>
      <c r="G112" s="140">
        <f t="shared" si="2"/>
        <v>10</v>
      </c>
    </row>
    <row r="113" spans="1:92">
      <c r="A113" s="140" t="s">
        <v>218</v>
      </c>
      <c r="B113" s="140">
        <v>0</v>
      </c>
      <c r="C113" s="140">
        <v>2</v>
      </c>
      <c r="D113" s="172" t="s">
        <v>10</v>
      </c>
      <c r="E113" s="140">
        <v>0</v>
      </c>
      <c r="F113" s="140">
        <v>2500</v>
      </c>
      <c r="G113" s="140">
        <f t="shared" ref="G113" si="3">SUM(B113:F113)</f>
        <v>2502</v>
      </c>
      <c r="AU113">
        <v>10</v>
      </c>
    </row>
    <row r="114" spans="1:92">
      <c r="A114" s="140" t="s">
        <v>219</v>
      </c>
      <c r="B114" s="140">
        <v>500</v>
      </c>
      <c r="C114" s="140">
        <v>2725</v>
      </c>
      <c r="D114" s="172">
        <v>1000</v>
      </c>
      <c r="E114" s="140">
        <v>0</v>
      </c>
      <c r="F114" s="140">
        <v>2500</v>
      </c>
      <c r="G114" s="140">
        <f t="shared" si="2"/>
        <v>6725</v>
      </c>
    </row>
    <row r="115" spans="1:92">
      <c r="A115" s="140" t="s">
        <v>220</v>
      </c>
      <c r="B115" s="140">
        <v>0</v>
      </c>
      <c r="C115" s="140">
        <v>800</v>
      </c>
      <c r="D115" s="172">
        <v>0</v>
      </c>
      <c r="E115" s="140">
        <v>0</v>
      </c>
      <c r="F115" s="140">
        <v>0</v>
      </c>
      <c r="G115" s="140">
        <f t="shared" si="2"/>
        <v>800</v>
      </c>
    </row>
    <row r="116" spans="1:92">
      <c r="A116" s="140" t="s">
        <v>221</v>
      </c>
      <c r="B116" s="140">
        <v>500</v>
      </c>
      <c r="C116" s="140">
        <v>2830</v>
      </c>
      <c r="D116" s="172">
        <v>500</v>
      </c>
      <c r="E116" s="140">
        <v>50</v>
      </c>
      <c r="F116" s="140">
        <v>600</v>
      </c>
      <c r="G116" s="140">
        <f t="shared" si="2"/>
        <v>4480</v>
      </c>
    </row>
    <row r="117" spans="1:92">
      <c r="A117" s="140" t="s">
        <v>222</v>
      </c>
      <c r="B117" s="140">
        <v>2800</v>
      </c>
      <c r="C117" s="140">
        <v>5560</v>
      </c>
      <c r="D117" s="172">
        <v>5000</v>
      </c>
      <c r="E117" s="140">
        <v>0</v>
      </c>
      <c r="F117" s="140">
        <v>0</v>
      </c>
      <c r="G117" s="140">
        <f t="shared" si="2"/>
        <v>13360</v>
      </c>
    </row>
    <row r="118" spans="1:92">
      <c r="A118" s="140" t="s">
        <v>223</v>
      </c>
      <c r="B118" s="140">
        <v>1100</v>
      </c>
      <c r="C118" s="140">
        <v>400</v>
      </c>
      <c r="D118" s="172">
        <v>0</v>
      </c>
      <c r="E118" s="140">
        <v>0</v>
      </c>
      <c r="F118" s="140">
        <v>0</v>
      </c>
      <c r="G118" s="140">
        <f t="shared" si="1"/>
        <v>1500</v>
      </c>
    </row>
    <row r="119" spans="1:92">
      <c r="A119" s="140" t="s">
        <v>224</v>
      </c>
      <c r="B119" s="140">
        <v>2400</v>
      </c>
      <c r="C119" s="140">
        <v>14600</v>
      </c>
      <c r="D119" s="172">
        <v>2000</v>
      </c>
      <c r="E119" s="140">
        <v>0</v>
      </c>
      <c r="F119" s="140">
        <v>9000</v>
      </c>
      <c r="G119" s="140">
        <f t="shared" ref="G119:G127" si="4">SUM(B119:F119)</f>
        <v>28000</v>
      </c>
    </row>
    <row r="120" spans="1:92">
      <c r="A120" s="140" t="s">
        <v>225</v>
      </c>
      <c r="B120" s="140">
        <v>3440</v>
      </c>
      <c r="C120" s="140">
        <v>650</v>
      </c>
      <c r="D120" s="172">
        <v>8000</v>
      </c>
      <c r="E120" s="140">
        <v>0</v>
      </c>
      <c r="F120" s="140">
        <v>0</v>
      </c>
      <c r="G120" s="140">
        <f t="shared" si="4"/>
        <v>12090</v>
      </c>
    </row>
    <row r="121" spans="1:92">
      <c r="A121" s="140" t="s">
        <v>226</v>
      </c>
      <c r="B121" s="140">
        <v>3200</v>
      </c>
      <c r="C121" s="140">
        <v>5800</v>
      </c>
      <c r="D121" s="172">
        <v>0</v>
      </c>
      <c r="E121" s="140">
        <v>0</v>
      </c>
      <c r="F121" s="140">
        <v>4000</v>
      </c>
      <c r="G121" s="140">
        <f t="shared" si="4"/>
        <v>13000</v>
      </c>
    </row>
    <row r="122" spans="1:92">
      <c r="A122" s="140" t="s">
        <v>227</v>
      </c>
      <c r="B122" s="140">
        <v>1100</v>
      </c>
      <c r="C122" s="140">
        <v>850</v>
      </c>
      <c r="D122" s="172">
        <v>2000</v>
      </c>
      <c r="E122" s="140">
        <v>0</v>
      </c>
      <c r="F122" s="140">
        <v>600</v>
      </c>
      <c r="G122" s="140">
        <f t="shared" si="4"/>
        <v>4550</v>
      </c>
    </row>
    <row r="123" spans="1:92">
      <c r="A123" s="140" t="s">
        <v>228</v>
      </c>
      <c r="B123" s="140">
        <v>1860</v>
      </c>
      <c r="C123" s="140">
        <v>800</v>
      </c>
      <c r="D123" s="172">
        <v>0</v>
      </c>
      <c r="E123" s="140">
        <v>0</v>
      </c>
      <c r="F123" s="140">
        <v>300</v>
      </c>
      <c r="G123" s="140">
        <f t="shared" si="4"/>
        <v>2960</v>
      </c>
    </row>
    <row r="124" spans="1:92">
      <c r="A124" s="140" t="s">
        <v>229</v>
      </c>
      <c r="B124" s="140">
        <v>1150</v>
      </c>
      <c r="C124" s="140">
        <v>500</v>
      </c>
      <c r="D124" s="172">
        <v>0</v>
      </c>
      <c r="E124" s="140">
        <v>0</v>
      </c>
      <c r="F124" s="140">
        <v>101</v>
      </c>
      <c r="G124" s="140">
        <f t="shared" si="4"/>
        <v>1751</v>
      </c>
    </row>
    <row r="125" spans="1:92">
      <c r="A125" s="140" t="s">
        <v>230</v>
      </c>
      <c r="B125" s="140">
        <v>1060</v>
      </c>
      <c r="C125" s="140">
        <v>250</v>
      </c>
      <c r="D125" s="172">
        <v>0</v>
      </c>
      <c r="E125" s="140">
        <v>0</v>
      </c>
      <c r="F125" s="140">
        <v>0</v>
      </c>
      <c r="G125" s="140">
        <f t="shared" si="4"/>
        <v>1310</v>
      </c>
    </row>
    <row r="126" spans="1:92">
      <c r="A126" s="140" t="s">
        <v>231</v>
      </c>
      <c r="B126" s="140">
        <v>670</v>
      </c>
      <c r="C126" s="140">
        <v>100</v>
      </c>
      <c r="D126" s="172">
        <v>0</v>
      </c>
      <c r="E126" s="140">
        <v>0</v>
      </c>
      <c r="F126" s="140">
        <v>0</v>
      </c>
      <c r="G126" s="140">
        <f t="shared" si="4"/>
        <v>770</v>
      </c>
    </row>
    <row r="127" spans="1:92">
      <c r="A127" s="140" t="s">
        <v>232</v>
      </c>
      <c r="B127" s="140">
        <v>1120</v>
      </c>
      <c r="C127" s="140">
        <v>120</v>
      </c>
      <c r="D127" s="172">
        <v>0</v>
      </c>
      <c r="E127" s="140">
        <v>0</v>
      </c>
      <c r="F127" s="140">
        <v>310</v>
      </c>
      <c r="G127" s="140">
        <f t="shared" si="4"/>
        <v>1550</v>
      </c>
      <c r="CN127">
        <v>0</v>
      </c>
    </row>
    <row r="128" spans="1:92">
      <c r="A128" s="140" t="s">
        <v>233</v>
      </c>
      <c r="B128" s="140">
        <v>4010</v>
      </c>
      <c r="C128" s="140">
        <v>1262</v>
      </c>
      <c r="D128" s="172">
        <v>1000</v>
      </c>
      <c r="E128" s="140">
        <v>300</v>
      </c>
      <c r="F128" s="140">
        <v>2502</v>
      </c>
      <c r="G128" s="140">
        <f t="shared" si="1"/>
        <v>9074</v>
      </c>
    </row>
    <row r="129" spans="1:92">
      <c r="A129" s="140" t="s">
        <v>234</v>
      </c>
      <c r="B129" s="140">
        <v>2980</v>
      </c>
      <c r="C129" s="140">
        <v>810</v>
      </c>
      <c r="D129" s="172">
        <v>1000</v>
      </c>
      <c r="E129" s="140">
        <v>0</v>
      </c>
      <c r="F129" s="140">
        <v>1000</v>
      </c>
      <c r="G129" s="140">
        <f t="shared" si="1"/>
        <v>5790</v>
      </c>
    </row>
    <row r="130" spans="1:92">
      <c r="A130" s="140" t="s">
        <v>235</v>
      </c>
      <c r="B130" s="140">
        <v>3914</v>
      </c>
      <c r="C130" s="140">
        <v>750</v>
      </c>
      <c r="D130" s="172">
        <v>3000</v>
      </c>
      <c r="E130" s="140">
        <v>700</v>
      </c>
      <c r="F130" s="140">
        <v>300</v>
      </c>
      <c r="G130" s="140">
        <f t="shared" si="1"/>
        <v>8664</v>
      </c>
      <c r="CN130">
        <v>0</v>
      </c>
    </row>
    <row r="131" spans="1:92">
      <c r="A131" s="140" t="s">
        <v>236</v>
      </c>
      <c r="B131" s="140">
        <v>940</v>
      </c>
      <c r="C131" s="140">
        <v>0</v>
      </c>
      <c r="D131" s="172">
        <v>0</v>
      </c>
      <c r="E131" s="140">
        <v>0</v>
      </c>
      <c r="F131" s="140">
        <v>100</v>
      </c>
      <c r="G131" s="140">
        <f t="shared" si="1"/>
        <v>1040</v>
      </c>
    </row>
    <row r="132" spans="1:92">
      <c r="A132" s="140" t="s">
        <v>237</v>
      </c>
      <c r="B132" s="140">
        <v>3345</v>
      </c>
      <c r="C132" s="140">
        <v>300</v>
      </c>
      <c r="D132" s="172">
        <v>2000</v>
      </c>
      <c r="E132" s="140">
        <v>500</v>
      </c>
      <c r="F132" s="140">
        <v>800</v>
      </c>
      <c r="G132" s="140">
        <f t="shared" si="1"/>
        <v>6945</v>
      </c>
    </row>
    <row r="133" spans="1:92">
      <c r="A133" s="140" t="s">
        <v>238</v>
      </c>
      <c r="B133" s="140">
        <v>2000</v>
      </c>
      <c r="C133" s="140">
        <v>500</v>
      </c>
      <c r="D133" s="172">
        <v>0</v>
      </c>
      <c r="E133" s="140">
        <v>0</v>
      </c>
      <c r="F133" s="140">
        <v>0</v>
      </c>
      <c r="G133" s="140">
        <f t="shared" si="0"/>
        <v>2500</v>
      </c>
    </row>
    <row r="134" spans="1:92">
      <c r="A134" s="140" t="s">
        <v>239</v>
      </c>
      <c r="B134" s="140">
        <v>3085</v>
      </c>
      <c r="C134" s="140">
        <v>550</v>
      </c>
      <c r="D134" s="172">
        <v>0</v>
      </c>
      <c r="E134" s="140">
        <v>0</v>
      </c>
      <c r="F134" s="140">
        <v>0</v>
      </c>
      <c r="G134" s="140">
        <f t="shared" si="0"/>
        <v>3635</v>
      </c>
    </row>
    <row r="135" spans="1:92">
      <c r="A135" s="140" t="s">
        <v>240</v>
      </c>
      <c r="B135" s="140">
        <v>3885</v>
      </c>
      <c r="C135" s="140">
        <v>2500</v>
      </c>
      <c r="D135" s="172">
        <v>0</v>
      </c>
      <c r="E135" s="140">
        <v>700</v>
      </c>
      <c r="F135" s="140">
        <v>1000</v>
      </c>
      <c r="G135" s="140">
        <f t="shared" si="0"/>
        <v>8085</v>
      </c>
    </row>
    <row r="136" spans="1:92">
      <c r="A136" s="140" t="s">
        <v>241</v>
      </c>
      <c r="B136" s="140">
        <v>1120</v>
      </c>
      <c r="C136" s="140">
        <v>1400</v>
      </c>
      <c r="D136" s="172">
        <v>0</v>
      </c>
      <c r="E136" s="140">
        <v>0</v>
      </c>
      <c r="F136" s="140">
        <v>100</v>
      </c>
      <c r="G136" s="140">
        <f t="shared" si="0"/>
        <v>2620</v>
      </c>
    </row>
    <row r="137" spans="1:92">
      <c r="A137" s="140" t="s">
        <v>242</v>
      </c>
      <c r="B137" s="140">
        <v>7285</v>
      </c>
      <c r="C137" s="140">
        <v>7350</v>
      </c>
      <c r="D137" s="172">
        <v>3000</v>
      </c>
      <c r="E137" s="140">
        <v>1500</v>
      </c>
      <c r="F137" s="140">
        <v>1500</v>
      </c>
      <c r="G137" s="140">
        <f t="shared" si="0"/>
        <v>20635</v>
      </c>
    </row>
    <row r="138" spans="1:92">
      <c r="A138" s="140" t="s">
        <v>243</v>
      </c>
      <c r="B138" s="140">
        <v>1000</v>
      </c>
      <c r="C138" s="140">
        <v>540</v>
      </c>
      <c r="D138" s="172">
        <v>0</v>
      </c>
      <c r="E138" s="140">
        <v>0</v>
      </c>
      <c r="F138" s="140">
        <v>2000</v>
      </c>
      <c r="G138" s="140">
        <f t="shared" si="0"/>
        <v>3540</v>
      </c>
      <c r="CN138">
        <v>0</v>
      </c>
    </row>
    <row r="139" spans="1:92">
      <c r="A139" s="140" t="s">
        <v>244</v>
      </c>
      <c r="B139" s="140">
        <v>2000</v>
      </c>
      <c r="C139" s="140">
        <v>740</v>
      </c>
      <c r="D139" s="172">
        <v>0</v>
      </c>
      <c r="E139" s="140">
        <v>0</v>
      </c>
      <c r="F139" s="140">
        <v>2000</v>
      </c>
      <c r="G139" s="140">
        <f t="shared" ref="G139:G143" si="5">SUM(B139:F139)</f>
        <v>4740</v>
      </c>
    </row>
    <row r="140" spans="1:92">
      <c r="A140" s="140" t="s">
        <v>245</v>
      </c>
      <c r="B140" s="140">
        <v>1000</v>
      </c>
      <c r="C140" s="140">
        <v>2180</v>
      </c>
      <c r="D140" s="172">
        <v>2000</v>
      </c>
      <c r="E140" s="140">
        <v>0</v>
      </c>
      <c r="F140" s="140">
        <v>1500</v>
      </c>
      <c r="G140" s="140">
        <f t="shared" si="5"/>
        <v>6680</v>
      </c>
    </row>
    <row r="141" spans="1:92">
      <c r="A141" s="140" t="s">
        <v>246</v>
      </c>
      <c r="B141" s="140">
        <v>500</v>
      </c>
      <c r="C141" s="140">
        <v>1700</v>
      </c>
      <c r="D141" s="172">
        <v>1000</v>
      </c>
      <c r="E141" s="140">
        <v>0</v>
      </c>
      <c r="F141" s="140">
        <v>500</v>
      </c>
      <c r="G141" s="140">
        <f t="shared" si="5"/>
        <v>3700</v>
      </c>
    </row>
    <row r="142" spans="1:92">
      <c r="A142" s="140" t="s">
        <v>247</v>
      </c>
      <c r="B142" s="140">
        <v>2000</v>
      </c>
      <c r="C142" s="140">
        <v>4080</v>
      </c>
      <c r="D142" s="172">
        <v>4000</v>
      </c>
      <c r="E142" s="140">
        <v>0</v>
      </c>
      <c r="F142" s="140">
        <v>3000</v>
      </c>
      <c r="G142" s="140">
        <f t="shared" si="5"/>
        <v>13080</v>
      </c>
      <c r="CN142">
        <v>0</v>
      </c>
    </row>
    <row r="143" spans="1:92">
      <c r="A143" s="140" t="s">
        <v>248</v>
      </c>
      <c r="B143" s="140">
        <v>3150</v>
      </c>
      <c r="C143" s="140">
        <v>4490</v>
      </c>
      <c r="D143" s="172">
        <v>4000</v>
      </c>
      <c r="E143" s="140">
        <v>0</v>
      </c>
      <c r="F143" s="140">
        <v>3000</v>
      </c>
      <c r="G143" s="140">
        <f t="shared" si="5"/>
        <v>14640</v>
      </c>
    </row>
    <row r="144" spans="1:92">
      <c r="A144" s="140" t="s">
        <v>249</v>
      </c>
      <c r="B144" s="140">
        <v>770</v>
      </c>
      <c r="C144" s="140">
        <v>3410</v>
      </c>
      <c r="D144" s="172">
        <v>1000</v>
      </c>
      <c r="E144" s="140">
        <v>0</v>
      </c>
      <c r="F144" s="140">
        <v>500</v>
      </c>
      <c r="G144" s="140">
        <f t="shared" si="0"/>
        <v>5680</v>
      </c>
    </row>
    <row r="145" spans="1:92">
      <c r="A145" s="140" t="s">
        <v>250</v>
      </c>
      <c r="B145" s="140">
        <v>200</v>
      </c>
      <c r="C145" s="140">
        <v>100</v>
      </c>
      <c r="D145" s="172">
        <v>0</v>
      </c>
      <c r="E145" s="140">
        <v>0</v>
      </c>
      <c r="F145" s="140">
        <v>0</v>
      </c>
      <c r="G145" s="140">
        <f t="shared" si="0"/>
        <v>300</v>
      </c>
    </row>
    <row r="146" spans="1:92">
      <c r="A146" s="140" t="s">
        <v>251</v>
      </c>
      <c r="B146" s="140">
        <v>1260</v>
      </c>
      <c r="C146" s="140">
        <v>3750</v>
      </c>
      <c r="D146" s="172">
        <v>1000</v>
      </c>
      <c r="E146" s="140">
        <v>500</v>
      </c>
      <c r="F146" s="140">
        <v>750</v>
      </c>
      <c r="G146" s="140">
        <f t="shared" si="0"/>
        <v>7260</v>
      </c>
    </row>
    <row r="147" spans="1:92">
      <c r="A147" s="140" t="s">
        <v>252</v>
      </c>
      <c r="B147" s="140">
        <v>1620</v>
      </c>
      <c r="C147" s="140">
        <v>3690</v>
      </c>
      <c r="D147" s="172">
        <v>1000</v>
      </c>
      <c r="E147" s="140">
        <v>300</v>
      </c>
      <c r="F147" s="140">
        <v>700</v>
      </c>
      <c r="G147" s="140">
        <f t="shared" ref="G147:G157" si="6">SUM(B147:F147)</f>
        <v>7310</v>
      </c>
    </row>
    <row r="148" spans="1:92">
      <c r="A148" s="140" t="s">
        <v>253</v>
      </c>
      <c r="B148" s="140">
        <v>680</v>
      </c>
      <c r="C148" s="140">
        <v>3830</v>
      </c>
      <c r="D148" s="172">
        <v>1000</v>
      </c>
      <c r="E148" s="140">
        <v>0</v>
      </c>
      <c r="F148" s="140">
        <v>400</v>
      </c>
      <c r="G148" s="140">
        <f t="shared" si="6"/>
        <v>5910</v>
      </c>
    </row>
    <row r="149" spans="1:92">
      <c r="A149" s="140" t="s">
        <v>254</v>
      </c>
      <c r="B149" s="140">
        <v>200</v>
      </c>
      <c r="C149" s="140">
        <v>290</v>
      </c>
      <c r="D149" s="172">
        <v>0</v>
      </c>
      <c r="E149" s="140">
        <v>0</v>
      </c>
      <c r="F149" s="140">
        <v>0</v>
      </c>
      <c r="G149" s="140">
        <f t="shared" si="6"/>
        <v>490</v>
      </c>
    </row>
    <row r="150" spans="1:92">
      <c r="A150" s="140" t="s">
        <v>255</v>
      </c>
      <c r="B150" s="140">
        <v>2260</v>
      </c>
      <c r="C150" s="140">
        <v>4490</v>
      </c>
      <c r="D150" s="172">
        <v>2000</v>
      </c>
      <c r="E150" s="140">
        <v>400</v>
      </c>
      <c r="F150" s="140">
        <v>1000</v>
      </c>
      <c r="G150" s="140">
        <f t="shared" ref="G150" si="7">SUM(B150:F150)</f>
        <v>10150</v>
      </c>
      <c r="CN150">
        <v>0</v>
      </c>
    </row>
    <row r="151" spans="1:92">
      <c r="A151" s="140" t="s">
        <v>256</v>
      </c>
      <c r="B151" s="140">
        <v>320</v>
      </c>
      <c r="C151" s="140">
        <v>2605</v>
      </c>
      <c r="D151" s="172">
        <v>1000</v>
      </c>
      <c r="E151" s="140">
        <v>0</v>
      </c>
      <c r="F151" s="140">
        <v>400</v>
      </c>
      <c r="G151" s="140">
        <f t="shared" si="6"/>
        <v>4325</v>
      </c>
    </row>
    <row r="152" spans="1:92">
      <c r="A152" s="140" t="s">
        <v>257</v>
      </c>
      <c r="B152" s="140">
        <v>200</v>
      </c>
      <c r="C152" s="140">
        <v>200</v>
      </c>
      <c r="D152" s="172">
        <v>200</v>
      </c>
      <c r="E152" s="140">
        <v>0</v>
      </c>
      <c r="F152" s="140">
        <v>50</v>
      </c>
      <c r="G152" s="140">
        <f t="shared" si="6"/>
        <v>650</v>
      </c>
    </row>
    <row r="153" spans="1:92">
      <c r="A153" s="140" t="s">
        <v>258</v>
      </c>
      <c r="B153" s="140">
        <v>200</v>
      </c>
      <c r="C153" s="140">
        <v>350</v>
      </c>
      <c r="D153" s="172">
        <v>0</v>
      </c>
      <c r="E153" s="140">
        <v>0</v>
      </c>
      <c r="F153" s="140">
        <v>0</v>
      </c>
      <c r="G153" s="140">
        <f t="shared" si="6"/>
        <v>550</v>
      </c>
    </row>
    <row r="154" spans="1:92">
      <c r="A154" s="140" t="s">
        <v>259</v>
      </c>
      <c r="B154" s="140">
        <v>640</v>
      </c>
      <c r="C154" s="140">
        <v>3070</v>
      </c>
      <c r="D154" s="172">
        <v>1000</v>
      </c>
      <c r="E154" s="140">
        <v>100</v>
      </c>
      <c r="F154" s="140">
        <v>800</v>
      </c>
      <c r="G154" s="140">
        <f t="shared" si="6"/>
        <v>5610</v>
      </c>
      <c r="CN154">
        <v>0</v>
      </c>
    </row>
    <row r="155" spans="1:92">
      <c r="A155" s="140" t="s">
        <v>260</v>
      </c>
      <c r="B155" s="140">
        <v>2370</v>
      </c>
      <c r="C155" s="140">
        <v>13000</v>
      </c>
      <c r="D155" s="172">
        <v>5000</v>
      </c>
      <c r="E155" s="140">
        <v>0</v>
      </c>
      <c r="F155" s="140">
        <v>3000</v>
      </c>
      <c r="G155" s="140">
        <f t="shared" si="6"/>
        <v>23370</v>
      </c>
    </row>
    <row r="156" spans="1:92">
      <c r="A156" s="140" t="s">
        <v>261</v>
      </c>
      <c r="B156" s="140">
        <v>3870</v>
      </c>
      <c r="C156" s="140">
        <v>16400</v>
      </c>
      <c r="D156" s="172">
        <v>5000</v>
      </c>
      <c r="E156" s="140">
        <v>0</v>
      </c>
      <c r="F156" s="140">
        <v>2000</v>
      </c>
      <c r="G156" s="140">
        <f t="shared" si="6"/>
        <v>27270</v>
      </c>
    </row>
    <row r="157" spans="1:92">
      <c r="A157" s="140" t="s">
        <v>262</v>
      </c>
      <c r="B157" s="140">
        <v>0</v>
      </c>
      <c r="C157" s="140">
        <v>0</v>
      </c>
      <c r="D157" s="172">
        <v>0</v>
      </c>
      <c r="E157" s="140">
        <v>0</v>
      </c>
      <c r="F157" s="140">
        <v>3000</v>
      </c>
      <c r="G157" s="140">
        <f t="shared" si="6"/>
        <v>3000</v>
      </c>
    </row>
    <row r="158" spans="1:92">
      <c r="A158" s="140" t="s">
        <v>263</v>
      </c>
      <c r="B158" s="140">
        <v>0</v>
      </c>
      <c r="C158" s="140">
        <v>0</v>
      </c>
      <c r="D158" s="172">
        <v>0</v>
      </c>
      <c r="E158" s="140">
        <v>0</v>
      </c>
      <c r="F158" s="140">
        <v>2001</v>
      </c>
      <c r="G158" s="140">
        <f t="shared" si="0"/>
        <v>2001</v>
      </c>
    </row>
    <row r="159" spans="1:92">
      <c r="A159" s="140" t="s">
        <v>75</v>
      </c>
      <c r="B159" s="140">
        <f>SUM(B2:B158)</f>
        <v>316766</v>
      </c>
      <c r="C159" s="140">
        <f>SUM(C2:C158)</f>
        <v>529188</v>
      </c>
      <c r="D159" s="172">
        <f>SUM(D2:D158)</f>
        <v>244650</v>
      </c>
      <c r="E159" s="140">
        <f>SUM(E2:E158)</f>
        <v>36565</v>
      </c>
      <c r="F159" s="140">
        <f>SUM(F2:F158)</f>
        <v>256191</v>
      </c>
      <c r="G159" s="140">
        <f t="shared" ref="G159" si="8">SUM(B159:F159)</f>
        <v>1383360</v>
      </c>
    </row>
    <row r="186" spans="7:7">
      <c r="G186" t="s">
        <v>987</v>
      </c>
    </row>
    <row r="187" spans="7:7">
      <c r="G187" t="s">
        <v>987</v>
      </c>
    </row>
    <row r="188" spans="7:7">
      <c r="G188" t="s">
        <v>987</v>
      </c>
    </row>
    <row r="189" spans="7:7">
      <c r="G189" t="s">
        <v>987</v>
      </c>
    </row>
    <row r="196" spans="7:166">
      <c r="G196" t="s">
        <v>987</v>
      </c>
    </row>
    <row r="197" spans="7:166">
      <c r="G197" t="s">
        <v>994</v>
      </c>
      <c r="H197" s="255">
        <v>20</v>
      </c>
      <c r="AM197">
        <f>300-300+50</f>
        <v>50</v>
      </c>
      <c r="DW197" s="255">
        <v>100</v>
      </c>
    </row>
    <row r="198" spans="7:166">
      <c r="G198" t="s">
        <v>987</v>
      </c>
    </row>
    <row r="201" spans="7:166">
      <c r="G201" s="107" t="s">
        <v>983</v>
      </c>
      <c r="H201" s="207"/>
      <c r="I201" s="207"/>
      <c r="J201" s="207"/>
      <c r="K201" s="207"/>
      <c r="L201" s="254">
        <v>50</v>
      </c>
      <c r="M201" s="207"/>
      <c r="N201" s="207"/>
      <c r="O201" s="207"/>
      <c r="P201" s="207"/>
      <c r="Q201" s="207"/>
      <c r="R201" s="207"/>
      <c r="S201" s="207"/>
      <c r="T201" s="207"/>
      <c r="U201" s="207"/>
      <c r="V201" s="207"/>
      <c r="W201" s="207"/>
      <c r="X201" s="207"/>
      <c r="Y201" s="207"/>
      <c r="Z201" s="207"/>
      <c r="AA201" s="207"/>
      <c r="AB201" s="207"/>
      <c r="AC201" s="207"/>
      <c r="AD201" s="207"/>
      <c r="AE201" s="207"/>
      <c r="AF201" s="207"/>
      <c r="AG201" s="207"/>
      <c r="AH201" s="207"/>
      <c r="AI201" s="207"/>
      <c r="AJ201" s="207"/>
      <c r="AK201" s="207"/>
      <c r="AL201" s="207"/>
      <c r="AM201" s="207"/>
      <c r="AN201" s="207"/>
      <c r="AO201" s="207"/>
      <c r="AP201" s="207"/>
      <c r="AQ201" s="207"/>
      <c r="AR201" s="207"/>
      <c r="AS201" s="207"/>
      <c r="AT201" s="207"/>
      <c r="AU201" s="207"/>
      <c r="AV201" s="207"/>
      <c r="AW201" s="207"/>
      <c r="AX201" s="207"/>
      <c r="AY201" s="207"/>
      <c r="AZ201" s="207"/>
      <c r="BA201" s="207"/>
      <c r="BB201" s="207"/>
      <c r="BC201" s="207"/>
      <c r="BD201" s="207"/>
      <c r="BE201" s="207"/>
      <c r="BF201" s="207"/>
      <c r="BG201" s="207"/>
      <c r="BH201" s="207"/>
      <c r="BI201" s="207"/>
      <c r="BJ201" s="207"/>
      <c r="BK201" s="207"/>
      <c r="BL201" s="207"/>
      <c r="BM201" s="207"/>
      <c r="BN201" s="207"/>
      <c r="BO201" s="207"/>
      <c r="BP201" s="207"/>
      <c r="BQ201" s="207"/>
      <c r="BR201" s="207"/>
      <c r="BS201" s="207"/>
      <c r="BT201" s="207"/>
      <c r="BU201" s="207"/>
      <c r="BV201" s="207"/>
      <c r="BW201" s="207"/>
      <c r="BX201" s="207"/>
      <c r="BY201" s="207"/>
      <c r="BZ201" s="207"/>
      <c r="CA201" s="207"/>
      <c r="CB201" s="207"/>
      <c r="CC201" s="207"/>
      <c r="CD201" s="207"/>
      <c r="CE201" s="207"/>
      <c r="CF201" s="207"/>
      <c r="CG201" s="207"/>
      <c r="CH201" s="207"/>
      <c r="CI201" s="207"/>
      <c r="CJ201" s="207"/>
      <c r="CK201" s="207"/>
      <c r="CL201" s="207"/>
      <c r="CM201" s="207"/>
      <c r="CN201" s="207"/>
      <c r="CO201" s="207"/>
      <c r="CP201" s="207"/>
      <c r="CQ201" s="207"/>
      <c r="CR201" s="207"/>
      <c r="CS201" s="207"/>
      <c r="CT201" s="207"/>
      <c r="CU201" s="207"/>
      <c r="CV201" s="207"/>
      <c r="CW201" s="207"/>
      <c r="CX201" s="207"/>
      <c r="CY201" s="207"/>
      <c r="CZ201" s="207"/>
      <c r="DA201" s="207"/>
      <c r="DB201" s="207"/>
      <c r="DC201" s="207"/>
      <c r="DD201" s="207"/>
      <c r="DE201" s="207"/>
      <c r="DF201" s="207"/>
      <c r="DG201" s="207"/>
      <c r="DH201" s="207"/>
      <c r="DI201" s="207"/>
      <c r="DJ201" s="207"/>
      <c r="DK201" s="207"/>
      <c r="DL201" s="207"/>
      <c r="DM201" s="254">
        <v>5</v>
      </c>
      <c r="DN201" s="207"/>
      <c r="DO201" s="207"/>
      <c r="DP201" s="207"/>
      <c r="DQ201" s="207"/>
      <c r="DR201" s="207"/>
      <c r="DS201" s="207"/>
      <c r="DT201" s="207"/>
      <c r="DU201" s="207"/>
      <c r="DV201" s="207"/>
      <c r="DW201" s="207"/>
      <c r="DX201" s="207"/>
      <c r="DY201" s="207"/>
      <c r="DZ201" s="207"/>
      <c r="EA201" s="207"/>
      <c r="EB201" s="207"/>
      <c r="EC201" s="207"/>
      <c r="ED201" s="207"/>
      <c r="EE201" s="207"/>
      <c r="EF201" s="207"/>
      <c r="EG201" s="207"/>
      <c r="EH201" s="207"/>
      <c r="EI201" s="207"/>
      <c r="EJ201" s="207"/>
      <c r="EK201" s="207"/>
      <c r="EL201" s="207"/>
      <c r="EM201" s="207"/>
      <c r="EN201" s="207"/>
      <c r="EO201" s="207"/>
      <c r="EP201" s="207"/>
      <c r="EQ201" s="207"/>
      <c r="ER201" s="207"/>
      <c r="ES201" s="207"/>
      <c r="ET201" s="207"/>
      <c r="EU201" s="207"/>
      <c r="EV201" s="207"/>
      <c r="EW201" s="207"/>
      <c r="EX201" s="207"/>
      <c r="EY201" s="207"/>
      <c r="EZ201" s="207"/>
      <c r="FA201" s="207"/>
      <c r="FB201" s="207"/>
      <c r="FC201" s="207"/>
      <c r="FD201" s="207"/>
      <c r="FE201" s="207"/>
      <c r="FF201" s="207"/>
      <c r="FG201" s="207"/>
      <c r="FH201" s="207"/>
      <c r="FI201" s="207"/>
      <c r="FJ201" s="207"/>
    </row>
    <row r="202" spans="7:166">
      <c r="G202" s="107" t="s">
        <v>984</v>
      </c>
      <c r="H202" s="207"/>
      <c r="I202" s="207"/>
      <c r="J202" s="207"/>
      <c r="K202" s="207"/>
      <c r="L202" s="12"/>
      <c r="M202" s="207"/>
      <c r="N202" s="207"/>
      <c r="O202" s="207"/>
      <c r="P202" s="207"/>
      <c r="Q202" s="207"/>
      <c r="R202" s="207"/>
      <c r="S202" s="207"/>
      <c r="T202" s="207"/>
      <c r="U202" s="207"/>
      <c r="V202" s="207"/>
      <c r="W202" s="207"/>
      <c r="X202" s="207"/>
      <c r="Y202" s="207"/>
      <c r="Z202" s="207"/>
      <c r="AA202" s="207"/>
      <c r="AB202" s="208">
        <f>300-300</f>
        <v>0</v>
      </c>
      <c r="AC202" s="207"/>
      <c r="AD202" s="207"/>
      <c r="AE202" s="207"/>
      <c r="AF202" s="207"/>
      <c r="AG202" s="207"/>
      <c r="AH202" s="207"/>
      <c r="AI202" s="207"/>
      <c r="AJ202" s="207"/>
      <c r="AK202" s="207"/>
      <c r="AL202" s="207"/>
      <c r="AM202" s="207"/>
      <c r="AN202" s="207"/>
      <c r="AO202" s="207"/>
      <c r="AP202" s="207"/>
      <c r="AQ202" s="207"/>
      <c r="AR202" s="207"/>
      <c r="AS202" s="207"/>
      <c r="AT202" s="207"/>
      <c r="AU202" s="207"/>
      <c r="AV202" s="207"/>
      <c r="AW202" s="207"/>
      <c r="AX202" s="207"/>
      <c r="AY202" s="207"/>
      <c r="AZ202" s="207"/>
      <c r="BA202" s="207"/>
      <c r="BB202" s="207"/>
      <c r="BC202" s="207"/>
      <c r="BD202" s="207"/>
      <c r="BE202" s="207"/>
      <c r="BF202" s="207"/>
      <c r="BG202" s="207"/>
      <c r="BH202" s="207"/>
      <c r="BI202" s="207"/>
      <c r="BJ202" s="207"/>
      <c r="BK202" s="207"/>
      <c r="BL202" s="207"/>
      <c r="BM202" s="207"/>
      <c r="BN202" s="207"/>
      <c r="BO202" s="207"/>
      <c r="BP202" s="207"/>
      <c r="BQ202" s="207"/>
      <c r="BR202" s="207"/>
      <c r="BS202" s="207"/>
      <c r="BT202" s="207"/>
      <c r="BU202" s="207"/>
      <c r="BV202" s="207"/>
      <c r="BW202" s="207"/>
      <c r="BX202" s="254">
        <v>40</v>
      </c>
      <c r="BY202" s="254">
        <v>10</v>
      </c>
      <c r="BZ202" s="207"/>
      <c r="CA202" s="207"/>
      <c r="CB202" s="207"/>
      <c r="CC202" s="207"/>
      <c r="CD202" s="207"/>
      <c r="CE202" s="254">
        <v>10</v>
      </c>
      <c r="CF202" s="207"/>
      <c r="CG202" s="207"/>
      <c r="CH202" s="207"/>
      <c r="CI202" s="254">
        <v>20</v>
      </c>
      <c r="CJ202" s="207"/>
      <c r="CK202" s="207"/>
      <c r="CL202" s="254">
        <v>100</v>
      </c>
      <c r="CM202" s="254">
        <v>20</v>
      </c>
      <c r="CN202" s="207"/>
      <c r="CO202" s="207"/>
      <c r="CP202" s="207"/>
      <c r="CQ202" s="207"/>
      <c r="CR202" s="207"/>
      <c r="CS202" s="207"/>
      <c r="CT202" s="254">
        <v>80</v>
      </c>
      <c r="CU202" s="207"/>
      <c r="CV202" s="207"/>
      <c r="CW202" s="207"/>
      <c r="CX202" s="207"/>
      <c r="CY202" s="207"/>
      <c r="CZ202" s="207"/>
      <c r="DA202" s="207"/>
      <c r="DB202" s="207"/>
      <c r="DC202" s="207"/>
      <c r="DD202" s="254">
        <v>10</v>
      </c>
      <c r="DE202" s="207"/>
      <c r="DF202" s="207"/>
      <c r="DG202" s="207"/>
      <c r="DH202" s="207"/>
      <c r="DI202" s="207"/>
      <c r="DJ202" s="207"/>
      <c r="DK202" s="254">
        <v>5</v>
      </c>
      <c r="DL202" s="207"/>
      <c r="DM202" s="12"/>
      <c r="DN202" s="207"/>
      <c r="DO202" s="207"/>
      <c r="DP202" s="207"/>
      <c r="DQ202" s="207"/>
      <c r="DR202" s="207"/>
      <c r="DS202" s="207"/>
      <c r="DT202" s="207"/>
      <c r="DU202" s="207"/>
      <c r="DV202" s="207"/>
      <c r="DW202" s="207"/>
      <c r="DX202" s="207"/>
      <c r="DY202" s="207"/>
      <c r="DZ202" s="207"/>
      <c r="EA202" s="207"/>
      <c r="EB202" s="207"/>
      <c r="EC202" s="207"/>
      <c r="ED202" s="207"/>
      <c r="EE202" s="207"/>
      <c r="EF202" s="207"/>
      <c r="EG202" s="207"/>
      <c r="EH202" s="207"/>
      <c r="EI202" s="207"/>
      <c r="EJ202" s="207"/>
      <c r="EK202" s="207"/>
      <c r="EL202" s="207"/>
      <c r="EM202" s="207"/>
      <c r="EN202" s="207"/>
      <c r="EO202" s="207"/>
      <c r="EP202" s="207"/>
      <c r="EQ202" s="207"/>
      <c r="ER202" s="207"/>
      <c r="ES202" s="207"/>
      <c r="ET202" s="207"/>
      <c r="EU202" s="254">
        <v>10</v>
      </c>
      <c r="EV202" s="207"/>
      <c r="EW202" s="207"/>
      <c r="EX202" s="207"/>
      <c r="EY202" s="207"/>
      <c r="EZ202" s="207"/>
      <c r="FA202" s="207"/>
      <c r="FB202" s="207"/>
      <c r="FC202" s="207"/>
      <c r="FD202" s="207"/>
      <c r="FE202" s="207"/>
      <c r="FF202" s="254">
        <v>10</v>
      </c>
      <c r="FG202" s="207"/>
      <c r="FH202" s="207"/>
      <c r="FI202" s="207"/>
      <c r="FJ202" s="207"/>
    </row>
    <row r="203" spans="7:166">
      <c r="G203" s="107" t="s">
        <v>985</v>
      </c>
      <c r="H203" s="207"/>
      <c r="I203" s="207"/>
      <c r="J203" s="207"/>
      <c r="K203" s="207"/>
      <c r="L203" s="207"/>
      <c r="M203" s="207"/>
      <c r="N203" s="207"/>
      <c r="O203" s="207"/>
      <c r="P203" s="207"/>
      <c r="Q203" s="207"/>
      <c r="R203" s="207"/>
      <c r="S203" s="207"/>
      <c r="T203" s="207"/>
      <c r="U203" s="207"/>
      <c r="V203" s="207"/>
      <c r="W203" s="207"/>
      <c r="X203" s="207"/>
      <c r="Y203" s="207"/>
      <c r="Z203" s="207"/>
      <c r="AA203" s="207"/>
      <c r="AB203" s="207"/>
      <c r="AC203" s="207"/>
      <c r="AD203" s="207"/>
      <c r="AE203" s="207"/>
      <c r="AF203" s="207"/>
      <c r="AG203" s="207"/>
      <c r="AH203" s="207"/>
      <c r="AI203" s="207"/>
      <c r="AJ203" s="207"/>
      <c r="AK203" s="207"/>
      <c r="AL203" s="207"/>
      <c r="AM203" s="207"/>
      <c r="AN203" s="207"/>
      <c r="AO203" s="207"/>
      <c r="AP203" s="207"/>
      <c r="AQ203" s="207"/>
      <c r="AR203" s="207"/>
      <c r="AS203" s="207"/>
      <c r="AT203" s="207"/>
      <c r="AU203" s="207"/>
      <c r="AV203" s="207"/>
      <c r="AW203" s="207"/>
      <c r="AX203" s="207"/>
      <c r="AY203" s="207"/>
      <c r="AZ203" s="207"/>
      <c r="BA203" s="207"/>
      <c r="BB203" s="207"/>
      <c r="BC203" s="207"/>
      <c r="BD203" s="207"/>
      <c r="BE203" s="207"/>
      <c r="BF203" s="207"/>
      <c r="BG203" s="207"/>
      <c r="BH203" s="207"/>
      <c r="BI203" s="207"/>
      <c r="BJ203" s="207"/>
      <c r="BK203" s="207"/>
      <c r="BL203" s="207"/>
      <c r="BM203" s="207"/>
      <c r="BN203" s="207"/>
      <c r="BO203" s="207"/>
      <c r="BP203" s="207"/>
      <c r="BQ203" s="207"/>
      <c r="BR203" s="207"/>
      <c r="BS203" s="207"/>
      <c r="BT203" s="207"/>
      <c r="BU203" s="207"/>
      <c r="BV203" s="207"/>
      <c r="BW203" s="207"/>
      <c r="BX203" s="254">
        <v>10</v>
      </c>
      <c r="BY203" s="207"/>
      <c r="BZ203" s="207"/>
      <c r="CA203" s="207"/>
      <c r="CB203" s="207"/>
      <c r="CC203" s="207"/>
      <c r="CD203" s="207"/>
      <c r="CE203" s="207"/>
      <c r="CF203" s="207"/>
      <c r="CG203" s="207"/>
      <c r="CH203" s="207"/>
      <c r="CI203" s="254">
        <v>10</v>
      </c>
      <c r="CJ203" s="207"/>
      <c r="CK203" s="207"/>
      <c r="CL203" s="254">
        <v>20</v>
      </c>
      <c r="CM203" s="207"/>
      <c r="CN203" s="207"/>
      <c r="CO203" s="207"/>
      <c r="CP203" s="207"/>
      <c r="CQ203" s="207"/>
      <c r="CR203" s="207"/>
      <c r="CS203" s="207"/>
      <c r="CT203" s="254">
        <v>10</v>
      </c>
      <c r="CU203" s="207"/>
      <c r="CV203" s="207"/>
      <c r="CW203" s="207"/>
      <c r="CX203" s="207"/>
      <c r="CY203" s="207"/>
      <c r="CZ203" s="207"/>
      <c r="DA203" s="207"/>
      <c r="DB203" s="207"/>
      <c r="DC203" s="207"/>
      <c r="DD203" s="254">
        <v>10</v>
      </c>
      <c r="DE203" s="207"/>
      <c r="DF203" s="207"/>
      <c r="DG203" s="207"/>
      <c r="DH203" s="207"/>
      <c r="DI203" s="207"/>
      <c r="DJ203" s="207"/>
      <c r="DK203" s="207"/>
      <c r="DL203" s="207"/>
      <c r="DM203" s="207"/>
      <c r="DN203" s="207"/>
      <c r="DO203" s="207"/>
      <c r="DP203" s="207"/>
      <c r="DQ203" s="207"/>
      <c r="DR203" s="207"/>
      <c r="DS203" s="207"/>
      <c r="DT203" s="207"/>
      <c r="DU203" s="207"/>
      <c r="DV203" s="207"/>
      <c r="DW203" s="207"/>
      <c r="DX203" s="207"/>
      <c r="DY203" s="207"/>
      <c r="DZ203" s="207"/>
      <c r="EA203" s="207"/>
      <c r="EB203" s="207"/>
      <c r="EC203" s="207"/>
      <c r="ED203" s="207"/>
      <c r="EE203" s="207"/>
      <c r="EF203" s="207"/>
      <c r="EG203" s="207"/>
      <c r="EH203" s="207"/>
      <c r="EI203" s="207"/>
      <c r="EJ203" s="207"/>
      <c r="EK203" s="207"/>
      <c r="EL203" s="207"/>
      <c r="EM203" s="207"/>
      <c r="EN203" s="207"/>
      <c r="EO203" s="207"/>
      <c r="EP203" s="207"/>
      <c r="EQ203" s="207"/>
      <c r="ER203" s="207"/>
      <c r="ES203" s="207"/>
      <c r="ET203" s="207"/>
      <c r="EU203" s="254">
        <v>10</v>
      </c>
      <c r="EV203" s="207"/>
      <c r="EW203" s="207"/>
      <c r="EX203" s="207"/>
      <c r="EY203" s="207"/>
      <c r="EZ203" s="207"/>
      <c r="FA203" s="207"/>
      <c r="FB203" s="207"/>
      <c r="FC203" s="207"/>
      <c r="FD203" s="207"/>
      <c r="FE203" s="207"/>
      <c r="FF203" s="207"/>
      <c r="FG203" s="207"/>
      <c r="FH203" s="207"/>
      <c r="FI203" s="207"/>
      <c r="FJ203" s="207"/>
    </row>
    <row r="204" spans="7:166">
      <c r="G204" s="107" t="s">
        <v>986</v>
      </c>
      <c r="H204" s="207"/>
      <c r="I204" s="207"/>
      <c r="J204" s="207"/>
      <c r="K204" s="207"/>
      <c r="L204" s="207"/>
      <c r="M204" s="207"/>
      <c r="N204" s="207"/>
      <c r="O204" s="207"/>
      <c r="P204" s="207"/>
      <c r="Q204" s="207"/>
      <c r="R204" s="207"/>
      <c r="S204" s="207"/>
      <c r="T204" s="207"/>
      <c r="U204" s="207"/>
      <c r="V204" s="207"/>
      <c r="W204" s="207"/>
      <c r="X204" s="207"/>
      <c r="Y204" s="207"/>
      <c r="Z204" s="207"/>
      <c r="AA204" s="207"/>
      <c r="AB204" s="207"/>
      <c r="AC204" s="207"/>
      <c r="AD204" s="207"/>
      <c r="AE204" s="207"/>
      <c r="AF204" s="207"/>
      <c r="AG204" s="207"/>
      <c r="AH204" s="207"/>
      <c r="AI204" s="207"/>
      <c r="AJ204" s="207"/>
      <c r="AK204" s="207"/>
      <c r="AL204" s="207"/>
      <c r="AM204" s="207"/>
      <c r="AN204" s="207"/>
      <c r="AO204" s="207"/>
      <c r="AP204" s="207"/>
      <c r="AQ204" s="207"/>
      <c r="AR204" s="207"/>
      <c r="AS204" s="207"/>
      <c r="AT204" s="207"/>
      <c r="AU204" s="207"/>
      <c r="AV204" s="207"/>
      <c r="AW204" s="207"/>
      <c r="AX204" s="207"/>
      <c r="AY204" s="207"/>
      <c r="AZ204" s="207"/>
      <c r="BA204" s="207"/>
      <c r="BB204" s="207"/>
      <c r="BC204" s="207"/>
      <c r="BD204" s="207"/>
      <c r="BE204" s="207"/>
      <c r="BF204" s="207"/>
      <c r="BG204" s="207"/>
      <c r="BH204" s="207"/>
      <c r="BI204" s="207"/>
      <c r="BJ204" s="207"/>
      <c r="BK204" s="207"/>
      <c r="BL204" s="207"/>
      <c r="BM204" s="207"/>
      <c r="BN204" s="207"/>
      <c r="BO204" s="207"/>
      <c r="BP204" s="207"/>
      <c r="BQ204" s="207"/>
      <c r="BR204" s="207"/>
      <c r="BS204" s="207"/>
      <c r="BT204" s="207"/>
      <c r="BU204" s="254">
        <v>5</v>
      </c>
      <c r="BV204" s="207"/>
      <c r="BW204" s="207"/>
      <c r="BX204" s="254">
        <v>5</v>
      </c>
      <c r="BY204" s="207"/>
      <c r="BZ204" s="207"/>
      <c r="CA204" s="207"/>
      <c r="CB204" s="207"/>
      <c r="CC204" s="207"/>
      <c r="CD204" s="207"/>
      <c r="CE204" s="207"/>
      <c r="CF204" s="207"/>
      <c r="CG204" s="207"/>
      <c r="CH204" s="207"/>
      <c r="CI204" s="207"/>
      <c r="CJ204" s="207"/>
      <c r="CK204" s="207"/>
      <c r="CL204" s="254">
        <v>10</v>
      </c>
      <c r="CM204" s="207"/>
      <c r="CN204" s="207"/>
      <c r="CO204" s="207"/>
      <c r="CP204" s="207"/>
      <c r="CQ204" s="207"/>
      <c r="CR204" s="207"/>
      <c r="CS204" s="207"/>
      <c r="CT204" s="254">
        <v>10</v>
      </c>
      <c r="CU204" s="207"/>
      <c r="CV204" s="207"/>
      <c r="CW204" s="207"/>
      <c r="CX204" s="207"/>
      <c r="CY204" s="207"/>
      <c r="CZ204" s="207"/>
      <c r="DA204" s="207"/>
      <c r="DB204" s="207"/>
      <c r="DC204" s="207"/>
      <c r="DD204" s="254">
        <v>5</v>
      </c>
      <c r="DE204" s="207"/>
      <c r="DF204" s="207"/>
      <c r="DG204" s="207"/>
      <c r="DH204" s="207"/>
      <c r="DI204" s="207"/>
      <c r="DJ204" s="207"/>
      <c r="DK204" s="207"/>
      <c r="DL204" s="207"/>
      <c r="DM204" s="207"/>
      <c r="DN204" s="207"/>
      <c r="DO204" s="207"/>
      <c r="DP204" s="207"/>
      <c r="DQ204" s="207"/>
      <c r="DR204" s="207"/>
      <c r="DS204" s="207"/>
      <c r="DT204" s="207"/>
      <c r="DU204" s="207"/>
      <c r="DV204" s="207"/>
      <c r="DW204" s="207"/>
      <c r="DX204" s="207"/>
      <c r="DY204" s="207"/>
      <c r="DZ204" s="207"/>
      <c r="EA204" s="207"/>
      <c r="EB204" s="207"/>
      <c r="EC204" s="207"/>
      <c r="ED204" s="207"/>
      <c r="EE204" s="207"/>
      <c r="EF204" s="207"/>
      <c r="EG204" s="207"/>
      <c r="EH204" s="207"/>
      <c r="EI204" s="207"/>
      <c r="EJ204" s="207"/>
      <c r="EK204" s="207"/>
      <c r="EL204" s="207"/>
      <c r="EM204" s="207"/>
      <c r="EN204" s="207"/>
      <c r="EO204" s="207"/>
      <c r="EP204" s="207"/>
      <c r="EQ204" s="207"/>
      <c r="ER204" s="207"/>
      <c r="ES204" s="207"/>
      <c r="ET204" s="207"/>
      <c r="EU204" s="207"/>
      <c r="EV204" s="207"/>
      <c r="EW204" s="207"/>
      <c r="EX204" s="207"/>
      <c r="EY204" s="207"/>
      <c r="EZ204" s="207"/>
      <c r="FA204" s="207"/>
      <c r="FB204" s="207"/>
      <c r="FC204" s="207"/>
      <c r="FD204" s="207"/>
      <c r="FE204" s="207"/>
      <c r="FF204" s="207"/>
      <c r="FG204" s="207"/>
      <c r="FH204" s="207"/>
      <c r="FI204" s="207"/>
      <c r="FJ204" s="207"/>
    </row>
    <row r="205" spans="7:166">
      <c r="G205" s="256"/>
    </row>
    <row r="206" spans="7:166">
      <c r="G206" s="256"/>
    </row>
    <row r="207" spans="7:166">
      <c r="G207" s="256"/>
    </row>
    <row r="208" spans="7:166">
      <c r="G208" s="256"/>
    </row>
    <row r="209" spans="7:166">
      <c r="G209" s="256"/>
    </row>
    <row r="210" spans="7:166">
      <c r="G210" s="256"/>
    </row>
    <row r="211" spans="7:166">
      <c r="G211" s="256"/>
    </row>
    <row r="212" spans="7:166">
      <c r="G212" s="256"/>
      <c r="CN212" s="257">
        <f>5-5</f>
        <v>0</v>
      </c>
    </row>
    <row r="213" spans="7:166">
      <c r="G213" s="256"/>
    </row>
    <row r="214" spans="7:166">
      <c r="G214" s="107" t="s">
        <v>988</v>
      </c>
      <c r="H214" s="207"/>
      <c r="I214" s="207"/>
      <c r="J214" s="207"/>
      <c r="K214" s="207"/>
      <c r="L214" s="207"/>
      <c r="M214" s="207"/>
      <c r="N214" s="207"/>
      <c r="O214" s="207"/>
      <c r="P214" s="207"/>
      <c r="Q214" s="207"/>
      <c r="R214" s="207"/>
      <c r="S214" s="207"/>
      <c r="T214" s="207"/>
      <c r="U214" s="207"/>
      <c r="V214" s="207"/>
      <c r="W214" s="207"/>
      <c r="X214" s="207"/>
      <c r="Y214" s="207"/>
      <c r="Z214" s="207"/>
      <c r="AA214" s="207"/>
      <c r="AB214" s="207"/>
      <c r="AC214" s="207"/>
      <c r="AD214" s="207"/>
      <c r="AE214" s="207"/>
      <c r="AF214" s="207"/>
      <c r="AG214" s="207"/>
      <c r="AH214" s="207"/>
      <c r="AI214" s="207"/>
      <c r="AJ214" s="207"/>
      <c r="AK214" s="207"/>
      <c r="AL214" s="207"/>
      <c r="AM214" s="207"/>
      <c r="AN214" s="207"/>
      <c r="AO214" s="207"/>
      <c r="AP214" s="207"/>
      <c r="AQ214" s="207"/>
      <c r="AR214" s="207"/>
      <c r="AS214" s="207"/>
      <c r="AT214" s="207"/>
      <c r="AU214" s="207"/>
      <c r="AV214" s="207"/>
      <c r="AW214" s="207"/>
      <c r="AX214" s="207"/>
      <c r="AY214" s="207"/>
      <c r="AZ214" s="207"/>
      <c r="BA214" s="207"/>
      <c r="BB214" s="207"/>
      <c r="BC214" s="207"/>
      <c r="BD214" s="207"/>
      <c r="BE214" s="207"/>
      <c r="BF214" s="207"/>
      <c r="BG214" s="207"/>
      <c r="BH214" s="207"/>
      <c r="BI214" s="207"/>
      <c r="BJ214" s="207"/>
      <c r="BK214" s="207"/>
      <c r="BL214" s="207"/>
      <c r="BM214" s="207"/>
      <c r="BN214" s="207"/>
      <c r="BO214" s="207"/>
      <c r="BP214" s="207"/>
      <c r="BQ214" s="207"/>
      <c r="BR214" s="207"/>
      <c r="BS214" s="207"/>
      <c r="BT214" s="207"/>
      <c r="BU214" s="207"/>
      <c r="BV214" s="207"/>
      <c r="BW214" s="207"/>
      <c r="BX214" s="207"/>
      <c r="BY214" s="207"/>
      <c r="BZ214" s="207"/>
      <c r="CA214" s="207"/>
      <c r="CB214" s="207"/>
      <c r="CC214" s="207"/>
      <c r="CD214" s="207"/>
      <c r="CE214" s="207"/>
      <c r="CF214" s="207"/>
      <c r="CG214" s="207"/>
      <c r="CH214" s="207"/>
      <c r="CI214" s="207"/>
      <c r="CJ214" s="207"/>
      <c r="CK214" s="207"/>
      <c r="CL214" s="207"/>
      <c r="CM214" s="207"/>
      <c r="CN214" s="207"/>
      <c r="CO214" s="207"/>
      <c r="CP214" s="207"/>
      <c r="CQ214" s="207"/>
      <c r="CR214" s="207"/>
      <c r="CS214" s="207"/>
      <c r="CT214" s="207"/>
      <c r="CU214" s="207"/>
      <c r="CV214" s="207"/>
      <c r="CW214" s="207"/>
      <c r="CX214" s="207"/>
      <c r="CY214" s="207"/>
      <c r="CZ214" s="207"/>
      <c r="DA214" s="207"/>
      <c r="DB214" s="207"/>
      <c r="DC214" s="207"/>
      <c r="DD214" s="207"/>
      <c r="DE214" s="207"/>
      <c r="DF214" s="207"/>
      <c r="DG214" s="207"/>
      <c r="DH214" s="207"/>
      <c r="DI214" s="207"/>
      <c r="DJ214" s="207"/>
      <c r="DK214" s="207"/>
      <c r="DL214" s="207"/>
      <c r="DM214" s="207"/>
      <c r="DN214" s="207"/>
      <c r="DO214" s="207"/>
      <c r="DP214" s="207"/>
      <c r="DQ214" s="207"/>
      <c r="DR214" s="207"/>
      <c r="DS214" s="207"/>
      <c r="DT214" s="207"/>
      <c r="DU214" s="207"/>
      <c r="DV214" s="207"/>
      <c r="DW214" s="207"/>
      <c r="DX214" s="207"/>
      <c r="DY214" s="207"/>
      <c r="DZ214" s="207"/>
      <c r="EA214" s="207"/>
      <c r="EB214" s="207"/>
      <c r="EC214" s="207"/>
      <c r="ED214" s="207"/>
      <c r="EE214" s="207"/>
      <c r="EF214" s="208">
        <f>20-20</f>
        <v>0</v>
      </c>
      <c r="EG214" s="207"/>
      <c r="EH214" s="207"/>
      <c r="EI214" s="207"/>
      <c r="EJ214" s="207"/>
      <c r="EK214" s="207"/>
      <c r="EL214" s="207"/>
      <c r="EM214" s="207"/>
      <c r="EN214" s="207"/>
      <c r="EO214" s="207"/>
      <c r="EP214" s="207"/>
      <c r="EQ214" s="207"/>
      <c r="ER214" s="207"/>
      <c r="ES214" s="207"/>
      <c r="ET214" s="207"/>
      <c r="EU214" s="207"/>
      <c r="EV214" s="207"/>
      <c r="EW214" s="207"/>
      <c r="EX214" s="207"/>
      <c r="EY214" s="207"/>
      <c r="EZ214" s="207"/>
      <c r="FA214" s="207"/>
      <c r="FB214" s="207"/>
      <c r="FC214" s="207"/>
      <c r="FD214" s="207"/>
      <c r="FE214" s="207"/>
      <c r="FF214" s="207"/>
      <c r="FG214" s="207"/>
      <c r="FH214" s="207"/>
      <c r="FI214" s="207"/>
      <c r="FJ214" s="207"/>
    </row>
    <row r="215" spans="7:166">
      <c r="G215" s="107" t="s">
        <v>989</v>
      </c>
      <c r="H215" s="207"/>
      <c r="I215" s="207"/>
      <c r="J215" s="207"/>
      <c r="K215" s="207"/>
      <c r="L215" s="207"/>
      <c r="M215" s="207"/>
      <c r="N215" s="207"/>
      <c r="O215" s="207"/>
      <c r="P215" s="207"/>
      <c r="Q215" s="207"/>
      <c r="R215" s="207"/>
      <c r="S215" s="207"/>
      <c r="T215" s="207"/>
      <c r="U215" s="207"/>
      <c r="V215" s="207"/>
      <c r="W215" s="207"/>
      <c r="X215" s="207"/>
      <c r="Y215" s="207"/>
      <c r="Z215" s="207"/>
      <c r="AA215" s="207"/>
      <c r="AB215" s="207"/>
      <c r="AC215" s="207"/>
      <c r="AD215" s="207"/>
      <c r="AE215" s="208">
        <v>20</v>
      </c>
      <c r="AF215" s="207"/>
      <c r="AG215" s="207"/>
      <c r="AH215" s="207"/>
      <c r="AI215" s="207"/>
      <c r="AJ215" s="207"/>
      <c r="AK215" s="207"/>
      <c r="AL215" s="207"/>
      <c r="AM215" s="207"/>
      <c r="AN215" s="207"/>
      <c r="AO215" s="207"/>
      <c r="AP215" s="207"/>
      <c r="AQ215" s="207"/>
      <c r="AR215" s="207"/>
      <c r="AS215" s="207"/>
      <c r="AT215" s="207"/>
      <c r="AU215" s="254">
        <v>370</v>
      </c>
      <c r="AV215" s="207"/>
      <c r="AW215" s="207"/>
      <c r="AX215" s="207"/>
      <c r="AY215" s="207"/>
      <c r="AZ215" s="207"/>
      <c r="BA215" s="207"/>
      <c r="BB215" s="207"/>
      <c r="BC215" s="207"/>
      <c r="BD215" s="207"/>
      <c r="BE215" s="207"/>
      <c r="BF215" s="254">
        <v>720</v>
      </c>
      <c r="BG215" s="207"/>
      <c r="BH215" s="207"/>
      <c r="BI215" s="207"/>
      <c r="BJ215" s="207"/>
      <c r="BK215" s="207"/>
      <c r="BL215" s="207"/>
      <c r="BM215" s="207"/>
      <c r="BN215" s="207"/>
      <c r="BO215" s="207"/>
      <c r="BP215" s="207"/>
      <c r="BQ215" s="207"/>
      <c r="BR215" s="207"/>
      <c r="BS215" s="207"/>
      <c r="BT215" s="207"/>
      <c r="BU215" s="207"/>
      <c r="BV215" s="207"/>
      <c r="BW215" s="207"/>
      <c r="BX215" s="207"/>
      <c r="BY215" s="207"/>
      <c r="BZ215" s="207"/>
      <c r="CA215" s="207"/>
      <c r="CB215" s="207"/>
      <c r="CC215" s="207"/>
      <c r="CD215" s="207"/>
      <c r="CE215" s="207"/>
      <c r="CF215" s="207"/>
      <c r="CG215" s="207"/>
      <c r="CH215" s="207"/>
      <c r="CI215" s="207"/>
      <c r="CJ215" s="207"/>
      <c r="CK215" s="207"/>
      <c r="CL215" s="207"/>
      <c r="CM215" s="207"/>
      <c r="CN215" s="207"/>
      <c r="CO215" s="207"/>
      <c r="CP215" s="207"/>
      <c r="CQ215" s="207"/>
      <c r="CR215" s="207"/>
      <c r="CS215" s="207"/>
      <c r="CT215" s="207"/>
      <c r="CU215" s="207"/>
      <c r="CV215" s="207"/>
      <c r="CW215" s="207"/>
      <c r="CX215" s="207"/>
      <c r="CY215" s="207"/>
      <c r="CZ215" s="207"/>
      <c r="DA215" s="207"/>
      <c r="DB215" s="207"/>
      <c r="DC215" s="207"/>
      <c r="DD215" s="207"/>
      <c r="DE215" s="207"/>
      <c r="DF215" s="207"/>
      <c r="DG215" s="207"/>
      <c r="DH215" s="207"/>
      <c r="DI215" s="207"/>
      <c r="DJ215" s="207"/>
      <c r="DK215" s="207"/>
      <c r="DL215" s="207"/>
      <c r="DM215" s="207"/>
      <c r="DN215" s="207"/>
      <c r="DO215" s="207"/>
      <c r="DP215" s="207"/>
      <c r="DQ215" s="207"/>
      <c r="DR215" s="207"/>
      <c r="DS215" s="207"/>
      <c r="DT215" s="207"/>
      <c r="DU215" s="207"/>
      <c r="DV215" s="207"/>
      <c r="DW215" s="207"/>
      <c r="DX215" s="207"/>
      <c r="DY215" s="207"/>
      <c r="DZ215" s="207"/>
      <c r="EA215" s="207"/>
      <c r="EB215" s="207"/>
      <c r="EC215" s="207"/>
      <c r="ED215" s="207"/>
      <c r="EE215" s="207"/>
      <c r="EF215" s="207"/>
      <c r="EG215" s="207"/>
      <c r="EH215" s="207"/>
      <c r="EI215" s="207"/>
      <c r="EJ215" s="207"/>
      <c r="EK215" s="207"/>
      <c r="EL215" s="207"/>
      <c r="EM215" s="207"/>
      <c r="EN215" s="207"/>
      <c r="EO215" s="207"/>
      <c r="EP215" s="207"/>
      <c r="EQ215" s="207"/>
      <c r="ER215" s="207"/>
      <c r="ES215" s="207"/>
      <c r="ET215" s="207"/>
      <c r="EU215" s="207"/>
      <c r="EV215" s="207"/>
      <c r="EW215" s="207"/>
      <c r="EX215" s="207"/>
      <c r="EY215" s="207"/>
      <c r="EZ215" s="207"/>
      <c r="FA215" s="207"/>
      <c r="FB215" s="207"/>
      <c r="FC215" s="207"/>
      <c r="FD215" s="207"/>
      <c r="FE215" s="207"/>
      <c r="FF215" s="207"/>
      <c r="FG215" s="207"/>
      <c r="FH215" s="207"/>
      <c r="FI215" s="207"/>
      <c r="FJ215" s="207"/>
    </row>
    <row r="216" spans="7:166">
      <c r="G216" s="107" t="s">
        <v>990</v>
      </c>
      <c r="H216" s="207"/>
      <c r="I216" s="207"/>
      <c r="J216" s="207"/>
      <c r="K216" s="207"/>
      <c r="L216" s="207"/>
      <c r="M216" s="207"/>
      <c r="N216" s="207"/>
      <c r="O216" s="207"/>
      <c r="P216" s="207"/>
      <c r="Q216" s="207"/>
      <c r="R216" s="207"/>
      <c r="S216" s="207"/>
      <c r="T216" s="207"/>
      <c r="U216" s="207"/>
      <c r="V216" s="207"/>
      <c r="W216" s="207"/>
      <c r="X216" s="207"/>
      <c r="Y216" s="207"/>
      <c r="Z216" s="207"/>
      <c r="AA216" s="207"/>
      <c r="AB216" s="207"/>
      <c r="AC216" s="207"/>
      <c r="AD216" s="207"/>
      <c r="AE216" s="207"/>
      <c r="AF216" s="207"/>
      <c r="AG216" s="207"/>
      <c r="AH216" s="207"/>
      <c r="AI216" s="207"/>
      <c r="AJ216" s="207"/>
      <c r="AK216" s="207"/>
      <c r="AL216" s="207"/>
      <c r="AM216" s="207"/>
      <c r="AN216" s="207"/>
      <c r="AO216" s="207"/>
      <c r="AP216" s="207"/>
      <c r="AQ216" s="207"/>
      <c r="AR216" s="207"/>
      <c r="AS216" s="207"/>
      <c r="AT216" s="207"/>
      <c r="AU216" s="207"/>
      <c r="AV216" s="207"/>
      <c r="AW216" s="207"/>
      <c r="AX216" s="207"/>
      <c r="AY216" s="207"/>
      <c r="AZ216" s="207"/>
      <c r="BA216" s="207"/>
      <c r="BB216" s="207"/>
      <c r="BC216" s="207"/>
      <c r="BD216" s="207"/>
      <c r="BE216" s="207"/>
      <c r="BF216" s="207"/>
      <c r="BG216" s="207"/>
      <c r="BH216" s="207"/>
      <c r="BI216" s="207"/>
      <c r="BJ216" s="207"/>
      <c r="BK216" s="207"/>
      <c r="BL216" s="207"/>
      <c r="BM216" s="207"/>
      <c r="BN216" s="207"/>
      <c r="BO216" s="207"/>
      <c r="BP216" s="207"/>
      <c r="BQ216" s="207"/>
      <c r="BR216" s="207"/>
      <c r="BS216" s="207"/>
      <c r="BT216" s="207"/>
      <c r="BU216" s="254">
        <v>30</v>
      </c>
      <c r="BV216" s="207"/>
      <c r="BW216" s="254">
        <v>40</v>
      </c>
      <c r="BX216" s="254">
        <v>160</v>
      </c>
      <c r="BY216" s="254">
        <v>30</v>
      </c>
      <c r="BZ216" s="208">
        <f>700-700</f>
        <v>0</v>
      </c>
      <c r="CA216" s="208">
        <f>500-500</f>
        <v>0</v>
      </c>
      <c r="CB216" s="208">
        <f>300-300</f>
        <v>0</v>
      </c>
      <c r="CC216" s="208">
        <f>600-600</f>
        <v>0</v>
      </c>
      <c r="CD216" s="254">
        <v>5</v>
      </c>
      <c r="CE216" s="254">
        <v>30</v>
      </c>
      <c r="CF216" s="208">
        <f>1000-1000</f>
        <v>0</v>
      </c>
      <c r="CG216" s="208">
        <f>1000-1000</f>
        <v>0</v>
      </c>
      <c r="CH216" s="207"/>
      <c r="CI216" s="254">
        <v>90</v>
      </c>
      <c r="CJ216" s="208">
        <f>300-300</f>
        <v>0</v>
      </c>
      <c r="CK216" s="254">
        <v>30</v>
      </c>
      <c r="CL216" s="254">
        <v>400</v>
      </c>
      <c r="CM216" s="254">
        <v>100</v>
      </c>
      <c r="CN216" s="254">
        <v>5</v>
      </c>
      <c r="CO216" s="254">
        <v>4</v>
      </c>
      <c r="CP216" s="254">
        <v>5</v>
      </c>
      <c r="CQ216" s="225">
        <f>600-600+5</f>
        <v>5</v>
      </c>
      <c r="CR216" s="208">
        <f>500-500</f>
        <v>0</v>
      </c>
      <c r="CS216" s="208">
        <f>1000-1000</f>
        <v>0</v>
      </c>
      <c r="CT216" s="254">
        <v>280</v>
      </c>
      <c r="CU216" s="208">
        <f>300-300</f>
        <v>0</v>
      </c>
      <c r="CV216" s="207"/>
      <c r="CW216" s="254">
        <v>6</v>
      </c>
      <c r="CX216" s="207"/>
      <c r="CY216" s="207"/>
      <c r="CZ216" s="207"/>
      <c r="DA216" s="207"/>
      <c r="DB216" s="207"/>
      <c r="DC216" s="254">
        <v>30</v>
      </c>
      <c r="DD216" s="254">
        <v>60</v>
      </c>
      <c r="DE216" s="208">
        <f>400-400</f>
        <v>0</v>
      </c>
      <c r="DF216" s="254">
        <v>4</v>
      </c>
      <c r="DG216" s="254">
        <v>5</v>
      </c>
      <c r="DH216" s="208">
        <f>400-400</f>
        <v>0</v>
      </c>
      <c r="DI216" s="208">
        <f>200-200</f>
        <v>0</v>
      </c>
      <c r="DJ216" s="208">
        <f>400-400</f>
        <v>0</v>
      </c>
      <c r="DK216" s="254">
        <v>30</v>
      </c>
      <c r="DL216" s="207"/>
      <c r="DM216" s="207"/>
      <c r="DN216" s="207"/>
      <c r="DO216" s="207"/>
      <c r="DP216" s="207"/>
      <c r="DQ216" s="207"/>
      <c r="DR216" s="254">
        <v>10</v>
      </c>
      <c r="DS216" s="207"/>
      <c r="DT216" s="254">
        <v>20</v>
      </c>
      <c r="DU216" s="207"/>
      <c r="DV216" s="207"/>
      <c r="DW216" s="207"/>
      <c r="DX216" s="207"/>
      <c r="DY216" s="207"/>
      <c r="DZ216" s="207"/>
      <c r="EA216" s="207"/>
      <c r="EB216" s="207"/>
      <c r="EC216" s="207"/>
      <c r="ED216" s="207"/>
      <c r="EE216" s="207"/>
      <c r="EF216" s="207"/>
      <c r="EG216" s="207"/>
      <c r="EH216" s="207"/>
      <c r="EI216" s="207"/>
      <c r="EJ216" s="207"/>
      <c r="EK216" s="207"/>
      <c r="EL216" s="207"/>
      <c r="EM216" s="207"/>
      <c r="EN216" s="207"/>
      <c r="EO216" s="207"/>
      <c r="EP216" s="208">
        <f>300-300</f>
        <v>0</v>
      </c>
      <c r="EQ216" s="208">
        <f>500-500</f>
        <v>0</v>
      </c>
      <c r="ER216" s="208">
        <f>400-400</f>
        <v>0</v>
      </c>
      <c r="ES216" s="207"/>
      <c r="ET216" s="208">
        <f>400-400</f>
        <v>0</v>
      </c>
      <c r="EU216" s="254">
        <v>50</v>
      </c>
      <c r="EV216" s="225">
        <f>500-500+5</f>
        <v>5</v>
      </c>
      <c r="EW216" s="207"/>
      <c r="EX216" s="225">
        <f>5-5</f>
        <v>0</v>
      </c>
      <c r="EY216" s="208">
        <f>400-400</f>
        <v>0</v>
      </c>
      <c r="EZ216" s="208">
        <f>400-400</f>
        <v>0</v>
      </c>
      <c r="FA216" s="207"/>
      <c r="FB216" s="254">
        <v>10</v>
      </c>
      <c r="FC216" s="208">
        <f>500-500</f>
        <v>0</v>
      </c>
      <c r="FD216" s="208">
        <f>200-200</f>
        <v>0</v>
      </c>
      <c r="FE216" s="207"/>
      <c r="FF216" s="254">
        <v>10</v>
      </c>
      <c r="FG216" s="207"/>
      <c r="FH216" s="207"/>
      <c r="FI216" s="207"/>
      <c r="FJ216" s="207"/>
    </row>
    <row r="217" spans="7:166">
      <c r="G217" s="107" t="s">
        <v>991</v>
      </c>
      <c r="H217" s="207"/>
      <c r="I217" s="207"/>
      <c r="J217" s="207"/>
      <c r="K217" s="207"/>
      <c r="L217" s="207"/>
      <c r="M217" s="207"/>
      <c r="N217" s="207"/>
      <c r="O217" s="207"/>
      <c r="P217" s="207"/>
      <c r="Q217" s="207"/>
      <c r="R217" s="207"/>
      <c r="S217" s="207"/>
      <c r="T217" s="207"/>
      <c r="U217" s="207"/>
      <c r="V217" s="207"/>
      <c r="W217" s="207"/>
      <c r="X217" s="207"/>
      <c r="Y217" s="207"/>
      <c r="Z217" s="207"/>
      <c r="AA217" s="207"/>
      <c r="AB217" s="207"/>
      <c r="AC217" s="207"/>
      <c r="AD217" s="207"/>
      <c r="AE217" s="207"/>
      <c r="AF217" s="207"/>
      <c r="AG217" s="207"/>
      <c r="AH217" s="207"/>
      <c r="AI217" s="207"/>
      <c r="AJ217" s="207"/>
      <c r="AK217" s="207"/>
      <c r="AL217" s="207"/>
      <c r="AM217" s="207"/>
      <c r="AN217" s="207"/>
      <c r="AO217" s="207"/>
      <c r="AP217" s="207"/>
      <c r="AQ217" s="207"/>
      <c r="AR217" s="207"/>
      <c r="AS217" s="207"/>
      <c r="AT217" s="207"/>
      <c r="AU217" s="254">
        <v>80</v>
      </c>
      <c r="AV217" s="207"/>
      <c r="AW217" s="207"/>
      <c r="AX217" s="207"/>
      <c r="AY217" s="207"/>
      <c r="AZ217" s="207"/>
      <c r="BA217" s="207"/>
      <c r="BB217" s="207"/>
      <c r="BC217" s="207"/>
      <c r="BD217" s="207"/>
      <c r="BE217" s="207"/>
      <c r="BF217" s="254">
        <v>80</v>
      </c>
      <c r="BG217" s="207"/>
      <c r="BH217" s="207"/>
      <c r="BI217" s="207"/>
      <c r="BJ217" s="207"/>
      <c r="BK217" s="207"/>
      <c r="BL217" s="207"/>
      <c r="BM217" s="207"/>
      <c r="BN217" s="207"/>
      <c r="BO217" s="207"/>
      <c r="BP217" s="207"/>
      <c r="BQ217" s="207"/>
      <c r="BR217" s="207"/>
      <c r="BS217" s="207"/>
      <c r="BT217" s="207"/>
      <c r="BU217" s="207"/>
      <c r="BV217" s="207"/>
      <c r="BW217" s="207"/>
      <c r="BX217" s="254">
        <v>20</v>
      </c>
      <c r="BY217" s="207"/>
      <c r="BZ217" s="207"/>
      <c r="CA217" s="207"/>
      <c r="CB217" s="207"/>
      <c r="CC217" s="207"/>
      <c r="CD217" s="207"/>
      <c r="CE217" s="207"/>
      <c r="CF217" s="207"/>
      <c r="CG217" s="207"/>
      <c r="CH217" s="207"/>
      <c r="CI217" s="254">
        <v>20</v>
      </c>
      <c r="CJ217" s="207"/>
      <c r="CK217" s="254">
        <v>10</v>
      </c>
      <c r="CL217" s="254">
        <v>60</v>
      </c>
      <c r="CM217" s="254">
        <v>20</v>
      </c>
      <c r="CN217" s="207"/>
      <c r="CO217" s="207"/>
      <c r="CP217" s="207"/>
      <c r="CQ217" s="207"/>
      <c r="CR217" s="207"/>
      <c r="CS217" s="207"/>
      <c r="CT217" s="254">
        <v>20</v>
      </c>
      <c r="CU217" s="207"/>
      <c r="CV217" s="207"/>
      <c r="CW217" s="254">
        <v>4</v>
      </c>
      <c r="CX217" s="207"/>
      <c r="CY217" s="207"/>
      <c r="CZ217" s="207"/>
      <c r="DA217" s="207"/>
      <c r="DB217" s="207"/>
      <c r="DC217" s="254">
        <v>10</v>
      </c>
      <c r="DD217" s="254">
        <v>10</v>
      </c>
      <c r="DE217" s="207"/>
      <c r="DF217" s="254">
        <v>4</v>
      </c>
      <c r="DG217" s="254">
        <v>5</v>
      </c>
      <c r="DH217" s="207"/>
      <c r="DI217" s="207"/>
      <c r="DJ217" s="207"/>
      <c r="DK217" s="254">
        <v>10</v>
      </c>
      <c r="DL217" s="207"/>
      <c r="DM217" s="207"/>
      <c r="DN217" s="207"/>
      <c r="DO217" s="207"/>
      <c r="DP217" s="207"/>
      <c r="DQ217" s="207"/>
      <c r="DR217" s="207"/>
      <c r="DS217" s="207"/>
      <c r="DT217" s="254">
        <v>10</v>
      </c>
      <c r="DU217" s="207"/>
      <c r="DV217" s="207"/>
      <c r="DW217" s="207"/>
      <c r="DX217" s="207"/>
      <c r="DY217" s="207"/>
      <c r="DZ217" s="207"/>
      <c r="EA217" s="207"/>
      <c r="EB217" s="207"/>
      <c r="EC217" s="207"/>
      <c r="ED217" s="207"/>
      <c r="EE217" s="207"/>
      <c r="EF217" s="207"/>
      <c r="EG217" s="207"/>
      <c r="EH217" s="207"/>
      <c r="EI217" s="207"/>
      <c r="EJ217" s="207"/>
      <c r="EK217" s="207"/>
      <c r="EL217" s="207"/>
      <c r="EM217" s="207"/>
      <c r="EN217" s="207"/>
      <c r="EO217" s="207"/>
      <c r="EP217" s="207"/>
      <c r="EQ217" s="207"/>
      <c r="ER217" s="207"/>
      <c r="ES217" s="207"/>
      <c r="ET217" s="207"/>
      <c r="EU217" s="207"/>
      <c r="EV217" s="207"/>
      <c r="EW217" s="207"/>
      <c r="EX217" s="207"/>
      <c r="EY217" s="207"/>
      <c r="EZ217" s="207"/>
      <c r="FA217" s="207"/>
      <c r="FB217" s="207"/>
      <c r="FC217" s="207"/>
      <c r="FD217" s="207"/>
      <c r="FE217" s="207"/>
      <c r="FF217" s="207"/>
      <c r="FG217" s="207"/>
      <c r="FH217" s="207"/>
      <c r="FI217" s="207"/>
      <c r="FJ217" s="207"/>
    </row>
    <row r="218" spans="7:166">
      <c r="G218" s="107" t="s">
        <v>992</v>
      </c>
      <c r="H218" s="207"/>
      <c r="I218" s="207"/>
      <c r="J218" s="207"/>
      <c r="K218" s="207"/>
      <c r="L218" s="207"/>
      <c r="M218" s="207"/>
      <c r="N218" s="207"/>
      <c r="O218" s="207"/>
      <c r="P218" s="207"/>
      <c r="Q218" s="207"/>
      <c r="R218" s="207"/>
      <c r="S218" s="207"/>
      <c r="T218" s="207"/>
      <c r="U218" s="207"/>
      <c r="V218" s="207"/>
      <c r="W218" s="207"/>
      <c r="X218" s="207"/>
      <c r="Y218" s="207"/>
      <c r="Z218" s="207"/>
      <c r="AA218" s="207"/>
      <c r="AB218" s="207"/>
      <c r="AC218" s="207"/>
      <c r="AD218" s="207"/>
      <c r="AE218" s="207"/>
      <c r="AF218" s="207"/>
      <c r="AG218" s="207"/>
      <c r="AH218" s="207"/>
      <c r="AI218" s="207"/>
      <c r="AJ218" s="207"/>
      <c r="AK218" s="207"/>
      <c r="AL218" s="207"/>
      <c r="AM218" s="207"/>
      <c r="AN218" s="207"/>
      <c r="AO218" s="207"/>
      <c r="AP218" s="207"/>
      <c r="AQ218" s="207"/>
      <c r="AR218" s="207"/>
      <c r="AS218" s="207"/>
      <c r="AT218" s="207"/>
      <c r="AU218" s="207"/>
      <c r="AV218" s="207"/>
      <c r="AW218" s="207"/>
      <c r="AX218" s="207"/>
      <c r="AY218" s="207"/>
      <c r="AZ218" s="207"/>
      <c r="BA218" s="207"/>
      <c r="BB218" s="207"/>
      <c r="BC218" s="207"/>
      <c r="BD218" s="207"/>
      <c r="BE218" s="207"/>
      <c r="BF218" s="207"/>
      <c r="BG218" s="207"/>
      <c r="BH218" s="207"/>
      <c r="BI218" s="207"/>
      <c r="BJ218" s="207"/>
      <c r="BK218" s="207"/>
      <c r="BL218" s="207"/>
      <c r="BM218" s="207"/>
      <c r="BN218" s="207"/>
      <c r="BO218" s="207"/>
      <c r="BP218" s="207"/>
      <c r="BQ218" s="207"/>
      <c r="BR218" s="207"/>
      <c r="BS218" s="207"/>
      <c r="BT218" s="207"/>
      <c r="BU218" s="207"/>
      <c r="BV218" s="207"/>
      <c r="BW218" s="207"/>
      <c r="BX218" s="254">
        <v>20</v>
      </c>
      <c r="BY218" s="207"/>
      <c r="BZ218" s="207"/>
      <c r="CA218" s="207"/>
      <c r="CB218" s="207"/>
      <c r="CC218" s="207"/>
      <c r="CD218" s="207"/>
      <c r="CE218" s="207"/>
      <c r="CF218" s="207"/>
      <c r="CG218" s="207"/>
      <c r="CH218" s="207"/>
      <c r="CI218" s="254">
        <v>20</v>
      </c>
      <c r="CJ218" s="207"/>
      <c r="CK218" s="254">
        <v>10</v>
      </c>
      <c r="CL218" s="254">
        <v>40</v>
      </c>
      <c r="CM218" s="254">
        <v>20</v>
      </c>
      <c r="CN218" s="207"/>
      <c r="CO218" s="207"/>
      <c r="CP218" s="207"/>
      <c r="CQ218" s="207"/>
      <c r="CR218" s="207"/>
      <c r="CS218" s="207"/>
      <c r="CT218" s="254">
        <v>30</v>
      </c>
      <c r="CU218" s="207"/>
      <c r="CV218" s="207"/>
      <c r="CW218" s="207"/>
      <c r="CX218" s="207"/>
      <c r="CY218" s="207"/>
      <c r="CZ218" s="207"/>
      <c r="DA218" s="207"/>
      <c r="DB218" s="207"/>
      <c r="DC218" s="254">
        <v>10</v>
      </c>
      <c r="DD218" s="254">
        <v>10</v>
      </c>
      <c r="DE218" s="207"/>
      <c r="DF218" s="207"/>
      <c r="DG218" s="207"/>
      <c r="DH218" s="207"/>
      <c r="DI218" s="207"/>
      <c r="DJ218" s="207"/>
      <c r="DK218" s="254">
        <v>10</v>
      </c>
      <c r="DL218" s="207"/>
      <c r="DM218" s="207"/>
      <c r="DN218" s="207"/>
      <c r="DO218" s="207"/>
      <c r="DP218" s="207"/>
      <c r="DQ218" s="207"/>
      <c r="DR218" s="207"/>
      <c r="DS218" s="207"/>
      <c r="DT218" s="254">
        <v>10</v>
      </c>
      <c r="DU218" s="207"/>
      <c r="DV218" s="207"/>
      <c r="DW218" s="207"/>
      <c r="DX218" s="207"/>
      <c r="DY218" s="207"/>
      <c r="DZ218" s="207"/>
      <c r="EA218" s="207"/>
      <c r="EB218" s="207"/>
      <c r="EC218" s="207"/>
      <c r="ED218" s="207"/>
      <c r="EE218" s="207"/>
      <c r="EF218" s="207"/>
      <c r="EG218" s="207"/>
      <c r="EH218" s="207"/>
      <c r="EI218" s="207"/>
      <c r="EJ218" s="207"/>
      <c r="EK218" s="207"/>
      <c r="EL218" s="207"/>
      <c r="EM218" s="207"/>
      <c r="EN218" s="207"/>
      <c r="EO218" s="207"/>
      <c r="EP218" s="207"/>
      <c r="EQ218" s="207"/>
      <c r="ER218" s="207"/>
      <c r="ES218" s="207"/>
      <c r="ET218" s="207"/>
      <c r="EU218" s="254">
        <v>20</v>
      </c>
      <c r="EV218" s="207"/>
      <c r="EW218" s="207"/>
      <c r="EX218" s="207"/>
      <c r="EY218" s="207"/>
      <c r="EZ218" s="207"/>
      <c r="FA218" s="207"/>
      <c r="FB218" s="207"/>
      <c r="FC218" s="207"/>
      <c r="FD218" s="207"/>
      <c r="FE218" s="207"/>
      <c r="FF218" s="254">
        <v>10</v>
      </c>
      <c r="FG218" s="207"/>
      <c r="FH218" s="207"/>
      <c r="FI218" s="207"/>
      <c r="FJ218" s="207"/>
    </row>
    <row r="219" spans="7:166">
      <c r="G219" s="107" t="s">
        <v>988</v>
      </c>
      <c r="H219" s="207"/>
      <c r="I219" s="207"/>
      <c r="J219" s="207"/>
      <c r="K219" s="207"/>
      <c r="L219" s="207"/>
      <c r="M219" s="207"/>
      <c r="N219" s="207"/>
      <c r="O219" s="207"/>
      <c r="P219" s="207"/>
      <c r="Q219" s="207"/>
      <c r="R219" s="207"/>
      <c r="S219" s="207"/>
      <c r="T219" s="207"/>
      <c r="U219" s="207"/>
      <c r="V219" s="207"/>
      <c r="W219" s="207"/>
      <c r="X219" s="207"/>
      <c r="Y219" s="207"/>
      <c r="Z219" s="207"/>
      <c r="AA219" s="207"/>
      <c r="AB219" s="207"/>
      <c r="AC219" s="207"/>
      <c r="AD219" s="207"/>
      <c r="AE219" s="207"/>
      <c r="AF219" s="207"/>
      <c r="AG219" s="208">
        <f>600-600</f>
        <v>0</v>
      </c>
      <c r="AH219" s="208">
        <f>400-400</f>
        <v>0</v>
      </c>
      <c r="AI219" s="207"/>
      <c r="AJ219" s="207"/>
      <c r="AK219" s="207"/>
      <c r="AL219" s="207"/>
      <c r="AM219" s="207"/>
      <c r="AN219" s="207"/>
      <c r="AO219" s="208">
        <f>100-100</f>
        <v>0</v>
      </c>
      <c r="AP219" s="207"/>
      <c r="AQ219" s="207"/>
      <c r="AR219" s="208">
        <f>500-500</f>
        <v>0</v>
      </c>
      <c r="AS219" s="207"/>
      <c r="AT219" s="207"/>
      <c r="AU219" s="207"/>
      <c r="AV219" s="207"/>
      <c r="AW219" s="207"/>
      <c r="AX219" s="207"/>
      <c r="AY219" s="207"/>
      <c r="AZ219" s="207"/>
      <c r="BA219" s="207"/>
      <c r="BB219" s="207"/>
      <c r="BC219" s="207"/>
      <c r="BD219" s="207"/>
      <c r="BE219" s="207"/>
      <c r="BF219" s="12"/>
      <c r="BG219" s="207"/>
      <c r="BH219" s="207"/>
      <c r="BI219" s="207"/>
      <c r="BJ219" s="207"/>
      <c r="BK219" s="207"/>
      <c r="BL219" s="207"/>
      <c r="BM219" s="207"/>
      <c r="BN219" s="207"/>
      <c r="BO219" s="207"/>
      <c r="BP219" s="207"/>
      <c r="BQ219" s="207"/>
      <c r="BR219" s="207"/>
      <c r="BS219" s="207"/>
      <c r="BT219" s="207"/>
      <c r="BU219" s="207"/>
      <c r="BV219" s="207"/>
      <c r="BW219" s="207"/>
      <c r="BX219" s="207"/>
      <c r="BY219" s="207"/>
      <c r="BZ219" s="207"/>
      <c r="CA219" s="207"/>
      <c r="CB219" s="207"/>
      <c r="CC219" s="207"/>
      <c r="CD219" s="207"/>
      <c r="CE219" s="207"/>
      <c r="CF219" s="207"/>
      <c r="CG219" s="207"/>
      <c r="CH219" s="207"/>
      <c r="CI219" s="207"/>
      <c r="CJ219" s="207"/>
      <c r="CK219" s="207"/>
      <c r="CL219" s="207"/>
      <c r="CM219" s="207"/>
      <c r="CN219" s="207"/>
      <c r="CO219" s="207"/>
      <c r="CP219" s="207"/>
      <c r="CQ219" s="207"/>
      <c r="CR219" s="207"/>
      <c r="CS219" s="207"/>
      <c r="CT219" s="207"/>
      <c r="CU219" s="207"/>
      <c r="CV219" s="207"/>
      <c r="CW219" s="207"/>
      <c r="CX219" s="207"/>
      <c r="CY219" s="207"/>
      <c r="CZ219" s="207"/>
      <c r="DA219" s="207"/>
      <c r="DB219" s="207"/>
      <c r="DC219" s="207"/>
      <c r="DD219" s="207"/>
      <c r="DE219" s="207"/>
      <c r="DF219" s="207"/>
      <c r="DG219" s="207"/>
      <c r="DH219" s="207"/>
      <c r="DI219" s="207"/>
      <c r="DJ219" s="207"/>
      <c r="DK219" s="207"/>
      <c r="DL219" s="207"/>
      <c r="DM219" s="207"/>
      <c r="DN219" s="207"/>
      <c r="DO219" s="207"/>
      <c r="DP219" s="207"/>
      <c r="DQ219" s="207"/>
      <c r="DR219" s="207"/>
      <c r="DS219" s="207"/>
      <c r="DT219" s="207"/>
      <c r="DU219" s="208">
        <f>1000-1000</f>
        <v>0</v>
      </c>
      <c r="DV219" s="207"/>
      <c r="DW219" s="12"/>
      <c r="DX219" s="207"/>
      <c r="DY219" s="207"/>
      <c r="DZ219" s="207"/>
      <c r="EA219" s="207"/>
      <c r="EB219" s="207"/>
      <c r="EC219" s="207"/>
      <c r="ED219" s="207"/>
      <c r="EE219" s="207"/>
      <c r="EF219" s="207"/>
      <c r="EG219" s="207"/>
      <c r="EH219" s="207"/>
      <c r="EI219" s="207"/>
      <c r="EJ219" s="207"/>
      <c r="EK219" s="207"/>
      <c r="EL219" s="207"/>
      <c r="EM219" s="207"/>
      <c r="EN219" s="207"/>
      <c r="EO219" s="207"/>
      <c r="EP219" s="207"/>
      <c r="EQ219" s="207"/>
      <c r="ER219" s="207"/>
      <c r="ES219" s="207"/>
      <c r="ET219" s="207"/>
      <c r="EU219" s="207"/>
      <c r="EV219" s="207"/>
      <c r="EW219" s="207"/>
      <c r="EX219" s="207"/>
      <c r="EY219" s="207"/>
      <c r="EZ219" s="207"/>
      <c r="FA219" s="207"/>
      <c r="FB219" s="207"/>
      <c r="FC219" s="207"/>
      <c r="FD219" s="207"/>
      <c r="FE219" s="207"/>
      <c r="FF219" s="207"/>
      <c r="FG219" s="207"/>
      <c r="FH219" s="207"/>
      <c r="FI219" s="207"/>
      <c r="FJ219" s="207"/>
    </row>
    <row r="220" spans="7:166">
      <c r="G220" s="107" t="s">
        <v>993</v>
      </c>
      <c r="H220" s="254">
        <f>40+20</f>
        <v>60</v>
      </c>
      <c r="I220" s="207"/>
      <c r="J220" s="207"/>
      <c r="K220" s="207"/>
      <c r="L220" s="254">
        <v>180</v>
      </c>
      <c r="M220" s="207"/>
      <c r="N220" s="207"/>
      <c r="O220" s="208">
        <f>500-500</f>
        <v>0</v>
      </c>
      <c r="P220" s="208">
        <f>500-500</f>
        <v>0</v>
      </c>
      <c r="Q220" s="207"/>
      <c r="R220" s="207"/>
      <c r="S220" s="207"/>
      <c r="T220" s="207"/>
      <c r="U220" s="207"/>
      <c r="V220" s="207"/>
      <c r="W220" s="207"/>
      <c r="X220" s="207"/>
      <c r="Y220" s="207"/>
      <c r="Z220" s="207"/>
      <c r="AA220" s="208">
        <f>400-400</f>
        <v>0</v>
      </c>
      <c r="AB220" s="208">
        <f>500-500</f>
        <v>0</v>
      </c>
      <c r="AC220" s="208">
        <f>400-400</f>
        <v>0</v>
      </c>
      <c r="AD220" s="208">
        <f>200-200</f>
        <v>0</v>
      </c>
      <c r="AE220" s="12"/>
      <c r="AF220" s="207"/>
      <c r="AG220" s="207"/>
      <c r="AH220" s="207"/>
      <c r="AI220" s="207"/>
      <c r="AJ220" s="207"/>
      <c r="AK220" s="207"/>
      <c r="AL220" s="207"/>
      <c r="AM220" s="208">
        <f>500-500+200</f>
        <v>200</v>
      </c>
      <c r="AN220" s="207"/>
      <c r="AO220" s="207"/>
      <c r="AP220" s="207"/>
      <c r="AQ220" s="207"/>
      <c r="AR220" s="207"/>
      <c r="AS220" s="208">
        <f>100-100</f>
        <v>0</v>
      </c>
      <c r="AT220" s="207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207"/>
      <c r="BH220" s="207"/>
      <c r="BI220" s="207"/>
      <c r="BJ220" s="207"/>
      <c r="BK220" s="207"/>
      <c r="BL220" s="207"/>
      <c r="BM220" s="207"/>
      <c r="BN220" s="207"/>
      <c r="BO220" s="207"/>
      <c r="BP220" s="207"/>
      <c r="BQ220" s="207"/>
      <c r="BR220" s="207"/>
      <c r="BS220" s="207"/>
      <c r="BT220" s="207"/>
      <c r="BU220" s="207"/>
      <c r="BV220" s="207"/>
      <c r="BW220" s="207"/>
      <c r="BX220" s="207"/>
      <c r="BY220" s="207"/>
      <c r="BZ220" s="207"/>
      <c r="CA220" s="207"/>
      <c r="CB220" s="207"/>
      <c r="CC220" s="207"/>
      <c r="CD220" s="207"/>
      <c r="CE220" s="207"/>
      <c r="CF220" s="207"/>
      <c r="CG220" s="207"/>
      <c r="CH220" s="207"/>
      <c r="CI220" s="207"/>
      <c r="CJ220" s="207"/>
      <c r="CK220" s="207"/>
      <c r="CL220" s="207"/>
      <c r="CM220" s="207"/>
      <c r="CN220" s="207"/>
      <c r="CO220" s="207"/>
      <c r="CP220" s="207"/>
      <c r="CQ220" s="207"/>
      <c r="CR220" s="207"/>
      <c r="CS220" s="207"/>
      <c r="CT220" s="207"/>
      <c r="CU220" s="207"/>
      <c r="CV220" s="207"/>
      <c r="CW220" s="207"/>
      <c r="CX220" s="207"/>
      <c r="CY220" s="207"/>
      <c r="CZ220" s="207"/>
      <c r="DA220" s="207"/>
      <c r="DB220" s="207"/>
      <c r="DC220" s="207"/>
      <c r="DD220" s="207"/>
      <c r="DE220" s="207"/>
      <c r="DF220" s="207"/>
      <c r="DG220" s="207"/>
      <c r="DH220" s="207"/>
      <c r="DI220" s="207"/>
      <c r="DJ220" s="207"/>
      <c r="DK220" s="207"/>
      <c r="DL220" s="207"/>
      <c r="DM220" s="207"/>
      <c r="DN220" s="207"/>
      <c r="DO220" s="207"/>
      <c r="DP220" s="207"/>
      <c r="DQ220" s="207"/>
      <c r="DR220" s="207"/>
      <c r="DS220" s="207"/>
      <c r="DT220" s="207"/>
      <c r="DU220" s="207"/>
      <c r="DV220" s="207"/>
      <c r="DW220" s="254">
        <v>200</v>
      </c>
      <c r="DX220" s="207"/>
      <c r="DY220" s="207"/>
      <c r="DZ220" s="207"/>
      <c r="EA220" s="207"/>
      <c r="EB220" s="207"/>
      <c r="EC220" s="207"/>
      <c r="ED220" s="207"/>
      <c r="EE220" s="207"/>
      <c r="EF220" s="207"/>
      <c r="EG220" s="207"/>
      <c r="EH220" s="208">
        <f>400-400</f>
        <v>0</v>
      </c>
      <c r="EI220" s="207"/>
      <c r="EJ220" s="207"/>
      <c r="EK220" s="207"/>
      <c r="EL220" s="207"/>
      <c r="EM220" s="207"/>
      <c r="EN220" s="207"/>
      <c r="EO220" s="208">
        <f>400-400</f>
        <v>0</v>
      </c>
      <c r="EP220" s="207"/>
      <c r="EQ220" s="207"/>
      <c r="ER220" s="207"/>
      <c r="ES220" s="207"/>
      <c r="ET220" s="207"/>
      <c r="EU220" s="207"/>
      <c r="EV220" s="207"/>
      <c r="EW220" s="207"/>
      <c r="EX220" s="207"/>
      <c r="EY220" s="207"/>
      <c r="EZ220" s="207"/>
      <c r="FA220" s="207"/>
      <c r="FB220" s="207"/>
      <c r="FC220" s="207"/>
      <c r="FD220" s="207"/>
      <c r="FE220" s="207"/>
      <c r="FF220" s="207"/>
      <c r="FG220" s="207"/>
      <c r="FH220" s="207"/>
      <c r="FI220" s="207"/>
      <c r="FJ220" s="207"/>
    </row>
    <row r="221" spans="7:166">
      <c r="G221" s="256"/>
    </row>
    <row r="222" spans="7:166">
      <c r="G222" s="256"/>
    </row>
    <row r="232" spans="8:162">
      <c r="T232">
        <f>11-11</f>
        <v>0</v>
      </c>
      <c r="AD232">
        <f>80-80</f>
        <v>0</v>
      </c>
      <c r="AO232">
        <f>60-60</f>
        <v>0</v>
      </c>
      <c r="AX232">
        <f>27-27</f>
        <v>0</v>
      </c>
      <c r="BB232">
        <f>10-10</f>
        <v>0</v>
      </c>
    </row>
    <row r="233" spans="8:162">
      <c r="H233">
        <f>335-335</f>
        <v>0</v>
      </c>
      <c r="L233">
        <f>2070-2070</f>
        <v>0</v>
      </c>
      <c r="N233">
        <f>240-240</f>
        <v>0</v>
      </c>
      <c r="AE233">
        <f>320-320</f>
        <v>0</v>
      </c>
      <c r="AM233">
        <f>1200-1200</f>
        <v>0</v>
      </c>
      <c r="AU233">
        <f>2520-2520</f>
        <v>0</v>
      </c>
      <c r="BF233">
        <f>4930-4930</f>
        <v>0</v>
      </c>
      <c r="BU233">
        <f>340-340</f>
        <v>0</v>
      </c>
      <c r="BV233">
        <f>50-50</f>
        <v>0</v>
      </c>
      <c r="BW233">
        <f>370-370</f>
        <v>0</v>
      </c>
      <c r="BX233">
        <f>1320-1320</f>
        <v>0</v>
      </c>
      <c r="BY233">
        <f>370-370</f>
        <v>0</v>
      </c>
      <c r="CC233">
        <f>15-15</f>
        <v>0</v>
      </c>
      <c r="CD233">
        <f>40-40</f>
        <v>0</v>
      </c>
      <c r="CE233">
        <f>390-390</f>
        <v>0</v>
      </c>
      <c r="CG233">
        <f>20-20</f>
        <v>0</v>
      </c>
      <c r="CI233">
        <f>1280-1280</f>
        <v>0</v>
      </c>
      <c r="CK233">
        <f>390-390</f>
        <v>0</v>
      </c>
      <c r="CL233">
        <f>5070-5070</f>
        <v>0</v>
      </c>
      <c r="CM233">
        <f>1290-1290</f>
        <v>0</v>
      </c>
      <c r="CN233">
        <f>15-15</f>
        <v>0</v>
      </c>
      <c r="CO233">
        <f>60-60</f>
        <v>0</v>
      </c>
      <c r="CP233">
        <f>85-85</f>
        <v>0</v>
      </c>
      <c r="CQ233">
        <f>20-20</f>
        <v>0</v>
      </c>
      <c r="CR233">
        <f>7-7</f>
        <v>0</v>
      </c>
      <c r="CT233">
        <f>1180-1180</f>
        <v>0</v>
      </c>
      <c r="CV233">
        <f>80-80</f>
        <v>0</v>
      </c>
      <c r="DC233">
        <f>400-400</f>
        <v>0</v>
      </c>
      <c r="DD233">
        <f>750-750</f>
        <v>0</v>
      </c>
      <c r="DE233">
        <f>20-20</f>
        <v>0</v>
      </c>
      <c r="DF233">
        <f>60-60</f>
        <v>0</v>
      </c>
      <c r="DG233">
        <f>60-60</f>
        <v>0</v>
      </c>
      <c r="DH233">
        <f>40-40</f>
        <v>0</v>
      </c>
      <c r="DJ233">
        <f>2-2</f>
        <v>0</v>
      </c>
      <c r="DK233">
        <f>560-560</f>
        <v>0</v>
      </c>
      <c r="DL233">
        <f>33-33</f>
        <v>0</v>
      </c>
      <c r="DR233">
        <f>45-45</f>
        <v>0</v>
      </c>
      <c r="DT233">
        <f>380-380</f>
        <v>0</v>
      </c>
      <c r="DW233">
        <f>3600-3600</f>
        <v>0</v>
      </c>
      <c r="ET233">
        <f>100-100</f>
        <v>0</v>
      </c>
      <c r="EU233">
        <f>1740-1740</f>
        <v>0</v>
      </c>
      <c r="EV233">
        <f>100-100</f>
        <v>0</v>
      </c>
      <c r="EX233">
        <f>10-10</f>
        <v>0</v>
      </c>
      <c r="EZ233">
        <f>5-5</f>
        <v>0</v>
      </c>
      <c r="FB233">
        <f>150-150</f>
        <v>0</v>
      </c>
      <c r="FF233">
        <f>330-330</f>
        <v>0</v>
      </c>
    </row>
    <row r="234" spans="8:162">
      <c r="AU234">
        <f>2750-2750</f>
        <v>0</v>
      </c>
      <c r="BX234">
        <f>1200-1200</f>
        <v>0</v>
      </c>
      <c r="CN234">
        <f>400-400</f>
        <v>0</v>
      </c>
      <c r="CT234">
        <f>950-950</f>
        <v>0</v>
      </c>
    </row>
    <row r="240" spans="8:162">
      <c r="DE240" s="257">
        <v>20</v>
      </c>
      <c r="DF240" s="257">
        <v>24</v>
      </c>
    </row>
    <row r="299" spans="100:121">
      <c r="CV299">
        <f>185-30-10-62</f>
        <v>83</v>
      </c>
      <c r="CW299">
        <v>10</v>
      </c>
      <c r="DB299">
        <v>43</v>
      </c>
      <c r="DL299">
        <f>63-5-5-18</f>
        <v>35</v>
      </c>
      <c r="DM299">
        <v>5</v>
      </c>
      <c r="DO299">
        <v>5</v>
      </c>
      <c r="DP299">
        <v>0</v>
      </c>
      <c r="DQ299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workbookViewId="0">
      <selection activeCell="A7" sqref="A7:XFD17"/>
    </sheetView>
  </sheetViews>
  <sheetFormatPr defaultColWidth="8.77734375" defaultRowHeight="16.2"/>
  <cols>
    <col min="1" max="1" width="14.77734375" bestFit="1" customWidth="1"/>
    <col min="2" max="2" width="6" bestFit="1" customWidth="1"/>
    <col min="3" max="3" width="6.109375" bestFit="1" customWidth="1"/>
    <col min="4" max="4" width="6" bestFit="1" customWidth="1"/>
    <col min="5" max="5" width="11.109375" bestFit="1" customWidth="1"/>
  </cols>
  <sheetData>
    <row r="1" spans="1:5">
      <c r="A1" s="162" t="s">
        <v>101</v>
      </c>
      <c r="B1" s="162" t="s">
        <v>93</v>
      </c>
      <c r="C1" s="163" t="s">
        <v>94</v>
      </c>
      <c r="D1" s="162" t="s">
        <v>95</v>
      </c>
      <c r="E1" s="162" t="s">
        <v>96</v>
      </c>
    </row>
    <row r="2" spans="1:5">
      <c r="A2" s="164"/>
      <c r="B2" s="164"/>
      <c r="C2" s="164"/>
      <c r="D2" s="164"/>
      <c r="E2" s="165"/>
    </row>
    <row r="3" spans="1:5">
      <c r="A3" s="164"/>
      <c r="B3" s="164"/>
      <c r="C3" s="164"/>
      <c r="D3" s="164"/>
      <c r="E3" s="165"/>
    </row>
    <row r="4" spans="1:5">
      <c r="A4" s="164"/>
      <c r="B4" s="164"/>
      <c r="C4" s="164"/>
      <c r="D4" s="164"/>
      <c r="E4" s="165"/>
    </row>
    <row r="5" spans="1:5">
      <c r="A5" s="164"/>
      <c r="B5" s="164"/>
      <c r="C5" s="164"/>
      <c r="D5" s="164"/>
      <c r="E5" s="165"/>
    </row>
    <row r="6" spans="1:5">
      <c r="A6" s="164"/>
      <c r="B6" s="164"/>
      <c r="C6" s="164"/>
      <c r="D6" s="164"/>
      <c r="E6" s="165"/>
    </row>
    <row r="7" spans="1:5">
      <c r="A7" s="164"/>
      <c r="B7" s="164"/>
      <c r="C7" s="164"/>
      <c r="D7" s="164"/>
      <c r="E7" s="165"/>
    </row>
    <row r="8" spans="1:5">
      <c r="A8" s="164"/>
      <c r="B8" s="164"/>
      <c r="C8" s="164"/>
      <c r="D8" s="164"/>
      <c r="E8" s="165"/>
    </row>
    <row r="9" spans="1:5">
      <c r="A9" s="164"/>
      <c r="B9" s="164"/>
      <c r="C9" s="164"/>
      <c r="D9" s="164"/>
      <c r="E9" s="165"/>
    </row>
    <row r="10" spans="1:5">
      <c r="A10" s="164"/>
      <c r="B10" s="164"/>
      <c r="C10" s="164"/>
      <c r="D10" s="164"/>
      <c r="E10" s="165"/>
    </row>
    <row r="11" spans="1:5">
      <c r="A11" s="164"/>
      <c r="B11" s="164"/>
      <c r="C11" s="164"/>
      <c r="D11" s="164"/>
      <c r="E11" s="165"/>
    </row>
    <row r="12" spans="1:5">
      <c r="A12" s="164"/>
      <c r="B12" s="164"/>
      <c r="C12" s="164"/>
      <c r="D12" s="164"/>
      <c r="E12" s="165"/>
    </row>
    <row r="13" spans="1:5">
      <c r="A13" s="164"/>
      <c r="B13" s="164"/>
      <c r="C13" s="164"/>
      <c r="D13" s="164"/>
      <c r="E13" s="165"/>
    </row>
    <row r="14" spans="1:5">
      <c r="A14" s="164"/>
      <c r="B14" s="164"/>
      <c r="C14" s="164"/>
      <c r="D14" s="164"/>
      <c r="E14" s="165"/>
    </row>
    <row r="15" spans="1:5">
      <c r="A15" s="164"/>
      <c r="B15" s="164"/>
      <c r="C15" s="164"/>
      <c r="D15" s="164"/>
      <c r="E15" s="165"/>
    </row>
    <row r="16" spans="1:5">
      <c r="A16" s="164"/>
      <c r="B16" s="164"/>
      <c r="C16" s="164"/>
      <c r="D16" s="164"/>
      <c r="E16" s="165"/>
    </row>
    <row r="17" spans="1:5">
      <c r="A17" s="164"/>
      <c r="B17" s="164"/>
      <c r="C17" s="164"/>
      <c r="D17" s="164"/>
      <c r="E17" s="165"/>
    </row>
    <row r="18" spans="1:5">
      <c r="A18" s="164"/>
      <c r="B18" s="164"/>
      <c r="C18" s="164"/>
      <c r="D18" s="164"/>
      <c r="E18" s="165"/>
    </row>
    <row r="19" spans="1:5">
      <c r="A19" s="164"/>
      <c r="B19" s="164"/>
      <c r="C19" s="164"/>
      <c r="D19" s="164"/>
      <c r="E19" s="165"/>
    </row>
    <row r="20" spans="1:5">
      <c r="A20" s="164"/>
      <c r="B20" s="164"/>
      <c r="C20" s="164"/>
      <c r="D20" s="164"/>
      <c r="E20" s="165"/>
    </row>
    <row r="21" spans="1:5">
      <c r="A21" s="164"/>
      <c r="B21" s="164"/>
      <c r="C21" s="164"/>
      <c r="D21" s="164"/>
      <c r="E21" s="165"/>
    </row>
    <row r="22" spans="1:5">
      <c r="A22" s="164"/>
      <c r="B22" s="164"/>
      <c r="C22" s="164"/>
      <c r="D22" s="164"/>
      <c r="E22" s="165"/>
    </row>
    <row r="23" spans="1:5">
      <c r="A23" s="164"/>
      <c r="B23" s="164"/>
      <c r="C23" s="164"/>
      <c r="D23" s="164"/>
      <c r="E23" s="165"/>
    </row>
    <row r="24" spans="1:5">
      <c r="A24" s="164"/>
      <c r="B24" s="164"/>
      <c r="C24" s="164"/>
      <c r="D24" s="164"/>
      <c r="E24" s="165"/>
    </row>
    <row r="25" spans="1:5">
      <c r="A25" s="164"/>
      <c r="B25" s="164"/>
      <c r="C25" s="164"/>
      <c r="D25" s="164"/>
      <c r="E25" s="165"/>
    </row>
    <row r="26" spans="1:5">
      <c r="A26" s="164"/>
      <c r="B26" s="164"/>
      <c r="C26" s="164"/>
      <c r="D26" s="164"/>
      <c r="E26" s="165"/>
    </row>
    <row r="27" spans="1:5">
      <c r="A27" s="164"/>
      <c r="B27" s="164"/>
      <c r="C27" s="164"/>
      <c r="D27" s="164"/>
      <c r="E27" s="165"/>
    </row>
    <row r="28" spans="1:5">
      <c r="A28" s="164"/>
      <c r="B28" s="164"/>
      <c r="C28" s="164"/>
      <c r="D28" s="164"/>
      <c r="E28" s="165"/>
    </row>
    <row r="29" spans="1:5">
      <c r="A29" s="164"/>
      <c r="B29" s="164"/>
      <c r="C29" s="164"/>
      <c r="D29" s="164"/>
      <c r="E29" s="165"/>
    </row>
    <row r="30" spans="1:5">
      <c r="A30" s="164"/>
      <c r="B30" s="164"/>
      <c r="C30" s="164"/>
      <c r="D30" s="164"/>
      <c r="E30" s="165"/>
    </row>
    <row r="31" spans="1:5">
      <c r="A31" s="164"/>
      <c r="B31" s="164"/>
      <c r="C31" s="164"/>
      <c r="D31" s="164"/>
      <c r="E31" s="165"/>
    </row>
    <row r="32" spans="1:5">
      <c r="A32" s="164"/>
      <c r="B32" s="164"/>
      <c r="C32" s="164"/>
      <c r="D32" s="164"/>
      <c r="E32" s="165"/>
    </row>
    <row r="33" spans="1:5">
      <c r="A33" s="164"/>
      <c r="B33" s="164"/>
      <c r="C33" s="164"/>
      <c r="D33" s="164"/>
      <c r="E33" s="165"/>
    </row>
    <row r="34" spans="1:5">
      <c r="A34" s="164"/>
      <c r="B34" s="164"/>
      <c r="C34" s="164"/>
      <c r="D34" s="164"/>
      <c r="E34" s="165"/>
    </row>
    <row r="35" spans="1:5">
      <c r="A35" s="164"/>
      <c r="B35" s="164"/>
      <c r="C35" s="164"/>
      <c r="D35" s="164"/>
      <c r="E35" s="165"/>
    </row>
    <row r="36" spans="1:5">
      <c r="A36" s="164"/>
      <c r="B36" s="164"/>
      <c r="C36" s="164"/>
      <c r="D36" s="164"/>
      <c r="E36" s="165"/>
    </row>
    <row r="37" spans="1:5">
      <c r="A37" s="164"/>
      <c r="B37" s="164"/>
      <c r="C37" s="164"/>
      <c r="D37" s="164"/>
      <c r="E37" s="165"/>
    </row>
    <row r="38" spans="1:5">
      <c r="A38" s="164"/>
      <c r="B38" s="164"/>
      <c r="C38" s="164"/>
      <c r="D38" s="164"/>
      <c r="E38" s="165"/>
    </row>
    <row r="39" spans="1:5">
      <c r="A39" s="164"/>
      <c r="B39" s="164"/>
      <c r="C39" s="164"/>
      <c r="D39" s="164"/>
      <c r="E39" s="165"/>
    </row>
    <row r="40" spans="1:5">
      <c r="A40" s="164"/>
      <c r="B40" s="164"/>
      <c r="C40" s="164"/>
      <c r="D40" s="164"/>
      <c r="E40" s="165"/>
    </row>
    <row r="41" spans="1:5">
      <c r="A41" s="164"/>
      <c r="B41" s="164"/>
      <c r="C41" s="164"/>
      <c r="D41" s="164"/>
      <c r="E41" s="165"/>
    </row>
    <row r="42" spans="1:5">
      <c r="A42" s="164"/>
      <c r="B42" s="164"/>
      <c r="C42" s="164"/>
      <c r="D42" s="164"/>
      <c r="E42" s="165"/>
    </row>
    <row r="43" spans="1:5">
      <c r="A43" s="164"/>
      <c r="B43" s="164"/>
      <c r="C43" s="164"/>
      <c r="D43" s="164"/>
      <c r="E43" s="165"/>
    </row>
    <row r="44" spans="1:5">
      <c r="A44" s="164"/>
      <c r="B44" s="164"/>
      <c r="C44" s="164"/>
      <c r="D44" s="164"/>
      <c r="E44" s="165"/>
    </row>
    <row r="45" spans="1:5">
      <c r="A45" s="164"/>
      <c r="B45" s="164"/>
      <c r="C45" s="164"/>
      <c r="D45" s="164"/>
      <c r="E45" s="165"/>
    </row>
    <row r="46" spans="1:5">
      <c r="A46" s="164"/>
      <c r="B46" s="164"/>
      <c r="C46" s="164"/>
      <c r="D46" s="164"/>
      <c r="E46" s="165"/>
    </row>
    <row r="47" spans="1:5">
      <c r="A47" s="164"/>
      <c r="B47" s="164"/>
      <c r="C47" s="164"/>
      <c r="D47" s="164"/>
      <c r="E47" s="1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3"/>
  <sheetViews>
    <sheetView topLeftCell="A28" workbookViewId="0">
      <selection sqref="A1:B53"/>
    </sheetView>
  </sheetViews>
  <sheetFormatPr defaultColWidth="8.77734375" defaultRowHeight="16.2"/>
  <cols>
    <col min="1" max="1" width="17.77734375" customWidth="1"/>
  </cols>
  <sheetData>
    <row r="1" spans="1:2">
      <c r="A1" s="162" t="s">
        <v>102</v>
      </c>
      <c r="B1" s="177" t="s">
        <v>99</v>
      </c>
    </row>
    <row r="2" spans="1:2">
      <c r="A2" s="164" t="s">
        <v>663</v>
      </c>
      <c r="B2" s="176">
        <v>335</v>
      </c>
    </row>
    <row r="3" spans="1:2">
      <c r="A3" s="164" t="s">
        <v>661</v>
      </c>
      <c r="B3" s="176">
        <v>2070</v>
      </c>
    </row>
    <row r="4" spans="1:2">
      <c r="A4" s="164" t="s">
        <v>660</v>
      </c>
      <c r="B4" s="176">
        <v>240</v>
      </c>
    </row>
    <row r="5" spans="1:2">
      <c r="A5" s="164" t="s">
        <v>659</v>
      </c>
      <c r="B5" s="176">
        <v>11</v>
      </c>
    </row>
    <row r="6" spans="1:2">
      <c r="A6" s="164" t="s">
        <v>658</v>
      </c>
      <c r="B6" s="176">
        <v>80</v>
      </c>
    </row>
    <row r="7" spans="1:2">
      <c r="A7" s="164" t="s">
        <v>657</v>
      </c>
      <c r="B7" s="176">
        <v>320</v>
      </c>
    </row>
    <row r="8" spans="1:2">
      <c r="A8" s="164" t="s">
        <v>656</v>
      </c>
      <c r="B8" s="176">
        <v>1200</v>
      </c>
    </row>
    <row r="9" spans="1:2">
      <c r="A9" s="164" t="s">
        <v>655</v>
      </c>
      <c r="B9" s="176">
        <v>60</v>
      </c>
    </row>
    <row r="10" spans="1:2">
      <c r="A10" s="164" t="s">
        <v>654</v>
      </c>
      <c r="B10" s="176">
        <v>5270</v>
      </c>
    </row>
    <row r="11" spans="1:2">
      <c r="A11" s="164" t="s">
        <v>653</v>
      </c>
      <c r="B11" s="176">
        <v>27</v>
      </c>
    </row>
    <row r="12" spans="1:2">
      <c r="A12" s="164" t="s">
        <v>652</v>
      </c>
      <c r="B12" s="176">
        <v>10</v>
      </c>
    </row>
    <row r="13" spans="1:2">
      <c r="A13" s="164" t="s">
        <v>651</v>
      </c>
      <c r="B13" s="176">
        <v>4930</v>
      </c>
    </row>
    <row r="14" spans="1:2">
      <c r="A14" s="164" t="s">
        <v>646</v>
      </c>
      <c r="B14" s="176">
        <v>340</v>
      </c>
    </row>
    <row r="15" spans="1:2">
      <c r="A15" s="164" t="s">
        <v>650</v>
      </c>
      <c r="B15" s="176">
        <v>50</v>
      </c>
    </row>
    <row r="16" spans="1:2">
      <c r="A16" s="164" t="s">
        <v>649</v>
      </c>
      <c r="B16" s="176">
        <v>370</v>
      </c>
    </row>
    <row r="17" spans="1:2">
      <c r="A17" s="164" t="s">
        <v>647</v>
      </c>
      <c r="B17" s="176">
        <v>2520</v>
      </c>
    </row>
    <row r="18" spans="1:2">
      <c r="A18" s="164" t="s">
        <v>648</v>
      </c>
      <c r="B18" s="176">
        <v>370</v>
      </c>
    </row>
    <row r="19" spans="1:2">
      <c r="A19" s="164" t="s">
        <v>645</v>
      </c>
      <c r="B19" s="176">
        <v>15</v>
      </c>
    </row>
    <row r="20" spans="1:2">
      <c r="A20" s="164" t="s">
        <v>643</v>
      </c>
      <c r="B20" s="176">
        <v>40</v>
      </c>
    </row>
    <row r="21" spans="1:2">
      <c r="A21" s="164" t="s">
        <v>642</v>
      </c>
      <c r="B21" s="176">
        <v>390</v>
      </c>
    </row>
    <row r="22" spans="1:2">
      <c r="A22" s="164" t="s">
        <v>644</v>
      </c>
      <c r="B22" s="176">
        <v>20</v>
      </c>
    </row>
    <row r="23" spans="1:2">
      <c r="A23" s="164" t="s">
        <v>638</v>
      </c>
      <c r="B23" s="176">
        <v>1280</v>
      </c>
    </row>
    <row r="24" spans="1:2">
      <c r="A24" s="164" t="s">
        <v>641</v>
      </c>
      <c r="B24" s="176">
        <v>390</v>
      </c>
    </row>
    <row r="25" spans="1:2">
      <c r="A25" s="164" t="s">
        <v>639</v>
      </c>
      <c r="B25" s="176">
        <v>5070</v>
      </c>
    </row>
    <row r="26" spans="1:2">
      <c r="A26" s="164" t="s">
        <v>640</v>
      </c>
      <c r="B26" s="176">
        <v>1290</v>
      </c>
    </row>
    <row r="27" spans="1:2">
      <c r="A27" s="164" t="s">
        <v>633</v>
      </c>
      <c r="B27" s="176">
        <v>400</v>
      </c>
    </row>
    <row r="28" spans="1:2">
      <c r="A28" s="164" t="s">
        <v>630</v>
      </c>
      <c r="B28" s="176">
        <v>60</v>
      </c>
    </row>
    <row r="29" spans="1:2">
      <c r="A29" s="164" t="s">
        <v>631</v>
      </c>
      <c r="B29" s="176">
        <v>85</v>
      </c>
    </row>
    <row r="30" spans="1:2">
      <c r="A30" s="164" t="s">
        <v>632</v>
      </c>
      <c r="B30" s="176">
        <v>20</v>
      </c>
    </row>
    <row r="31" spans="1:2">
      <c r="A31" s="164" t="s">
        <v>636</v>
      </c>
      <c r="B31" s="176">
        <v>7</v>
      </c>
    </row>
    <row r="32" spans="1:2">
      <c r="A32" s="164" t="s">
        <v>634</v>
      </c>
      <c r="B32" s="176">
        <v>2130</v>
      </c>
    </row>
    <row r="33" spans="1:2">
      <c r="A33" s="164" t="s">
        <v>629</v>
      </c>
      <c r="B33" s="176">
        <v>80</v>
      </c>
    </row>
    <row r="34" spans="1:2">
      <c r="A34" s="164" t="s">
        <v>637</v>
      </c>
      <c r="B34" s="176">
        <v>400</v>
      </c>
    </row>
    <row r="35" spans="1:2">
      <c r="A35" s="164" t="s">
        <v>635</v>
      </c>
      <c r="B35" s="176">
        <v>750</v>
      </c>
    </row>
    <row r="36" spans="1:2">
      <c r="A36" s="164" t="s">
        <v>624</v>
      </c>
      <c r="B36" s="176">
        <v>20</v>
      </c>
    </row>
    <row r="37" spans="1:2">
      <c r="A37" s="164" t="s">
        <v>621</v>
      </c>
      <c r="B37" s="176">
        <v>60</v>
      </c>
    </row>
    <row r="38" spans="1:2">
      <c r="A38" s="164" t="s">
        <v>622</v>
      </c>
      <c r="B38" s="176">
        <v>60</v>
      </c>
    </row>
    <row r="39" spans="1:2">
      <c r="A39" s="164" t="s">
        <v>623</v>
      </c>
      <c r="B39" s="176">
        <v>40</v>
      </c>
    </row>
    <row r="40" spans="1:2">
      <c r="A40" s="164" t="s">
        <v>627</v>
      </c>
      <c r="B40" s="176">
        <v>2</v>
      </c>
    </row>
    <row r="41" spans="1:2">
      <c r="A41" s="164" t="s">
        <v>625</v>
      </c>
      <c r="B41" s="176">
        <v>560</v>
      </c>
    </row>
    <row r="42" spans="1:2">
      <c r="A42" s="164" t="s">
        <v>620</v>
      </c>
      <c r="B42" s="176">
        <v>33</v>
      </c>
    </row>
    <row r="43" spans="1:2">
      <c r="A43" s="164" t="s">
        <v>628</v>
      </c>
      <c r="B43" s="176">
        <v>45</v>
      </c>
    </row>
    <row r="44" spans="1:2">
      <c r="A44" s="164" t="s">
        <v>626</v>
      </c>
      <c r="B44" s="176">
        <v>380</v>
      </c>
    </row>
    <row r="45" spans="1:2">
      <c r="A45" s="164" t="s">
        <v>662</v>
      </c>
      <c r="B45" s="176">
        <v>3600</v>
      </c>
    </row>
    <row r="46" spans="1:2">
      <c r="A46" s="164" t="s">
        <v>619</v>
      </c>
      <c r="B46" s="176">
        <v>100</v>
      </c>
    </row>
    <row r="47" spans="1:2">
      <c r="A47" s="164" t="s">
        <v>618</v>
      </c>
      <c r="B47" s="176">
        <v>1740</v>
      </c>
    </row>
    <row r="48" spans="1:2">
      <c r="A48" s="164" t="s">
        <v>616</v>
      </c>
      <c r="B48" s="176">
        <v>100</v>
      </c>
    </row>
    <row r="49" spans="1:2">
      <c r="A49" s="164" t="s">
        <v>617</v>
      </c>
      <c r="B49" s="176">
        <v>10</v>
      </c>
    </row>
    <row r="50" spans="1:2">
      <c r="A50" s="164" t="s">
        <v>614</v>
      </c>
      <c r="B50" s="176">
        <v>5</v>
      </c>
    </row>
    <row r="51" spans="1:2">
      <c r="A51" s="164" t="s">
        <v>615</v>
      </c>
      <c r="B51" s="176">
        <v>150</v>
      </c>
    </row>
    <row r="52" spans="1:2">
      <c r="A52" s="164" t="s">
        <v>613</v>
      </c>
      <c r="B52" s="176">
        <v>330</v>
      </c>
    </row>
    <row r="53" spans="1:2">
      <c r="B53" s="176">
        <f>SUM(B2:B52)</f>
        <v>37865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配貨表</vt:lpstr>
      <vt:lpstr>各區域數量整理</vt:lpstr>
      <vt:lpstr>隔週出貨</vt:lpstr>
      <vt:lpstr>配貨</vt:lpstr>
      <vt:lpstr>配貨表!Print_Area</vt:lpstr>
    </vt:vector>
  </TitlesOfParts>
  <Company>gigabyte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angela.kao (高菁蓮)</dc:creator>
  <cp:lastModifiedBy>carol.c (陳瀅涵)</cp:lastModifiedBy>
  <cp:lastPrinted>2018-11-27T06:16:38Z</cp:lastPrinted>
  <dcterms:created xsi:type="dcterms:W3CDTF">2002-01-10T07:50:16Z</dcterms:created>
  <dcterms:modified xsi:type="dcterms:W3CDTF">2021-02-24T12:35:56Z</dcterms:modified>
</cp:coreProperties>
</file>