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btfile\u\U1\sales_public\01產品-多產品配貨表\"/>
    </mc:Choice>
  </mc:AlternateContent>
  <xr:revisionPtr revIDLastSave="0" documentId="13_ncr:1_{FD09AD52-EF04-401C-BB46-429CF82D51D2}" xr6:coauthVersionLast="46" xr6:coauthVersionMax="46" xr10:uidLastSave="{00000000-0000-0000-0000-000000000000}"/>
  <bookViews>
    <workbookView xWindow="-108" yWindow="-108" windowWidth="23256" windowHeight="12720" tabRatio="443" xr2:uid="{00000000-000D-0000-FFFF-FFFF00000000}"/>
  </bookViews>
  <sheets>
    <sheet name="配貨表" sheetId="2" r:id="rId1"/>
    <sheet name="各區域數量整理" sheetId="5" r:id="rId2"/>
    <sheet name="隔週出貨" sheetId="8" r:id="rId3"/>
    <sheet name="配貨" sheetId="9" r:id="rId4"/>
  </sheets>
  <definedNames>
    <definedName name="_xlnm._FilterDatabase" localSheetId="0" hidden="1">配貨表!$A$6:$FM$113</definedName>
    <definedName name="_xlnm.Print_Area" localSheetId="0">配貨表!$A$2:$FK$302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8" i="2" l="1"/>
  <c r="FC229" i="2"/>
  <c r="EX229" i="2"/>
  <c r="EU229" i="2"/>
  <c r="ET229" i="2"/>
  <c r="ES229" i="2"/>
  <c r="EQ229" i="2"/>
  <c r="EP229" i="2"/>
  <c r="EM229" i="2"/>
  <c r="DU228" i="2"/>
  <c r="DB123" i="2"/>
  <c r="DR189" i="2"/>
  <c r="DR229" i="2"/>
  <c r="DR228" i="2"/>
  <c r="DK229" i="2"/>
  <c r="DK285" i="2"/>
  <c r="DF286" i="2"/>
  <c r="DF230" i="2"/>
  <c r="DE229" i="2"/>
  <c r="DB229" i="2"/>
  <c r="DA229" i="2"/>
  <c r="CZ229" i="2"/>
  <c r="CP286" i="2"/>
  <c r="CP230" i="2"/>
  <c r="CN230" i="2"/>
  <c r="CK229" i="2"/>
  <c r="CJ229" i="2"/>
  <c r="CI229" i="2"/>
  <c r="CG230" i="2"/>
  <c r="CG229" i="2"/>
  <c r="CF230" i="2"/>
  <c r="CF229" i="2"/>
  <c r="CC229" i="2"/>
  <c r="CB229" i="2"/>
  <c r="BV229" i="2"/>
  <c r="BU229" i="2"/>
  <c r="BT230" i="2"/>
  <c r="BT229" i="2"/>
  <c r="BS229" i="2"/>
  <c r="BR229" i="2"/>
  <c r="BP230" i="2"/>
  <c r="BP229" i="2"/>
  <c r="BD229" i="2"/>
  <c r="AZ228" i="2"/>
  <c r="AT229" i="2"/>
  <c r="AT230" i="2"/>
  <c r="AM7" i="2"/>
  <c r="AO229" i="2"/>
  <c r="AM228" i="2"/>
  <c r="AE204" i="2"/>
  <c r="AE184" i="2"/>
  <c r="AE228" i="2"/>
  <c r="AC229" i="2"/>
  <c r="BP63" i="2"/>
  <c r="CP8" i="2"/>
  <c r="DA8" i="2"/>
  <c r="ER9" i="2"/>
  <c r="EN9" i="2"/>
  <c r="DF9" i="2"/>
  <c r="CN9" i="2"/>
  <c r="ET8" i="2"/>
  <c r="ES8" i="2"/>
  <c r="EQ8" i="2"/>
  <c r="EP8" i="2"/>
  <c r="EO8" i="2"/>
  <c r="EM8" i="2"/>
  <c r="EL8" i="2"/>
  <c r="EK8" i="2"/>
  <c r="EJ8" i="2"/>
  <c r="EI8" i="2"/>
  <c r="EH8" i="2"/>
  <c r="EG8" i="2"/>
  <c r="EF8" i="2"/>
  <c r="DX8" i="2"/>
  <c r="DW8" i="2"/>
  <c r="DM8" i="2"/>
  <c r="DK8" i="2"/>
  <c r="DE8" i="2"/>
  <c r="DD8" i="2"/>
  <c r="DC8" i="2"/>
  <c r="CZ8" i="2"/>
  <c r="CY8" i="2"/>
  <c r="CX8" i="2"/>
  <c r="CW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CN43" i="2"/>
  <c r="DS42" i="2"/>
  <c r="FL40" i="2"/>
  <c r="FL183" i="2"/>
  <c r="EN183" i="2"/>
  <c r="FA182" i="2"/>
  <c r="EX182" i="2"/>
  <c r="EW182" i="2"/>
  <c r="EU182" i="2"/>
  <c r="ET182" i="2"/>
  <c r="ES182" i="2"/>
  <c r="EQ182" i="2"/>
  <c r="EP182" i="2"/>
  <c r="EO182" i="2"/>
  <c r="EM182" i="2"/>
  <c r="DM182" i="2"/>
  <c r="DK182" i="2"/>
  <c r="DE182" i="2"/>
  <c r="DD182" i="2"/>
  <c r="DB182" i="2"/>
  <c r="CZ182" i="2"/>
  <c r="CY182" i="2"/>
  <c r="CX182" i="2"/>
  <c r="CW182" i="2"/>
  <c r="CT182" i="2"/>
  <c r="CN182" i="2"/>
  <c r="CM182" i="2"/>
  <c r="CK182" i="2"/>
  <c r="CJ182" i="2"/>
  <c r="CI182" i="2"/>
  <c r="CH182" i="2"/>
  <c r="CG182" i="2"/>
  <c r="CF182" i="2"/>
  <c r="CE182" i="2"/>
  <c r="CC182" i="2"/>
  <c r="CB182" i="2"/>
  <c r="CA182" i="2"/>
  <c r="BZ182" i="2"/>
  <c r="BY182" i="2"/>
  <c r="BX182" i="2"/>
  <c r="BV182" i="2"/>
  <c r="BU182" i="2"/>
  <c r="BT182" i="2"/>
  <c r="BS182" i="2"/>
  <c r="BR182" i="2"/>
  <c r="BQ182" i="2"/>
  <c r="BP182" i="2"/>
  <c r="AZ182" i="2"/>
  <c r="EN180" i="2"/>
  <c r="DH180" i="2"/>
  <c r="J180" i="2"/>
  <c r="FL180" i="2" s="1"/>
  <c r="FA179" i="2"/>
  <c r="EX179" i="2"/>
  <c r="EW179" i="2"/>
  <c r="EU179" i="2"/>
  <c r="ES179" i="2"/>
  <c r="EQ179" i="2"/>
  <c r="EP179" i="2"/>
  <c r="EO179" i="2"/>
  <c r="EM179" i="2"/>
  <c r="DM179" i="2"/>
  <c r="DH179" i="2"/>
  <c r="DE179" i="2"/>
  <c r="DD179" i="2"/>
  <c r="DB179" i="2"/>
  <c r="DA179" i="2"/>
  <c r="CZ179" i="2"/>
  <c r="CY179" i="2"/>
  <c r="CX179" i="2"/>
  <c r="CW179" i="2"/>
  <c r="CS179" i="2"/>
  <c r="CN179" i="2"/>
  <c r="CM179" i="2"/>
  <c r="CK179" i="2"/>
  <c r="CJ179" i="2"/>
  <c r="CI179" i="2"/>
  <c r="CH179" i="2"/>
  <c r="CG179" i="2"/>
  <c r="CF179" i="2"/>
  <c r="CE179" i="2"/>
  <c r="CD179" i="2"/>
  <c r="CB179" i="2"/>
  <c r="BZ179" i="2"/>
  <c r="BY179" i="2"/>
  <c r="BX179" i="2"/>
  <c r="BW179" i="2"/>
  <c r="BV179" i="2"/>
  <c r="BT179" i="2"/>
  <c r="BS179" i="2"/>
  <c r="BR179" i="2"/>
  <c r="BQ179" i="2"/>
  <c r="BP179" i="2"/>
  <c r="AT179" i="2"/>
  <c r="AB179" i="2"/>
  <c r="Z179" i="2"/>
  <c r="H179" i="2"/>
  <c r="FL121" i="2"/>
  <c r="FL182" i="2" l="1"/>
  <c r="FL179" i="2"/>
  <c r="EJ34" i="2"/>
  <c r="EG34" i="2"/>
  <c r="BF34" i="2"/>
  <c r="BD34" i="2"/>
  <c r="AT34" i="2"/>
  <c r="AB34" i="2"/>
  <c r="FL34" i="2" s="1"/>
  <c r="AH33" i="2"/>
  <c r="AE33" i="2"/>
  <c r="FL33" i="2" s="1"/>
  <c r="BF29" i="2"/>
  <c r="BD29" i="2"/>
  <c r="AT29" i="2"/>
  <c r="AB29" i="2"/>
  <c r="O29" i="2"/>
  <c r="AM28" i="2"/>
  <c r="AH28" i="2"/>
  <c r="AE28" i="2"/>
  <c r="N28" i="2"/>
  <c r="FL28" i="2" s="1"/>
  <c r="BF25" i="2"/>
  <c r="AB25" i="2"/>
  <c r="AQ24" i="2"/>
  <c r="AH24" i="2"/>
  <c r="AE24" i="2"/>
  <c r="FL24" i="2" s="1"/>
  <c r="BF23" i="2"/>
  <c r="AB23" i="2"/>
  <c r="AM22" i="2"/>
  <c r="AH22" i="2"/>
  <c r="FL22" i="2" s="1"/>
  <c r="BF21" i="2"/>
  <c r="AB21" i="2"/>
  <c r="FL21" i="2" s="1"/>
  <c r="AH20" i="2"/>
  <c r="FL20" i="2" s="1"/>
  <c r="BF16" i="2"/>
  <c r="AB16" i="2"/>
  <c r="FL16" i="2" s="1"/>
  <c r="AH15" i="2"/>
  <c r="AE15" i="2"/>
  <c r="FL23" i="2" l="1"/>
  <c r="FL29" i="2"/>
  <c r="FL25" i="2"/>
  <c r="FL15" i="2"/>
  <c r="J12" i="2"/>
  <c r="FD11" i="2"/>
  <c r="FC11" i="2"/>
  <c r="EE11" i="2"/>
  <c r="EB11" i="2"/>
  <c r="EA11" i="2"/>
  <c r="DS11" i="2"/>
  <c r="DR11" i="2"/>
  <c r="AF11" i="2"/>
  <c r="P11" i="2"/>
  <c r="O11" i="2"/>
  <c r="L11" i="2"/>
  <c r="DV10" i="2"/>
  <c r="DU10" i="2"/>
  <c r="DT10" i="2"/>
  <c r="DQ10" i="2"/>
  <c r="DP10" i="2"/>
  <c r="N10" i="2"/>
  <c r="K10" i="2"/>
  <c r="I10" i="2"/>
  <c r="EZ9" i="2"/>
  <c r="EV9" i="2"/>
  <c r="FA8" i="2"/>
  <c r="EY8" i="2"/>
  <c r="EX8" i="2"/>
  <c r="EW8" i="2"/>
  <c r="EU8" i="2"/>
  <c r="BO8" i="2"/>
  <c r="BN8" i="2"/>
  <c r="BM8" i="2"/>
  <c r="BL8" i="2"/>
  <c r="BK8" i="2"/>
  <c r="BJ8" i="2"/>
  <c r="BI8" i="2"/>
  <c r="BF8" i="2"/>
  <c r="BE8" i="2"/>
  <c r="BD8" i="2"/>
  <c r="BC8" i="2"/>
  <c r="BB8" i="2"/>
  <c r="BA8" i="2"/>
  <c r="AZ8" i="2"/>
  <c r="AT8" i="2"/>
  <c r="AS8" i="2"/>
  <c r="AR8" i="2"/>
  <c r="AO8" i="2"/>
  <c r="AN8" i="2"/>
  <c r="AL8" i="2"/>
  <c r="AK8" i="2"/>
  <c r="AJ8" i="2"/>
  <c r="AI8" i="2"/>
  <c r="AD8" i="2"/>
  <c r="AC8" i="2"/>
  <c r="AB8" i="2"/>
  <c r="AA8" i="2"/>
  <c r="Z8" i="2"/>
  <c r="X8" i="2"/>
  <c r="V8" i="2"/>
  <c r="U8" i="2"/>
  <c r="S8" i="2"/>
  <c r="H8" i="2"/>
  <c r="AY7" i="2"/>
  <c r="AX7" i="2"/>
  <c r="AQ7" i="2"/>
  <c r="AP7" i="2"/>
  <c r="AH7" i="2"/>
  <c r="AG7" i="2"/>
  <c r="AE7" i="2"/>
  <c r="I178" i="2"/>
  <c r="FL178" i="2" s="1"/>
  <c r="DL177" i="2"/>
  <c r="FL177" i="2" s="1"/>
  <c r="CW176" i="2"/>
  <c r="FL176" i="2" s="1"/>
  <c r="BD181" i="2"/>
  <c r="FL181" i="2" s="1"/>
  <c r="J186" i="2"/>
  <c r="FL186" i="2" s="1"/>
  <c r="AT185" i="2"/>
  <c r="AM185" i="2"/>
  <c r="AI185" i="2"/>
  <c r="AC185" i="2"/>
  <c r="AB185" i="2"/>
  <c r="P185" i="2"/>
  <c r="O185" i="2"/>
  <c r="L185" i="2"/>
  <c r="H185" i="2"/>
  <c r="DV184" i="2"/>
  <c r="DU184" i="2"/>
  <c r="DT184" i="2"/>
  <c r="DR184" i="2"/>
  <c r="DP184" i="2"/>
  <c r="AQ184" i="2"/>
  <c r="AO184" i="2"/>
  <c r="AH184" i="2"/>
  <c r="AG184" i="2"/>
  <c r="N184" i="2"/>
  <c r="K184" i="2"/>
  <c r="I184" i="2"/>
  <c r="FC218" i="2"/>
  <c r="ET223" i="2"/>
  <c r="ES223" i="2"/>
  <c r="EO223" i="2"/>
  <c r="EN220" i="2"/>
  <c r="ES219" i="2"/>
  <c r="EQ219" i="2"/>
  <c r="EO219" i="2"/>
  <c r="DU225" i="2"/>
  <c r="CH223" i="2"/>
  <c r="CE223" i="2"/>
  <c r="CD223" i="2"/>
  <c r="CH219" i="2"/>
  <c r="CG219" i="2"/>
  <c r="CE219" i="2"/>
  <c r="CD219" i="2"/>
  <c r="BU223" i="2"/>
  <c r="BR223" i="2"/>
  <c r="BQ223" i="2"/>
  <c r="BV219" i="2"/>
  <c r="BQ219" i="2"/>
  <c r="BD225" i="2"/>
  <c r="AT226" i="2"/>
  <c r="AT222" i="2"/>
  <c r="AT218" i="2"/>
  <c r="FL185" i="2" l="1"/>
  <c r="FL184" i="2"/>
  <c r="FL151" i="2"/>
  <c r="FL150" i="2"/>
  <c r="FL149" i="2"/>
  <c r="FL135" i="2"/>
  <c r="FL134" i="2"/>
  <c r="FL133" i="2"/>
  <c r="FL132" i="2"/>
  <c r="FL131" i="2"/>
  <c r="FD139" i="2" l="1"/>
  <c r="FC139" i="2"/>
  <c r="FA139" i="2"/>
  <c r="EX139" i="2"/>
  <c r="EW139" i="2"/>
  <c r="ET139" i="2"/>
  <c r="ES139" i="2"/>
  <c r="EP139" i="2"/>
  <c r="EO139" i="2"/>
  <c r="EH139" i="2"/>
  <c r="EB139" i="2"/>
  <c r="EA139" i="2"/>
  <c r="DM139" i="2"/>
  <c r="DE139" i="2"/>
  <c r="DD139" i="2"/>
  <c r="DC139" i="2"/>
  <c r="CY139" i="2"/>
  <c r="CX139" i="2"/>
  <c r="CN139" i="2"/>
  <c r="CM139" i="2"/>
  <c r="CL139" i="2"/>
  <c r="CK139" i="2"/>
  <c r="CH139" i="2"/>
  <c r="CG139" i="2"/>
  <c r="CE139" i="2"/>
  <c r="CD139" i="2"/>
  <c r="CB139" i="2"/>
  <c r="BY139" i="2"/>
  <c r="BX139" i="2"/>
  <c r="BW139" i="2"/>
  <c r="BR139" i="2"/>
  <c r="BQ139" i="2"/>
  <c r="AZ139" i="2"/>
  <c r="AM139" i="2"/>
  <c r="AE139" i="2"/>
  <c r="AD139" i="2"/>
  <c r="AB139" i="2"/>
  <c r="O139" i="2"/>
  <c r="DT138" i="2"/>
  <c r="DR138" i="2"/>
  <c r="BD138" i="2"/>
  <c r="AO138" i="2"/>
  <c r="AH138" i="2"/>
  <c r="N138" i="2"/>
  <c r="FL138" i="2" s="1"/>
  <c r="FD137" i="2"/>
  <c r="FA137" i="2"/>
  <c r="EX137" i="2"/>
  <c r="EW137" i="2"/>
  <c r="EU137" i="2"/>
  <c r="ET137" i="2"/>
  <c r="ES137" i="2"/>
  <c r="EQ137" i="2"/>
  <c r="EP137" i="2"/>
  <c r="EJ137" i="2"/>
  <c r="EH137" i="2"/>
  <c r="EG137" i="2"/>
  <c r="EE137" i="2"/>
  <c r="EC137" i="2"/>
  <c r="DM137" i="2"/>
  <c r="DE137" i="2"/>
  <c r="DD137" i="2"/>
  <c r="DC137" i="2"/>
  <c r="DB137" i="2"/>
  <c r="CY137" i="2"/>
  <c r="CX137" i="2"/>
  <c r="CN137" i="2"/>
  <c r="CM137" i="2"/>
  <c r="CL137" i="2"/>
  <c r="CJ137" i="2"/>
  <c r="CH137" i="2"/>
  <c r="CG137" i="2"/>
  <c r="CF137" i="2"/>
  <c r="CE137" i="2"/>
  <c r="CD137" i="2"/>
  <c r="BY137" i="2"/>
  <c r="BX137" i="2"/>
  <c r="BW137" i="2"/>
  <c r="BV137" i="2"/>
  <c r="BT137" i="2"/>
  <c r="BP137" i="2"/>
  <c r="AM137" i="2"/>
  <c r="AE137" i="2"/>
  <c r="AB137" i="2"/>
  <c r="AA137" i="2"/>
  <c r="L137" i="2"/>
  <c r="DR136" i="2"/>
  <c r="AQ136" i="2"/>
  <c r="AO136" i="2"/>
  <c r="AH136" i="2"/>
  <c r="FL136" i="2" s="1"/>
  <c r="EZ124" i="2"/>
  <c r="EV124" i="2"/>
  <c r="ER124" i="2"/>
  <c r="FL124" i="2" s="1"/>
  <c r="FD123" i="2"/>
  <c r="FA123" i="2"/>
  <c r="EX123" i="2"/>
  <c r="EW123" i="2"/>
  <c r="EU123" i="2"/>
  <c r="ET123" i="2"/>
  <c r="ES123" i="2"/>
  <c r="EO123" i="2"/>
  <c r="EM123" i="2"/>
  <c r="EJ123" i="2"/>
  <c r="EH123" i="2"/>
  <c r="DM123" i="2"/>
  <c r="DE123" i="2"/>
  <c r="DD123" i="2"/>
  <c r="DC123" i="2"/>
  <c r="CY123" i="2"/>
  <c r="CX123" i="2"/>
  <c r="CW123" i="2"/>
  <c r="CN123" i="2"/>
  <c r="CM123" i="2"/>
  <c r="CL123" i="2"/>
  <c r="CH123" i="2"/>
  <c r="CG123" i="2"/>
  <c r="CE123" i="2"/>
  <c r="CD123" i="2"/>
  <c r="CC123" i="2"/>
  <c r="CB123" i="2"/>
  <c r="BZ123" i="2"/>
  <c r="BY123" i="2"/>
  <c r="BX123" i="2"/>
  <c r="BW123" i="2"/>
  <c r="BV123" i="2"/>
  <c r="BU123" i="2"/>
  <c r="BT123" i="2"/>
  <c r="BQ123" i="2"/>
  <c r="BP123" i="2"/>
  <c r="BF123" i="2"/>
  <c r="AM123" i="2"/>
  <c r="AE123" i="2"/>
  <c r="AB123" i="2"/>
  <c r="BD122" i="2"/>
  <c r="AQ122" i="2"/>
  <c r="AH122" i="2"/>
  <c r="AG122" i="2"/>
  <c r="FA120" i="2"/>
  <c r="EX120" i="2"/>
  <c r="EW120" i="2"/>
  <c r="EU120" i="2"/>
  <c r="ET120" i="2"/>
  <c r="ES120" i="2"/>
  <c r="EP120" i="2"/>
  <c r="EO120" i="2"/>
  <c r="EJ120" i="2"/>
  <c r="EH120" i="2"/>
  <c r="DM120" i="2"/>
  <c r="DK120" i="2"/>
  <c r="DE120" i="2"/>
  <c r="DD120" i="2"/>
  <c r="DC120" i="2"/>
  <c r="DB120" i="2"/>
  <c r="CY120" i="2"/>
  <c r="CX120" i="2"/>
  <c r="CW120" i="2"/>
  <c r="CN120" i="2"/>
  <c r="CM120" i="2"/>
  <c r="CL120" i="2"/>
  <c r="CK120" i="2"/>
  <c r="CH120" i="2"/>
  <c r="CF120" i="2"/>
  <c r="CE120" i="2"/>
  <c r="CD120" i="2"/>
  <c r="CB120" i="2"/>
  <c r="BZ120" i="2"/>
  <c r="BY120" i="2"/>
  <c r="BX120" i="2"/>
  <c r="BW120" i="2"/>
  <c r="BV120" i="2"/>
  <c r="BR120" i="2"/>
  <c r="BF120" i="2"/>
  <c r="BE120" i="2"/>
  <c r="AZ120" i="2"/>
  <c r="AR120" i="2"/>
  <c r="AM120" i="2"/>
  <c r="AE120" i="2"/>
  <c r="AB120" i="2"/>
  <c r="P120" i="2"/>
  <c r="O120" i="2"/>
  <c r="H120" i="2"/>
  <c r="DR119" i="2"/>
  <c r="DP119" i="2"/>
  <c r="BD119" i="2"/>
  <c r="AQ119" i="2"/>
  <c r="AH119" i="2"/>
  <c r="AG119" i="2"/>
  <c r="FL137" i="2" l="1"/>
  <c r="FL122" i="2"/>
  <c r="FL139" i="2"/>
  <c r="FL120" i="2"/>
  <c r="FL123" i="2"/>
  <c r="FL119" i="2"/>
  <c r="AE118" i="2"/>
  <c r="AB118" i="2"/>
  <c r="L118" i="2"/>
  <c r="FL118" i="2" s="1"/>
  <c r="DT117" i="2"/>
  <c r="DR117" i="2"/>
  <c r="AO117" i="2"/>
  <c r="AH117" i="2"/>
  <c r="FA116" i="2"/>
  <c r="EW116" i="2"/>
  <c r="EU116" i="2"/>
  <c r="ET116" i="2"/>
  <c r="ES116" i="2"/>
  <c r="EQ116" i="2"/>
  <c r="EO116" i="2"/>
  <c r="EM116" i="2"/>
  <c r="DE116" i="2"/>
  <c r="DD116" i="2"/>
  <c r="DC116" i="2"/>
  <c r="CY116" i="2"/>
  <c r="CX116" i="2"/>
  <c r="CN116" i="2"/>
  <c r="CM116" i="2"/>
  <c r="CH116" i="2"/>
  <c r="CE116" i="2"/>
  <c r="CD116" i="2"/>
  <c r="CC116" i="2"/>
  <c r="BY116" i="2"/>
  <c r="BX116" i="2"/>
  <c r="BW116" i="2"/>
  <c r="BV116" i="2"/>
  <c r="BR116" i="2"/>
  <c r="AZ116" i="2"/>
  <c r="FL116" i="2" l="1"/>
  <c r="FL117" i="2"/>
  <c r="J216" i="2"/>
  <c r="FD215" i="2"/>
  <c r="FC215" i="2"/>
  <c r="DS215" i="2"/>
  <c r="DQ215" i="2"/>
  <c r="AT215" i="2"/>
  <c r="AE215" i="2"/>
  <c r="AC215" i="2"/>
  <c r="AB215" i="2"/>
  <c r="H215" i="2"/>
  <c r="DT214" i="2"/>
  <c r="DP214" i="2"/>
  <c r="BD214" i="2"/>
  <c r="AG214" i="2"/>
  <c r="I214" i="2"/>
  <c r="J213" i="2"/>
  <c r="DR212" i="2"/>
  <c r="L212" i="2"/>
  <c r="DP211" i="2"/>
  <c r="I211" i="2"/>
  <c r="FD206" i="2"/>
  <c r="FA206" i="2"/>
  <c r="EY206" i="2"/>
  <c r="EX206" i="2"/>
  <c r="EW206" i="2"/>
  <c r="EU206" i="2"/>
  <c r="ES206" i="2"/>
  <c r="EO206" i="2"/>
  <c r="EL206" i="2"/>
  <c r="EK206" i="2"/>
  <c r="EI206" i="2"/>
  <c r="EH206" i="2"/>
  <c r="EC206" i="2"/>
  <c r="EB206" i="2"/>
  <c r="EA206" i="2"/>
  <c r="DO206" i="2"/>
  <c r="DN206" i="2"/>
  <c r="DM206" i="2"/>
  <c r="DK206" i="2"/>
  <c r="DE206" i="2"/>
  <c r="DD206" i="2"/>
  <c r="CY206" i="2"/>
  <c r="CX206" i="2"/>
  <c r="CW206" i="2"/>
  <c r="CO206" i="2"/>
  <c r="CN206" i="2"/>
  <c r="CM206" i="2"/>
  <c r="CH206" i="2"/>
  <c r="CE206" i="2"/>
  <c r="CB206" i="2"/>
  <c r="CA206" i="2"/>
  <c r="BZ206" i="2"/>
  <c r="BY206" i="2"/>
  <c r="BX206" i="2"/>
  <c r="AR206" i="2"/>
  <c r="AL206" i="2"/>
  <c r="AB206" i="2"/>
  <c r="V206" i="2"/>
  <c r="P206" i="2"/>
  <c r="O206" i="2"/>
  <c r="FC205" i="2"/>
  <c r="BD205" i="2"/>
  <c r="AT205" i="2"/>
  <c r="AC205" i="2"/>
  <c r="J194" i="2"/>
  <c r="EJ193" i="2"/>
  <c r="EH193" i="2"/>
  <c r="EE193" i="2"/>
  <c r="AT193" i="2"/>
  <c r="AG192" i="2"/>
  <c r="EA191" i="2"/>
  <c r="BD191" i="2"/>
  <c r="AT191" i="2"/>
  <c r="AC189" i="2"/>
  <c r="AB189" i="2"/>
  <c r="L189" i="2"/>
  <c r="H189" i="2"/>
  <c r="AT187" i="2"/>
  <c r="J200" i="2"/>
  <c r="ES199" i="2"/>
  <c r="AM199" i="2"/>
  <c r="AE199" i="2"/>
  <c r="AB199" i="2"/>
  <c r="V199" i="2"/>
  <c r="P199" i="2"/>
  <c r="O199" i="2"/>
  <c r="L199" i="2"/>
  <c r="DV198" i="2"/>
  <c r="DP198" i="2"/>
  <c r="AH198" i="2"/>
  <c r="AG198" i="2"/>
  <c r="N198" i="2"/>
  <c r="K198" i="2"/>
  <c r="I198" i="2"/>
  <c r="EZ197" i="2"/>
  <c r="EN197" i="2"/>
  <c r="FD196" i="2"/>
  <c r="FA196" i="2"/>
  <c r="EX196" i="2"/>
  <c r="EW196" i="2"/>
  <c r="EU196" i="2"/>
  <c r="EO196" i="2"/>
  <c r="EJ196" i="2"/>
  <c r="EB196" i="2"/>
  <c r="EA196" i="2"/>
  <c r="DM196" i="2"/>
  <c r="DK196" i="2"/>
  <c r="DI196" i="2"/>
  <c r="DE196" i="2"/>
  <c r="DD196" i="2"/>
  <c r="DC196" i="2"/>
  <c r="CY196" i="2"/>
  <c r="CX196" i="2"/>
  <c r="CW196" i="2"/>
  <c r="CT196" i="2"/>
  <c r="CN196" i="2"/>
  <c r="CM196" i="2"/>
  <c r="CL196" i="2"/>
  <c r="CH196" i="2"/>
  <c r="CE196" i="2"/>
  <c r="CD196" i="2"/>
  <c r="CB196" i="2"/>
  <c r="BZ196" i="2"/>
  <c r="BY196" i="2"/>
  <c r="BX196" i="2"/>
  <c r="BW196" i="2"/>
  <c r="BQ196" i="2"/>
  <c r="AZ196" i="2"/>
  <c r="P196" i="2"/>
  <c r="O196" i="2"/>
  <c r="BD195" i="2"/>
  <c r="N195" i="2"/>
  <c r="L170" i="2" l="1"/>
  <c r="DR169" i="2"/>
  <c r="FA168" i="2"/>
  <c r="EX168" i="2"/>
  <c r="EW168" i="2"/>
  <c r="ET168" i="2"/>
  <c r="EP168" i="2"/>
  <c r="EO168" i="2"/>
  <c r="EM168" i="2"/>
  <c r="DM168" i="2"/>
  <c r="DK168" i="2"/>
  <c r="DE168" i="2"/>
  <c r="DB168" i="2"/>
  <c r="CY168" i="2"/>
  <c r="CX168" i="2"/>
  <c r="CW168" i="2"/>
  <c r="CN168" i="2"/>
  <c r="CM168" i="2"/>
  <c r="CL168" i="2"/>
  <c r="CK168" i="2"/>
  <c r="CH168" i="2"/>
  <c r="CG168" i="2"/>
  <c r="CF168" i="2"/>
  <c r="CE168" i="2"/>
  <c r="CC168" i="2"/>
  <c r="CB168" i="2"/>
  <c r="BZ168" i="2"/>
  <c r="BX168" i="2"/>
  <c r="BW168" i="2"/>
  <c r="BV168" i="2"/>
  <c r="BT168" i="2"/>
  <c r="BS168" i="2"/>
  <c r="BR168" i="2"/>
  <c r="BP168" i="2"/>
  <c r="AT168" i="2"/>
  <c r="AE168" i="2"/>
  <c r="AC168" i="2"/>
  <c r="O168" i="2"/>
  <c r="BD167" i="2"/>
  <c r="AO167" i="2"/>
  <c r="AH167" i="2"/>
  <c r="FA160" i="2"/>
  <c r="EW160" i="2"/>
  <c r="ES160" i="2"/>
  <c r="EP160" i="2"/>
  <c r="EO160" i="2"/>
  <c r="EB160" i="2"/>
  <c r="DS160" i="2"/>
  <c r="DO160" i="2"/>
  <c r="DN160" i="2"/>
  <c r="DE160" i="2"/>
  <c r="DD160" i="2"/>
  <c r="DB160" i="2"/>
  <c r="CZ160" i="2"/>
  <c r="CY160" i="2"/>
  <c r="CX160" i="2"/>
  <c r="CN160" i="2"/>
  <c r="CM160" i="2"/>
  <c r="CL160" i="2"/>
  <c r="CH160" i="2"/>
  <c r="CG160" i="2"/>
  <c r="CF160" i="2"/>
  <c r="CE160" i="2"/>
  <c r="CD160" i="2"/>
  <c r="CC160" i="2"/>
  <c r="CB160" i="2"/>
  <c r="BZ160" i="2"/>
  <c r="BY160" i="2"/>
  <c r="BX160" i="2"/>
  <c r="BW160" i="2"/>
  <c r="BV160" i="2"/>
  <c r="BT160" i="2"/>
  <c r="BS160" i="2"/>
  <c r="BR160" i="2"/>
  <c r="BQ160" i="2"/>
  <c r="BP160" i="2"/>
  <c r="AZ160" i="2"/>
  <c r="AT160" i="2"/>
  <c r="AM160" i="2"/>
  <c r="AK160" i="2"/>
  <c r="AJ160" i="2"/>
  <c r="AI160" i="2"/>
  <c r="AF160" i="2"/>
  <c r="AE160" i="2"/>
  <c r="AB160" i="2"/>
  <c r="Y160" i="2"/>
  <c r="U160" i="2"/>
  <c r="P160" i="2"/>
  <c r="O160" i="2"/>
  <c r="L160" i="2"/>
  <c r="DR159" i="2"/>
  <c r="BD159" i="2"/>
  <c r="AQ159" i="2"/>
  <c r="AP159" i="2"/>
  <c r="AO159" i="2"/>
  <c r="AH159" i="2"/>
  <c r="AG159" i="2"/>
  <c r="N159" i="2"/>
  <c r="K159" i="2"/>
  <c r="EZ87" i="2" l="1"/>
  <c r="EV87" i="2"/>
  <c r="ER87" i="2"/>
  <c r="FA86" i="2"/>
  <c r="EX86" i="2"/>
  <c r="EW86" i="2"/>
  <c r="EU86" i="2"/>
  <c r="ET86" i="2"/>
  <c r="ES86" i="2"/>
  <c r="EJ86" i="2"/>
  <c r="EI86" i="2"/>
  <c r="EH86" i="2"/>
  <c r="EG86" i="2"/>
  <c r="EF86" i="2"/>
  <c r="EB86" i="2"/>
  <c r="EA86" i="2"/>
  <c r="DX86" i="2"/>
  <c r="DW86" i="2"/>
  <c r="DM86" i="2"/>
  <c r="DE86" i="2"/>
  <c r="DD86" i="2"/>
  <c r="DC86" i="2"/>
  <c r="CY86" i="2"/>
  <c r="CX86" i="2"/>
  <c r="CM86" i="2"/>
  <c r="CL86" i="2"/>
  <c r="CH86" i="2"/>
  <c r="CG86" i="2"/>
  <c r="CE86" i="2"/>
  <c r="CD86" i="2"/>
  <c r="CB86" i="2"/>
  <c r="BZ86" i="2"/>
  <c r="BY86" i="2"/>
  <c r="BX86" i="2"/>
  <c r="BW86" i="2"/>
  <c r="BV86" i="2"/>
  <c r="BQ86" i="2"/>
  <c r="BD86" i="2"/>
  <c r="AZ86" i="2"/>
  <c r="AT86" i="2"/>
  <c r="AO86" i="2"/>
  <c r="AI86" i="2"/>
  <c r="AF86" i="2"/>
  <c r="AD86" i="2"/>
  <c r="AC86" i="2"/>
  <c r="AB86" i="2"/>
  <c r="AA86" i="2"/>
  <c r="Z86" i="2"/>
  <c r="Y86" i="2"/>
  <c r="V86" i="2"/>
  <c r="U86" i="2"/>
  <c r="S86" i="2"/>
  <c r="P86" i="2"/>
  <c r="O86" i="2"/>
  <c r="AH85" i="2"/>
  <c r="AG85" i="2"/>
  <c r="T85" i="2"/>
  <c r="Q85" i="2"/>
  <c r="N85" i="2"/>
  <c r="CN84" i="2"/>
  <c r="EW83" i="2"/>
  <c r="EO83" i="2"/>
  <c r="EJ83" i="2"/>
  <c r="DM83" i="2"/>
  <c r="DK83" i="2"/>
  <c r="DE83" i="2"/>
  <c r="CY83" i="2"/>
  <c r="CX83" i="2"/>
  <c r="CG83" i="2"/>
  <c r="CF83" i="2"/>
  <c r="CE83" i="2"/>
  <c r="CD83" i="2"/>
  <c r="BZ83" i="2"/>
  <c r="BQ83" i="2"/>
  <c r="BD83" i="2"/>
  <c r="AZ83" i="2"/>
  <c r="AT83" i="2"/>
  <c r="AB83" i="2"/>
  <c r="DU82" i="2"/>
  <c r="DT82" i="2"/>
  <c r="AH82" i="2"/>
  <c r="I82" i="2"/>
  <c r="EZ64" i="2"/>
  <c r="EV64" i="2"/>
  <c r="ER64" i="2"/>
  <c r="EN64" i="2"/>
  <c r="FD63" i="2"/>
  <c r="FC63" i="2"/>
  <c r="FA63" i="2"/>
  <c r="EY63" i="2"/>
  <c r="EX63" i="2"/>
  <c r="EW63" i="2"/>
  <c r="EU63" i="2"/>
  <c r="ET63" i="2"/>
  <c r="ES63" i="2"/>
  <c r="EO63" i="2"/>
  <c r="EM63" i="2"/>
  <c r="EL63" i="2"/>
  <c r="EK63" i="2"/>
  <c r="EJ63" i="2"/>
  <c r="EI63" i="2"/>
  <c r="EH63" i="2"/>
  <c r="EE63" i="2"/>
  <c r="ED63" i="2"/>
  <c r="EC63" i="2"/>
  <c r="EB63" i="2"/>
  <c r="EA63" i="2"/>
  <c r="DX63" i="2"/>
  <c r="DW63" i="2"/>
  <c r="DM63" i="2"/>
  <c r="DF63" i="2"/>
  <c r="DE63" i="2"/>
  <c r="DD63" i="2"/>
  <c r="DC63" i="2"/>
  <c r="CY63" i="2"/>
  <c r="CX63" i="2"/>
  <c r="CW63" i="2"/>
  <c r="CP63" i="2"/>
  <c r="CO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Q63" i="2"/>
  <c r="BE63" i="2"/>
  <c r="BD63" i="2"/>
  <c r="AZ63" i="2"/>
  <c r="AW63" i="2"/>
  <c r="AT63" i="2"/>
  <c r="AS63" i="2"/>
  <c r="AR63" i="2"/>
  <c r="AL63" i="2"/>
  <c r="AJ63" i="2"/>
  <c r="AI63" i="2"/>
  <c r="AF63" i="2"/>
  <c r="AD63" i="2"/>
  <c r="AC63" i="2"/>
  <c r="AB63" i="2"/>
  <c r="Z63" i="2"/>
  <c r="Y63" i="2"/>
  <c r="W63" i="2"/>
  <c r="V63" i="2"/>
  <c r="U63" i="2"/>
  <c r="S63" i="2"/>
  <c r="P63" i="2"/>
  <c r="O63" i="2"/>
  <c r="H63" i="2"/>
  <c r="AX62" i="2"/>
  <c r="AP62" i="2"/>
  <c r="AM62" i="2"/>
  <c r="AH62" i="2"/>
  <c r="AG62" i="2"/>
  <c r="AE62" i="2"/>
  <c r="T62" i="2"/>
  <c r="Q62" i="2"/>
  <c r="N62" i="2"/>
  <c r="K62" i="2"/>
  <c r="I62" i="2"/>
  <c r="FL85" i="2" l="1"/>
  <c r="FL87" i="2"/>
  <c r="FL86" i="2"/>
  <c r="EZ69" i="2"/>
  <c r="EV69" i="2"/>
  <c r="ER69" i="2"/>
  <c r="CN69" i="2"/>
  <c r="J69" i="2"/>
  <c r="FD68" i="2"/>
  <c r="FC68" i="2"/>
  <c r="FA68" i="2"/>
  <c r="EX68" i="2"/>
  <c r="EW68" i="2"/>
  <c r="ET68" i="2"/>
  <c r="ES68" i="2"/>
  <c r="EO68" i="2"/>
  <c r="EJ68" i="2"/>
  <c r="EH68" i="2"/>
  <c r="EG68" i="2"/>
  <c r="EE68" i="2"/>
  <c r="EC68" i="2"/>
  <c r="EB68" i="2"/>
  <c r="EA68" i="2"/>
  <c r="DR68" i="2"/>
  <c r="DM68" i="2"/>
  <c r="DE68" i="2"/>
  <c r="DD68" i="2"/>
  <c r="CY68" i="2"/>
  <c r="CX68" i="2"/>
  <c r="CW68" i="2"/>
  <c r="CM68" i="2"/>
  <c r="CK68" i="2"/>
  <c r="CH68" i="2"/>
  <c r="CG68" i="2"/>
  <c r="CF68" i="2"/>
  <c r="CE68" i="2"/>
  <c r="CD68" i="2"/>
  <c r="CB68" i="2"/>
  <c r="BZ68" i="2"/>
  <c r="BY68" i="2"/>
  <c r="BX68" i="2"/>
  <c r="BW68" i="2"/>
  <c r="BV68" i="2"/>
  <c r="BQ68" i="2"/>
  <c r="BF68" i="2"/>
  <c r="BD68" i="2"/>
  <c r="AT68" i="2"/>
  <c r="AC68" i="2"/>
  <c r="AB68" i="2"/>
  <c r="AA68" i="2"/>
  <c r="U68" i="2"/>
  <c r="S68" i="2"/>
  <c r="P68" i="2"/>
  <c r="O68" i="2"/>
  <c r="L68" i="2"/>
  <c r="DT67" i="2"/>
  <c r="DQ67" i="2"/>
  <c r="AQ67" i="2"/>
  <c r="AP67" i="2"/>
  <c r="AH67" i="2"/>
  <c r="AG67" i="2"/>
  <c r="N67" i="2"/>
  <c r="K67" i="2"/>
  <c r="I67" i="2"/>
  <c r="J101" i="2"/>
  <c r="FD100" i="2"/>
  <c r="EJ100" i="2"/>
  <c r="EH100" i="2"/>
  <c r="EG100" i="2"/>
  <c r="EF100" i="2"/>
  <c r="EE100" i="2"/>
  <c r="EC100" i="2"/>
  <c r="EB100" i="2"/>
  <c r="EA100" i="2"/>
  <c r="DZ100" i="2"/>
  <c r="BF100" i="2"/>
  <c r="AS100" i="2"/>
  <c r="AR100" i="2"/>
  <c r="AO100" i="2"/>
  <c r="AB100" i="2"/>
  <c r="P100" i="2"/>
  <c r="O100" i="2"/>
  <c r="L100" i="2"/>
  <c r="FB99" i="2"/>
  <c r="AH99" i="2"/>
  <c r="AG99" i="2"/>
  <c r="K99" i="2"/>
  <c r="I99" i="2"/>
  <c r="AZ98" i="2"/>
  <c r="AT98" i="2"/>
  <c r="AF98" i="2"/>
  <c r="AB98" i="2"/>
  <c r="Z98" i="2"/>
  <c r="Y98" i="2"/>
  <c r="U98" i="2"/>
  <c r="O98" i="2"/>
  <c r="AH97" i="2"/>
  <c r="AG97" i="2"/>
  <c r="AE97" i="2"/>
  <c r="N97" i="2"/>
  <c r="K97" i="2"/>
  <c r="I97" i="2"/>
  <c r="DS96" i="2"/>
  <c r="AZ96" i="2"/>
  <c r="AO96" i="2"/>
  <c r="AF96" i="2"/>
  <c r="AB96" i="2"/>
  <c r="Z96" i="2"/>
  <c r="Y96" i="2"/>
  <c r="U96" i="2"/>
  <c r="O96" i="2"/>
  <c r="AH95" i="2"/>
  <c r="AG95" i="2"/>
  <c r="N95" i="2"/>
  <c r="K95" i="2"/>
  <c r="I95" i="2"/>
  <c r="FL79" i="2"/>
  <c r="FL77" i="2"/>
  <c r="AZ78" i="2"/>
  <c r="AD78" i="2"/>
  <c r="AC78" i="2"/>
  <c r="AB78" i="2"/>
  <c r="Y78" i="2"/>
  <c r="AH76" i="2"/>
  <c r="AE76" i="2"/>
  <c r="FD61" i="2"/>
  <c r="FA61" i="2"/>
  <c r="EX61" i="2"/>
  <c r="EW61" i="2"/>
  <c r="EU61" i="2"/>
  <c r="ES61" i="2"/>
  <c r="EQ61" i="2"/>
  <c r="EP61" i="2"/>
  <c r="EJ61" i="2"/>
  <c r="EI61" i="2"/>
  <c r="EH61" i="2"/>
  <c r="EE61" i="2"/>
  <c r="EC61" i="2"/>
  <c r="EA61" i="2"/>
  <c r="AI61" i="2"/>
  <c r="Z61" i="2"/>
  <c r="U61" i="2"/>
  <c r="S61" i="2"/>
  <c r="M61" i="2"/>
  <c r="L61" i="2"/>
  <c r="AX60" i="2"/>
  <c r="AQ60" i="2"/>
  <c r="AP60" i="2"/>
  <c r="AH60" i="2"/>
  <c r="AG60" i="2"/>
  <c r="AE60" i="2"/>
  <c r="Q60" i="2"/>
  <c r="N60" i="2"/>
  <c r="AQ54" i="2"/>
  <c r="AH54" i="2"/>
  <c r="AT240" i="2" l="1"/>
  <c r="FL240" i="2" s="1"/>
  <c r="FL239" i="2"/>
  <c r="DS238" i="2"/>
  <c r="BD238" i="2"/>
  <c r="AT238" i="2"/>
  <c r="AE238" i="2"/>
  <c r="AC238" i="2"/>
  <c r="AB238" i="2"/>
  <c r="Z238" i="2"/>
  <c r="U238" i="2"/>
  <c r="P238" i="2"/>
  <c r="O238" i="2"/>
  <c r="L238" i="2"/>
  <c r="DU237" i="2"/>
  <c r="DP237" i="2"/>
  <c r="BD237" i="2"/>
  <c r="AH237" i="2"/>
  <c r="AG237" i="2"/>
  <c r="AE237" i="2"/>
  <c r="N237" i="2"/>
  <c r="K237" i="2"/>
  <c r="I237" i="2"/>
  <c r="EN236" i="2"/>
  <c r="DJ236" i="2"/>
  <c r="CV236" i="2"/>
  <c r="CN236" i="2"/>
  <c r="CG236" i="2"/>
  <c r="CF236" i="2"/>
  <c r="BT236" i="2"/>
  <c r="BP236" i="2"/>
  <c r="FA235" i="2"/>
  <c r="EY235" i="2"/>
  <c r="EX235" i="2"/>
  <c r="EW235" i="2"/>
  <c r="EU235" i="2"/>
  <c r="ET235" i="2"/>
  <c r="ES235" i="2"/>
  <c r="EQ235" i="2"/>
  <c r="EP235" i="2"/>
  <c r="EO235" i="2"/>
  <c r="EM235" i="2"/>
  <c r="EL235" i="2"/>
  <c r="EK235" i="2"/>
  <c r="DO235" i="2"/>
  <c r="DN235" i="2"/>
  <c r="DM235" i="2"/>
  <c r="DK235" i="2"/>
  <c r="DJ235" i="2"/>
  <c r="DE235" i="2"/>
  <c r="DD235" i="2"/>
  <c r="DC235" i="2"/>
  <c r="DB235" i="2"/>
  <c r="DA235" i="2"/>
  <c r="CZ235" i="2"/>
  <c r="CY235" i="2"/>
  <c r="CX235" i="2"/>
  <c r="CW235" i="2"/>
  <c r="CV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BZ235" i="2"/>
  <c r="BY235" i="2"/>
  <c r="BX235" i="2"/>
  <c r="BW235" i="2"/>
  <c r="BV235" i="2"/>
  <c r="BU235" i="2"/>
  <c r="BT235" i="2"/>
  <c r="BS235" i="2"/>
  <c r="BR235" i="2"/>
  <c r="BQ235" i="2"/>
  <c r="BP235" i="2"/>
  <c r="H235" i="2"/>
  <c r="FL235" i="2" l="1"/>
  <c r="FL238" i="2"/>
  <c r="FL237" i="2"/>
  <c r="FL236" i="2"/>
  <c r="EJ103" i="2"/>
  <c r="EH103" i="2"/>
  <c r="EE103" i="2"/>
  <c r="EB103" i="2"/>
  <c r="EA103" i="2"/>
  <c r="BD103" i="2"/>
  <c r="AZ103" i="2"/>
  <c r="AT103" i="2"/>
  <c r="AK103" i="2"/>
  <c r="AC103" i="2"/>
  <c r="AB103" i="2"/>
  <c r="P103" i="2"/>
  <c r="O103" i="2"/>
  <c r="L103" i="2"/>
  <c r="AH102" i="2"/>
  <c r="AG102" i="2"/>
  <c r="AE102" i="2"/>
  <c r="N102" i="2"/>
  <c r="EJ66" i="2"/>
  <c r="EH66" i="2"/>
  <c r="EE66" i="2"/>
  <c r="EB66" i="2"/>
  <c r="EA66" i="2"/>
  <c r="BD66" i="2"/>
  <c r="AZ66" i="2"/>
  <c r="AT66" i="2"/>
  <c r="AK66" i="2"/>
  <c r="AC66" i="2"/>
  <c r="AB66" i="2"/>
  <c r="P66" i="2"/>
  <c r="O66" i="2"/>
  <c r="L66" i="2"/>
  <c r="AH65" i="2"/>
  <c r="AG65" i="2"/>
  <c r="AE65" i="2"/>
  <c r="N65" i="2"/>
  <c r="EJ47" i="2"/>
  <c r="EH47" i="2"/>
  <c r="EE47" i="2"/>
  <c r="EB47" i="2"/>
  <c r="EA47" i="2"/>
  <c r="BD47" i="2"/>
  <c r="AT47" i="2"/>
  <c r="AK47" i="2"/>
  <c r="AC47" i="2"/>
  <c r="AB47" i="2"/>
  <c r="P47" i="2"/>
  <c r="O47" i="2"/>
  <c r="L47" i="2"/>
  <c r="AG46" i="2"/>
  <c r="N46" i="2"/>
  <c r="EZ203" i="2" l="1"/>
  <c r="EV203" i="2"/>
  <c r="FD202" i="2"/>
  <c r="FA202" i="2"/>
  <c r="EX202" i="2"/>
  <c r="EW202" i="2"/>
  <c r="EU202" i="2"/>
  <c r="ES202" i="2"/>
  <c r="EQ202" i="2"/>
  <c r="EO202" i="2"/>
  <c r="EJ202" i="2"/>
  <c r="DM202" i="2"/>
  <c r="DK202" i="2"/>
  <c r="DE202" i="2"/>
  <c r="DD202" i="2"/>
  <c r="DC202" i="2"/>
  <c r="CY202" i="2"/>
  <c r="CX202" i="2"/>
  <c r="CN202" i="2"/>
  <c r="CM202" i="2"/>
  <c r="CL202" i="2"/>
  <c r="CH202" i="2"/>
  <c r="CE202" i="2"/>
  <c r="CD202" i="2"/>
  <c r="CB202" i="2"/>
  <c r="BZ202" i="2"/>
  <c r="BY202" i="2"/>
  <c r="BX202" i="2"/>
  <c r="BW202" i="2"/>
  <c r="BR202" i="2"/>
  <c r="BQ202" i="2"/>
  <c r="BF202" i="2"/>
  <c r="AE202" i="2"/>
  <c r="AC202" i="2"/>
  <c r="AB202" i="2"/>
  <c r="L202" i="2"/>
  <c r="DP201" i="2"/>
  <c r="BD201" i="2"/>
  <c r="AQ201" i="2"/>
  <c r="AH201" i="2"/>
  <c r="AG201" i="2"/>
  <c r="I201" i="2"/>
  <c r="FL209" i="2" l="1"/>
  <c r="FL208" i="2"/>
  <c r="FL207" i="2"/>
  <c r="FL205" i="2" l="1"/>
  <c r="FL187" i="2"/>
  <c r="AH109" i="2"/>
  <c r="AH107" i="2"/>
  <c r="K107" i="2"/>
  <c r="AT106" i="2"/>
  <c r="AH104" i="2"/>
  <c r="AG104" i="2"/>
  <c r="K104" i="2"/>
  <c r="I104" i="2"/>
  <c r="EJ81" i="2"/>
  <c r="EH81" i="2"/>
  <c r="BD81" i="2"/>
  <c r="AT81" i="2"/>
  <c r="AO81" i="2"/>
  <c r="AF81" i="2"/>
  <c r="AB81" i="2"/>
  <c r="Z81" i="2"/>
  <c r="Y81" i="2"/>
  <c r="U81" i="2"/>
  <c r="AH80" i="2"/>
  <c r="AG80" i="2"/>
  <c r="AE80" i="2"/>
  <c r="N80" i="2"/>
  <c r="I80" i="2"/>
  <c r="J75" i="2"/>
  <c r="EJ74" i="2"/>
  <c r="EH74" i="2"/>
  <c r="EG74" i="2"/>
  <c r="EE74" i="2"/>
  <c r="EC74" i="2"/>
  <c r="EB74" i="2"/>
  <c r="EA74" i="2"/>
  <c r="DS74" i="2"/>
  <c r="BF74" i="2"/>
  <c r="BD74" i="2"/>
  <c r="AT74" i="2"/>
  <c r="AO74" i="2"/>
  <c r="AC74" i="2"/>
  <c r="AB74" i="2"/>
  <c r="AA74" i="2"/>
  <c r="U74" i="2"/>
  <c r="S74" i="2"/>
  <c r="AQ73" i="2"/>
  <c r="AH73" i="2"/>
  <c r="AG73" i="2"/>
  <c r="AE73" i="2"/>
  <c r="K73" i="2"/>
  <c r="I73" i="2"/>
  <c r="J72" i="2"/>
  <c r="AQ70" i="2"/>
  <c r="AH70" i="2"/>
  <c r="AG70" i="2"/>
  <c r="AE70" i="2"/>
  <c r="K70" i="2"/>
  <c r="I70" i="2"/>
  <c r="AH58" i="2"/>
  <c r="AP48" i="2"/>
  <c r="AH48" i="2"/>
  <c r="FC45" i="2"/>
  <c r="N44" i="2"/>
  <c r="J43" i="2"/>
  <c r="AT42" i="2"/>
  <c r="AC42" i="2"/>
  <c r="AB42" i="2"/>
  <c r="U42" i="2"/>
  <c r="P42" i="2"/>
  <c r="O42" i="2"/>
  <c r="AM41" i="2"/>
  <c r="AG41" i="2"/>
  <c r="AE41" i="2"/>
  <c r="N41" i="2"/>
  <c r="K41" i="2"/>
  <c r="I41" i="2"/>
  <c r="EJ39" i="2"/>
  <c r="BD39" i="2"/>
  <c r="AT39" i="2"/>
  <c r="AC39" i="2"/>
  <c r="AB39" i="2"/>
  <c r="P39" i="2"/>
  <c r="O39" i="2"/>
  <c r="AM38" i="2"/>
  <c r="AE38" i="2"/>
  <c r="N38" i="2"/>
  <c r="I38" i="2"/>
  <c r="FL210" i="2"/>
  <c r="FC273" i="2" l="1"/>
  <c r="CR273" i="2"/>
  <c r="CP285" i="2"/>
  <c r="FL271" i="2"/>
  <c r="EU273" i="2"/>
  <c r="ET273" i="2"/>
  <c r="EQ273" i="2"/>
  <c r="EP273" i="2"/>
  <c r="EM273" i="2"/>
  <c r="DU272" i="2"/>
  <c r="DT272" i="2"/>
  <c r="DR272" i="2"/>
  <c r="DK273" i="2"/>
  <c r="DE273" i="2" l="1"/>
  <c r="DB273" i="2"/>
  <c r="DA273" i="2"/>
  <c r="CZ273" i="2"/>
  <c r="FL84" i="2"/>
  <c r="CN274" i="2"/>
  <c r="CK273" i="2"/>
  <c r="CJ273" i="2"/>
  <c r="CI273" i="2"/>
  <c r="CG273" i="2"/>
  <c r="CF273" i="2"/>
  <c r="CC273" i="2"/>
  <c r="BV273" i="2"/>
  <c r="BU273" i="2" l="1"/>
  <c r="BT273" i="2"/>
  <c r="BS273" i="2"/>
  <c r="BR273" i="2"/>
  <c r="BP273" i="2" l="1"/>
  <c r="BF273" i="2"/>
  <c r="FL94" i="2"/>
  <c r="BD273" i="2" l="1"/>
  <c r="BD272" i="2"/>
  <c r="AZ269" i="2"/>
  <c r="AT273" i="2"/>
  <c r="AO270" i="2"/>
  <c r="AM272" i="2"/>
  <c r="AH273" i="2"/>
  <c r="AE272" i="2"/>
  <c r="AC273" i="2"/>
  <c r="AB273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DC288" i="2"/>
  <c r="DD288" i="2"/>
  <c r="DE288" i="2"/>
  <c r="DF288" i="2"/>
  <c r="DG288" i="2"/>
  <c r="DH288" i="2"/>
  <c r="DI288" i="2"/>
  <c r="DJ288" i="2"/>
  <c r="DK288" i="2"/>
  <c r="DL288" i="2"/>
  <c r="DM288" i="2"/>
  <c r="DN288" i="2"/>
  <c r="DO288" i="2"/>
  <c r="DP288" i="2"/>
  <c r="DQ288" i="2"/>
  <c r="DR288" i="2"/>
  <c r="DS288" i="2"/>
  <c r="DT288" i="2"/>
  <c r="DU288" i="2"/>
  <c r="DV288" i="2"/>
  <c r="DW288" i="2"/>
  <c r="DX288" i="2"/>
  <c r="DY288" i="2"/>
  <c r="DZ288" i="2"/>
  <c r="EA288" i="2"/>
  <c r="EB288" i="2"/>
  <c r="EC288" i="2"/>
  <c r="ED288" i="2"/>
  <c r="EE288" i="2"/>
  <c r="EF288" i="2"/>
  <c r="EG288" i="2"/>
  <c r="EH288" i="2"/>
  <c r="EI288" i="2"/>
  <c r="EJ288" i="2"/>
  <c r="EK288" i="2"/>
  <c r="EL288" i="2"/>
  <c r="EM288" i="2"/>
  <c r="EN288" i="2"/>
  <c r="EO288" i="2"/>
  <c r="EP288" i="2"/>
  <c r="EQ288" i="2"/>
  <c r="ER288" i="2"/>
  <c r="ES288" i="2"/>
  <c r="ET288" i="2"/>
  <c r="EU288" i="2"/>
  <c r="EV288" i="2"/>
  <c r="EW288" i="2"/>
  <c r="EX288" i="2"/>
  <c r="EY288" i="2"/>
  <c r="EZ288" i="2"/>
  <c r="FA288" i="2"/>
  <c r="FB288" i="2"/>
  <c r="FC288" i="2"/>
  <c r="FD288" i="2"/>
  <c r="FE288" i="2"/>
  <c r="FF288" i="2"/>
  <c r="FF273" i="2"/>
  <c r="FE273" i="2"/>
  <c r="FD273" i="2"/>
  <c r="FD218" i="2"/>
  <c r="FD126" i="2"/>
  <c r="FD27" i="2"/>
  <c r="FA273" i="2"/>
  <c r="FA250" i="2"/>
  <c r="FA223" i="2"/>
  <c r="FA219" i="2"/>
  <c r="FA166" i="2"/>
  <c r="FA144" i="2"/>
  <c r="FA143" i="2"/>
  <c r="FA141" i="2"/>
  <c r="FA129" i="2"/>
  <c r="FA126" i="2"/>
  <c r="FA14" i="2"/>
  <c r="EZ130" i="2"/>
  <c r="EZ127" i="2"/>
  <c r="EZ37" i="2"/>
  <c r="EY273" i="2"/>
  <c r="EX273" i="2"/>
  <c r="EX223" i="2"/>
  <c r="EX219" i="2"/>
  <c r="EX144" i="2"/>
  <c r="EX143" i="2"/>
  <c r="EX126" i="2"/>
  <c r="EW273" i="2"/>
  <c r="EW250" i="2"/>
  <c r="EW223" i="2"/>
  <c r="EW219" i="2"/>
  <c r="EW166" i="2"/>
  <c r="EW144" i="2"/>
  <c r="EW143" i="2"/>
  <c r="EW141" i="2"/>
  <c r="EW129" i="2"/>
  <c r="EW126" i="2"/>
  <c r="EW36" i="2"/>
  <c r="EW14" i="2"/>
  <c r="EV274" i="2"/>
  <c r="EV127" i="2"/>
  <c r="EV37" i="2"/>
  <c r="EU244" i="2"/>
  <c r="EU223" i="2"/>
  <c r="EU219" i="2"/>
  <c r="EU144" i="2"/>
  <c r="EU141" i="2"/>
  <c r="EU129" i="2"/>
  <c r="EU126" i="2"/>
  <c r="EU14" i="2"/>
  <c r="ET250" i="2"/>
  <c r="ET144" i="2"/>
  <c r="ET143" i="2"/>
  <c r="ET141" i="2"/>
  <c r="ET129" i="2"/>
  <c r="ET126" i="2"/>
  <c r="ET36" i="2"/>
  <c r="ET14" i="2"/>
  <c r="ES273" i="2"/>
  <c r="ES250" i="2"/>
  <c r="ES166" i="2"/>
  <c r="ES144" i="2"/>
  <c r="ES143" i="2"/>
  <c r="ES129" i="2"/>
  <c r="ES126" i="2"/>
  <c r="ES36" i="2"/>
  <c r="ES14" i="2"/>
  <c r="ER37" i="2"/>
  <c r="EQ143" i="2"/>
  <c r="EQ129" i="2"/>
  <c r="EQ36" i="2"/>
  <c r="EQ14" i="2"/>
  <c r="EP166" i="2"/>
  <c r="EO273" i="2"/>
  <c r="EO166" i="2"/>
  <c r="EO144" i="2"/>
  <c r="EO143" i="2"/>
  <c r="EO126" i="2"/>
  <c r="EN274" i="2"/>
  <c r="EN224" i="2"/>
  <c r="EN145" i="2"/>
  <c r="EL273" i="2"/>
  <c r="EL223" i="2"/>
  <c r="EL166" i="2"/>
  <c r="EL126" i="2"/>
  <c r="EK273" i="2"/>
  <c r="EK223" i="2"/>
  <c r="EK166" i="2"/>
  <c r="EK126" i="2"/>
  <c r="EJ273" i="2"/>
  <c r="EJ250" i="2"/>
  <c r="EJ218" i="2"/>
  <c r="EI273" i="2"/>
  <c r="EH273" i="2"/>
  <c r="EH250" i="2"/>
  <c r="EH218" i="2"/>
  <c r="EE273" i="2"/>
  <c r="EE250" i="2"/>
  <c r="EE27" i="2"/>
  <c r="ED273" i="2"/>
  <c r="ED270" i="2"/>
  <c r="EC273" i="2"/>
  <c r="EC250" i="2"/>
  <c r="EC27" i="2"/>
  <c r="EB273" i="2"/>
  <c r="EB166" i="2"/>
  <c r="EB143" i="2"/>
  <c r="EA273" i="2"/>
  <c r="EA270" i="2"/>
  <c r="EA250" i="2"/>
  <c r="EA166" i="2"/>
  <c r="EA141" i="2"/>
  <c r="DZ273" i="2"/>
  <c r="DZ270" i="2"/>
  <c r="DW273" i="2"/>
  <c r="DV272" i="2"/>
  <c r="DV146" i="2"/>
  <c r="DU221" i="2"/>
  <c r="DT225" i="2"/>
  <c r="DT221" i="2"/>
  <c r="DR225" i="2"/>
  <c r="DR163" i="2"/>
  <c r="DR157" i="2"/>
  <c r="DR146" i="2"/>
  <c r="DR142" i="2"/>
  <c r="DR128" i="2"/>
  <c r="DR125" i="2"/>
  <c r="DP225" i="2"/>
  <c r="DP221" i="2"/>
  <c r="DP146" i="2"/>
  <c r="DP142" i="2"/>
  <c r="DO223" i="2"/>
  <c r="DO219" i="2"/>
  <c r="DO166" i="2"/>
  <c r="DO158" i="2"/>
  <c r="DN223" i="2"/>
  <c r="DN219" i="2"/>
  <c r="DN166" i="2"/>
  <c r="DN158" i="2"/>
  <c r="DM273" i="2"/>
  <c r="DM250" i="2"/>
  <c r="DM223" i="2"/>
  <c r="DM219" i="2"/>
  <c r="DM144" i="2"/>
  <c r="DM143" i="2"/>
  <c r="DM129" i="2"/>
  <c r="DM126" i="2"/>
  <c r="DE263" i="2"/>
  <c r="DE250" i="2"/>
  <c r="DE223" i="2"/>
  <c r="DE219" i="2"/>
  <c r="DE166" i="2"/>
  <c r="DE144" i="2"/>
  <c r="DE143" i="2"/>
  <c r="DE141" i="2"/>
  <c r="DE129" i="2"/>
  <c r="DE126" i="2"/>
  <c r="DD273" i="2"/>
  <c r="DD263" i="2"/>
  <c r="DD250" i="2"/>
  <c r="DD223" i="2"/>
  <c r="DD219" i="2"/>
  <c r="DD166" i="2"/>
  <c r="DD158" i="2"/>
  <c r="DD144" i="2"/>
  <c r="DD143" i="2"/>
  <c r="DD141" i="2"/>
  <c r="DD129" i="2"/>
  <c r="DD126" i="2"/>
  <c r="DC273" i="2"/>
  <c r="DC223" i="2"/>
  <c r="DC219" i="2"/>
  <c r="DC129" i="2"/>
  <c r="DB250" i="2"/>
  <c r="DB144" i="2"/>
  <c r="DB141" i="2"/>
  <c r="DB129" i="2"/>
  <c r="CY273" i="2"/>
  <c r="CY250" i="2"/>
  <c r="CY223" i="2"/>
  <c r="CY219" i="2"/>
  <c r="CY158" i="2"/>
  <c r="CY144" i="2"/>
  <c r="CY143" i="2"/>
  <c r="CY141" i="2"/>
  <c r="CY129" i="2"/>
  <c r="CY126" i="2"/>
  <c r="CX273" i="2"/>
  <c r="CX250" i="2"/>
  <c r="CX223" i="2"/>
  <c r="CX219" i="2"/>
  <c r="CX166" i="2"/>
  <c r="CX158" i="2"/>
  <c r="CX144" i="2"/>
  <c r="CX143" i="2"/>
  <c r="CX141" i="2"/>
  <c r="CX129" i="2"/>
  <c r="CX126" i="2"/>
  <c r="CW273" i="2"/>
  <c r="CW223" i="2"/>
  <c r="CW219" i="2"/>
  <c r="CW126" i="2"/>
  <c r="CU219" i="2"/>
  <c r="CP144" i="2"/>
  <c r="CO273" i="2"/>
  <c r="CO223" i="2"/>
  <c r="CO219" i="2"/>
  <c r="CN263" i="2"/>
  <c r="CN257" i="2"/>
  <c r="CN250" i="2"/>
  <c r="CN223" i="2"/>
  <c r="CN219" i="2"/>
  <c r="CN166" i="2"/>
  <c r="CN158" i="2"/>
  <c r="CN144" i="2"/>
  <c r="CN143" i="2"/>
  <c r="CN141" i="2"/>
  <c r="CN129" i="2"/>
  <c r="CN126" i="2"/>
  <c r="CM273" i="2"/>
  <c r="CM263" i="2"/>
  <c r="CM261" i="2"/>
  <c r="CM259" i="2"/>
  <c r="CM257" i="2"/>
  <c r="CM250" i="2"/>
  <c r="CM223" i="2"/>
  <c r="CM219" i="2"/>
  <c r="CM166" i="2"/>
  <c r="CM158" i="2"/>
  <c r="CM144" i="2"/>
  <c r="CM143" i="2"/>
  <c r="CM141" i="2"/>
  <c r="CM129" i="2"/>
  <c r="CM126" i="2"/>
  <c r="CL273" i="2"/>
  <c r="CL223" i="2"/>
  <c r="CL219" i="2"/>
  <c r="CL166" i="2"/>
  <c r="CL129" i="2"/>
  <c r="CL126" i="2"/>
  <c r="CK250" i="2"/>
  <c r="CK141" i="2"/>
  <c r="CK129" i="2"/>
  <c r="CH273" i="2"/>
  <c r="CH250" i="2"/>
  <c r="CH166" i="2"/>
  <c r="CH158" i="2"/>
  <c r="CH144" i="2"/>
  <c r="CH143" i="2"/>
  <c r="CH141" i="2"/>
  <c r="CH129" i="2"/>
  <c r="CH126" i="2"/>
  <c r="CG263" i="2"/>
  <c r="CG257" i="2"/>
  <c r="CG250" i="2"/>
  <c r="CG166" i="2"/>
  <c r="CG144" i="2"/>
  <c r="CG141" i="2"/>
  <c r="CF263" i="2"/>
  <c r="CF261" i="2"/>
  <c r="CF259" i="2"/>
  <c r="CF257" i="2"/>
  <c r="CF250" i="2"/>
  <c r="CF166" i="2"/>
  <c r="CF164" i="2"/>
  <c r="CF158" i="2"/>
  <c r="CF141" i="2"/>
  <c r="CE273" i="2"/>
  <c r="CE263" i="2"/>
  <c r="CE261" i="2"/>
  <c r="CE259" i="2"/>
  <c r="CE257" i="2"/>
  <c r="CE250" i="2"/>
  <c r="CE166" i="2"/>
  <c r="CE158" i="2"/>
  <c r="CE144" i="2"/>
  <c r="CE143" i="2"/>
  <c r="CE141" i="2"/>
  <c r="CE129" i="2"/>
  <c r="CE126" i="2"/>
  <c r="CD273" i="2"/>
  <c r="CD263" i="2"/>
  <c r="CD257" i="2"/>
  <c r="CD166" i="2"/>
  <c r="CD144" i="2"/>
  <c r="CD143" i="2"/>
  <c r="CD141" i="2"/>
  <c r="CD129" i="2"/>
  <c r="CD126" i="2"/>
  <c r="CC263" i="2"/>
  <c r="CC257" i="2"/>
  <c r="CC250" i="2"/>
  <c r="CC158" i="2"/>
  <c r="CC141" i="2"/>
  <c r="CB273" i="2"/>
  <c r="CB263" i="2"/>
  <c r="CB257" i="2"/>
  <c r="CB250" i="2"/>
  <c r="CB223" i="2"/>
  <c r="CB219" i="2"/>
  <c r="CB166" i="2"/>
  <c r="CB158" i="2"/>
  <c r="CB147" i="2"/>
  <c r="CB143" i="2"/>
  <c r="CB126" i="2"/>
  <c r="CA273" i="2"/>
  <c r="BZ273" i="2"/>
  <c r="BZ263" i="2"/>
  <c r="BZ257" i="2"/>
  <c r="BZ250" i="2"/>
  <c r="BZ223" i="2"/>
  <c r="BZ219" i="2"/>
  <c r="BZ147" i="2"/>
  <c r="BZ143" i="2"/>
  <c r="BZ129" i="2"/>
  <c r="BZ126" i="2"/>
  <c r="BY273" i="2"/>
  <c r="BY263" i="2"/>
  <c r="BY261" i="2"/>
  <c r="BY259" i="2"/>
  <c r="BY257" i="2"/>
  <c r="BY250" i="2"/>
  <c r="BY223" i="2"/>
  <c r="BY219" i="2"/>
  <c r="BY166" i="2"/>
  <c r="BY164" i="2"/>
  <c r="BY158" i="2"/>
  <c r="BY147" i="2"/>
  <c r="BY143" i="2"/>
  <c r="BY141" i="2"/>
  <c r="BY129" i="2"/>
  <c r="BY126" i="2"/>
  <c r="BX273" i="2"/>
  <c r="BX263" i="2"/>
  <c r="BX261" i="2"/>
  <c r="BX259" i="2"/>
  <c r="BX257" i="2"/>
  <c r="BX250" i="2"/>
  <c r="BX223" i="2"/>
  <c r="BX219" i="2"/>
  <c r="BX166" i="2"/>
  <c r="BX158" i="2"/>
  <c r="BX147" i="2"/>
  <c r="BX143" i="2"/>
  <c r="BX141" i="2"/>
  <c r="BX129" i="2"/>
  <c r="BX126" i="2"/>
  <c r="BW273" i="2"/>
  <c r="BW263" i="2"/>
  <c r="BW261" i="2"/>
  <c r="BW259" i="2"/>
  <c r="BW257" i="2"/>
  <c r="BW223" i="2"/>
  <c r="BW219" i="2"/>
  <c r="BW166" i="2"/>
  <c r="BW158" i="2"/>
  <c r="BW147" i="2"/>
  <c r="BW143" i="2"/>
  <c r="BW129" i="2"/>
  <c r="BW126" i="2"/>
  <c r="BV263" i="2"/>
  <c r="BV257" i="2"/>
  <c r="BV250" i="2"/>
  <c r="BV143" i="2"/>
  <c r="BV141" i="2"/>
  <c r="BT162" i="2"/>
  <c r="BT158" i="2"/>
  <c r="BS166" i="2"/>
  <c r="BS164" i="2"/>
  <c r="BS162" i="2"/>
  <c r="BS158" i="2"/>
  <c r="BR166" i="2"/>
  <c r="BR162" i="2"/>
  <c r="BR158" i="2"/>
  <c r="BR141" i="2"/>
  <c r="BR129" i="2"/>
  <c r="BQ273" i="2"/>
  <c r="BQ166" i="2"/>
  <c r="BQ162" i="2"/>
  <c r="BQ158" i="2"/>
  <c r="BQ147" i="2"/>
  <c r="BQ143" i="2"/>
  <c r="BQ141" i="2"/>
  <c r="BQ129" i="2"/>
  <c r="BQ126" i="2"/>
  <c r="BL273" i="2"/>
  <c r="BH270" i="2"/>
  <c r="BG273" i="2"/>
  <c r="BG270" i="2"/>
  <c r="BF222" i="2"/>
  <c r="BD221" i="2"/>
  <c r="BD165" i="2"/>
  <c r="BD163" i="2"/>
  <c r="BD157" i="2"/>
  <c r="BD146" i="2"/>
  <c r="BC273" i="2"/>
  <c r="BA273" i="2"/>
  <c r="AZ273" i="2"/>
  <c r="AZ226" i="2"/>
  <c r="AZ166" i="2"/>
  <c r="AZ164" i="2"/>
  <c r="AZ158" i="2"/>
  <c r="AZ147" i="2"/>
  <c r="AY269" i="2"/>
  <c r="AX272" i="2"/>
  <c r="AW273" i="2"/>
  <c r="AV273" i="2"/>
  <c r="AU250" i="2"/>
  <c r="AT263" i="2"/>
  <c r="AT261" i="2"/>
  <c r="AT259" i="2"/>
  <c r="AT257" i="2"/>
  <c r="AT166" i="2"/>
  <c r="AT164" i="2"/>
  <c r="AT162" i="2"/>
  <c r="AT158" i="2"/>
  <c r="AT36" i="2"/>
  <c r="AS273" i="2"/>
  <c r="AS257" i="2"/>
  <c r="AR263" i="2"/>
  <c r="AR126" i="2"/>
  <c r="AQ272" i="2"/>
  <c r="AQ256" i="2"/>
  <c r="AQ249" i="2"/>
  <c r="AQ165" i="2"/>
  <c r="AQ163" i="2"/>
  <c r="AQ161" i="2"/>
  <c r="AQ157" i="2"/>
  <c r="AQ146" i="2"/>
  <c r="AQ142" i="2"/>
  <c r="AQ125" i="2"/>
  <c r="AP272" i="2"/>
  <c r="AP165" i="2"/>
  <c r="AP163" i="2"/>
  <c r="AP161" i="2"/>
  <c r="AP157" i="2"/>
  <c r="AP125" i="2"/>
  <c r="AO272" i="2"/>
  <c r="AO225" i="2"/>
  <c r="AO221" i="2"/>
  <c r="AO217" i="2"/>
  <c r="AO165" i="2"/>
  <c r="AO161" i="2"/>
  <c r="AO146" i="2"/>
  <c r="AO142" i="2"/>
  <c r="AO140" i="2"/>
  <c r="AO125" i="2"/>
  <c r="AN273" i="2"/>
  <c r="AM257" i="2"/>
  <c r="AM166" i="2"/>
  <c r="AM162" i="2"/>
  <c r="AM147" i="2"/>
  <c r="AM143" i="2"/>
  <c r="AM129" i="2"/>
  <c r="AM126" i="2"/>
  <c r="AK126" i="2"/>
  <c r="AI273" i="2"/>
  <c r="AI126" i="2"/>
  <c r="AH258" i="2"/>
  <c r="AH256" i="2"/>
  <c r="AH249" i="2"/>
  <c r="AH225" i="2"/>
  <c r="AH221" i="2"/>
  <c r="AH165" i="2"/>
  <c r="AH163" i="2"/>
  <c r="AH161" i="2"/>
  <c r="AH157" i="2"/>
  <c r="AH146" i="2"/>
  <c r="AH142" i="2"/>
  <c r="AH128" i="2"/>
  <c r="AH125" i="2"/>
  <c r="AH35" i="2"/>
  <c r="AH26" i="2"/>
  <c r="AG272" i="2"/>
  <c r="AG262" i="2"/>
  <c r="AG260" i="2"/>
  <c r="AG258" i="2"/>
  <c r="AG256" i="2"/>
  <c r="AG225" i="2"/>
  <c r="AG221" i="2"/>
  <c r="AG165" i="2"/>
  <c r="AG163" i="2"/>
  <c r="AG161" i="2"/>
  <c r="AG157" i="2"/>
  <c r="AG146" i="2"/>
  <c r="AG142" i="2"/>
  <c r="AG128" i="2"/>
  <c r="AG125" i="2"/>
  <c r="AG35" i="2"/>
  <c r="AG13" i="2"/>
  <c r="AF273" i="2"/>
  <c r="AF263" i="2"/>
  <c r="AF261" i="2"/>
  <c r="AF259" i="2"/>
  <c r="AF257" i="2"/>
  <c r="AF226" i="2"/>
  <c r="AF222" i="2"/>
  <c r="AF166" i="2"/>
  <c r="AF164" i="2"/>
  <c r="AF162" i="2"/>
  <c r="AF158" i="2"/>
  <c r="AF126" i="2"/>
  <c r="AE250" i="2"/>
  <c r="AE226" i="2"/>
  <c r="AE222" i="2"/>
  <c r="AE166" i="2"/>
  <c r="AE164" i="2"/>
  <c r="AE162" i="2"/>
  <c r="AE158" i="2"/>
  <c r="AE147" i="2"/>
  <c r="AE143" i="2"/>
  <c r="AE141" i="2"/>
  <c r="AE129" i="2"/>
  <c r="AE126" i="2"/>
  <c r="AD273" i="2"/>
  <c r="AD147" i="2"/>
  <c r="AD129" i="2"/>
  <c r="AD126" i="2"/>
  <c r="AC263" i="2"/>
  <c r="AC257" i="2"/>
  <c r="AC147" i="2"/>
  <c r="AB263" i="2"/>
  <c r="AB261" i="2"/>
  <c r="AB259" i="2"/>
  <c r="AB226" i="2"/>
  <c r="AB222" i="2"/>
  <c r="AB166" i="2"/>
  <c r="AB164" i="2"/>
  <c r="AB162" i="2"/>
  <c r="AB158" i="2"/>
  <c r="AB147" i="2"/>
  <c r="AB143" i="2"/>
  <c r="AB141" i="2"/>
  <c r="AB126" i="2"/>
  <c r="AB27" i="2"/>
  <c r="AA126" i="2"/>
  <c r="AA36" i="2"/>
  <c r="AA27" i="2"/>
  <c r="Z273" i="2"/>
  <c r="Y273" i="2"/>
  <c r="Y270" i="2"/>
  <c r="Y226" i="2"/>
  <c r="Y222" i="2"/>
  <c r="Y166" i="2"/>
  <c r="Y162" i="2"/>
  <c r="Y126" i="2"/>
  <c r="X257" i="2"/>
  <c r="W257" i="2"/>
  <c r="V273" i="2"/>
  <c r="V257" i="2"/>
  <c r="U273" i="2"/>
  <c r="U257" i="2"/>
  <c r="U222" i="2"/>
  <c r="U164" i="2"/>
  <c r="U158" i="2"/>
  <c r="U147" i="2"/>
  <c r="U143" i="2"/>
  <c r="U129" i="2"/>
  <c r="U126" i="2"/>
  <c r="U14" i="2"/>
  <c r="T272" i="2"/>
  <c r="T125" i="2"/>
  <c r="S273" i="2"/>
  <c r="S126" i="2"/>
  <c r="R272" i="2"/>
  <c r="R256" i="2"/>
  <c r="R221" i="2"/>
  <c r="P273" i="2"/>
  <c r="P166" i="2"/>
  <c r="P164" i="2"/>
  <c r="P162" i="2"/>
  <c r="P158" i="2"/>
  <c r="O273" i="2"/>
  <c r="O166" i="2"/>
  <c r="O162" i="2"/>
  <c r="O147" i="2"/>
  <c r="O143" i="2"/>
  <c r="O129" i="2"/>
  <c r="O126" i="2"/>
  <c r="N272" i="2"/>
  <c r="N128" i="2"/>
  <c r="L273" i="2"/>
  <c r="L226" i="2"/>
  <c r="L222" i="2"/>
  <c r="L164" i="2"/>
  <c r="L158" i="2"/>
  <c r="L147" i="2"/>
  <c r="L143" i="2"/>
  <c r="L129" i="2"/>
  <c r="L126" i="2"/>
  <c r="K272" i="2"/>
  <c r="K225" i="2"/>
  <c r="K221" i="2"/>
  <c r="K146" i="2"/>
  <c r="J148" i="2"/>
  <c r="I272" i="2"/>
  <c r="I225" i="2"/>
  <c r="I221" i="2"/>
  <c r="I146" i="2"/>
  <c r="I142" i="2"/>
  <c r="I140" i="2"/>
  <c r="I125" i="2"/>
  <c r="I324" i="2" l="1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Y324" i="2"/>
  <c r="CZ324" i="2"/>
  <c r="DA324" i="2"/>
  <c r="DB324" i="2"/>
  <c r="DC324" i="2"/>
  <c r="DD324" i="2"/>
  <c r="DE324" i="2"/>
  <c r="DF324" i="2"/>
  <c r="DG324" i="2"/>
  <c r="DH324" i="2"/>
  <c r="DI324" i="2"/>
  <c r="DJ324" i="2"/>
  <c r="DK324" i="2"/>
  <c r="DL324" i="2"/>
  <c r="DM324" i="2"/>
  <c r="DN324" i="2"/>
  <c r="DO324" i="2"/>
  <c r="DP324" i="2"/>
  <c r="DQ324" i="2"/>
  <c r="DR324" i="2"/>
  <c r="DS324" i="2"/>
  <c r="DT324" i="2"/>
  <c r="DU324" i="2"/>
  <c r="DV324" i="2"/>
  <c r="DW324" i="2"/>
  <c r="DX324" i="2"/>
  <c r="DY324" i="2"/>
  <c r="DZ324" i="2"/>
  <c r="EA324" i="2"/>
  <c r="EB324" i="2"/>
  <c r="EC324" i="2"/>
  <c r="ED324" i="2"/>
  <c r="EE324" i="2"/>
  <c r="EF324" i="2"/>
  <c r="EG324" i="2"/>
  <c r="EH324" i="2"/>
  <c r="EI324" i="2"/>
  <c r="EJ324" i="2"/>
  <c r="EK324" i="2"/>
  <c r="EL324" i="2"/>
  <c r="EM324" i="2"/>
  <c r="EN324" i="2"/>
  <c r="EO324" i="2"/>
  <c r="EP324" i="2"/>
  <c r="EQ324" i="2"/>
  <c r="ER324" i="2"/>
  <c r="ES324" i="2"/>
  <c r="ET324" i="2"/>
  <c r="EU324" i="2"/>
  <c r="EV324" i="2"/>
  <c r="EW324" i="2"/>
  <c r="EX324" i="2"/>
  <c r="EY324" i="2"/>
  <c r="EZ324" i="2"/>
  <c r="FA324" i="2"/>
  <c r="FB324" i="2"/>
  <c r="FC324" i="2"/>
  <c r="FD324" i="2"/>
  <c r="FE324" i="2"/>
  <c r="FF324" i="2"/>
  <c r="H324" i="2"/>
  <c r="FL251" i="2"/>
  <c r="FL250" i="2"/>
  <c r="FL104" i="2"/>
  <c r="FL103" i="2"/>
  <c r="FL102" i="2"/>
  <c r="FL101" i="2"/>
  <c r="FL100" i="2"/>
  <c r="FL99" i="2"/>
  <c r="FL98" i="2"/>
  <c r="FC321" i="2"/>
  <c r="FB321" i="2"/>
  <c r="FC311" i="2"/>
  <c r="FB311" i="2"/>
  <c r="FC305" i="2"/>
  <c r="FB305" i="2"/>
  <c r="FC299" i="2"/>
  <c r="FC303" i="2" s="1"/>
  <c r="FB299" i="2"/>
  <c r="FB303" i="2" s="1"/>
  <c r="FC298" i="2"/>
  <c r="FC302" i="2" s="1"/>
  <c r="FB298" i="2"/>
  <c r="FB302" i="2" s="1"/>
  <c r="FC297" i="2"/>
  <c r="FC301" i="2" s="1"/>
  <c r="FB297" i="2"/>
  <c r="FB301" i="2" s="1"/>
  <c r="FC296" i="2"/>
  <c r="FC300" i="2" s="1"/>
  <c r="FB296" i="2"/>
  <c r="FB300" i="2" s="1"/>
  <c r="FC289" i="2"/>
  <c r="FB289" i="2"/>
  <c r="FC279" i="2"/>
  <c r="FB279" i="2"/>
  <c r="FC277" i="2"/>
  <c r="FC310" i="2" s="1"/>
  <c r="FB277" i="2"/>
  <c r="FB310" i="2" s="1"/>
  <c r="FC268" i="2"/>
  <c r="FB268" i="2"/>
  <c r="FC255" i="2"/>
  <c r="FC266" i="2" s="1"/>
  <c r="FC319" i="2" s="1"/>
  <c r="FB255" i="2"/>
  <c r="FB266" i="2" s="1"/>
  <c r="FB319" i="2" s="1"/>
  <c r="FC248" i="2"/>
  <c r="FC253" i="2" s="1"/>
  <c r="FC318" i="2" s="1"/>
  <c r="FB248" i="2"/>
  <c r="FB253" i="2" s="1"/>
  <c r="FB318" i="2" s="1"/>
  <c r="FC243" i="2"/>
  <c r="FC246" i="2" s="1"/>
  <c r="FB243" i="2"/>
  <c r="FB246" i="2" s="1"/>
  <c r="FC234" i="2"/>
  <c r="FC241" i="2" s="1"/>
  <c r="FC316" i="2" s="1"/>
  <c r="FB234" i="2"/>
  <c r="FB241" i="2" s="1"/>
  <c r="FB316" i="2" s="1"/>
  <c r="FC175" i="2"/>
  <c r="FC232" i="2" s="1"/>
  <c r="FC315" i="2" s="1"/>
  <c r="FB175" i="2"/>
  <c r="FB232" i="2" s="1"/>
  <c r="FB315" i="2" s="1"/>
  <c r="FC156" i="2"/>
  <c r="FC173" i="2" s="1"/>
  <c r="FC314" i="2" s="1"/>
  <c r="FB156" i="2"/>
  <c r="FB173" i="2" s="1"/>
  <c r="FB314" i="2" s="1"/>
  <c r="FC115" i="2"/>
  <c r="FC154" i="2" s="1"/>
  <c r="FB115" i="2"/>
  <c r="FB154" i="2" s="1"/>
  <c r="FC113" i="2"/>
  <c r="FC306" i="2" s="1"/>
  <c r="FB113" i="2"/>
  <c r="FB306" i="2" s="1"/>
  <c r="FD321" i="2"/>
  <c r="FD311" i="2"/>
  <c r="FD305" i="2"/>
  <c r="FD299" i="2"/>
  <c r="FD303" i="2" s="1"/>
  <c r="FD298" i="2"/>
  <c r="FD302" i="2" s="1"/>
  <c r="FD297" i="2"/>
  <c r="FD301" i="2" s="1"/>
  <c r="FD296" i="2"/>
  <c r="FD300" i="2" s="1"/>
  <c r="FD289" i="2"/>
  <c r="FD279" i="2"/>
  <c r="FD277" i="2"/>
  <c r="FD310" i="2" s="1"/>
  <c r="FD268" i="2"/>
  <c r="FD255" i="2"/>
  <c r="FD266" i="2" s="1"/>
  <c r="FD319" i="2" s="1"/>
  <c r="FD248" i="2"/>
  <c r="FD253" i="2" s="1"/>
  <c r="FD318" i="2" s="1"/>
  <c r="FD243" i="2"/>
  <c r="FD246" i="2" s="1"/>
  <c r="FD234" i="2"/>
  <c r="FD241" i="2" s="1"/>
  <c r="FD175" i="2"/>
  <c r="FD232" i="2" s="1"/>
  <c r="FD315" i="2" s="1"/>
  <c r="FD156" i="2"/>
  <c r="FD173" i="2" s="1"/>
  <c r="FD314" i="2" s="1"/>
  <c r="FD115" i="2"/>
  <c r="FD154" i="2" s="1"/>
  <c r="FD113" i="2"/>
  <c r="FD306" i="2" s="1"/>
  <c r="FL27" i="2"/>
  <c r="FL26" i="2"/>
  <c r="FL14" i="2"/>
  <c r="FL13" i="2"/>
  <c r="FL51" i="2"/>
  <c r="FL50" i="2"/>
  <c r="FL49" i="2"/>
  <c r="FL48" i="2"/>
  <c r="FL47" i="2"/>
  <c r="FL46" i="2"/>
  <c r="FL45" i="2"/>
  <c r="FL44" i="2"/>
  <c r="FL43" i="2"/>
  <c r="FL42" i="2"/>
  <c r="FL41" i="2"/>
  <c r="FL39" i="2"/>
  <c r="FL38" i="2"/>
  <c r="FL37" i="2"/>
  <c r="FL36" i="2"/>
  <c r="FL35" i="2"/>
  <c r="FL70" i="2"/>
  <c r="FL69" i="2"/>
  <c r="FL68" i="2"/>
  <c r="FL67" i="2"/>
  <c r="FL66" i="2"/>
  <c r="FL65" i="2"/>
  <c r="FL64" i="2"/>
  <c r="FL63" i="2"/>
  <c r="FL62" i="2"/>
  <c r="FL61" i="2"/>
  <c r="FL60" i="2"/>
  <c r="FL59" i="2"/>
  <c r="FL58" i="2"/>
  <c r="FL57" i="2"/>
  <c r="FL56" i="2"/>
  <c r="FL55" i="2"/>
  <c r="FL54" i="2"/>
  <c r="FL53" i="2"/>
  <c r="FL52" i="2"/>
  <c r="FL195" i="2"/>
  <c r="FL189" i="2"/>
  <c r="FL188" i="2"/>
  <c r="FL216" i="2"/>
  <c r="FL215" i="2"/>
  <c r="FL214" i="2"/>
  <c r="FL202" i="2"/>
  <c r="FL201" i="2"/>
  <c r="FL200" i="2"/>
  <c r="FL197" i="2"/>
  <c r="FL199" i="2"/>
  <c r="FL196" i="2"/>
  <c r="FL198" i="2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W321" i="2"/>
  <c r="V321" i="2"/>
  <c r="U321" i="2"/>
  <c r="T321" i="2"/>
  <c r="S321" i="2"/>
  <c r="R321" i="2"/>
  <c r="Q321" i="2"/>
  <c r="P321" i="2"/>
  <c r="O321" i="2"/>
  <c r="N321" i="2"/>
  <c r="M321" i="2"/>
  <c r="W311" i="2"/>
  <c r="V311" i="2"/>
  <c r="U311" i="2"/>
  <c r="T311" i="2"/>
  <c r="S311" i="2"/>
  <c r="R311" i="2"/>
  <c r="Q311" i="2"/>
  <c r="P311" i="2"/>
  <c r="O311" i="2"/>
  <c r="N311" i="2"/>
  <c r="M311" i="2"/>
  <c r="W305" i="2"/>
  <c r="V305" i="2"/>
  <c r="U305" i="2"/>
  <c r="T305" i="2"/>
  <c r="S305" i="2"/>
  <c r="R305" i="2"/>
  <c r="Q305" i="2"/>
  <c r="P305" i="2"/>
  <c r="O305" i="2"/>
  <c r="N305" i="2"/>
  <c r="M305" i="2"/>
  <c r="W299" i="2"/>
  <c r="W303" i="2" s="1"/>
  <c r="V299" i="2"/>
  <c r="V303" i="2" s="1"/>
  <c r="U299" i="2"/>
  <c r="U303" i="2" s="1"/>
  <c r="T299" i="2"/>
  <c r="T303" i="2" s="1"/>
  <c r="S299" i="2"/>
  <c r="S303" i="2" s="1"/>
  <c r="R299" i="2"/>
  <c r="R303" i="2" s="1"/>
  <c r="Q299" i="2"/>
  <c r="Q303" i="2" s="1"/>
  <c r="P299" i="2"/>
  <c r="P303" i="2" s="1"/>
  <c r="O299" i="2"/>
  <c r="O303" i="2" s="1"/>
  <c r="N299" i="2"/>
  <c r="N303" i="2" s="1"/>
  <c r="M299" i="2"/>
  <c r="M303" i="2" s="1"/>
  <c r="W298" i="2"/>
  <c r="W302" i="2" s="1"/>
  <c r="V298" i="2"/>
  <c r="V302" i="2" s="1"/>
  <c r="U298" i="2"/>
  <c r="U302" i="2" s="1"/>
  <c r="T298" i="2"/>
  <c r="T302" i="2" s="1"/>
  <c r="S298" i="2"/>
  <c r="S302" i="2" s="1"/>
  <c r="R298" i="2"/>
  <c r="R302" i="2" s="1"/>
  <c r="Q298" i="2"/>
  <c r="Q302" i="2" s="1"/>
  <c r="P298" i="2"/>
  <c r="P302" i="2" s="1"/>
  <c r="O298" i="2"/>
  <c r="O302" i="2" s="1"/>
  <c r="N298" i="2"/>
  <c r="N302" i="2" s="1"/>
  <c r="M298" i="2"/>
  <c r="M302" i="2" s="1"/>
  <c r="W297" i="2"/>
  <c r="W301" i="2" s="1"/>
  <c r="V297" i="2"/>
  <c r="V301" i="2" s="1"/>
  <c r="U297" i="2"/>
  <c r="U301" i="2" s="1"/>
  <c r="T297" i="2"/>
  <c r="T301" i="2" s="1"/>
  <c r="S297" i="2"/>
  <c r="S301" i="2" s="1"/>
  <c r="R297" i="2"/>
  <c r="R301" i="2" s="1"/>
  <c r="Q297" i="2"/>
  <c r="Q301" i="2" s="1"/>
  <c r="P297" i="2"/>
  <c r="P301" i="2" s="1"/>
  <c r="O297" i="2"/>
  <c r="O301" i="2" s="1"/>
  <c r="N297" i="2"/>
  <c r="N301" i="2" s="1"/>
  <c r="M297" i="2"/>
  <c r="M301" i="2" s="1"/>
  <c r="W296" i="2"/>
  <c r="W300" i="2" s="1"/>
  <c r="V296" i="2"/>
  <c r="V300" i="2" s="1"/>
  <c r="U296" i="2"/>
  <c r="U300" i="2" s="1"/>
  <c r="T296" i="2"/>
  <c r="T300" i="2" s="1"/>
  <c r="S296" i="2"/>
  <c r="S300" i="2" s="1"/>
  <c r="R296" i="2"/>
  <c r="R300" i="2" s="1"/>
  <c r="Q296" i="2"/>
  <c r="Q300" i="2" s="1"/>
  <c r="P296" i="2"/>
  <c r="P300" i="2" s="1"/>
  <c r="O296" i="2"/>
  <c r="O300" i="2" s="1"/>
  <c r="N296" i="2"/>
  <c r="N300" i="2" s="1"/>
  <c r="M296" i="2"/>
  <c r="M300" i="2" s="1"/>
  <c r="W289" i="2"/>
  <c r="V289" i="2"/>
  <c r="U289" i="2"/>
  <c r="T289" i="2"/>
  <c r="S289" i="2"/>
  <c r="R289" i="2"/>
  <c r="Q289" i="2"/>
  <c r="P289" i="2"/>
  <c r="O289" i="2"/>
  <c r="N289" i="2"/>
  <c r="M289" i="2"/>
  <c r="W279" i="2"/>
  <c r="V279" i="2"/>
  <c r="U279" i="2"/>
  <c r="T279" i="2"/>
  <c r="S279" i="2"/>
  <c r="R279" i="2"/>
  <c r="Q279" i="2"/>
  <c r="P279" i="2"/>
  <c r="O279" i="2"/>
  <c r="N279" i="2"/>
  <c r="M279" i="2"/>
  <c r="W277" i="2"/>
  <c r="W310" i="2" s="1"/>
  <c r="V277" i="2"/>
  <c r="V310" i="2" s="1"/>
  <c r="U277" i="2"/>
  <c r="U320" i="2" s="1"/>
  <c r="T277" i="2"/>
  <c r="T320" i="2" s="1"/>
  <c r="S277" i="2"/>
  <c r="S320" i="2" s="1"/>
  <c r="R277" i="2"/>
  <c r="R320" i="2" s="1"/>
  <c r="Q277" i="2"/>
  <c r="Q320" i="2" s="1"/>
  <c r="P277" i="2"/>
  <c r="P320" i="2" s="1"/>
  <c r="O277" i="2"/>
  <c r="O320" i="2" s="1"/>
  <c r="N277" i="2"/>
  <c r="N320" i="2" s="1"/>
  <c r="M277" i="2"/>
  <c r="M320" i="2" s="1"/>
  <c r="W268" i="2"/>
  <c r="V268" i="2"/>
  <c r="U268" i="2"/>
  <c r="T268" i="2"/>
  <c r="S268" i="2"/>
  <c r="R268" i="2"/>
  <c r="Q268" i="2"/>
  <c r="P268" i="2"/>
  <c r="O268" i="2"/>
  <c r="N268" i="2"/>
  <c r="M268" i="2"/>
  <c r="W255" i="2"/>
  <c r="W266" i="2" s="1"/>
  <c r="V255" i="2"/>
  <c r="V266" i="2" s="1"/>
  <c r="V319" i="2" s="1"/>
  <c r="U255" i="2"/>
  <c r="U266" i="2" s="1"/>
  <c r="U319" i="2" s="1"/>
  <c r="T255" i="2"/>
  <c r="T266" i="2" s="1"/>
  <c r="T319" i="2" s="1"/>
  <c r="S255" i="2"/>
  <c r="S266" i="2" s="1"/>
  <c r="S319" i="2" s="1"/>
  <c r="R255" i="2"/>
  <c r="R266" i="2" s="1"/>
  <c r="R319" i="2" s="1"/>
  <c r="Q255" i="2"/>
  <c r="Q266" i="2" s="1"/>
  <c r="Q319" i="2" s="1"/>
  <c r="P255" i="2"/>
  <c r="P266" i="2" s="1"/>
  <c r="P319" i="2" s="1"/>
  <c r="O255" i="2"/>
  <c r="O266" i="2" s="1"/>
  <c r="O319" i="2" s="1"/>
  <c r="N255" i="2"/>
  <c r="N266" i="2" s="1"/>
  <c r="N319" i="2" s="1"/>
  <c r="M255" i="2"/>
  <c r="M266" i="2" s="1"/>
  <c r="M319" i="2" s="1"/>
  <c r="W248" i="2"/>
  <c r="W253" i="2" s="1"/>
  <c r="W318" i="2" s="1"/>
  <c r="V248" i="2"/>
  <c r="V253" i="2" s="1"/>
  <c r="V318" i="2" s="1"/>
  <c r="U248" i="2"/>
  <c r="U253" i="2" s="1"/>
  <c r="U318" i="2" s="1"/>
  <c r="T248" i="2"/>
  <c r="T253" i="2" s="1"/>
  <c r="T318" i="2" s="1"/>
  <c r="S248" i="2"/>
  <c r="S253" i="2" s="1"/>
  <c r="S318" i="2" s="1"/>
  <c r="R248" i="2"/>
  <c r="R253" i="2" s="1"/>
  <c r="R318" i="2" s="1"/>
  <c r="Q248" i="2"/>
  <c r="Q253" i="2" s="1"/>
  <c r="Q318" i="2" s="1"/>
  <c r="P248" i="2"/>
  <c r="P253" i="2" s="1"/>
  <c r="P318" i="2" s="1"/>
  <c r="O248" i="2"/>
  <c r="O253" i="2" s="1"/>
  <c r="O318" i="2" s="1"/>
  <c r="N248" i="2"/>
  <c r="N253" i="2" s="1"/>
  <c r="N318" i="2" s="1"/>
  <c r="M248" i="2"/>
  <c r="M253" i="2" s="1"/>
  <c r="M318" i="2" s="1"/>
  <c r="W243" i="2"/>
  <c r="W246" i="2" s="1"/>
  <c r="V243" i="2"/>
  <c r="V246" i="2" s="1"/>
  <c r="U243" i="2"/>
  <c r="U246" i="2" s="1"/>
  <c r="T243" i="2"/>
  <c r="T246" i="2" s="1"/>
  <c r="S243" i="2"/>
  <c r="S246" i="2" s="1"/>
  <c r="R243" i="2"/>
  <c r="R246" i="2" s="1"/>
  <c r="R317" i="2" s="1"/>
  <c r="Q243" i="2"/>
  <c r="Q246" i="2" s="1"/>
  <c r="P243" i="2"/>
  <c r="P246" i="2" s="1"/>
  <c r="P317" i="2" s="1"/>
  <c r="O243" i="2"/>
  <c r="O246" i="2" s="1"/>
  <c r="O317" i="2" s="1"/>
  <c r="N243" i="2"/>
  <c r="N246" i="2" s="1"/>
  <c r="M243" i="2"/>
  <c r="M246" i="2" s="1"/>
  <c r="M317" i="2" s="1"/>
  <c r="W234" i="2"/>
  <c r="W241" i="2" s="1"/>
  <c r="W316" i="2" s="1"/>
  <c r="V234" i="2"/>
  <c r="V241" i="2" s="1"/>
  <c r="U234" i="2"/>
  <c r="U241" i="2" s="1"/>
  <c r="T234" i="2"/>
  <c r="T241" i="2" s="1"/>
  <c r="T308" i="2" s="1"/>
  <c r="S234" i="2"/>
  <c r="S241" i="2" s="1"/>
  <c r="R234" i="2"/>
  <c r="R241" i="2" s="1"/>
  <c r="R308" i="2" s="1"/>
  <c r="Q234" i="2"/>
  <c r="Q241" i="2" s="1"/>
  <c r="P234" i="2"/>
  <c r="P241" i="2" s="1"/>
  <c r="P316" i="2" s="1"/>
  <c r="O234" i="2"/>
  <c r="O241" i="2" s="1"/>
  <c r="N234" i="2"/>
  <c r="N241" i="2" s="1"/>
  <c r="N316" i="2" s="1"/>
  <c r="M234" i="2"/>
  <c r="M241" i="2" s="1"/>
  <c r="M316" i="2" s="1"/>
  <c r="W175" i="2"/>
  <c r="W232" i="2" s="1"/>
  <c r="W315" i="2" s="1"/>
  <c r="V175" i="2"/>
  <c r="V232" i="2" s="1"/>
  <c r="V315" i="2" s="1"/>
  <c r="U175" i="2"/>
  <c r="U232" i="2" s="1"/>
  <c r="U315" i="2" s="1"/>
  <c r="T175" i="2"/>
  <c r="T232" i="2" s="1"/>
  <c r="T315" i="2" s="1"/>
  <c r="S175" i="2"/>
  <c r="S232" i="2" s="1"/>
  <c r="S315" i="2" s="1"/>
  <c r="R175" i="2"/>
  <c r="R232" i="2" s="1"/>
  <c r="R315" i="2" s="1"/>
  <c r="Q175" i="2"/>
  <c r="Q232" i="2" s="1"/>
  <c r="Q315" i="2" s="1"/>
  <c r="P175" i="2"/>
  <c r="P232" i="2" s="1"/>
  <c r="P315" i="2" s="1"/>
  <c r="O175" i="2"/>
  <c r="O232" i="2" s="1"/>
  <c r="O315" i="2" s="1"/>
  <c r="N175" i="2"/>
  <c r="N232" i="2" s="1"/>
  <c r="N315" i="2" s="1"/>
  <c r="M175" i="2"/>
  <c r="M232" i="2" s="1"/>
  <c r="M315" i="2" s="1"/>
  <c r="W156" i="2"/>
  <c r="W173" i="2" s="1"/>
  <c r="W314" i="2" s="1"/>
  <c r="V156" i="2"/>
  <c r="V173" i="2" s="1"/>
  <c r="V314" i="2" s="1"/>
  <c r="U156" i="2"/>
  <c r="U173" i="2" s="1"/>
  <c r="U314" i="2" s="1"/>
  <c r="T156" i="2"/>
  <c r="T173" i="2" s="1"/>
  <c r="T314" i="2" s="1"/>
  <c r="S156" i="2"/>
  <c r="S173" i="2" s="1"/>
  <c r="S314" i="2" s="1"/>
  <c r="R156" i="2"/>
  <c r="R173" i="2" s="1"/>
  <c r="R314" i="2" s="1"/>
  <c r="Q156" i="2"/>
  <c r="Q173" i="2" s="1"/>
  <c r="Q314" i="2" s="1"/>
  <c r="P156" i="2"/>
  <c r="P173" i="2" s="1"/>
  <c r="P314" i="2" s="1"/>
  <c r="O156" i="2"/>
  <c r="O173" i="2" s="1"/>
  <c r="O314" i="2" s="1"/>
  <c r="N156" i="2"/>
  <c r="N173" i="2" s="1"/>
  <c r="N314" i="2" s="1"/>
  <c r="M156" i="2"/>
  <c r="M173" i="2" s="1"/>
  <c r="M314" i="2" s="1"/>
  <c r="W115" i="2"/>
  <c r="W154" i="2" s="1"/>
  <c r="V115" i="2"/>
  <c r="V154" i="2" s="1"/>
  <c r="V313" i="2" s="1"/>
  <c r="U115" i="2"/>
  <c r="U154" i="2" s="1"/>
  <c r="T115" i="2"/>
  <c r="T154" i="2" s="1"/>
  <c r="S115" i="2"/>
  <c r="S154" i="2" s="1"/>
  <c r="R115" i="2"/>
  <c r="R154" i="2" s="1"/>
  <c r="Q115" i="2"/>
  <c r="Q154" i="2" s="1"/>
  <c r="P115" i="2"/>
  <c r="P154" i="2" s="1"/>
  <c r="O115" i="2"/>
  <c r="O154" i="2" s="1"/>
  <c r="N115" i="2"/>
  <c r="N154" i="2" s="1"/>
  <c r="N313" i="2" s="1"/>
  <c r="M115" i="2"/>
  <c r="M154" i="2" s="1"/>
  <c r="W113" i="2"/>
  <c r="W312" i="2" s="1"/>
  <c r="V113" i="2"/>
  <c r="V312" i="2" s="1"/>
  <c r="U113" i="2"/>
  <c r="U312" i="2" s="1"/>
  <c r="T113" i="2"/>
  <c r="T312" i="2" s="1"/>
  <c r="S113" i="2"/>
  <c r="S306" i="2" s="1"/>
  <c r="R113" i="2"/>
  <c r="R306" i="2" s="1"/>
  <c r="Q113" i="2"/>
  <c r="P113" i="2"/>
  <c r="O113" i="2"/>
  <c r="N113" i="2"/>
  <c r="M113" i="2"/>
  <c r="M312" i="2" s="1"/>
  <c r="AH321" i="2"/>
  <c r="AG321" i="2"/>
  <c r="AF321" i="2"/>
  <c r="AE321" i="2"/>
  <c r="AD321" i="2"/>
  <c r="AC321" i="2"/>
  <c r="AB321" i="2"/>
  <c r="AA321" i="2"/>
  <c r="Z321" i="2"/>
  <c r="Y321" i="2"/>
  <c r="X321" i="2"/>
  <c r="AH311" i="2"/>
  <c r="AG311" i="2"/>
  <c r="AF311" i="2"/>
  <c r="AE311" i="2"/>
  <c r="AD311" i="2"/>
  <c r="AC311" i="2"/>
  <c r="AB311" i="2"/>
  <c r="AA311" i="2"/>
  <c r="Z311" i="2"/>
  <c r="Y311" i="2"/>
  <c r="X311" i="2"/>
  <c r="AH305" i="2"/>
  <c r="AG305" i="2"/>
  <c r="AF305" i="2"/>
  <c r="AE305" i="2"/>
  <c r="AD305" i="2"/>
  <c r="AC305" i="2"/>
  <c r="AB305" i="2"/>
  <c r="AA305" i="2"/>
  <c r="Z305" i="2"/>
  <c r="Y305" i="2"/>
  <c r="X305" i="2"/>
  <c r="AH299" i="2"/>
  <c r="AH303" i="2" s="1"/>
  <c r="AG299" i="2"/>
  <c r="AG303" i="2" s="1"/>
  <c r="AF299" i="2"/>
  <c r="AF303" i="2" s="1"/>
  <c r="AE299" i="2"/>
  <c r="AE303" i="2" s="1"/>
  <c r="AD299" i="2"/>
  <c r="AD303" i="2" s="1"/>
  <c r="AC299" i="2"/>
  <c r="AC303" i="2" s="1"/>
  <c r="AB299" i="2"/>
  <c r="AB303" i="2" s="1"/>
  <c r="AA299" i="2"/>
  <c r="AA303" i="2" s="1"/>
  <c r="Z299" i="2"/>
  <c r="Z303" i="2" s="1"/>
  <c r="Y299" i="2"/>
  <c r="Y303" i="2" s="1"/>
  <c r="X299" i="2"/>
  <c r="X303" i="2" s="1"/>
  <c r="AH298" i="2"/>
  <c r="AH302" i="2" s="1"/>
  <c r="AG298" i="2"/>
  <c r="AG302" i="2" s="1"/>
  <c r="AF298" i="2"/>
  <c r="AF302" i="2" s="1"/>
  <c r="AE298" i="2"/>
  <c r="AE302" i="2" s="1"/>
  <c r="AD298" i="2"/>
  <c r="AD302" i="2" s="1"/>
  <c r="AC298" i="2"/>
  <c r="AC302" i="2" s="1"/>
  <c r="AB298" i="2"/>
  <c r="AB302" i="2" s="1"/>
  <c r="AA298" i="2"/>
  <c r="AA302" i="2" s="1"/>
  <c r="Z298" i="2"/>
  <c r="Z302" i="2" s="1"/>
  <c r="Y298" i="2"/>
  <c r="Y302" i="2" s="1"/>
  <c r="X298" i="2"/>
  <c r="X302" i="2" s="1"/>
  <c r="AH297" i="2"/>
  <c r="AH301" i="2" s="1"/>
  <c r="AG297" i="2"/>
  <c r="AG301" i="2" s="1"/>
  <c r="AF297" i="2"/>
  <c r="AF301" i="2" s="1"/>
  <c r="AE297" i="2"/>
  <c r="AE301" i="2" s="1"/>
  <c r="AD297" i="2"/>
  <c r="AD301" i="2" s="1"/>
  <c r="AC297" i="2"/>
  <c r="AC301" i="2" s="1"/>
  <c r="AB297" i="2"/>
  <c r="AB301" i="2" s="1"/>
  <c r="AA297" i="2"/>
  <c r="AA301" i="2" s="1"/>
  <c r="Z297" i="2"/>
  <c r="Z301" i="2" s="1"/>
  <c r="Y297" i="2"/>
  <c r="Y301" i="2" s="1"/>
  <c r="X297" i="2"/>
  <c r="X301" i="2" s="1"/>
  <c r="AH296" i="2"/>
  <c r="AH300" i="2" s="1"/>
  <c r="AG296" i="2"/>
  <c r="AG300" i="2" s="1"/>
  <c r="AF296" i="2"/>
  <c r="AF300" i="2" s="1"/>
  <c r="AE296" i="2"/>
  <c r="AE300" i="2" s="1"/>
  <c r="AD296" i="2"/>
  <c r="AD300" i="2" s="1"/>
  <c r="AC296" i="2"/>
  <c r="AC300" i="2" s="1"/>
  <c r="AB296" i="2"/>
  <c r="AB300" i="2" s="1"/>
  <c r="AA296" i="2"/>
  <c r="AA300" i="2" s="1"/>
  <c r="Z296" i="2"/>
  <c r="Z300" i="2" s="1"/>
  <c r="Y296" i="2"/>
  <c r="Y300" i="2" s="1"/>
  <c r="X296" i="2"/>
  <c r="X300" i="2" s="1"/>
  <c r="AH289" i="2"/>
  <c r="AG289" i="2"/>
  <c r="AF289" i="2"/>
  <c r="AE289" i="2"/>
  <c r="AD289" i="2"/>
  <c r="AC289" i="2"/>
  <c r="AB289" i="2"/>
  <c r="AA289" i="2"/>
  <c r="Z289" i="2"/>
  <c r="Y289" i="2"/>
  <c r="X289" i="2"/>
  <c r="AH279" i="2"/>
  <c r="AG279" i="2"/>
  <c r="AF279" i="2"/>
  <c r="AE279" i="2"/>
  <c r="AD279" i="2"/>
  <c r="AC279" i="2"/>
  <c r="AB279" i="2"/>
  <c r="AA279" i="2"/>
  <c r="Z279" i="2"/>
  <c r="Y279" i="2"/>
  <c r="X279" i="2"/>
  <c r="AH277" i="2"/>
  <c r="AH310" i="2" s="1"/>
  <c r="AG277" i="2"/>
  <c r="AG310" i="2" s="1"/>
  <c r="AF277" i="2"/>
  <c r="AF320" i="2" s="1"/>
  <c r="AE277" i="2"/>
  <c r="AE320" i="2" s="1"/>
  <c r="AD277" i="2"/>
  <c r="AD320" i="2" s="1"/>
  <c r="AC277" i="2"/>
  <c r="AC320" i="2" s="1"/>
  <c r="AB277" i="2"/>
  <c r="AB320" i="2" s="1"/>
  <c r="AA277" i="2"/>
  <c r="AA320" i="2" s="1"/>
  <c r="Z277" i="2"/>
  <c r="Z320" i="2" s="1"/>
  <c r="Y277" i="2"/>
  <c r="Y320" i="2" s="1"/>
  <c r="X277" i="2"/>
  <c r="X320" i="2" s="1"/>
  <c r="AH268" i="2"/>
  <c r="AG268" i="2"/>
  <c r="AF268" i="2"/>
  <c r="AE268" i="2"/>
  <c r="AD268" i="2"/>
  <c r="AC268" i="2"/>
  <c r="AB268" i="2"/>
  <c r="AA268" i="2"/>
  <c r="Z268" i="2"/>
  <c r="Y268" i="2"/>
  <c r="X268" i="2"/>
  <c r="AH255" i="2"/>
  <c r="AH266" i="2" s="1"/>
  <c r="AH319" i="2" s="1"/>
  <c r="AG255" i="2"/>
  <c r="AG266" i="2" s="1"/>
  <c r="AG319" i="2" s="1"/>
  <c r="AF255" i="2"/>
  <c r="AF266" i="2" s="1"/>
  <c r="AF319" i="2" s="1"/>
  <c r="AE255" i="2"/>
  <c r="AE266" i="2" s="1"/>
  <c r="AE319" i="2" s="1"/>
  <c r="AD255" i="2"/>
  <c r="AD266" i="2" s="1"/>
  <c r="AD319" i="2" s="1"/>
  <c r="AC255" i="2"/>
  <c r="AC266" i="2" s="1"/>
  <c r="AC319" i="2" s="1"/>
  <c r="AB255" i="2"/>
  <c r="AB266" i="2" s="1"/>
  <c r="AB319" i="2" s="1"/>
  <c r="AA255" i="2"/>
  <c r="AA266" i="2" s="1"/>
  <c r="AA319" i="2" s="1"/>
  <c r="Z255" i="2"/>
  <c r="Z266" i="2" s="1"/>
  <c r="Z319" i="2" s="1"/>
  <c r="Y255" i="2"/>
  <c r="Y266" i="2" s="1"/>
  <c r="Y319" i="2" s="1"/>
  <c r="X255" i="2"/>
  <c r="X266" i="2" s="1"/>
  <c r="X319" i="2" s="1"/>
  <c r="AH248" i="2"/>
  <c r="AH253" i="2" s="1"/>
  <c r="AH318" i="2" s="1"/>
  <c r="AG248" i="2"/>
  <c r="AG253" i="2" s="1"/>
  <c r="AG318" i="2" s="1"/>
  <c r="AF248" i="2"/>
  <c r="AF253" i="2" s="1"/>
  <c r="AF318" i="2" s="1"/>
  <c r="AE248" i="2"/>
  <c r="AE253" i="2" s="1"/>
  <c r="AE318" i="2" s="1"/>
  <c r="AD248" i="2"/>
  <c r="AD253" i="2" s="1"/>
  <c r="AD318" i="2" s="1"/>
  <c r="AC248" i="2"/>
  <c r="AC253" i="2" s="1"/>
  <c r="AC318" i="2" s="1"/>
  <c r="AB248" i="2"/>
  <c r="AB253" i="2" s="1"/>
  <c r="AB318" i="2" s="1"/>
  <c r="AA248" i="2"/>
  <c r="AA253" i="2" s="1"/>
  <c r="AA318" i="2" s="1"/>
  <c r="Z248" i="2"/>
  <c r="Z253" i="2" s="1"/>
  <c r="Z318" i="2" s="1"/>
  <c r="Y248" i="2"/>
  <c r="Y253" i="2" s="1"/>
  <c r="Y318" i="2" s="1"/>
  <c r="X248" i="2"/>
  <c r="X253" i="2" s="1"/>
  <c r="X318" i="2" s="1"/>
  <c r="AH243" i="2"/>
  <c r="AH246" i="2" s="1"/>
  <c r="AH317" i="2" s="1"/>
  <c r="AG243" i="2"/>
  <c r="AG246" i="2" s="1"/>
  <c r="AF243" i="2"/>
  <c r="AF246" i="2" s="1"/>
  <c r="AE243" i="2"/>
  <c r="AE246" i="2" s="1"/>
  <c r="AD243" i="2"/>
  <c r="AD246" i="2" s="1"/>
  <c r="AC243" i="2"/>
  <c r="AC246" i="2" s="1"/>
  <c r="AB243" i="2"/>
  <c r="AB246" i="2" s="1"/>
  <c r="AA243" i="2"/>
  <c r="AA246" i="2" s="1"/>
  <c r="AA317" i="2" s="1"/>
  <c r="Z243" i="2"/>
  <c r="Z246" i="2" s="1"/>
  <c r="Y243" i="2"/>
  <c r="Y246" i="2" s="1"/>
  <c r="Y317" i="2" s="1"/>
  <c r="X243" i="2"/>
  <c r="X246" i="2" s="1"/>
  <c r="X317" i="2" s="1"/>
  <c r="AH234" i="2"/>
  <c r="AH241" i="2" s="1"/>
  <c r="AH316" i="2" s="1"/>
  <c r="AG234" i="2"/>
  <c r="AG241" i="2" s="1"/>
  <c r="AF234" i="2"/>
  <c r="AF241" i="2" s="1"/>
  <c r="AE234" i="2"/>
  <c r="AE241" i="2" s="1"/>
  <c r="AD234" i="2"/>
  <c r="AD241" i="2" s="1"/>
  <c r="AC234" i="2"/>
  <c r="AC241" i="2" s="1"/>
  <c r="AC308" i="2" s="1"/>
  <c r="AB234" i="2"/>
  <c r="AB241" i="2" s="1"/>
  <c r="AB316" i="2" s="1"/>
  <c r="AA234" i="2"/>
  <c r="AA241" i="2" s="1"/>
  <c r="Z234" i="2"/>
  <c r="Z241" i="2" s="1"/>
  <c r="Y234" i="2"/>
  <c r="Y241" i="2" s="1"/>
  <c r="Y316" i="2" s="1"/>
  <c r="X234" i="2"/>
  <c r="X241" i="2" s="1"/>
  <c r="AH175" i="2"/>
  <c r="AH232" i="2" s="1"/>
  <c r="AH315" i="2" s="1"/>
  <c r="AG175" i="2"/>
  <c r="AG232" i="2" s="1"/>
  <c r="AG315" i="2" s="1"/>
  <c r="AF175" i="2"/>
  <c r="AF232" i="2" s="1"/>
  <c r="AF315" i="2" s="1"/>
  <c r="AE175" i="2"/>
  <c r="AE232" i="2" s="1"/>
  <c r="AE315" i="2" s="1"/>
  <c r="AD175" i="2"/>
  <c r="AD232" i="2" s="1"/>
  <c r="AD315" i="2" s="1"/>
  <c r="AC175" i="2"/>
  <c r="AC232" i="2" s="1"/>
  <c r="AC315" i="2" s="1"/>
  <c r="AB175" i="2"/>
  <c r="AB232" i="2" s="1"/>
  <c r="AB315" i="2" s="1"/>
  <c r="AA175" i="2"/>
  <c r="AA232" i="2" s="1"/>
  <c r="AA315" i="2" s="1"/>
  <c r="Z175" i="2"/>
  <c r="Z232" i="2" s="1"/>
  <c r="Z315" i="2" s="1"/>
  <c r="Y175" i="2"/>
  <c r="Y232" i="2" s="1"/>
  <c r="Y315" i="2" s="1"/>
  <c r="X175" i="2"/>
  <c r="X232" i="2" s="1"/>
  <c r="X315" i="2" s="1"/>
  <c r="AH156" i="2"/>
  <c r="AH173" i="2" s="1"/>
  <c r="AH314" i="2" s="1"/>
  <c r="AG156" i="2"/>
  <c r="AG173" i="2" s="1"/>
  <c r="AG314" i="2" s="1"/>
  <c r="AF156" i="2"/>
  <c r="AF173" i="2" s="1"/>
  <c r="AF314" i="2" s="1"/>
  <c r="AE156" i="2"/>
  <c r="AE173" i="2" s="1"/>
  <c r="AE314" i="2" s="1"/>
  <c r="AD156" i="2"/>
  <c r="AD173" i="2" s="1"/>
  <c r="AD314" i="2" s="1"/>
  <c r="AC156" i="2"/>
  <c r="AC173" i="2" s="1"/>
  <c r="AC314" i="2" s="1"/>
  <c r="AB156" i="2"/>
  <c r="AB173" i="2" s="1"/>
  <c r="AB314" i="2" s="1"/>
  <c r="AA156" i="2"/>
  <c r="AA173" i="2" s="1"/>
  <c r="AA314" i="2" s="1"/>
  <c r="Z156" i="2"/>
  <c r="Z173" i="2" s="1"/>
  <c r="Z314" i="2" s="1"/>
  <c r="Y156" i="2"/>
  <c r="Y173" i="2" s="1"/>
  <c r="Y314" i="2" s="1"/>
  <c r="X156" i="2"/>
  <c r="X173" i="2" s="1"/>
  <c r="X314" i="2" s="1"/>
  <c r="AH115" i="2"/>
  <c r="AH154" i="2" s="1"/>
  <c r="AG115" i="2"/>
  <c r="AG154" i="2" s="1"/>
  <c r="AF115" i="2"/>
  <c r="AF154" i="2" s="1"/>
  <c r="AE115" i="2"/>
  <c r="AE154" i="2" s="1"/>
  <c r="AD115" i="2"/>
  <c r="AD154" i="2" s="1"/>
  <c r="AC115" i="2"/>
  <c r="AC154" i="2" s="1"/>
  <c r="AB115" i="2"/>
  <c r="AB154" i="2" s="1"/>
  <c r="AA115" i="2"/>
  <c r="AA154" i="2" s="1"/>
  <c r="Z115" i="2"/>
  <c r="Z154" i="2" s="1"/>
  <c r="Y115" i="2"/>
  <c r="Y154" i="2" s="1"/>
  <c r="X115" i="2"/>
  <c r="X154" i="2" s="1"/>
  <c r="AH113" i="2"/>
  <c r="AH312" i="2" s="1"/>
  <c r="AG113" i="2"/>
  <c r="AG312" i="2" s="1"/>
  <c r="AF113" i="2"/>
  <c r="AF312" i="2" s="1"/>
  <c r="AE113" i="2"/>
  <c r="AE312" i="2" s="1"/>
  <c r="AD113" i="2"/>
  <c r="AD306" i="2" s="1"/>
  <c r="AC113" i="2"/>
  <c r="AC306" i="2" s="1"/>
  <c r="AB113" i="2"/>
  <c r="AA113" i="2"/>
  <c r="Z113" i="2"/>
  <c r="Y113" i="2"/>
  <c r="X113" i="2"/>
  <c r="X312" i="2" s="1"/>
  <c r="AS321" i="2"/>
  <c r="AR321" i="2"/>
  <c r="AQ321" i="2"/>
  <c r="AP321" i="2"/>
  <c r="AO321" i="2"/>
  <c r="AN321" i="2"/>
  <c r="AM321" i="2"/>
  <c r="AL321" i="2"/>
  <c r="AK321" i="2"/>
  <c r="AJ321" i="2"/>
  <c r="AI321" i="2"/>
  <c r="AS311" i="2"/>
  <c r="AR311" i="2"/>
  <c r="AQ311" i="2"/>
  <c r="AP311" i="2"/>
  <c r="AO311" i="2"/>
  <c r="AN311" i="2"/>
  <c r="AM311" i="2"/>
  <c r="AL311" i="2"/>
  <c r="AK311" i="2"/>
  <c r="AJ311" i="2"/>
  <c r="AI311" i="2"/>
  <c r="AS305" i="2"/>
  <c r="AR305" i="2"/>
  <c r="AQ305" i="2"/>
  <c r="AP305" i="2"/>
  <c r="AO305" i="2"/>
  <c r="AN305" i="2"/>
  <c r="AM305" i="2"/>
  <c r="AL305" i="2"/>
  <c r="AK305" i="2"/>
  <c r="AJ305" i="2"/>
  <c r="AI305" i="2"/>
  <c r="AS299" i="2"/>
  <c r="AS303" i="2" s="1"/>
  <c r="AR299" i="2"/>
  <c r="AR303" i="2" s="1"/>
  <c r="AQ299" i="2"/>
  <c r="AQ303" i="2" s="1"/>
  <c r="AP299" i="2"/>
  <c r="AP303" i="2" s="1"/>
  <c r="AO299" i="2"/>
  <c r="AO303" i="2" s="1"/>
  <c r="AN299" i="2"/>
  <c r="AN303" i="2" s="1"/>
  <c r="AM299" i="2"/>
  <c r="AM303" i="2" s="1"/>
  <c r="AL299" i="2"/>
  <c r="AL303" i="2" s="1"/>
  <c r="AK299" i="2"/>
  <c r="AK303" i="2" s="1"/>
  <c r="AJ299" i="2"/>
  <c r="AJ303" i="2" s="1"/>
  <c r="AI299" i="2"/>
  <c r="AI303" i="2" s="1"/>
  <c r="AS298" i="2"/>
  <c r="AS302" i="2" s="1"/>
  <c r="AR298" i="2"/>
  <c r="AR302" i="2" s="1"/>
  <c r="AQ298" i="2"/>
  <c r="AQ302" i="2" s="1"/>
  <c r="AP298" i="2"/>
  <c r="AP302" i="2" s="1"/>
  <c r="AO298" i="2"/>
  <c r="AO302" i="2" s="1"/>
  <c r="AN298" i="2"/>
  <c r="AN302" i="2" s="1"/>
  <c r="AM298" i="2"/>
  <c r="AM302" i="2" s="1"/>
  <c r="AL298" i="2"/>
  <c r="AL302" i="2" s="1"/>
  <c r="AK298" i="2"/>
  <c r="AK302" i="2" s="1"/>
  <c r="AJ298" i="2"/>
  <c r="AJ302" i="2" s="1"/>
  <c r="AI298" i="2"/>
  <c r="AI302" i="2" s="1"/>
  <c r="AS297" i="2"/>
  <c r="AS301" i="2" s="1"/>
  <c r="AR297" i="2"/>
  <c r="AR301" i="2" s="1"/>
  <c r="AQ297" i="2"/>
  <c r="AQ301" i="2" s="1"/>
  <c r="AP297" i="2"/>
  <c r="AP301" i="2" s="1"/>
  <c r="AO297" i="2"/>
  <c r="AO301" i="2" s="1"/>
  <c r="AN297" i="2"/>
  <c r="AN301" i="2" s="1"/>
  <c r="AM297" i="2"/>
  <c r="AM301" i="2" s="1"/>
  <c r="AL297" i="2"/>
  <c r="AL301" i="2" s="1"/>
  <c r="AK297" i="2"/>
  <c r="AK301" i="2" s="1"/>
  <c r="AJ297" i="2"/>
  <c r="AJ301" i="2" s="1"/>
  <c r="AI297" i="2"/>
  <c r="AI301" i="2" s="1"/>
  <c r="AS296" i="2"/>
  <c r="AS300" i="2" s="1"/>
  <c r="AR296" i="2"/>
  <c r="AR300" i="2" s="1"/>
  <c r="AQ296" i="2"/>
  <c r="AQ300" i="2" s="1"/>
  <c r="AP296" i="2"/>
  <c r="AP300" i="2" s="1"/>
  <c r="AO296" i="2"/>
  <c r="AO300" i="2" s="1"/>
  <c r="AN296" i="2"/>
  <c r="AN300" i="2" s="1"/>
  <c r="AM296" i="2"/>
  <c r="AM300" i="2" s="1"/>
  <c r="AL296" i="2"/>
  <c r="AL300" i="2" s="1"/>
  <c r="AK296" i="2"/>
  <c r="AK300" i="2" s="1"/>
  <c r="AJ296" i="2"/>
  <c r="AJ300" i="2" s="1"/>
  <c r="AI296" i="2"/>
  <c r="AI300" i="2" s="1"/>
  <c r="AS289" i="2"/>
  <c r="AR289" i="2"/>
  <c r="AQ289" i="2"/>
  <c r="AP289" i="2"/>
  <c r="AO289" i="2"/>
  <c r="AN289" i="2"/>
  <c r="AM289" i="2"/>
  <c r="AL289" i="2"/>
  <c r="AK289" i="2"/>
  <c r="AJ289" i="2"/>
  <c r="AI289" i="2"/>
  <c r="AS279" i="2"/>
  <c r="AR279" i="2"/>
  <c r="AQ279" i="2"/>
  <c r="AP279" i="2"/>
  <c r="AO279" i="2"/>
  <c r="AN279" i="2"/>
  <c r="AM279" i="2"/>
  <c r="AL279" i="2"/>
  <c r="AK279" i="2"/>
  <c r="AJ279" i="2"/>
  <c r="AI279" i="2"/>
  <c r="AS277" i="2"/>
  <c r="AS310" i="2" s="1"/>
  <c r="AR277" i="2"/>
  <c r="AR310" i="2" s="1"/>
  <c r="AQ277" i="2"/>
  <c r="AQ320" i="2" s="1"/>
  <c r="AP277" i="2"/>
  <c r="AP320" i="2" s="1"/>
  <c r="AO277" i="2"/>
  <c r="AO320" i="2" s="1"/>
  <c r="AN277" i="2"/>
  <c r="AN320" i="2" s="1"/>
  <c r="AM277" i="2"/>
  <c r="AM320" i="2" s="1"/>
  <c r="AL277" i="2"/>
  <c r="AL320" i="2" s="1"/>
  <c r="AK277" i="2"/>
  <c r="AK320" i="2" s="1"/>
  <c r="AJ277" i="2"/>
  <c r="AJ320" i="2" s="1"/>
  <c r="AI277" i="2"/>
  <c r="AI320" i="2" s="1"/>
  <c r="AS268" i="2"/>
  <c r="AR268" i="2"/>
  <c r="AQ268" i="2"/>
  <c r="AP268" i="2"/>
  <c r="AO268" i="2"/>
  <c r="AN268" i="2"/>
  <c r="AM268" i="2"/>
  <c r="AL268" i="2"/>
  <c r="AK268" i="2"/>
  <c r="AJ268" i="2"/>
  <c r="AI268" i="2"/>
  <c r="AS255" i="2"/>
  <c r="AS266" i="2" s="1"/>
  <c r="AS319" i="2" s="1"/>
  <c r="AR255" i="2"/>
  <c r="AR266" i="2" s="1"/>
  <c r="AR319" i="2" s="1"/>
  <c r="AQ255" i="2"/>
  <c r="AQ266" i="2" s="1"/>
  <c r="AQ319" i="2" s="1"/>
  <c r="AP255" i="2"/>
  <c r="AP266" i="2" s="1"/>
  <c r="AP319" i="2" s="1"/>
  <c r="AO255" i="2"/>
  <c r="AO266" i="2" s="1"/>
  <c r="AO319" i="2" s="1"/>
  <c r="AN255" i="2"/>
  <c r="AN266" i="2" s="1"/>
  <c r="AN319" i="2" s="1"/>
  <c r="AM255" i="2"/>
  <c r="AM266" i="2" s="1"/>
  <c r="AM319" i="2" s="1"/>
  <c r="AL255" i="2"/>
  <c r="AL266" i="2" s="1"/>
  <c r="AL319" i="2" s="1"/>
  <c r="AK255" i="2"/>
  <c r="AK266" i="2" s="1"/>
  <c r="AK319" i="2" s="1"/>
  <c r="AJ255" i="2"/>
  <c r="AJ266" i="2" s="1"/>
  <c r="AJ319" i="2" s="1"/>
  <c r="AI255" i="2"/>
  <c r="AI266" i="2" s="1"/>
  <c r="AI319" i="2" s="1"/>
  <c r="AS248" i="2"/>
  <c r="AS253" i="2" s="1"/>
  <c r="AS318" i="2" s="1"/>
  <c r="AR248" i="2"/>
  <c r="AR253" i="2" s="1"/>
  <c r="AR318" i="2" s="1"/>
  <c r="AQ248" i="2"/>
  <c r="AQ253" i="2" s="1"/>
  <c r="AQ318" i="2" s="1"/>
  <c r="AP248" i="2"/>
  <c r="AP253" i="2" s="1"/>
  <c r="AP318" i="2" s="1"/>
  <c r="AO248" i="2"/>
  <c r="AO253" i="2" s="1"/>
  <c r="AO318" i="2" s="1"/>
  <c r="AN248" i="2"/>
  <c r="AN253" i="2" s="1"/>
  <c r="AN318" i="2" s="1"/>
  <c r="AM248" i="2"/>
  <c r="AM253" i="2" s="1"/>
  <c r="AM318" i="2" s="1"/>
  <c r="AL248" i="2"/>
  <c r="AL253" i="2" s="1"/>
  <c r="AL318" i="2" s="1"/>
  <c r="AK248" i="2"/>
  <c r="AK253" i="2" s="1"/>
  <c r="AK318" i="2" s="1"/>
  <c r="AJ248" i="2"/>
  <c r="AJ253" i="2" s="1"/>
  <c r="AJ318" i="2" s="1"/>
  <c r="AI248" i="2"/>
  <c r="AI253" i="2" s="1"/>
  <c r="AI318" i="2" s="1"/>
  <c r="AS243" i="2"/>
  <c r="AS246" i="2" s="1"/>
  <c r="AR243" i="2"/>
  <c r="AR246" i="2" s="1"/>
  <c r="AQ243" i="2"/>
  <c r="AQ246" i="2" s="1"/>
  <c r="AP243" i="2"/>
  <c r="AP246" i="2" s="1"/>
  <c r="AO243" i="2"/>
  <c r="AO246" i="2" s="1"/>
  <c r="AN243" i="2"/>
  <c r="AN246" i="2" s="1"/>
  <c r="AN317" i="2" s="1"/>
  <c r="AM243" i="2"/>
  <c r="AM246" i="2" s="1"/>
  <c r="AL243" i="2"/>
  <c r="AL246" i="2" s="1"/>
  <c r="AL317" i="2" s="1"/>
  <c r="AK243" i="2"/>
  <c r="AK246" i="2" s="1"/>
  <c r="AK317" i="2" s="1"/>
  <c r="AJ243" i="2"/>
  <c r="AJ246" i="2" s="1"/>
  <c r="AJ317" i="2" s="1"/>
  <c r="AI243" i="2"/>
  <c r="AI246" i="2" s="1"/>
  <c r="AI317" i="2" s="1"/>
  <c r="AS234" i="2"/>
  <c r="AS241" i="2" s="1"/>
  <c r="AS316" i="2" s="1"/>
  <c r="AR234" i="2"/>
  <c r="AR241" i="2" s="1"/>
  <c r="AQ234" i="2"/>
  <c r="AQ241" i="2" s="1"/>
  <c r="AP234" i="2"/>
  <c r="AP241" i="2" s="1"/>
  <c r="AP308" i="2" s="1"/>
  <c r="AO234" i="2"/>
  <c r="AO241" i="2" s="1"/>
  <c r="AN234" i="2"/>
  <c r="AN241" i="2" s="1"/>
  <c r="AN308" i="2" s="1"/>
  <c r="AM234" i="2"/>
  <c r="AM241" i="2" s="1"/>
  <c r="AM316" i="2" s="1"/>
  <c r="AL234" i="2"/>
  <c r="AL241" i="2" s="1"/>
  <c r="AL316" i="2" s="1"/>
  <c r="AK234" i="2"/>
  <c r="AK241" i="2" s="1"/>
  <c r="AJ234" i="2"/>
  <c r="AJ241" i="2" s="1"/>
  <c r="AJ316" i="2" s="1"/>
  <c r="AI234" i="2"/>
  <c r="AI241" i="2" s="1"/>
  <c r="AI316" i="2" s="1"/>
  <c r="AS175" i="2"/>
  <c r="AS232" i="2" s="1"/>
  <c r="AS315" i="2" s="1"/>
  <c r="AR175" i="2"/>
  <c r="AR232" i="2" s="1"/>
  <c r="AR315" i="2" s="1"/>
  <c r="AQ175" i="2"/>
  <c r="AQ232" i="2" s="1"/>
  <c r="AQ315" i="2" s="1"/>
  <c r="AP175" i="2"/>
  <c r="AP232" i="2" s="1"/>
  <c r="AP315" i="2" s="1"/>
  <c r="AO175" i="2"/>
  <c r="AO232" i="2" s="1"/>
  <c r="AO315" i="2" s="1"/>
  <c r="AN175" i="2"/>
  <c r="AN232" i="2" s="1"/>
  <c r="AN315" i="2" s="1"/>
  <c r="AM175" i="2"/>
  <c r="AM232" i="2" s="1"/>
  <c r="AM315" i="2" s="1"/>
  <c r="AL175" i="2"/>
  <c r="AL232" i="2" s="1"/>
  <c r="AL315" i="2" s="1"/>
  <c r="AK175" i="2"/>
  <c r="AK232" i="2" s="1"/>
  <c r="AK315" i="2" s="1"/>
  <c r="AJ175" i="2"/>
  <c r="AJ232" i="2" s="1"/>
  <c r="AJ315" i="2" s="1"/>
  <c r="AI175" i="2"/>
  <c r="AI232" i="2" s="1"/>
  <c r="AI315" i="2" s="1"/>
  <c r="AS156" i="2"/>
  <c r="AS173" i="2" s="1"/>
  <c r="AS314" i="2" s="1"/>
  <c r="AR156" i="2"/>
  <c r="AR173" i="2" s="1"/>
  <c r="AR314" i="2" s="1"/>
  <c r="AQ156" i="2"/>
  <c r="AQ173" i="2" s="1"/>
  <c r="AQ314" i="2" s="1"/>
  <c r="AP156" i="2"/>
  <c r="AP173" i="2" s="1"/>
  <c r="AP314" i="2" s="1"/>
  <c r="AO156" i="2"/>
  <c r="AO173" i="2" s="1"/>
  <c r="AO314" i="2" s="1"/>
  <c r="AN156" i="2"/>
  <c r="AN173" i="2" s="1"/>
  <c r="AN314" i="2" s="1"/>
  <c r="AM156" i="2"/>
  <c r="AM173" i="2" s="1"/>
  <c r="AM314" i="2" s="1"/>
  <c r="AL156" i="2"/>
  <c r="AL173" i="2" s="1"/>
  <c r="AL314" i="2" s="1"/>
  <c r="AK156" i="2"/>
  <c r="AK173" i="2" s="1"/>
  <c r="AK314" i="2" s="1"/>
  <c r="AJ156" i="2"/>
  <c r="AJ173" i="2" s="1"/>
  <c r="AJ314" i="2" s="1"/>
  <c r="AI156" i="2"/>
  <c r="AI173" i="2" s="1"/>
  <c r="AI314" i="2" s="1"/>
  <c r="AS115" i="2"/>
  <c r="AS154" i="2" s="1"/>
  <c r="AS313" i="2" s="1"/>
  <c r="AR115" i="2"/>
  <c r="AR154" i="2" s="1"/>
  <c r="AR313" i="2" s="1"/>
  <c r="AQ115" i="2"/>
  <c r="AQ154" i="2" s="1"/>
  <c r="AP115" i="2"/>
  <c r="AP154" i="2" s="1"/>
  <c r="AO115" i="2"/>
  <c r="AO154" i="2" s="1"/>
  <c r="AN115" i="2"/>
  <c r="AN154" i="2" s="1"/>
  <c r="AM115" i="2"/>
  <c r="AM154" i="2" s="1"/>
  <c r="AL115" i="2"/>
  <c r="AL154" i="2" s="1"/>
  <c r="AK115" i="2"/>
  <c r="AK154" i="2" s="1"/>
  <c r="AJ115" i="2"/>
  <c r="AJ154" i="2" s="1"/>
  <c r="AJ313" i="2" s="1"/>
  <c r="AI115" i="2"/>
  <c r="AI154" i="2" s="1"/>
  <c r="AS113" i="2"/>
  <c r="AS312" i="2" s="1"/>
  <c r="AR113" i="2"/>
  <c r="AR312" i="2" s="1"/>
  <c r="AQ113" i="2"/>
  <c r="AQ312" i="2" s="1"/>
  <c r="AP113" i="2"/>
  <c r="AP312" i="2" s="1"/>
  <c r="AO113" i="2"/>
  <c r="AO306" i="2" s="1"/>
  <c r="AN113" i="2"/>
  <c r="AN306" i="2" s="1"/>
  <c r="AM113" i="2"/>
  <c r="AL113" i="2"/>
  <c r="AK113" i="2"/>
  <c r="AJ113" i="2"/>
  <c r="AI113" i="2"/>
  <c r="AI312" i="2" s="1"/>
  <c r="T309" i="2" l="1"/>
  <c r="FB304" i="2"/>
  <c r="FC304" i="2"/>
  <c r="FB313" i="2"/>
  <c r="FB307" i="2"/>
  <c r="FC313" i="2"/>
  <c r="FC307" i="2"/>
  <c r="FB317" i="2"/>
  <c r="FB309" i="2"/>
  <c r="FC317" i="2"/>
  <c r="FC309" i="2"/>
  <c r="FB280" i="2"/>
  <c r="FB290" i="2" s="1"/>
  <c r="FB308" i="2"/>
  <c r="FB312" i="2"/>
  <c r="FB320" i="2"/>
  <c r="FC280" i="2"/>
  <c r="FC290" i="2" s="1"/>
  <c r="FC308" i="2"/>
  <c r="FC312" i="2"/>
  <c r="FC320" i="2"/>
  <c r="FD304" i="2"/>
  <c r="FD316" i="2"/>
  <c r="FD308" i="2"/>
  <c r="FD313" i="2"/>
  <c r="FD307" i="2"/>
  <c r="FD317" i="2"/>
  <c r="FD309" i="2"/>
  <c r="FD280" i="2"/>
  <c r="FD290" i="2" s="1"/>
  <c r="FD312" i="2"/>
  <c r="FD320" i="2"/>
  <c r="N304" i="2"/>
  <c r="AC307" i="2"/>
  <c r="S307" i="2"/>
  <c r="Q307" i="2"/>
  <c r="N280" i="2"/>
  <c r="N290" i="2" s="1"/>
  <c r="T307" i="2"/>
  <c r="AL304" i="2"/>
  <c r="AE304" i="2"/>
  <c r="Q280" i="2"/>
  <c r="Q290" i="2" s="1"/>
  <c r="V304" i="2"/>
  <c r="V309" i="2"/>
  <c r="Y304" i="2"/>
  <c r="AN307" i="2"/>
  <c r="AA304" i="2"/>
  <c r="M313" i="2"/>
  <c r="M307" i="2"/>
  <c r="W280" i="2"/>
  <c r="W290" i="2" s="1"/>
  <c r="W319" i="2"/>
  <c r="Q304" i="2"/>
  <c r="U309" i="2"/>
  <c r="U317" i="2"/>
  <c r="R304" i="2"/>
  <c r="O307" i="2"/>
  <c r="O313" i="2"/>
  <c r="O316" i="2"/>
  <c r="O308" i="2"/>
  <c r="S304" i="2"/>
  <c r="O280" i="2"/>
  <c r="O290" i="2" s="1"/>
  <c r="P307" i="2"/>
  <c r="P313" i="2"/>
  <c r="W317" i="2"/>
  <c r="W309" i="2"/>
  <c r="T304" i="2"/>
  <c r="P280" i="2"/>
  <c r="P290" i="2" s="1"/>
  <c r="Q316" i="2"/>
  <c r="Q308" i="2"/>
  <c r="U304" i="2"/>
  <c r="R307" i="2"/>
  <c r="R313" i="2"/>
  <c r="S308" i="2"/>
  <c r="S316" i="2"/>
  <c r="N317" i="2"/>
  <c r="N309" i="2"/>
  <c r="W304" i="2"/>
  <c r="U313" i="2"/>
  <c r="U307" i="2"/>
  <c r="U308" i="2"/>
  <c r="U316" i="2"/>
  <c r="M304" i="2"/>
  <c r="V316" i="2"/>
  <c r="V308" i="2"/>
  <c r="W313" i="2"/>
  <c r="W307" i="2"/>
  <c r="O304" i="2"/>
  <c r="Q317" i="2"/>
  <c r="Q309" i="2"/>
  <c r="S309" i="2"/>
  <c r="S317" i="2"/>
  <c r="P304" i="2"/>
  <c r="AM307" i="2"/>
  <c r="R280" i="2"/>
  <c r="R290" i="2" s="1"/>
  <c r="T306" i="2"/>
  <c r="N312" i="2"/>
  <c r="R316" i="2"/>
  <c r="V320" i="2"/>
  <c r="S280" i="2"/>
  <c r="S290" i="2" s="1"/>
  <c r="U306" i="2"/>
  <c r="V307" i="2"/>
  <c r="W308" i="2"/>
  <c r="M310" i="2"/>
  <c r="O312" i="2"/>
  <c r="T317" i="2"/>
  <c r="W320" i="2"/>
  <c r="AD309" i="2"/>
  <c r="T280" i="2"/>
  <c r="T290" i="2" s="1"/>
  <c r="V306" i="2"/>
  <c r="M309" i="2"/>
  <c r="N310" i="2"/>
  <c r="P312" i="2"/>
  <c r="Q313" i="2"/>
  <c r="T316" i="2"/>
  <c r="U280" i="2"/>
  <c r="U290" i="2" s="1"/>
  <c r="W306" i="2"/>
  <c r="M308" i="2"/>
  <c r="O310" i="2"/>
  <c r="Q312" i="2"/>
  <c r="V317" i="2"/>
  <c r="V280" i="2"/>
  <c r="V290" i="2" s="1"/>
  <c r="N308" i="2"/>
  <c r="O309" i="2"/>
  <c r="P310" i="2"/>
  <c r="R312" i="2"/>
  <c r="S313" i="2"/>
  <c r="M306" i="2"/>
  <c r="N307" i="2"/>
  <c r="P309" i="2"/>
  <c r="Q310" i="2"/>
  <c r="S312" i="2"/>
  <c r="T313" i="2"/>
  <c r="N306" i="2"/>
  <c r="P308" i="2"/>
  <c r="R310" i="2"/>
  <c r="AN304" i="2"/>
  <c r="M280" i="2"/>
  <c r="M290" i="2" s="1"/>
  <c r="O306" i="2"/>
  <c r="R309" i="2"/>
  <c r="S310" i="2"/>
  <c r="P306" i="2"/>
  <c r="T310" i="2"/>
  <c r="Q306" i="2"/>
  <c r="U310" i="2"/>
  <c r="AO307" i="2"/>
  <c r="AA316" i="2"/>
  <c r="AA308" i="2"/>
  <c r="AF313" i="2"/>
  <c r="AF307" i="2"/>
  <c r="AB304" i="2"/>
  <c r="Z317" i="2"/>
  <c r="Z309" i="2"/>
  <c r="AC304" i="2"/>
  <c r="AG313" i="2"/>
  <c r="AG307" i="2"/>
  <c r="AH313" i="2"/>
  <c r="AH307" i="2"/>
  <c r="AD308" i="2"/>
  <c r="AD316" i="2"/>
  <c r="AE309" i="2"/>
  <c r="AD304" i="2"/>
  <c r="AE308" i="2"/>
  <c r="AE316" i="2"/>
  <c r="AB317" i="2"/>
  <c r="AB309" i="2"/>
  <c r="X313" i="2"/>
  <c r="X307" i="2"/>
  <c r="AE307" i="2"/>
  <c r="AF308" i="2"/>
  <c r="AF316" i="2"/>
  <c r="AC317" i="2"/>
  <c r="AC309" i="2"/>
  <c r="AF304" i="2"/>
  <c r="Y280" i="2"/>
  <c r="Y290" i="2" s="1"/>
  <c r="Z307" i="2"/>
  <c r="Z313" i="2"/>
  <c r="AH304" i="2"/>
  <c r="Y313" i="2"/>
  <c r="Y307" i="2"/>
  <c r="AG304" i="2"/>
  <c r="AP309" i="2"/>
  <c r="Z280" i="2"/>
  <c r="Z290" i="2" s="1"/>
  <c r="AA307" i="2"/>
  <c r="AA313" i="2"/>
  <c r="AF309" i="2"/>
  <c r="AF317" i="2"/>
  <c r="AG316" i="2"/>
  <c r="AG308" i="2"/>
  <c r="AA280" i="2"/>
  <c r="AA290" i="2" s="1"/>
  <c r="AB307" i="2"/>
  <c r="AB313" i="2"/>
  <c r="X316" i="2"/>
  <c r="X308" i="2"/>
  <c r="AG309" i="2"/>
  <c r="AG317" i="2"/>
  <c r="X304" i="2"/>
  <c r="AR309" i="2"/>
  <c r="AB280" i="2"/>
  <c r="AB290" i="2" s="1"/>
  <c r="AD307" i="2"/>
  <c r="AD313" i="2"/>
  <c r="Z316" i="2"/>
  <c r="Z308" i="2"/>
  <c r="Z304" i="2"/>
  <c r="AC280" i="2"/>
  <c r="AC290" i="2" s="1"/>
  <c r="AE306" i="2"/>
  <c r="AH309" i="2"/>
  <c r="Y312" i="2"/>
  <c r="AC316" i="2"/>
  <c r="AD317" i="2"/>
  <c r="AG320" i="2"/>
  <c r="AD280" i="2"/>
  <c r="AD290" i="2" s="1"/>
  <c r="AF306" i="2"/>
  <c r="AH308" i="2"/>
  <c r="X310" i="2"/>
  <c r="Z312" i="2"/>
  <c r="AE317" i="2"/>
  <c r="AH320" i="2"/>
  <c r="AE280" i="2"/>
  <c r="AE290" i="2" s="1"/>
  <c r="AG306" i="2"/>
  <c r="X309" i="2"/>
  <c r="Y310" i="2"/>
  <c r="AA312" i="2"/>
  <c r="AF280" i="2"/>
  <c r="AF290" i="2" s="1"/>
  <c r="AH306" i="2"/>
  <c r="Y309" i="2"/>
  <c r="Z310" i="2"/>
  <c r="AB312" i="2"/>
  <c r="AC313" i="2"/>
  <c r="AG280" i="2"/>
  <c r="AG290" i="2" s="1"/>
  <c r="Y308" i="2"/>
  <c r="AA310" i="2"/>
  <c r="AC312" i="2"/>
  <c r="AH280" i="2"/>
  <c r="AH290" i="2" s="1"/>
  <c r="X306" i="2"/>
  <c r="AA309" i="2"/>
  <c r="AB310" i="2"/>
  <c r="AD312" i="2"/>
  <c r="AE313" i="2"/>
  <c r="AM280" i="2"/>
  <c r="AM290" i="2" s="1"/>
  <c r="Y306" i="2"/>
  <c r="AC310" i="2"/>
  <c r="X280" i="2"/>
  <c r="X290" i="2" s="1"/>
  <c r="Z306" i="2"/>
  <c r="AB308" i="2"/>
  <c r="AD310" i="2"/>
  <c r="AJ280" i="2"/>
  <c r="AJ290" i="2" s="1"/>
  <c r="AA306" i="2"/>
  <c r="AE310" i="2"/>
  <c r="AB306" i="2"/>
  <c r="AF310" i="2"/>
  <c r="AI313" i="2"/>
  <c r="AI307" i="2"/>
  <c r="AO308" i="2"/>
  <c r="AO316" i="2"/>
  <c r="AM304" i="2"/>
  <c r="AK307" i="2"/>
  <c r="AK313" i="2"/>
  <c r="AK280" i="2"/>
  <c r="AK290" i="2" s="1"/>
  <c r="AL307" i="2"/>
  <c r="AL313" i="2"/>
  <c r="AP307" i="2"/>
  <c r="AR316" i="2"/>
  <c r="AR308" i="2"/>
  <c r="AP304" i="2"/>
  <c r="AL280" i="2"/>
  <c r="AL290" i="2" s="1"/>
  <c r="AM317" i="2"/>
  <c r="AM309" i="2"/>
  <c r="AO309" i="2"/>
  <c r="AQ304" i="2"/>
  <c r="AQ308" i="2"/>
  <c r="AQ316" i="2"/>
  <c r="AO304" i="2"/>
  <c r="AR304" i="2"/>
  <c r="AS304" i="2"/>
  <c r="AQ313" i="2"/>
  <c r="AQ307" i="2"/>
  <c r="AK316" i="2"/>
  <c r="AK308" i="2"/>
  <c r="AQ309" i="2"/>
  <c r="AQ317" i="2"/>
  <c r="AI304" i="2"/>
  <c r="AJ304" i="2"/>
  <c r="AS317" i="2"/>
  <c r="AS309" i="2"/>
  <c r="AK304" i="2"/>
  <c r="AN280" i="2"/>
  <c r="AN290" i="2" s="1"/>
  <c r="AP306" i="2"/>
  <c r="AJ312" i="2"/>
  <c r="AN316" i="2"/>
  <c r="AO317" i="2"/>
  <c r="AR320" i="2"/>
  <c r="AO280" i="2"/>
  <c r="AO290" i="2" s="1"/>
  <c r="AQ306" i="2"/>
  <c r="AR307" i="2"/>
  <c r="AS308" i="2"/>
  <c r="AI310" i="2"/>
  <c r="AK312" i="2"/>
  <c r="AP317" i="2"/>
  <c r="AS320" i="2"/>
  <c r="AP280" i="2"/>
  <c r="AP290" i="2" s="1"/>
  <c r="AR306" i="2"/>
  <c r="AS307" i="2"/>
  <c r="AI309" i="2"/>
  <c r="AJ310" i="2"/>
  <c r="AL312" i="2"/>
  <c r="AM313" i="2"/>
  <c r="AP316" i="2"/>
  <c r="AQ280" i="2"/>
  <c r="AQ290" i="2" s="1"/>
  <c r="AS306" i="2"/>
  <c r="AI308" i="2"/>
  <c r="AJ309" i="2"/>
  <c r="AK310" i="2"/>
  <c r="AM312" i="2"/>
  <c r="AN313" i="2"/>
  <c r="AR317" i="2"/>
  <c r="AR280" i="2"/>
  <c r="AR290" i="2" s="1"/>
  <c r="AJ308" i="2"/>
  <c r="AK309" i="2"/>
  <c r="AL310" i="2"/>
  <c r="AN312" i="2"/>
  <c r="AO313" i="2"/>
  <c r="AS280" i="2"/>
  <c r="AS290" i="2" s="1"/>
  <c r="AI306" i="2"/>
  <c r="AJ307" i="2"/>
  <c r="AL309" i="2"/>
  <c r="AM310" i="2"/>
  <c r="AO312" i="2"/>
  <c r="AP313" i="2"/>
  <c r="AJ306" i="2"/>
  <c r="AL308" i="2"/>
  <c r="AN310" i="2"/>
  <c r="AI280" i="2"/>
  <c r="AI290" i="2" s="1"/>
  <c r="AK306" i="2"/>
  <c r="AM308" i="2"/>
  <c r="AN309" i="2"/>
  <c r="AO310" i="2"/>
  <c r="AL306" i="2"/>
  <c r="AP310" i="2"/>
  <c r="AM306" i="2"/>
  <c r="AQ310" i="2"/>
  <c r="FL257" i="2"/>
  <c r="FL261" i="2"/>
  <c r="FL260" i="2"/>
  <c r="FL259" i="2"/>
  <c r="FL258" i="2"/>
  <c r="FL263" i="2"/>
  <c r="FL262" i="2"/>
  <c r="FL130" i="2" l="1"/>
  <c r="FL129" i="2"/>
  <c r="FL128" i="2"/>
  <c r="FL127" i="2"/>
  <c r="FL126" i="2"/>
  <c r="FL125" i="2"/>
  <c r="FL78" i="2" l="1"/>
  <c r="FL76" i="2"/>
  <c r="FL75" i="2"/>
  <c r="FL72" i="2"/>
  <c r="FL74" i="2"/>
  <c r="FL71" i="2"/>
  <c r="FL73" i="2"/>
  <c r="FL12" i="2"/>
  <c r="FL9" i="2"/>
  <c r="FL11" i="2"/>
  <c r="ER321" i="2" l="1"/>
  <c r="EQ321" i="2"/>
  <c r="EP321" i="2"/>
  <c r="EO321" i="2"/>
  <c r="ER311" i="2"/>
  <c r="EQ311" i="2"/>
  <c r="EP311" i="2"/>
  <c r="EO311" i="2"/>
  <c r="ER305" i="2"/>
  <c r="EQ305" i="2"/>
  <c r="EP305" i="2"/>
  <c r="EO305" i="2"/>
  <c r="ER299" i="2"/>
  <c r="ER303" i="2" s="1"/>
  <c r="EQ299" i="2"/>
  <c r="EQ303" i="2" s="1"/>
  <c r="EP299" i="2"/>
  <c r="EP303" i="2" s="1"/>
  <c r="EO299" i="2"/>
  <c r="EO303" i="2" s="1"/>
  <c r="ER298" i="2"/>
  <c r="ER302" i="2" s="1"/>
  <c r="EQ298" i="2"/>
  <c r="EQ302" i="2" s="1"/>
  <c r="EP298" i="2"/>
  <c r="EP302" i="2" s="1"/>
  <c r="EO298" i="2"/>
  <c r="EO302" i="2" s="1"/>
  <c r="ER297" i="2"/>
  <c r="ER301" i="2" s="1"/>
  <c r="EQ297" i="2"/>
  <c r="EQ301" i="2" s="1"/>
  <c r="EP297" i="2"/>
  <c r="EP301" i="2" s="1"/>
  <c r="EO297" i="2"/>
  <c r="EO301" i="2" s="1"/>
  <c r="ER296" i="2"/>
  <c r="ER300" i="2" s="1"/>
  <c r="EQ296" i="2"/>
  <c r="EQ300" i="2" s="1"/>
  <c r="EP296" i="2"/>
  <c r="EP300" i="2" s="1"/>
  <c r="EO296" i="2"/>
  <c r="EO300" i="2" s="1"/>
  <c r="ER289" i="2"/>
  <c r="EQ289" i="2"/>
  <c r="EP289" i="2"/>
  <c r="EO289" i="2"/>
  <c r="ER279" i="2"/>
  <c r="EQ279" i="2"/>
  <c r="EP279" i="2"/>
  <c r="EO279" i="2"/>
  <c r="ER277" i="2"/>
  <c r="ER320" i="2" s="1"/>
  <c r="EQ277" i="2"/>
  <c r="EQ320" i="2" s="1"/>
  <c r="EP277" i="2"/>
  <c r="EP320" i="2" s="1"/>
  <c r="EO277" i="2"/>
  <c r="EO320" i="2" s="1"/>
  <c r="ER268" i="2"/>
  <c r="EQ268" i="2"/>
  <c r="EP268" i="2"/>
  <c r="EO268" i="2"/>
  <c r="ER255" i="2"/>
  <c r="ER266" i="2" s="1"/>
  <c r="ER319" i="2" s="1"/>
  <c r="EQ255" i="2"/>
  <c r="EQ266" i="2" s="1"/>
  <c r="EQ319" i="2" s="1"/>
  <c r="EP255" i="2"/>
  <c r="EP266" i="2" s="1"/>
  <c r="EP319" i="2" s="1"/>
  <c r="EO255" i="2"/>
  <c r="EO266" i="2" s="1"/>
  <c r="EO319" i="2" s="1"/>
  <c r="ER248" i="2"/>
  <c r="ER253" i="2" s="1"/>
  <c r="ER318" i="2" s="1"/>
  <c r="EQ248" i="2"/>
  <c r="EQ253" i="2" s="1"/>
  <c r="EQ318" i="2" s="1"/>
  <c r="EP248" i="2"/>
  <c r="EP253" i="2" s="1"/>
  <c r="EP318" i="2" s="1"/>
  <c r="EO248" i="2"/>
  <c r="EO253" i="2" s="1"/>
  <c r="EO318" i="2" s="1"/>
  <c r="ER243" i="2"/>
  <c r="ER246" i="2" s="1"/>
  <c r="EQ243" i="2"/>
  <c r="EQ246" i="2" s="1"/>
  <c r="EP243" i="2"/>
  <c r="EP246" i="2" s="1"/>
  <c r="EO243" i="2"/>
  <c r="EO246" i="2" s="1"/>
  <c r="ER234" i="2"/>
  <c r="ER241" i="2" s="1"/>
  <c r="EQ234" i="2"/>
  <c r="EQ241" i="2" s="1"/>
  <c r="EP234" i="2"/>
  <c r="EP241" i="2" s="1"/>
  <c r="EO234" i="2"/>
  <c r="EO241" i="2" s="1"/>
  <c r="ER175" i="2"/>
  <c r="ER232" i="2" s="1"/>
  <c r="ER315" i="2" s="1"/>
  <c r="EQ175" i="2"/>
  <c r="EQ232" i="2" s="1"/>
  <c r="EQ315" i="2" s="1"/>
  <c r="EP175" i="2"/>
  <c r="EP232" i="2" s="1"/>
  <c r="EP315" i="2" s="1"/>
  <c r="EO175" i="2"/>
  <c r="EO232" i="2" s="1"/>
  <c r="EO315" i="2" s="1"/>
  <c r="ER156" i="2"/>
  <c r="ER173" i="2" s="1"/>
  <c r="ER314" i="2" s="1"/>
  <c r="EQ156" i="2"/>
  <c r="EQ173" i="2" s="1"/>
  <c r="EQ314" i="2" s="1"/>
  <c r="EP156" i="2"/>
  <c r="EP173" i="2" s="1"/>
  <c r="EP314" i="2" s="1"/>
  <c r="EO156" i="2"/>
  <c r="EO173" i="2" s="1"/>
  <c r="EO314" i="2" s="1"/>
  <c r="ER115" i="2"/>
  <c r="ER154" i="2" s="1"/>
  <c r="EQ115" i="2"/>
  <c r="EQ154" i="2" s="1"/>
  <c r="EP115" i="2"/>
  <c r="EP154" i="2" s="1"/>
  <c r="EO115" i="2"/>
  <c r="EO154" i="2" s="1"/>
  <c r="ER113" i="2"/>
  <c r="ER312" i="2" s="1"/>
  <c r="EQ113" i="2"/>
  <c r="EQ312" i="2" s="1"/>
  <c r="EP113" i="2"/>
  <c r="EP312" i="2" s="1"/>
  <c r="EO113" i="2"/>
  <c r="EO312" i="2" s="1"/>
  <c r="ER304" i="2" l="1"/>
  <c r="EQ304" i="2"/>
  <c r="EP304" i="2"/>
  <c r="EO309" i="2"/>
  <c r="EP309" i="2"/>
  <c r="ER308" i="2"/>
  <c r="ER316" i="2"/>
  <c r="EQ308" i="2"/>
  <c r="EQ316" i="2"/>
  <c r="ER309" i="2"/>
  <c r="ER317" i="2"/>
  <c r="EQ313" i="2"/>
  <c r="EQ307" i="2"/>
  <c r="EQ309" i="2"/>
  <c r="EO313" i="2"/>
  <c r="EO307" i="2"/>
  <c r="EP313" i="2"/>
  <c r="EP307" i="2"/>
  <c r="ER313" i="2"/>
  <c r="ER307" i="2"/>
  <c r="EO308" i="2"/>
  <c r="EO316" i="2"/>
  <c r="EO304" i="2"/>
  <c r="EP308" i="2"/>
  <c r="EP316" i="2"/>
  <c r="EO280" i="2"/>
  <c r="EO290" i="2" s="1"/>
  <c r="EO310" i="2"/>
  <c r="EP280" i="2"/>
  <c r="EP290" i="2" s="1"/>
  <c r="EP310" i="2"/>
  <c r="EQ280" i="2"/>
  <c r="EQ290" i="2" s="1"/>
  <c r="EQ310" i="2"/>
  <c r="ER310" i="2"/>
  <c r="EO317" i="2"/>
  <c r="EP317" i="2"/>
  <c r="EQ317" i="2"/>
  <c r="EO306" i="2"/>
  <c r="EP306" i="2"/>
  <c r="EQ306" i="2"/>
  <c r="ER280" i="2"/>
  <c r="ER290" i="2" s="1"/>
  <c r="ER306" i="2"/>
  <c r="G150" i="5"/>
  <c r="G156" i="5"/>
  <c r="G155" i="5"/>
  <c r="G154" i="5"/>
  <c r="G153" i="5"/>
  <c r="G152" i="5"/>
  <c r="G151" i="5"/>
  <c r="G149" i="5"/>
  <c r="G148" i="5"/>
  <c r="G147" i="5"/>
  <c r="EW321" i="2"/>
  <c r="EV321" i="2"/>
  <c r="EU321" i="2"/>
  <c r="ET321" i="2"/>
  <c r="ES321" i="2"/>
  <c r="EN321" i="2"/>
  <c r="EM321" i="2"/>
  <c r="EL321" i="2"/>
  <c r="EW311" i="2"/>
  <c r="EV311" i="2"/>
  <c r="EU311" i="2"/>
  <c r="ET311" i="2"/>
  <c r="ES311" i="2"/>
  <c r="EN311" i="2"/>
  <c r="EM311" i="2"/>
  <c r="EL311" i="2"/>
  <c r="EW305" i="2"/>
  <c r="EV305" i="2"/>
  <c r="EU305" i="2"/>
  <c r="ET305" i="2"/>
  <c r="ES305" i="2"/>
  <c r="EN305" i="2"/>
  <c r="EM305" i="2"/>
  <c r="EL305" i="2"/>
  <c r="EW299" i="2"/>
  <c r="EW303" i="2" s="1"/>
  <c r="EV299" i="2"/>
  <c r="EV303" i="2" s="1"/>
  <c r="EU299" i="2"/>
  <c r="EU303" i="2" s="1"/>
  <c r="ET299" i="2"/>
  <c r="ET303" i="2" s="1"/>
  <c r="ES299" i="2"/>
  <c r="ES303" i="2" s="1"/>
  <c r="EN299" i="2"/>
  <c r="EN303" i="2" s="1"/>
  <c r="EM299" i="2"/>
  <c r="EM303" i="2" s="1"/>
  <c r="EL299" i="2"/>
  <c r="EL303" i="2" s="1"/>
  <c r="EW298" i="2"/>
  <c r="EW302" i="2" s="1"/>
  <c r="EV298" i="2"/>
  <c r="EV302" i="2" s="1"/>
  <c r="EU298" i="2"/>
  <c r="EU302" i="2" s="1"/>
  <c r="ET298" i="2"/>
  <c r="ET302" i="2" s="1"/>
  <c r="ES298" i="2"/>
  <c r="ES302" i="2" s="1"/>
  <c r="EN298" i="2"/>
  <c r="EN302" i="2" s="1"/>
  <c r="EM298" i="2"/>
  <c r="EM302" i="2" s="1"/>
  <c r="EL298" i="2"/>
  <c r="EL302" i="2" s="1"/>
  <c r="EW297" i="2"/>
  <c r="EW301" i="2" s="1"/>
  <c r="EV297" i="2"/>
  <c r="EV301" i="2" s="1"/>
  <c r="EU297" i="2"/>
  <c r="EU301" i="2" s="1"/>
  <c r="ET297" i="2"/>
  <c r="ET301" i="2" s="1"/>
  <c r="ES297" i="2"/>
  <c r="ES301" i="2" s="1"/>
  <c r="EN297" i="2"/>
  <c r="EN301" i="2" s="1"/>
  <c r="EM297" i="2"/>
  <c r="EM301" i="2" s="1"/>
  <c r="EL297" i="2"/>
  <c r="EL301" i="2" s="1"/>
  <c r="EW296" i="2"/>
  <c r="EW300" i="2" s="1"/>
  <c r="EV296" i="2"/>
  <c r="EV300" i="2" s="1"/>
  <c r="EU296" i="2"/>
  <c r="EU300" i="2" s="1"/>
  <c r="ET296" i="2"/>
  <c r="ET300" i="2" s="1"/>
  <c r="ES296" i="2"/>
  <c r="ES300" i="2" s="1"/>
  <c r="EN296" i="2"/>
  <c r="EN300" i="2" s="1"/>
  <c r="EM296" i="2"/>
  <c r="EM300" i="2" s="1"/>
  <c r="EL296" i="2"/>
  <c r="EL300" i="2" s="1"/>
  <c r="EW289" i="2"/>
  <c r="EV289" i="2"/>
  <c r="EU289" i="2"/>
  <c r="ET289" i="2"/>
  <c r="ES289" i="2"/>
  <c r="EN289" i="2"/>
  <c r="EM289" i="2"/>
  <c r="EL289" i="2"/>
  <c r="EW279" i="2"/>
  <c r="EV279" i="2"/>
  <c r="EU279" i="2"/>
  <c r="ET279" i="2"/>
  <c r="ES279" i="2"/>
  <c r="EN279" i="2"/>
  <c r="EM279" i="2"/>
  <c r="EL279" i="2"/>
  <c r="EW277" i="2"/>
  <c r="EW320" i="2" s="1"/>
  <c r="EV277" i="2"/>
  <c r="EV310" i="2" s="1"/>
  <c r="EU277" i="2"/>
  <c r="EU320" i="2" s="1"/>
  <c r="ET277" i="2"/>
  <c r="ET310" i="2" s="1"/>
  <c r="ES277" i="2"/>
  <c r="ES310" i="2" s="1"/>
  <c r="EN277" i="2"/>
  <c r="EN320" i="2" s="1"/>
  <c r="EM277" i="2"/>
  <c r="EM320" i="2" s="1"/>
  <c r="EL277" i="2"/>
  <c r="EL320" i="2" s="1"/>
  <c r="EW268" i="2"/>
  <c r="EV268" i="2"/>
  <c r="EU268" i="2"/>
  <c r="ET268" i="2"/>
  <c r="ES268" i="2"/>
  <c r="EN268" i="2"/>
  <c r="EM268" i="2"/>
  <c r="EL268" i="2"/>
  <c r="EW255" i="2"/>
  <c r="EW266" i="2" s="1"/>
  <c r="EW319" i="2" s="1"/>
  <c r="EV255" i="2"/>
  <c r="EV266" i="2" s="1"/>
  <c r="EV319" i="2" s="1"/>
  <c r="EU255" i="2"/>
  <c r="EU266" i="2" s="1"/>
  <c r="EU319" i="2" s="1"/>
  <c r="ET255" i="2"/>
  <c r="ET266" i="2" s="1"/>
  <c r="ET319" i="2" s="1"/>
  <c r="ES255" i="2"/>
  <c r="ES266" i="2" s="1"/>
  <c r="ES319" i="2" s="1"/>
  <c r="EN255" i="2"/>
  <c r="EN266" i="2" s="1"/>
  <c r="EN319" i="2" s="1"/>
  <c r="EM255" i="2"/>
  <c r="EM266" i="2" s="1"/>
  <c r="EM319" i="2" s="1"/>
  <c r="EL255" i="2"/>
  <c r="EL266" i="2" s="1"/>
  <c r="EL319" i="2" s="1"/>
  <c r="EW248" i="2"/>
  <c r="EW253" i="2" s="1"/>
  <c r="EW318" i="2" s="1"/>
  <c r="EV248" i="2"/>
  <c r="EV253" i="2" s="1"/>
  <c r="EV318" i="2" s="1"/>
  <c r="EU248" i="2"/>
  <c r="EU253" i="2" s="1"/>
  <c r="EU318" i="2" s="1"/>
  <c r="ET248" i="2"/>
  <c r="ET253" i="2" s="1"/>
  <c r="ET318" i="2" s="1"/>
  <c r="ES248" i="2"/>
  <c r="ES253" i="2" s="1"/>
  <c r="ES318" i="2" s="1"/>
  <c r="EN248" i="2"/>
  <c r="EN253" i="2" s="1"/>
  <c r="EN318" i="2" s="1"/>
  <c r="EM248" i="2"/>
  <c r="EM253" i="2" s="1"/>
  <c r="EM318" i="2" s="1"/>
  <c r="EL248" i="2"/>
  <c r="EL253" i="2" s="1"/>
  <c r="EL318" i="2" s="1"/>
  <c r="EW243" i="2"/>
  <c r="EW246" i="2" s="1"/>
  <c r="EV243" i="2"/>
  <c r="EV246" i="2" s="1"/>
  <c r="EU243" i="2"/>
  <c r="EU246" i="2" s="1"/>
  <c r="ET243" i="2"/>
  <c r="ET246" i="2" s="1"/>
  <c r="ES243" i="2"/>
  <c r="ES246" i="2" s="1"/>
  <c r="EN243" i="2"/>
  <c r="EN246" i="2" s="1"/>
  <c r="EN317" i="2" s="1"/>
  <c r="EM243" i="2"/>
  <c r="EM246" i="2" s="1"/>
  <c r="EM317" i="2" s="1"/>
  <c r="EL243" i="2"/>
  <c r="EL246" i="2" s="1"/>
  <c r="EW234" i="2"/>
  <c r="EW241" i="2" s="1"/>
  <c r="EW316" i="2" s="1"/>
  <c r="EV234" i="2"/>
  <c r="EV241" i="2" s="1"/>
  <c r="EV316" i="2" s="1"/>
  <c r="EU234" i="2"/>
  <c r="EU241" i="2" s="1"/>
  <c r="EU316" i="2" s="1"/>
  <c r="ET234" i="2"/>
  <c r="ET241" i="2" s="1"/>
  <c r="ES234" i="2"/>
  <c r="ES241" i="2" s="1"/>
  <c r="EN234" i="2"/>
  <c r="EN241" i="2" s="1"/>
  <c r="EM234" i="2"/>
  <c r="EM241" i="2" s="1"/>
  <c r="EL234" i="2"/>
  <c r="EL241" i="2" s="1"/>
  <c r="EL308" i="2" s="1"/>
  <c r="EW175" i="2"/>
  <c r="EW232" i="2" s="1"/>
  <c r="EW315" i="2" s="1"/>
  <c r="EV175" i="2"/>
  <c r="EV232" i="2" s="1"/>
  <c r="EV315" i="2" s="1"/>
  <c r="EU175" i="2"/>
  <c r="EU232" i="2" s="1"/>
  <c r="EU315" i="2" s="1"/>
  <c r="ET175" i="2"/>
  <c r="ET232" i="2" s="1"/>
  <c r="ET315" i="2" s="1"/>
  <c r="ES175" i="2"/>
  <c r="ES232" i="2" s="1"/>
  <c r="ES315" i="2" s="1"/>
  <c r="EN175" i="2"/>
  <c r="EN232" i="2" s="1"/>
  <c r="EN315" i="2" s="1"/>
  <c r="EM175" i="2"/>
  <c r="EM232" i="2" s="1"/>
  <c r="EM315" i="2" s="1"/>
  <c r="EL175" i="2"/>
  <c r="EL232" i="2" s="1"/>
  <c r="EL315" i="2" s="1"/>
  <c r="EW156" i="2"/>
  <c r="EW173" i="2" s="1"/>
  <c r="EW314" i="2" s="1"/>
  <c r="EV156" i="2"/>
  <c r="EV173" i="2" s="1"/>
  <c r="EV314" i="2" s="1"/>
  <c r="EU156" i="2"/>
  <c r="EU173" i="2" s="1"/>
  <c r="EU314" i="2" s="1"/>
  <c r="ET156" i="2"/>
  <c r="ET173" i="2" s="1"/>
  <c r="ET314" i="2" s="1"/>
  <c r="ES156" i="2"/>
  <c r="ES173" i="2" s="1"/>
  <c r="ES314" i="2" s="1"/>
  <c r="EN156" i="2"/>
  <c r="EN173" i="2" s="1"/>
  <c r="EN314" i="2" s="1"/>
  <c r="EM156" i="2"/>
  <c r="EM173" i="2" s="1"/>
  <c r="EM314" i="2" s="1"/>
  <c r="EL156" i="2"/>
  <c r="EL173" i="2" s="1"/>
  <c r="EL314" i="2" s="1"/>
  <c r="EW115" i="2"/>
  <c r="EW154" i="2" s="1"/>
  <c r="EW313" i="2" s="1"/>
  <c r="EV115" i="2"/>
  <c r="EV154" i="2" s="1"/>
  <c r="EV313" i="2" s="1"/>
  <c r="EU115" i="2"/>
  <c r="EU154" i="2" s="1"/>
  <c r="ET115" i="2"/>
  <c r="ET154" i="2" s="1"/>
  <c r="ES115" i="2"/>
  <c r="ES154" i="2" s="1"/>
  <c r="EN115" i="2"/>
  <c r="EN154" i="2" s="1"/>
  <c r="EM115" i="2"/>
  <c r="EM154" i="2" s="1"/>
  <c r="EL115" i="2"/>
  <c r="EL154" i="2" s="1"/>
  <c r="EL313" i="2" s="1"/>
  <c r="EW113" i="2"/>
  <c r="EW312" i="2" s="1"/>
  <c r="EV113" i="2"/>
  <c r="EV312" i="2" s="1"/>
  <c r="EU113" i="2"/>
  <c r="EU312" i="2" s="1"/>
  <c r="ET113" i="2"/>
  <c r="ET312" i="2" s="1"/>
  <c r="ES113" i="2"/>
  <c r="ES306" i="2" s="1"/>
  <c r="EN113" i="2"/>
  <c r="EN312" i="2" s="1"/>
  <c r="EM113" i="2"/>
  <c r="EM306" i="2" s="1"/>
  <c r="EL113" i="2"/>
  <c r="EL312" i="2" s="1"/>
  <c r="EU307" i="2" l="1"/>
  <c r="EL304" i="2"/>
  <c r="EW304" i="2"/>
  <c r="EM312" i="2"/>
  <c r="EL310" i="2"/>
  <c r="ES312" i="2"/>
  <c r="EW306" i="2"/>
  <c r="EU304" i="2"/>
  <c r="EU310" i="2"/>
  <c r="EV280" i="2"/>
  <c r="EV290" i="2" s="1"/>
  <c r="EW310" i="2"/>
  <c r="ET320" i="2"/>
  <c r="EW280" i="2"/>
  <c r="EW290" i="2" s="1"/>
  <c r="EV306" i="2"/>
  <c r="EM313" i="2"/>
  <c r="EM307" i="2"/>
  <c r="EV304" i="2"/>
  <c r="EU309" i="2"/>
  <c r="EU317" i="2"/>
  <c r="EV309" i="2"/>
  <c r="EV317" i="2"/>
  <c r="EM308" i="2"/>
  <c r="EM316" i="2"/>
  <c r="ES316" i="2"/>
  <c r="ES308" i="2"/>
  <c r="EN313" i="2"/>
  <c r="EN307" i="2"/>
  <c r="ES313" i="2"/>
  <c r="ES307" i="2"/>
  <c r="EW317" i="2"/>
  <c r="EW309" i="2"/>
  <c r="ET316" i="2"/>
  <c r="ET308" i="2"/>
  <c r="ET313" i="2"/>
  <c r="ET307" i="2"/>
  <c r="EM304" i="2"/>
  <c r="EN308" i="2"/>
  <c r="EN316" i="2"/>
  <c r="ET309" i="2"/>
  <c r="ET317" i="2"/>
  <c r="ES309" i="2"/>
  <c r="EN304" i="2"/>
  <c r="ES304" i="2"/>
  <c r="EM280" i="2"/>
  <c r="EM290" i="2" s="1"/>
  <c r="ES280" i="2"/>
  <c r="ES290" i="2" s="1"/>
  <c r="EL317" i="2"/>
  <c r="EL309" i="2"/>
  <c r="ET304" i="2"/>
  <c r="EV308" i="2"/>
  <c r="EN310" i="2"/>
  <c r="EV320" i="2"/>
  <c r="ES317" i="2"/>
  <c r="ES320" i="2"/>
  <c r="EL280" i="2"/>
  <c r="EL290" i="2" s="1"/>
  <c r="EL307" i="2"/>
  <c r="EL316" i="2"/>
  <c r="EU308" i="2"/>
  <c r="EM310" i="2"/>
  <c r="EN280" i="2"/>
  <c r="EN290" i="2" s="1"/>
  <c r="EW308" i="2"/>
  <c r="ET280" i="2"/>
  <c r="ET290" i="2" s="1"/>
  <c r="EM309" i="2"/>
  <c r="EU313" i="2"/>
  <c r="EN306" i="2"/>
  <c r="EV307" i="2"/>
  <c r="EN309" i="2"/>
  <c r="EL306" i="2"/>
  <c r="EU280" i="2"/>
  <c r="EU290" i="2" s="1"/>
  <c r="EW307" i="2"/>
  <c r="ET306" i="2"/>
  <c r="EU306" i="2"/>
  <c r="FL92" i="2"/>
  <c r="FL90" i="2"/>
  <c r="FL89" i="2"/>
  <c r="FL88" i="2"/>
  <c r="B38" i="9" l="1"/>
  <c r="G146" i="5" l="1"/>
  <c r="G145" i="5"/>
  <c r="FL264" i="2"/>
  <c r="BA321" i="2"/>
  <c r="AZ321" i="2"/>
  <c r="AY321" i="2"/>
  <c r="AX321" i="2"/>
  <c r="AW321" i="2"/>
  <c r="AV321" i="2"/>
  <c r="AU321" i="2"/>
  <c r="BA311" i="2"/>
  <c r="AZ311" i="2"/>
  <c r="AY311" i="2"/>
  <c r="AX311" i="2"/>
  <c r="AW311" i="2"/>
  <c r="AV311" i="2"/>
  <c r="AU311" i="2"/>
  <c r="BA305" i="2"/>
  <c r="AZ305" i="2"/>
  <c r="AY305" i="2"/>
  <c r="AX305" i="2"/>
  <c r="AW305" i="2"/>
  <c r="AV305" i="2"/>
  <c r="AU305" i="2"/>
  <c r="BA299" i="2"/>
  <c r="BA303" i="2" s="1"/>
  <c r="AZ299" i="2"/>
  <c r="AZ303" i="2" s="1"/>
  <c r="AY299" i="2"/>
  <c r="AY303" i="2" s="1"/>
  <c r="AX299" i="2"/>
  <c r="AX303" i="2" s="1"/>
  <c r="AW299" i="2"/>
  <c r="AW303" i="2" s="1"/>
  <c r="AV299" i="2"/>
  <c r="AV303" i="2" s="1"/>
  <c r="AU299" i="2"/>
  <c r="AU303" i="2" s="1"/>
  <c r="BA298" i="2"/>
  <c r="BA302" i="2" s="1"/>
  <c r="AZ298" i="2"/>
  <c r="AZ302" i="2" s="1"/>
  <c r="AY298" i="2"/>
  <c r="AY302" i="2" s="1"/>
  <c r="AX298" i="2"/>
  <c r="AX302" i="2" s="1"/>
  <c r="AW298" i="2"/>
  <c r="AW302" i="2" s="1"/>
  <c r="AV298" i="2"/>
  <c r="AV302" i="2" s="1"/>
  <c r="AU298" i="2"/>
  <c r="AU302" i="2" s="1"/>
  <c r="BA297" i="2"/>
  <c r="BA301" i="2" s="1"/>
  <c r="AZ297" i="2"/>
  <c r="AZ301" i="2" s="1"/>
  <c r="AY297" i="2"/>
  <c r="AY301" i="2" s="1"/>
  <c r="AX297" i="2"/>
  <c r="AX301" i="2" s="1"/>
  <c r="AW297" i="2"/>
  <c r="AW301" i="2" s="1"/>
  <c r="AV297" i="2"/>
  <c r="AV301" i="2" s="1"/>
  <c r="AU297" i="2"/>
  <c r="AU301" i="2" s="1"/>
  <c r="BA296" i="2"/>
  <c r="BA300" i="2" s="1"/>
  <c r="AZ296" i="2"/>
  <c r="AZ300" i="2" s="1"/>
  <c r="AY296" i="2"/>
  <c r="AY300" i="2" s="1"/>
  <c r="AX296" i="2"/>
  <c r="AX300" i="2" s="1"/>
  <c r="AW296" i="2"/>
  <c r="AW300" i="2" s="1"/>
  <c r="AV296" i="2"/>
  <c r="AV300" i="2" s="1"/>
  <c r="AU296" i="2"/>
  <c r="AU300" i="2" s="1"/>
  <c r="BA289" i="2"/>
  <c r="AZ289" i="2"/>
  <c r="AY289" i="2"/>
  <c r="AX289" i="2"/>
  <c r="AW289" i="2"/>
  <c r="AV289" i="2"/>
  <c r="AU289" i="2"/>
  <c r="BA279" i="2"/>
  <c r="AZ279" i="2"/>
  <c r="AY279" i="2"/>
  <c r="AX279" i="2"/>
  <c r="AW279" i="2"/>
  <c r="AV279" i="2"/>
  <c r="AU279" i="2"/>
  <c r="BA277" i="2"/>
  <c r="BA310" i="2" s="1"/>
  <c r="AZ277" i="2"/>
  <c r="AZ310" i="2" s="1"/>
  <c r="AY277" i="2"/>
  <c r="AY310" i="2" s="1"/>
  <c r="AX277" i="2"/>
  <c r="AX310" i="2" s="1"/>
  <c r="AW277" i="2"/>
  <c r="AW310" i="2" s="1"/>
  <c r="AV277" i="2"/>
  <c r="AV320" i="2" s="1"/>
  <c r="AU277" i="2"/>
  <c r="AU320" i="2" s="1"/>
  <c r="BA268" i="2"/>
  <c r="AZ268" i="2"/>
  <c r="AY268" i="2"/>
  <c r="AX268" i="2"/>
  <c r="AW268" i="2"/>
  <c r="AV268" i="2"/>
  <c r="AU268" i="2"/>
  <c r="BA255" i="2"/>
  <c r="BA266" i="2" s="1"/>
  <c r="AZ255" i="2"/>
  <c r="AZ266" i="2" s="1"/>
  <c r="AZ319" i="2" s="1"/>
  <c r="AY255" i="2"/>
  <c r="AY266" i="2" s="1"/>
  <c r="AY319" i="2" s="1"/>
  <c r="AX255" i="2"/>
  <c r="AX266" i="2" s="1"/>
  <c r="AX319" i="2" s="1"/>
  <c r="AW255" i="2"/>
  <c r="AW266" i="2" s="1"/>
  <c r="AV255" i="2"/>
  <c r="AV266" i="2" s="1"/>
  <c r="AV319" i="2" s="1"/>
  <c r="AU255" i="2"/>
  <c r="AU266" i="2" s="1"/>
  <c r="AU319" i="2" s="1"/>
  <c r="BA248" i="2"/>
  <c r="BA253" i="2" s="1"/>
  <c r="BA318" i="2" s="1"/>
  <c r="AZ248" i="2"/>
  <c r="AZ253" i="2" s="1"/>
  <c r="AZ318" i="2" s="1"/>
  <c r="AY248" i="2"/>
  <c r="AY253" i="2" s="1"/>
  <c r="AY318" i="2" s="1"/>
  <c r="AX248" i="2"/>
  <c r="AX253" i="2" s="1"/>
  <c r="AX318" i="2" s="1"/>
  <c r="AW248" i="2"/>
  <c r="AW253" i="2" s="1"/>
  <c r="AW318" i="2" s="1"/>
  <c r="AV248" i="2"/>
  <c r="AV253" i="2" s="1"/>
  <c r="AV318" i="2" s="1"/>
  <c r="AU248" i="2"/>
  <c r="AU253" i="2" s="1"/>
  <c r="AU318" i="2" s="1"/>
  <c r="BA243" i="2"/>
  <c r="BA246" i="2" s="1"/>
  <c r="AZ243" i="2"/>
  <c r="AZ246" i="2" s="1"/>
  <c r="AY243" i="2"/>
  <c r="AY246" i="2" s="1"/>
  <c r="AX243" i="2"/>
  <c r="AX246" i="2" s="1"/>
  <c r="AW243" i="2"/>
  <c r="AW246" i="2" s="1"/>
  <c r="AV243" i="2"/>
  <c r="AV246" i="2" s="1"/>
  <c r="AU243" i="2"/>
  <c r="AU246" i="2" s="1"/>
  <c r="BA234" i="2"/>
  <c r="BA241" i="2" s="1"/>
  <c r="AZ234" i="2"/>
  <c r="AZ241" i="2" s="1"/>
  <c r="AZ316" i="2" s="1"/>
  <c r="AY234" i="2"/>
  <c r="AY241" i="2" s="1"/>
  <c r="AY316" i="2" s="1"/>
  <c r="AX234" i="2"/>
  <c r="AX241" i="2" s="1"/>
  <c r="AX316" i="2" s="1"/>
  <c r="AW234" i="2"/>
  <c r="AW241" i="2" s="1"/>
  <c r="AV234" i="2"/>
  <c r="AV241" i="2" s="1"/>
  <c r="AV308" i="2" s="1"/>
  <c r="AU234" i="2"/>
  <c r="AU241" i="2" s="1"/>
  <c r="BA175" i="2"/>
  <c r="BA232" i="2" s="1"/>
  <c r="BA315" i="2" s="1"/>
  <c r="AZ175" i="2"/>
  <c r="AZ232" i="2" s="1"/>
  <c r="AZ315" i="2" s="1"/>
  <c r="AY175" i="2"/>
  <c r="AY232" i="2" s="1"/>
  <c r="AY315" i="2" s="1"/>
  <c r="AX175" i="2"/>
  <c r="AX232" i="2" s="1"/>
  <c r="AX315" i="2" s="1"/>
  <c r="AW175" i="2"/>
  <c r="AW232" i="2" s="1"/>
  <c r="AW315" i="2" s="1"/>
  <c r="AV175" i="2"/>
  <c r="AV232" i="2" s="1"/>
  <c r="AV315" i="2" s="1"/>
  <c r="AU175" i="2"/>
  <c r="AU232" i="2" s="1"/>
  <c r="AU315" i="2" s="1"/>
  <c r="BA156" i="2"/>
  <c r="BA173" i="2" s="1"/>
  <c r="BA314" i="2" s="1"/>
  <c r="AZ156" i="2"/>
  <c r="AZ173" i="2" s="1"/>
  <c r="AZ314" i="2" s="1"/>
  <c r="AY156" i="2"/>
  <c r="AY173" i="2" s="1"/>
  <c r="AY314" i="2" s="1"/>
  <c r="AX156" i="2"/>
  <c r="AX173" i="2" s="1"/>
  <c r="AX314" i="2" s="1"/>
  <c r="AW156" i="2"/>
  <c r="AW173" i="2" s="1"/>
  <c r="AW314" i="2" s="1"/>
  <c r="AV156" i="2"/>
  <c r="AV173" i="2" s="1"/>
  <c r="AV314" i="2" s="1"/>
  <c r="AU156" i="2"/>
  <c r="AU173" i="2" s="1"/>
  <c r="AU314" i="2" s="1"/>
  <c r="BA115" i="2"/>
  <c r="BA154" i="2" s="1"/>
  <c r="AZ115" i="2"/>
  <c r="AZ154" i="2" s="1"/>
  <c r="AY115" i="2"/>
  <c r="AY154" i="2" s="1"/>
  <c r="AX115" i="2"/>
  <c r="AX154" i="2" s="1"/>
  <c r="AW115" i="2"/>
  <c r="AW154" i="2" s="1"/>
  <c r="AV115" i="2"/>
  <c r="AV154" i="2" s="1"/>
  <c r="AU115" i="2"/>
  <c r="AU154" i="2" s="1"/>
  <c r="BA113" i="2"/>
  <c r="BA312" i="2" s="1"/>
  <c r="AZ113" i="2"/>
  <c r="AZ312" i="2" s="1"/>
  <c r="AY113" i="2"/>
  <c r="AY312" i="2" s="1"/>
  <c r="AX113" i="2"/>
  <c r="AX306" i="2" s="1"/>
  <c r="AW113" i="2"/>
  <c r="AW306" i="2" s="1"/>
  <c r="AV113" i="2"/>
  <c r="AV306" i="2" s="1"/>
  <c r="AU113" i="2"/>
  <c r="AU306" i="2" s="1"/>
  <c r="EG321" i="2"/>
  <c r="EF321" i="2"/>
  <c r="EE321" i="2"/>
  <c r="ED321" i="2"/>
  <c r="EC321" i="2"/>
  <c r="EB321" i="2"/>
  <c r="EA321" i="2"/>
  <c r="EG311" i="2"/>
  <c r="EF311" i="2"/>
  <c r="EE311" i="2"/>
  <c r="ED311" i="2"/>
  <c r="EC311" i="2"/>
  <c r="EB311" i="2"/>
  <c r="EA311" i="2"/>
  <c r="EG305" i="2"/>
  <c r="EF305" i="2"/>
  <c r="EE305" i="2"/>
  <c r="ED305" i="2"/>
  <c r="EC305" i="2"/>
  <c r="EB305" i="2"/>
  <c r="EA305" i="2"/>
  <c r="EG299" i="2"/>
  <c r="EG303" i="2" s="1"/>
  <c r="EF299" i="2"/>
  <c r="EF303" i="2" s="1"/>
  <c r="EE299" i="2"/>
  <c r="EE303" i="2" s="1"/>
  <c r="ED299" i="2"/>
  <c r="ED303" i="2" s="1"/>
  <c r="EC299" i="2"/>
  <c r="EC303" i="2" s="1"/>
  <c r="EB299" i="2"/>
  <c r="EB303" i="2" s="1"/>
  <c r="EA299" i="2"/>
  <c r="EA303" i="2" s="1"/>
  <c r="EG298" i="2"/>
  <c r="EG302" i="2" s="1"/>
  <c r="EF298" i="2"/>
  <c r="EF302" i="2" s="1"/>
  <c r="EE298" i="2"/>
  <c r="EE302" i="2" s="1"/>
  <c r="ED298" i="2"/>
  <c r="ED302" i="2" s="1"/>
  <c r="EC298" i="2"/>
  <c r="EC302" i="2" s="1"/>
  <c r="EB298" i="2"/>
  <c r="EB302" i="2" s="1"/>
  <c r="EA298" i="2"/>
  <c r="EA302" i="2" s="1"/>
  <c r="EG297" i="2"/>
  <c r="EG301" i="2" s="1"/>
  <c r="EF297" i="2"/>
  <c r="EF301" i="2" s="1"/>
  <c r="EE297" i="2"/>
  <c r="EE301" i="2" s="1"/>
  <c r="ED297" i="2"/>
  <c r="ED301" i="2" s="1"/>
  <c r="EC297" i="2"/>
  <c r="EC301" i="2" s="1"/>
  <c r="EB297" i="2"/>
  <c r="EB301" i="2" s="1"/>
  <c r="EA297" i="2"/>
  <c r="EA301" i="2" s="1"/>
  <c r="EG296" i="2"/>
  <c r="EG300" i="2" s="1"/>
  <c r="EF296" i="2"/>
  <c r="EF300" i="2" s="1"/>
  <c r="EE296" i="2"/>
  <c r="EE300" i="2" s="1"/>
  <c r="ED296" i="2"/>
  <c r="ED300" i="2" s="1"/>
  <c r="EC296" i="2"/>
  <c r="EC300" i="2" s="1"/>
  <c r="EB296" i="2"/>
  <c r="EB300" i="2" s="1"/>
  <c r="EA296" i="2"/>
  <c r="EA300" i="2" s="1"/>
  <c r="EG289" i="2"/>
  <c r="EF289" i="2"/>
  <c r="EE289" i="2"/>
  <c r="ED289" i="2"/>
  <c r="EC289" i="2"/>
  <c r="EB289" i="2"/>
  <c r="EA289" i="2"/>
  <c r="EG279" i="2"/>
  <c r="EF279" i="2"/>
  <c r="EE279" i="2"/>
  <c r="ED279" i="2"/>
  <c r="EC279" i="2"/>
  <c r="EB279" i="2"/>
  <c r="EA279" i="2"/>
  <c r="EG277" i="2"/>
  <c r="EF277" i="2"/>
  <c r="EF310" i="2" s="1"/>
  <c r="EE277" i="2"/>
  <c r="EE310" i="2" s="1"/>
  <c r="ED277" i="2"/>
  <c r="ED310" i="2" s="1"/>
  <c r="EC277" i="2"/>
  <c r="EC310" i="2" s="1"/>
  <c r="EB277" i="2"/>
  <c r="EB320" i="2" s="1"/>
  <c r="EA277" i="2"/>
  <c r="EA320" i="2" s="1"/>
  <c r="EG268" i="2"/>
  <c r="EF268" i="2"/>
  <c r="EE268" i="2"/>
  <c r="ED268" i="2"/>
  <c r="EC268" i="2"/>
  <c r="EB268" i="2"/>
  <c r="EA268" i="2"/>
  <c r="EG255" i="2"/>
  <c r="EG266" i="2" s="1"/>
  <c r="EG319" i="2" s="1"/>
  <c r="EF255" i="2"/>
  <c r="EF266" i="2" s="1"/>
  <c r="EE255" i="2"/>
  <c r="EE266" i="2" s="1"/>
  <c r="ED255" i="2"/>
  <c r="ED266" i="2" s="1"/>
  <c r="ED319" i="2" s="1"/>
  <c r="EC255" i="2"/>
  <c r="EC266" i="2" s="1"/>
  <c r="EC319" i="2" s="1"/>
  <c r="EB255" i="2"/>
  <c r="EB266" i="2" s="1"/>
  <c r="EB319" i="2" s="1"/>
  <c r="EA255" i="2"/>
  <c r="EA266" i="2" s="1"/>
  <c r="EA319" i="2" s="1"/>
  <c r="EG248" i="2"/>
  <c r="EG253" i="2" s="1"/>
  <c r="EG318" i="2" s="1"/>
  <c r="EF248" i="2"/>
  <c r="EF253" i="2" s="1"/>
  <c r="EF318" i="2" s="1"/>
  <c r="EE248" i="2"/>
  <c r="EE253" i="2" s="1"/>
  <c r="EE318" i="2" s="1"/>
  <c r="ED248" i="2"/>
  <c r="ED253" i="2" s="1"/>
  <c r="ED318" i="2" s="1"/>
  <c r="EC248" i="2"/>
  <c r="EC253" i="2" s="1"/>
  <c r="EC318" i="2" s="1"/>
  <c r="EB248" i="2"/>
  <c r="EB253" i="2" s="1"/>
  <c r="EB318" i="2" s="1"/>
  <c r="EA248" i="2"/>
  <c r="EA253" i="2" s="1"/>
  <c r="EA318" i="2" s="1"/>
  <c r="EG243" i="2"/>
  <c r="EG246" i="2" s="1"/>
  <c r="EF243" i="2"/>
  <c r="EF246" i="2" s="1"/>
  <c r="EE243" i="2"/>
  <c r="EE246" i="2" s="1"/>
  <c r="ED243" i="2"/>
  <c r="ED246" i="2" s="1"/>
  <c r="EC243" i="2"/>
  <c r="EC246" i="2" s="1"/>
  <c r="EB243" i="2"/>
  <c r="EB246" i="2" s="1"/>
  <c r="EA243" i="2"/>
  <c r="EA246" i="2" s="1"/>
  <c r="EG234" i="2"/>
  <c r="EG241" i="2" s="1"/>
  <c r="EG308" i="2" s="1"/>
  <c r="EF234" i="2"/>
  <c r="EF241" i="2" s="1"/>
  <c r="EF316" i="2" s="1"/>
  <c r="EE234" i="2"/>
  <c r="EE241" i="2" s="1"/>
  <c r="EE316" i="2" s="1"/>
  <c r="ED234" i="2"/>
  <c r="ED241" i="2" s="1"/>
  <c r="ED316" i="2" s="1"/>
  <c r="EC234" i="2"/>
  <c r="EC241" i="2" s="1"/>
  <c r="EC316" i="2" s="1"/>
  <c r="EB234" i="2"/>
  <c r="EB241" i="2" s="1"/>
  <c r="EA234" i="2"/>
  <c r="EA241" i="2" s="1"/>
  <c r="EG175" i="2"/>
  <c r="EG232" i="2" s="1"/>
  <c r="EG315" i="2" s="1"/>
  <c r="EF175" i="2"/>
  <c r="EF232" i="2" s="1"/>
  <c r="EF315" i="2" s="1"/>
  <c r="EE175" i="2"/>
  <c r="EE232" i="2" s="1"/>
  <c r="EE315" i="2" s="1"/>
  <c r="ED175" i="2"/>
  <c r="ED232" i="2" s="1"/>
  <c r="ED315" i="2" s="1"/>
  <c r="EC175" i="2"/>
  <c r="EC232" i="2" s="1"/>
  <c r="EC315" i="2" s="1"/>
  <c r="EB175" i="2"/>
  <c r="EB232" i="2" s="1"/>
  <c r="EB315" i="2" s="1"/>
  <c r="EA175" i="2"/>
  <c r="EA232" i="2" s="1"/>
  <c r="EA315" i="2" s="1"/>
  <c r="EG156" i="2"/>
  <c r="EG173" i="2" s="1"/>
  <c r="EG314" i="2" s="1"/>
  <c r="EF156" i="2"/>
  <c r="EF173" i="2" s="1"/>
  <c r="EF314" i="2" s="1"/>
  <c r="EE156" i="2"/>
  <c r="EE173" i="2" s="1"/>
  <c r="EE314" i="2" s="1"/>
  <c r="ED156" i="2"/>
  <c r="ED173" i="2" s="1"/>
  <c r="ED314" i="2" s="1"/>
  <c r="EC156" i="2"/>
  <c r="EC173" i="2" s="1"/>
  <c r="EC314" i="2" s="1"/>
  <c r="EB156" i="2"/>
  <c r="EB173" i="2" s="1"/>
  <c r="EB314" i="2" s="1"/>
  <c r="EA156" i="2"/>
  <c r="EA173" i="2" s="1"/>
  <c r="EA314" i="2" s="1"/>
  <c r="EG115" i="2"/>
  <c r="EG154" i="2" s="1"/>
  <c r="EF115" i="2"/>
  <c r="EF154" i="2" s="1"/>
  <c r="EE115" i="2"/>
  <c r="EE154" i="2" s="1"/>
  <c r="ED115" i="2"/>
  <c r="ED154" i="2" s="1"/>
  <c r="EC115" i="2"/>
  <c r="EC154" i="2" s="1"/>
  <c r="EC313" i="2" s="1"/>
  <c r="EB115" i="2"/>
  <c r="EB154" i="2" s="1"/>
  <c r="EB313" i="2" s="1"/>
  <c r="EA115" i="2"/>
  <c r="EA154" i="2" s="1"/>
  <c r="EA313" i="2" s="1"/>
  <c r="EG113" i="2"/>
  <c r="EG312" i="2" s="1"/>
  <c r="EF113" i="2"/>
  <c r="EF312" i="2" s="1"/>
  <c r="EE113" i="2"/>
  <c r="EE312" i="2" s="1"/>
  <c r="ED113" i="2"/>
  <c r="ED306" i="2" s="1"/>
  <c r="EC113" i="2"/>
  <c r="EC306" i="2" s="1"/>
  <c r="EB113" i="2"/>
  <c r="EB306" i="2" s="1"/>
  <c r="EA113" i="2"/>
  <c r="EA306" i="2" s="1"/>
  <c r="EB304" i="2" l="1"/>
  <c r="AU304" i="2"/>
  <c r="AW304" i="2"/>
  <c r="AX309" i="2"/>
  <c r="EF304" i="2"/>
  <c r="AY307" i="2"/>
  <c r="AV304" i="2"/>
  <c r="AX304" i="2"/>
  <c r="ED304" i="2"/>
  <c r="EA304" i="2"/>
  <c r="AW309" i="2"/>
  <c r="AV309" i="2"/>
  <c r="EG304" i="2"/>
  <c r="EC304" i="2"/>
  <c r="AZ304" i="2"/>
  <c r="EF309" i="2"/>
  <c r="BA304" i="2"/>
  <c r="EE304" i="2"/>
  <c r="AY304" i="2"/>
  <c r="EE309" i="2"/>
  <c r="BA309" i="2"/>
  <c r="BA317" i="2"/>
  <c r="AW319" i="2"/>
  <c r="AW280" i="2"/>
  <c r="AW290" i="2" s="1"/>
  <c r="AV313" i="2"/>
  <c r="AV307" i="2"/>
  <c r="AU309" i="2"/>
  <c r="AU317" i="2"/>
  <c r="AW313" i="2"/>
  <c r="AW307" i="2"/>
  <c r="AU308" i="2"/>
  <c r="AU316" i="2"/>
  <c r="AU313" i="2"/>
  <c r="AU307" i="2"/>
  <c r="AX307" i="2"/>
  <c r="AX313" i="2"/>
  <c r="BA319" i="2"/>
  <c r="BA280" i="2"/>
  <c r="BA290" i="2" s="1"/>
  <c r="AW316" i="2"/>
  <c r="AW308" i="2"/>
  <c r="AZ307" i="2"/>
  <c r="AZ313" i="2"/>
  <c r="AY309" i="2"/>
  <c r="AY317" i="2"/>
  <c r="BA308" i="2"/>
  <c r="BA316" i="2"/>
  <c r="BA307" i="2"/>
  <c r="BA313" i="2"/>
  <c r="AZ309" i="2"/>
  <c r="AZ317" i="2"/>
  <c r="AY306" i="2"/>
  <c r="AU310" i="2"/>
  <c r="AW320" i="2"/>
  <c r="AU280" i="2"/>
  <c r="AU290" i="2" s="1"/>
  <c r="AZ306" i="2"/>
  <c r="AX308" i="2"/>
  <c r="AV310" i="2"/>
  <c r="AY313" i="2"/>
  <c r="AX320" i="2"/>
  <c r="AV280" i="2"/>
  <c r="AV290" i="2" s="1"/>
  <c r="BA306" i="2"/>
  <c r="AY308" i="2"/>
  <c r="AU312" i="2"/>
  <c r="AV317" i="2"/>
  <c r="AY320" i="2"/>
  <c r="AZ308" i="2"/>
  <c r="AV312" i="2"/>
  <c r="AW317" i="2"/>
  <c r="AZ320" i="2"/>
  <c r="EA309" i="2"/>
  <c r="AX280" i="2"/>
  <c r="AX290" i="2" s="1"/>
  <c r="AW312" i="2"/>
  <c r="AX317" i="2"/>
  <c r="BA320" i="2"/>
  <c r="EB309" i="2"/>
  <c r="AY280" i="2"/>
  <c r="AY290" i="2" s="1"/>
  <c r="AX312" i="2"/>
  <c r="AZ280" i="2"/>
  <c r="AZ290" i="2" s="1"/>
  <c r="EC309" i="2"/>
  <c r="ED309" i="2"/>
  <c r="AV316" i="2"/>
  <c r="ED307" i="2"/>
  <c r="ED313" i="2"/>
  <c r="EE307" i="2"/>
  <c r="EE313" i="2"/>
  <c r="EF307" i="2"/>
  <c r="EF313" i="2"/>
  <c r="EA308" i="2"/>
  <c r="EA316" i="2"/>
  <c r="EB308" i="2"/>
  <c r="EB316" i="2"/>
  <c r="EG309" i="2"/>
  <c r="EE280" i="2"/>
  <c r="EE290" i="2" s="1"/>
  <c r="EE319" i="2"/>
  <c r="EG307" i="2"/>
  <c r="EG313" i="2"/>
  <c r="EG280" i="2"/>
  <c r="EG290" i="2" s="1"/>
  <c r="EF319" i="2"/>
  <c r="EF280" i="2"/>
  <c r="EF290" i="2" s="1"/>
  <c r="EE306" i="2"/>
  <c r="EC308" i="2"/>
  <c r="EA310" i="2"/>
  <c r="EG316" i="2"/>
  <c r="EC320" i="2"/>
  <c r="EA280" i="2"/>
  <c r="EA290" i="2" s="1"/>
  <c r="EF306" i="2"/>
  <c r="ED308" i="2"/>
  <c r="EB310" i="2"/>
  <c r="EA317" i="2"/>
  <c r="ED320" i="2"/>
  <c r="EB280" i="2"/>
  <c r="EB290" i="2" s="1"/>
  <c r="EG306" i="2"/>
  <c r="EE308" i="2"/>
  <c r="EA312" i="2"/>
  <c r="EB317" i="2"/>
  <c r="EE320" i="2"/>
  <c r="EC280" i="2"/>
  <c r="EC290" i="2" s="1"/>
  <c r="EA307" i="2"/>
  <c r="EF308" i="2"/>
  <c r="EB312" i="2"/>
  <c r="EC317" i="2"/>
  <c r="EF320" i="2"/>
  <c r="ED280" i="2"/>
  <c r="ED290" i="2" s="1"/>
  <c r="EB307" i="2"/>
  <c r="EC312" i="2"/>
  <c r="ED317" i="2"/>
  <c r="EG320" i="2"/>
  <c r="EC307" i="2"/>
  <c r="ED312" i="2"/>
  <c r="EE317" i="2"/>
  <c r="EG310" i="2"/>
  <c r="EF317" i="2"/>
  <c r="EG317" i="2"/>
  <c r="I321" i="2"/>
  <c r="J321" i="2"/>
  <c r="K321" i="2"/>
  <c r="L321" i="2"/>
  <c r="AT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Y321" i="2"/>
  <c r="CZ321" i="2"/>
  <c r="DA321" i="2"/>
  <c r="DB321" i="2"/>
  <c r="DC321" i="2"/>
  <c r="DD321" i="2"/>
  <c r="DE321" i="2"/>
  <c r="DF321" i="2"/>
  <c r="DG321" i="2"/>
  <c r="DH321" i="2"/>
  <c r="DI321" i="2"/>
  <c r="DJ321" i="2"/>
  <c r="DK321" i="2"/>
  <c r="DL321" i="2"/>
  <c r="DM321" i="2"/>
  <c r="DN321" i="2"/>
  <c r="DO321" i="2"/>
  <c r="DP321" i="2"/>
  <c r="DQ321" i="2"/>
  <c r="DR321" i="2"/>
  <c r="DS321" i="2"/>
  <c r="DT321" i="2"/>
  <c r="DU321" i="2"/>
  <c r="DV321" i="2"/>
  <c r="DW321" i="2"/>
  <c r="DX321" i="2"/>
  <c r="DY321" i="2"/>
  <c r="DZ321" i="2"/>
  <c r="EH321" i="2"/>
  <c r="EI321" i="2"/>
  <c r="EJ321" i="2"/>
  <c r="EK321" i="2"/>
  <c r="EX321" i="2"/>
  <c r="EY321" i="2"/>
  <c r="EZ321" i="2"/>
  <c r="FA321" i="2"/>
  <c r="FE321" i="2"/>
  <c r="FF321" i="2"/>
  <c r="H321" i="2"/>
  <c r="G143" i="5"/>
  <c r="G142" i="5"/>
  <c r="G141" i="5"/>
  <c r="G140" i="5"/>
  <c r="G139" i="5"/>
  <c r="EZ311" i="2"/>
  <c r="EZ305" i="2"/>
  <c r="EZ299" i="2"/>
  <c r="EZ303" i="2" s="1"/>
  <c r="EZ298" i="2"/>
  <c r="EZ302" i="2" s="1"/>
  <c r="EZ297" i="2"/>
  <c r="EZ301" i="2" s="1"/>
  <c r="EZ296" i="2"/>
  <c r="EZ300" i="2" s="1"/>
  <c r="EZ289" i="2"/>
  <c r="EZ279" i="2"/>
  <c r="EZ277" i="2"/>
  <c r="EZ320" i="2" s="1"/>
  <c r="EZ268" i="2"/>
  <c r="EZ255" i="2"/>
  <c r="EZ266" i="2" s="1"/>
  <c r="EZ319" i="2" s="1"/>
  <c r="EZ248" i="2"/>
  <c r="EZ253" i="2" s="1"/>
  <c r="EZ318" i="2" s="1"/>
  <c r="EZ243" i="2"/>
  <c r="EZ246" i="2" s="1"/>
  <c r="EZ317" i="2" s="1"/>
  <c r="EZ234" i="2"/>
  <c r="EZ241" i="2" s="1"/>
  <c r="EZ175" i="2"/>
  <c r="EZ232" i="2" s="1"/>
  <c r="EZ315" i="2" s="1"/>
  <c r="EZ156" i="2"/>
  <c r="EZ173" i="2" s="1"/>
  <c r="EZ314" i="2" s="1"/>
  <c r="EZ115" i="2"/>
  <c r="EZ154" i="2" s="1"/>
  <c r="EZ113" i="2"/>
  <c r="EZ306" i="2" s="1"/>
  <c r="EJ311" i="2"/>
  <c r="EI311" i="2"/>
  <c r="EH311" i="2"/>
  <c r="DZ311" i="2"/>
  <c r="DY311" i="2"/>
  <c r="EJ305" i="2"/>
  <c r="EI305" i="2"/>
  <c r="EH305" i="2"/>
  <c r="DZ305" i="2"/>
  <c r="DY305" i="2"/>
  <c r="EJ299" i="2"/>
  <c r="EJ303" i="2" s="1"/>
  <c r="EI299" i="2"/>
  <c r="EI303" i="2" s="1"/>
  <c r="EH299" i="2"/>
  <c r="EH303" i="2" s="1"/>
  <c r="DZ299" i="2"/>
  <c r="DZ303" i="2" s="1"/>
  <c r="DY299" i="2"/>
  <c r="DY303" i="2" s="1"/>
  <c r="EJ298" i="2"/>
  <c r="EJ302" i="2" s="1"/>
  <c r="EI298" i="2"/>
  <c r="EI302" i="2" s="1"/>
  <c r="EH298" i="2"/>
  <c r="EH302" i="2" s="1"/>
  <c r="DZ298" i="2"/>
  <c r="DZ302" i="2" s="1"/>
  <c r="DY298" i="2"/>
  <c r="DY302" i="2" s="1"/>
  <c r="EJ297" i="2"/>
  <c r="EJ301" i="2" s="1"/>
  <c r="EI297" i="2"/>
  <c r="EI301" i="2" s="1"/>
  <c r="EH297" i="2"/>
  <c r="EH301" i="2" s="1"/>
  <c r="DZ297" i="2"/>
  <c r="DZ301" i="2" s="1"/>
  <c r="DY297" i="2"/>
  <c r="DY301" i="2" s="1"/>
  <c r="EJ296" i="2"/>
  <c r="EJ300" i="2" s="1"/>
  <c r="EI296" i="2"/>
  <c r="EI300" i="2" s="1"/>
  <c r="EH296" i="2"/>
  <c r="EH300" i="2" s="1"/>
  <c r="DZ296" i="2"/>
  <c r="DZ300" i="2" s="1"/>
  <c r="DY296" i="2"/>
  <c r="DY300" i="2" s="1"/>
  <c r="EJ289" i="2"/>
  <c r="EI289" i="2"/>
  <c r="EH289" i="2"/>
  <c r="DZ289" i="2"/>
  <c r="DY289" i="2"/>
  <c r="EJ279" i="2"/>
  <c r="EI279" i="2"/>
  <c r="EH279" i="2"/>
  <c r="DZ279" i="2"/>
  <c r="DY279" i="2"/>
  <c r="EJ277" i="2"/>
  <c r="EJ320" i="2" s="1"/>
  <c r="EI277" i="2"/>
  <c r="EI320" i="2" s="1"/>
  <c r="EH277" i="2"/>
  <c r="EH320" i="2" s="1"/>
  <c r="DZ277" i="2"/>
  <c r="DZ320" i="2" s="1"/>
  <c r="DY277" i="2"/>
  <c r="DY320" i="2" s="1"/>
  <c r="EJ268" i="2"/>
  <c r="EI268" i="2"/>
  <c r="EH268" i="2"/>
  <c r="DZ268" i="2"/>
  <c r="DY268" i="2"/>
  <c r="EJ255" i="2"/>
  <c r="EJ266" i="2" s="1"/>
  <c r="EJ319" i="2" s="1"/>
  <c r="EI255" i="2"/>
  <c r="EI266" i="2" s="1"/>
  <c r="EI319" i="2" s="1"/>
  <c r="EH255" i="2"/>
  <c r="EH266" i="2" s="1"/>
  <c r="EH319" i="2" s="1"/>
  <c r="DZ255" i="2"/>
  <c r="DZ266" i="2" s="1"/>
  <c r="DZ319" i="2" s="1"/>
  <c r="DY255" i="2"/>
  <c r="DY266" i="2" s="1"/>
  <c r="EJ248" i="2"/>
  <c r="EJ253" i="2" s="1"/>
  <c r="EJ318" i="2" s="1"/>
  <c r="EI248" i="2"/>
  <c r="EI253" i="2" s="1"/>
  <c r="EI318" i="2" s="1"/>
  <c r="EH248" i="2"/>
  <c r="EH253" i="2" s="1"/>
  <c r="EH318" i="2" s="1"/>
  <c r="DZ248" i="2"/>
  <c r="DZ253" i="2" s="1"/>
  <c r="DZ318" i="2" s="1"/>
  <c r="DY248" i="2"/>
  <c r="DY253" i="2" s="1"/>
  <c r="DY318" i="2" s="1"/>
  <c r="EJ243" i="2"/>
  <c r="EJ246" i="2" s="1"/>
  <c r="EJ317" i="2" s="1"/>
  <c r="EI243" i="2"/>
  <c r="EI246" i="2" s="1"/>
  <c r="EI317" i="2" s="1"/>
  <c r="EH243" i="2"/>
  <c r="EH246" i="2" s="1"/>
  <c r="EH317" i="2" s="1"/>
  <c r="DZ243" i="2"/>
  <c r="DZ246" i="2" s="1"/>
  <c r="DZ317" i="2" s="1"/>
  <c r="DY243" i="2"/>
  <c r="DY246" i="2" s="1"/>
  <c r="DY317" i="2" s="1"/>
  <c r="EJ234" i="2"/>
  <c r="EJ241" i="2" s="1"/>
  <c r="EI234" i="2"/>
  <c r="EI241" i="2" s="1"/>
  <c r="EH234" i="2"/>
  <c r="EH241" i="2" s="1"/>
  <c r="EH308" i="2" s="1"/>
  <c r="DZ234" i="2"/>
  <c r="DZ241" i="2" s="1"/>
  <c r="DZ308" i="2" s="1"/>
  <c r="DY234" i="2"/>
  <c r="DY241" i="2" s="1"/>
  <c r="DY316" i="2" s="1"/>
  <c r="EJ175" i="2"/>
  <c r="EJ232" i="2" s="1"/>
  <c r="EJ315" i="2" s="1"/>
  <c r="EI175" i="2"/>
  <c r="EI232" i="2" s="1"/>
  <c r="EI315" i="2" s="1"/>
  <c r="EH175" i="2"/>
  <c r="EH232" i="2" s="1"/>
  <c r="EH315" i="2" s="1"/>
  <c r="DZ175" i="2"/>
  <c r="DZ232" i="2" s="1"/>
  <c r="DZ315" i="2" s="1"/>
  <c r="DY175" i="2"/>
  <c r="DY232" i="2" s="1"/>
  <c r="DY315" i="2" s="1"/>
  <c r="EJ156" i="2"/>
  <c r="EJ173" i="2" s="1"/>
  <c r="EJ314" i="2" s="1"/>
  <c r="EI156" i="2"/>
  <c r="EI173" i="2" s="1"/>
  <c r="EI314" i="2" s="1"/>
  <c r="EH156" i="2"/>
  <c r="EH173" i="2" s="1"/>
  <c r="EH314" i="2" s="1"/>
  <c r="DZ156" i="2"/>
  <c r="DZ173" i="2" s="1"/>
  <c r="DZ314" i="2" s="1"/>
  <c r="DY156" i="2"/>
  <c r="DY173" i="2" s="1"/>
  <c r="DY314" i="2" s="1"/>
  <c r="EJ115" i="2"/>
  <c r="EJ154" i="2" s="1"/>
  <c r="EI115" i="2"/>
  <c r="EI154" i="2" s="1"/>
  <c r="EH115" i="2"/>
  <c r="EH154" i="2" s="1"/>
  <c r="DZ115" i="2"/>
  <c r="DZ154" i="2" s="1"/>
  <c r="DY115" i="2"/>
  <c r="DY154" i="2" s="1"/>
  <c r="EJ113" i="2"/>
  <c r="EI113" i="2"/>
  <c r="EH113" i="2"/>
  <c r="EH306" i="2" s="1"/>
  <c r="DZ113" i="2"/>
  <c r="DZ306" i="2" s="1"/>
  <c r="DY113" i="2"/>
  <c r="DY306" i="2" s="1"/>
  <c r="FL211" i="2"/>
  <c r="FL204" i="2"/>
  <c r="FL191" i="2"/>
  <c r="FL190" i="2"/>
  <c r="FL165" i="2"/>
  <c r="FL164" i="2"/>
  <c r="FL163" i="2"/>
  <c r="FL162" i="2"/>
  <c r="FL161" i="2"/>
  <c r="FL141" i="2"/>
  <c r="FL140" i="2"/>
  <c r="FL107" i="2"/>
  <c r="FL106" i="2"/>
  <c r="FL105" i="2"/>
  <c r="FL96" i="2"/>
  <c r="FL97" i="2"/>
  <c r="FL95" i="2"/>
  <c r="EZ310" i="2" l="1"/>
  <c r="EZ304" i="2"/>
  <c r="EJ304" i="2"/>
  <c r="DY304" i="2"/>
  <c r="DZ304" i="2"/>
  <c r="EH304" i="2"/>
  <c r="EI304" i="2"/>
  <c r="EZ307" i="2"/>
  <c r="EZ313" i="2"/>
  <c r="EZ308" i="2"/>
  <c r="EZ316" i="2"/>
  <c r="EZ309" i="2"/>
  <c r="EZ312" i="2"/>
  <c r="EZ280" i="2"/>
  <c r="EZ290" i="2" s="1"/>
  <c r="EI308" i="2"/>
  <c r="EI316" i="2"/>
  <c r="EI280" i="2"/>
  <c r="EI290" i="2" s="1"/>
  <c r="DY280" i="2"/>
  <c r="DY290" i="2" s="1"/>
  <c r="DY319" i="2"/>
  <c r="EJ308" i="2"/>
  <c r="EJ316" i="2"/>
  <c r="EJ280" i="2"/>
  <c r="EJ290" i="2" s="1"/>
  <c r="DY313" i="2"/>
  <c r="DY307" i="2"/>
  <c r="EI313" i="2"/>
  <c r="EI307" i="2"/>
  <c r="DZ313" i="2"/>
  <c r="DZ307" i="2"/>
  <c r="EJ307" i="2"/>
  <c r="EH313" i="2"/>
  <c r="EH307" i="2"/>
  <c r="EI306" i="2"/>
  <c r="DY309" i="2"/>
  <c r="EJ313" i="2"/>
  <c r="DZ316" i="2"/>
  <c r="EJ306" i="2"/>
  <c r="DZ309" i="2"/>
  <c r="EH316" i="2"/>
  <c r="EH309" i="2"/>
  <c r="EI309" i="2"/>
  <c r="DY312" i="2"/>
  <c r="EJ309" i="2"/>
  <c r="DZ312" i="2"/>
  <c r="DZ280" i="2"/>
  <c r="DZ290" i="2" s="1"/>
  <c r="DY310" i="2"/>
  <c r="EH312" i="2"/>
  <c r="EH280" i="2"/>
  <c r="EH290" i="2" s="1"/>
  <c r="DZ310" i="2"/>
  <c r="EI312" i="2"/>
  <c r="DY308" i="2"/>
  <c r="EH310" i="2"/>
  <c r="EJ312" i="2"/>
  <c r="EI310" i="2"/>
  <c r="EJ310" i="2"/>
  <c r="BE311" i="2"/>
  <c r="BD311" i="2"/>
  <c r="BC311" i="2"/>
  <c r="BB311" i="2"/>
  <c r="AT311" i="2"/>
  <c r="BE305" i="2"/>
  <c r="BD305" i="2"/>
  <c r="BC305" i="2"/>
  <c r="BB305" i="2"/>
  <c r="AT305" i="2"/>
  <c r="BE299" i="2"/>
  <c r="BE303" i="2" s="1"/>
  <c r="BD299" i="2"/>
  <c r="BD303" i="2" s="1"/>
  <c r="BC299" i="2"/>
  <c r="BC303" i="2" s="1"/>
  <c r="BB299" i="2"/>
  <c r="BB303" i="2" s="1"/>
  <c r="AT299" i="2"/>
  <c r="AT303" i="2" s="1"/>
  <c r="BE298" i="2"/>
  <c r="BE302" i="2" s="1"/>
  <c r="BD298" i="2"/>
  <c r="BD302" i="2" s="1"/>
  <c r="BC298" i="2"/>
  <c r="BC302" i="2" s="1"/>
  <c r="BB298" i="2"/>
  <c r="BB302" i="2" s="1"/>
  <c r="AT298" i="2"/>
  <c r="AT302" i="2" s="1"/>
  <c r="BE297" i="2"/>
  <c r="BE301" i="2" s="1"/>
  <c r="BD297" i="2"/>
  <c r="BD301" i="2" s="1"/>
  <c r="BC297" i="2"/>
  <c r="BC301" i="2" s="1"/>
  <c r="BB297" i="2"/>
  <c r="BB301" i="2" s="1"/>
  <c r="AT297" i="2"/>
  <c r="AT301" i="2" s="1"/>
  <c r="BE296" i="2"/>
  <c r="BE300" i="2" s="1"/>
  <c r="BD296" i="2"/>
  <c r="BD300" i="2" s="1"/>
  <c r="BC296" i="2"/>
  <c r="BC300" i="2" s="1"/>
  <c r="BB296" i="2"/>
  <c r="BB300" i="2" s="1"/>
  <c r="AT296" i="2"/>
  <c r="AT300" i="2" s="1"/>
  <c r="BE289" i="2"/>
  <c r="BD289" i="2"/>
  <c r="BC289" i="2"/>
  <c r="BB289" i="2"/>
  <c r="AT289" i="2"/>
  <c r="BE279" i="2"/>
  <c r="BD279" i="2"/>
  <c r="BC279" i="2"/>
  <c r="BB279" i="2"/>
  <c r="AT279" i="2"/>
  <c r="BE277" i="2"/>
  <c r="BE320" i="2" s="1"/>
  <c r="BD277" i="2"/>
  <c r="BD320" i="2" s="1"/>
  <c r="BC277" i="2"/>
  <c r="BC320" i="2" s="1"/>
  <c r="BB277" i="2"/>
  <c r="BB320" i="2" s="1"/>
  <c r="AT277" i="2"/>
  <c r="AT320" i="2" s="1"/>
  <c r="BE268" i="2"/>
  <c r="BD268" i="2"/>
  <c r="BC268" i="2"/>
  <c r="BB268" i="2"/>
  <c r="AT268" i="2"/>
  <c r="BE255" i="2"/>
  <c r="BE266" i="2" s="1"/>
  <c r="BE319" i="2" s="1"/>
  <c r="BD255" i="2"/>
  <c r="BD266" i="2" s="1"/>
  <c r="BD319" i="2" s="1"/>
  <c r="BC255" i="2"/>
  <c r="BC266" i="2" s="1"/>
  <c r="BC319" i="2" s="1"/>
  <c r="BB255" i="2"/>
  <c r="BB266" i="2" s="1"/>
  <c r="BB319" i="2" s="1"/>
  <c r="AT255" i="2"/>
  <c r="AT266" i="2" s="1"/>
  <c r="AT319" i="2" s="1"/>
  <c r="BE248" i="2"/>
  <c r="BE253" i="2" s="1"/>
  <c r="BE318" i="2" s="1"/>
  <c r="BD248" i="2"/>
  <c r="BD253" i="2" s="1"/>
  <c r="BD318" i="2" s="1"/>
  <c r="BC248" i="2"/>
  <c r="BC253" i="2" s="1"/>
  <c r="BC318" i="2" s="1"/>
  <c r="BB248" i="2"/>
  <c r="BB253" i="2" s="1"/>
  <c r="BB318" i="2" s="1"/>
  <c r="AT248" i="2"/>
  <c r="AT253" i="2" s="1"/>
  <c r="AT318" i="2" s="1"/>
  <c r="BE243" i="2"/>
  <c r="BE246" i="2" s="1"/>
  <c r="BE317" i="2" s="1"/>
  <c r="BD243" i="2"/>
  <c r="BD246" i="2" s="1"/>
  <c r="BD317" i="2" s="1"/>
  <c r="BC243" i="2"/>
  <c r="BC246" i="2" s="1"/>
  <c r="BC317" i="2" s="1"/>
  <c r="BB243" i="2"/>
  <c r="BB246" i="2" s="1"/>
  <c r="BB317" i="2" s="1"/>
  <c r="AT243" i="2"/>
  <c r="AT246" i="2" s="1"/>
  <c r="AT317" i="2" s="1"/>
  <c r="BE234" i="2"/>
  <c r="BE241" i="2" s="1"/>
  <c r="BD234" i="2"/>
  <c r="BD241" i="2" s="1"/>
  <c r="BC234" i="2"/>
  <c r="BC241" i="2" s="1"/>
  <c r="BC308" i="2" s="1"/>
  <c r="BB234" i="2"/>
  <c r="BB241" i="2" s="1"/>
  <c r="BB308" i="2" s="1"/>
  <c r="AT234" i="2"/>
  <c r="AT241" i="2" s="1"/>
  <c r="AT316" i="2" s="1"/>
  <c r="BE175" i="2"/>
  <c r="BE232" i="2" s="1"/>
  <c r="BE315" i="2" s="1"/>
  <c r="BD175" i="2"/>
  <c r="BD232" i="2" s="1"/>
  <c r="BD315" i="2" s="1"/>
  <c r="BC175" i="2"/>
  <c r="BC232" i="2" s="1"/>
  <c r="BC315" i="2" s="1"/>
  <c r="BB175" i="2"/>
  <c r="BB232" i="2" s="1"/>
  <c r="BB315" i="2" s="1"/>
  <c r="AT175" i="2"/>
  <c r="AT232" i="2" s="1"/>
  <c r="AT315" i="2" s="1"/>
  <c r="BE156" i="2"/>
  <c r="BE173" i="2" s="1"/>
  <c r="BE314" i="2" s="1"/>
  <c r="BD156" i="2"/>
  <c r="BD173" i="2" s="1"/>
  <c r="BD314" i="2" s="1"/>
  <c r="BC156" i="2"/>
  <c r="BC173" i="2" s="1"/>
  <c r="BC314" i="2" s="1"/>
  <c r="BB156" i="2"/>
  <c r="BB173" i="2" s="1"/>
  <c r="BB314" i="2" s="1"/>
  <c r="AT156" i="2"/>
  <c r="AT173" i="2" s="1"/>
  <c r="AT314" i="2" s="1"/>
  <c r="BE115" i="2"/>
  <c r="BE154" i="2" s="1"/>
  <c r="BD115" i="2"/>
  <c r="BD154" i="2" s="1"/>
  <c r="BD313" i="2" s="1"/>
  <c r="BC115" i="2"/>
  <c r="BC154" i="2" s="1"/>
  <c r="BC313" i="2" s="1"/>
  <c r="BB115" i="2"/>
  <c r="BB154" i="2" s="1"/>
  <c r="AT115" i="2"/>
  <c r="AT154" i="2" s="1"/>
  <c r="BE113" i="2"/>
  <c r="BD113" i="2"/>
  <c r="BC113" i="2"/>
  <c r="BC306" i="2" s="1"/>
  <c r="BB113" i="2"/>
  <c r="BB306" i="2" s="1"/>
  <c r="AT113" i="2"/>
  <c r="AT306" i="2" s="1"/>
  <c r="FL275" i="2"/>
  <c r="FL274" i="2"/>
  <c r="FL273" i="2"/>
  <c r="FL169" i="2"/>
  <c r="FL167" i="2"/>
  <c r="FL166" i="2"/>
  <c r="FL160" i="2"/>
  <c r="FL159" i="2"/>
  <c r="FL147" i="2"/>
  <c r="FL144" i="2"/>
  <c r="FL146" i="2"/>
  <c r="FL143" i="2"/>
  <c r="FL142" i="2"/>
  <c r="BD304" i="2" l="1"/>
  <c r="AT304" i="2"/>
  <c r="BB304" i="2"/>
  <c r="BE304" i="2"/>
  <c r="BC304" i="2"/>
  <c r="AT313" i="2"/>
  <c r="AT307" i="2"/>
  <c r="BE307" i="2"/>
  <c r="BD280" i="2"/>
  <c r="BD290" i="2" s="1"/>
  <c r="BE308" i="2"/>
  <c r="BE316" i="2"/>
  <c r="BB313" i="2"/>
  <c r="BB307" i="2"/>
  <c r="BE280" i="2"/>
  <c r="BE290" i="2" s="1"/>
  <c r="BD308" i="2"/>
  <c r="BD316" i="2"/>
  <c r="BD306" i="2"/>
  <c r="AT309" i="2"/>
  <c r="BE313" i="2"/>
  <c r="BB316" i="2"/>
  <c r="BE306" i="2"/>
  <c r="BB309" i="2"/>
  <c r="BC316" i="2"/>
  <c r="BC309" i="2"/>
  <c r="BD309" i="2"/>
  <c r="AT312" i="2"/>
  <c r="BC307" i="2"/>
  <c r="BE309" i="2"/>
  <c r="BB312" i="2"/>
  <c r="AT280" i="2"/>
  <c r="AT290" i="2" s="1"/>
  <c r="BD307" i="2"/>
  <c r="AT310" i="2"/>
  <c r="BC312" i="2"/>
  <c r="BB310" i="2"/>
  <c r="BD312" i="2"/>
  <c r="AT308" i="2"/>
  <c r="BC310" i="2"/>
  <c r="BE312" i="2"/>
  <c r="BD310" i="2"/>
  <c r="BB280" i="2"/>
  <c r="BB290" i="2" s="1"/>
  <c r="BC280" i="2"/>
  <c r="BC290" i="2" s="1"/>
  <c r="BE310" i="2"/>
  <c r="FL225" i="2"/>
  <c r="FL220" i="2"/>
  <c r="FL222" i="2"/>
  <c r="FL219" i="2"/>
  <c r="FL221" i="2"/>
  <c r="FL218" i="2"/>
  <c r="FL217" i="2"/>
  <c r="FL213" i="2"/>
  <c r="FL212" i="2"/>
  <c r="FL110" i="2"/>
  <c r="FL109" i="2"/>
  <c r="FL108" i="2"/>
  <c r="FL93" i="2"/>
  <c r="G127" i="5" l="1"/>
  <c r="G126" i="5"/>
  <c r="G125" i="5"/>
  <c r="G124" i="5"/>
  <c r="G123" i="5"/>
  <c r="G122" i="5"/>
  <c r="G121" i="5"/>
  <c r="G120" i="5"/>
  <c r="G119" i="5"/>
  <c r="FL272" i="2" l="1"/>
  <c r="FL270" i="2"/>
  <c r="DJ311" i="2" l="1"/>
  <c r="DI311" i="2"/>
  <c r="DH311" i="2"/>
  <c r="DG311" i="2"/>
  <c r="DF311" i="2"/>
  <c r="DE311" i="2"/>
  <c r="DD311" i="2"/>
  <c r="DJ305" i="2"/>
  <c r="DI305" i="2"/>
  <c r="DH305" i="2"/>
  <c r="DG305" i="2"/>
  <c r="DF305" i="2"/>
  <c r="DE305" i="2"/>
  <c r="DD305" i="2"/>
  <c r="DJ299" i="2"/>
  <c r="DJ303" i="2" s="1"/>
  <c r="DI299" i="2"/>
  <c r="DI303" i="2" s="1"/>
  <c r="DH299" i="2"/>
  <c r="DH303" i="2" s="1"/>
  <c r="DG299" i="2"/>
  <c r="DG303" i="2" s="1"/>
  <c r="DF299" i="2"/>
  <c r="DF303" i="2" s="1"/>
  <c r="DE299" i="2"/>
  <c r="DE303" i="2" s="1"/>
  <c r="DD299" i="2"/>
  <c r="DD303" i="2" s="1"/>
  <c r="DJ298" i="2"/>
  <c r="DJ302" i="2" s="1"/>
  <c r="DI298" i="2"/>
  <c r="DI302" i="2" s="1"/>
  <c r="DH298" i="2"/>
  <c r="DH302" i="2" s="1"/>
  <c r="DG298" i="2"/>
  <c r="DG302" i="2" s="1"/>
  <c r="DF298" i="2"/>
  <c r="DF302" i="2" s="1"/>
  <c r="DE298" i="2"/>
  <c r="DE302" i="2" s="1"/>
  <c r="DD298" i="2"/>
  <c r="DD302" i="2" s="1"/>
  <c r="DJ297" i="2"/>
  <c r="DJ301" i="2" s="1"/>
  <c r="DI297" i="2"/>
  <c r="DI301" i="2" s="1"/>
  <c r="DH297" i="2"/>
  <c r="DH301" i="2" s="1"/>
  <c r="DG297" i="2"/>
  <c r="DG301" i="2" s="1"/>
  <c r="DF297" i="2"/>
  <c r="DF301" i="2" s="1"/>
  <c r="DE297" i="2"/>
  <c r="DE301" i="2" s="1"/>
  <c r="DD297" i="2"/>
  <c r="DD301" i="2" s="1"/>
  <c r="DJ296" i="2"/>
  <c r="DJ300" i="2" s="1"/>
  <c r="DI296" i="2"/>
  <c r="DI300" i="2" s="1"/>
  <c r="DH296" i="2"/>
  <c r="DH300" i="2" s="1"/>
  <c r="DG296" i="2"/>
  <c r="DG300" i="2" s="1"/>
  <c r="DF296" i="2"/>
  <c r="DF300" i="2" s="1"/>
  <c r="DE296" i="2"/>
  <c r="DE300" i="2" s="1"/>
  <c r="DD296" i="2"/>
  <c r="DD300" i="2" s="1"/>
  <c r="DJ289" i="2"/>
  <c r="DI289" i="2"/>
  <c r="DH289" i="2"/>
  <c r="DG289" i="2"/>
  <c r="DF289" i="2"/>
  <c r="DE289" i="2"/>
  <c r="DD289" i="2"/>
  <c r="DJ279" i="2"/>
  <c r="DI279" i="2"/>
  <c r="DH279" i="2"/>
  <c r="DG279" i="2"/>
  <c r="DF279" i="2"/>
  <c r="DE279" i="2"/>
  <c r="DD279" i="2"/>
  <c r="DJ277" i="2"/>
  <c r="DJ320" i="2" s="1"/>
  <c r="DI277" i="2"/>
  <c r="DI320" i="2" s="1"/>
  <c r="DH277" i="2"/>
  <c r="DH310" i="2" s="1"/>
  <c r="DG277" i="2"/>
  <c r="DG310" i="2" s="1"/>
  <c r="DF277" i="2"/>
  <c r="DF310" i="2" s="1"/>
  <c r="DE277" i="2"/>
  <c r="DE310" i="2" s="1"/>
  <c r="DD277" i="2"/>
  <c r="DD310" i="2" s="1"/>
  <c r="DJ268" i="2"/>
  <c r="DI268" i="2"/>
  <c r="DH268" i="2"/>
  <c r="DG268" i="2"/>
  <c r="DF268" i="2"/>
  <c r="DE268" i="2"/>
  <c r="DD268" i="2"/>
  <c r="DJ255" i="2"/>
  <c r="DJ266" i="2" s="1"/>
  <c r="DJ319" i="2" s="1"/>
  <c r="DI255" i="2"/>
  <c r="DI266" i="2" s="1"/>
  <c r="DI319" i="2" s="1"/>
  <c r="DH255" i="2"/>
  <c r="DH266" i="2" s="1"/>
  <c r="DG255" i="2"/>
  <c r="DG266" i="2" s="1"/>
  <c r="DG319" i="2" s="1"/>
  <c r="DF255" i="2"/>
  <c r="DF266" i="2" s="1"/>
  <c r="DF319" i="2" s="1"/>
  <c r="DE255" i="2"/>
  <c r="DE266" i="2" s="1"/>
  <c r="DE319" i="2" s="1"/>
  <c r="DD255" i="2"/>
  <c r="DD266" i="2" s="1"/>
  <c r="DD319" i="2" s="1"/>
  <c r="DJ248" i="2"/>
  <c r="DJ253" i="2" s="1"/>
  <c r="DJ318" i="2" s="1"/>
  <c r="DI248" i="2"/>
  <c r="DI253" i="2" s="1"/>
  <c r="DI318" i="2" s="1"/>
  <c r="DH248" i="2"/>
  <c r="DH253" i="2" s="1"/>
  <c r="DH318" i="2" s="1"/>
  <c r="DG248" i="2"/>
  <c r="DG253" i="2" s="1"/>
  <c r="DG318" i="2" s="1"/>
  <c r="DF248" i="2"/>
  <c r="DF253" i="2" s="1"/>
  <c r="DF318" i="2" s="1"/>
  <c r="DE248" i="2"/>
  <c r="DE253" i="2" s="1"/>
  <c r="DE318" i="2" s="1"/>
  <c r="DD248" i="2"/>
  <c r="DD253" i="2" s="1"/>
  <c r="DD318" i="2" s="1"/>
  <c r="DJ243" i="2"/>
  <c r="DJ246" i="2" s="1"/>
  <c r="DI243" i="2"/>
  <c r="DI246" i="2" s="1"/>
  <c r="DH243" i="2"/>
  <c r="DH246" i="2" s="1"/>
  <c r="DG243" i="2"/>
  <c r="DG246" i="2" s="1"/>
  <c r="DG317" i="2" s="1"/>
  <c r="DF243" i="2"/>
  <c r="DF246" i="2" s="1"/>
  <c r="DF317" i="2" s="1"/>
  <c r="DE243" i="2"/>
  <c r="DE246" i="2" s="1"/>
  <c r="DE317" i="2" s="1"/>
  <c r="DD243" i="2"/>
  <c r="DD246" i="2" s="1"/>
  <c r="DD317" i="2" s="1"/>
  <c r="DJ234" i="2"/>
  <c r="DJ241" i="2" s="1"/>
  <c r="DI234" i="2"/>
  <c r="DI241" i="2" s="1"/>
  <c r="DI308" i="2" s="1"/>
  <c r="DH234" i="2"/>
  <c r="DH241" i="2" s="1"/>
  <c r="DH308" i="2" s="1"/>
  <c r="DG234" i="2"/>
  <c r="DG241" i="2" s="1"/>
  <c r="DG308" i="2" s="1"/>
  <c r="DF234" i="2"/>
  <c r="DF241" i="2" s="1"/>
  <c r="DF308" i="2" s="1"/>
  <c r="DE234" i="2"/>
  <c r="DE241" i="2" s="1"/>
  <c r="DE308" i="2" s="1"/>
  <c r="DD234" i="2"/>
  <c r="DD241" i="2" s="1"/>
  <c r="DJ175" i="2"/>
  <c r="DJ232" i="2" s="1"/>
  <c r="DJ315" i="2" s="1"/>
  <c r="DI175" i="2"/>
  <c r="DI232" i="2" s="1"/>
  <c r="DI315" i="2" s="1"/>
  <c r="DH175" i="2"/>
  <c r="DH232" i="2" s="1"/>
  <c r="DH315" i="2" s="1"/>
  <c r="DG175" i="2"/>
  <c r="DG232" i="2" s="1"/>
  <c r="DG315" i="2" s="1"/>
  <c r="DF175" i="2"/>
  <c r="DF232" i="2" s="1"/>
  <c r="DF315" i="2" s="1"/>
  <c r="DE175" i="2"/>
  <c r="DE232" i="2" s="1"/>
  <c r="DE315" i="2" s="1"/>
  <c r="DD175" i="2"/>
  <c r="DD232" i="2" s="1"/>
  <c r="DD315" i="2" s="1"/>
  <c r="DJ156" i="2"/>
  <c r="DJ173" i="2" s="1"/>
  <c r="DJ314" i="2" s="1"/>
  <c r="DI156" i="2"/>
  <c r="DI173" i="2" s="1"/>
  <c r="DI314" i="2" s="1"/>
  <c r="DH156" i="2"/>
  <c r="DH173" i="2" s="1"/>
  <c r="DH314" i="2" s="1"/>
  <c r="DG156" i="2"/>
  <c r="DG173" i="2" s="1"/>
  <c r="DG314" i="2" s="1"/>
  <c r="DF156" i="2"/>
  <c r="DF173" i="2" s="1"/>
  <c r="DE156" i="2"/>
  <c r="DE173" i="2" s="1"/>
  <c r="DE314" i="2" s="1"/>
  <c r="DD156" i="2"/>
  <c r="DD173" i="2" s="1"/>
  <c r="DD314" i="2" s="1"/>
  <c r="DJ115" i="2"/>
  <c r="DJ154" i="2" s="1"/>
  <c r="DI115" i="2"/>
  <c r="DI154" i="2" s="1"/>
  <c r="DH115" i="2"/>
  <c r="DH154" i="2" s="1"/>
  <c r="DG115" i="2"/>
  <c r="DG154" i="2" s="1"/>
  <c r="DF115" i="2"/>
  <c r="DF154" i="2" s="1"/>
  <c r="DF313" i="2" s="1"/>
  <c r="DE115" i="2"/>
  <c r="DE154" i="2" s="1"/>
  <c r="DD115" i="2"/>
  <c r="DD154" i="2" s="1"/>
  <c r="DJ113" i="2"/>
  <c r="DJ306" i="2" s="1"/>
  <c r="DI113" i="2"/>
  <c r="DI306" i="2" s="1"/>
  <c r="DH113" i="2"/>
  <c r="DH306" i="2" s="1"/>
  <c r="DG113" i="2"/>
  <c r="DG312" i="2" s="1"/>
  <c r="DF113" i="2"/>
  <c r="DF312" i="2" s="1"/>
  <c r="DE113" i="2"/>
  <c r="DE312" i="2" s="1"/>
  <c r="DD113" i="2"/>
  <c r="DD312" i="2" s="1"/>
  <c r="DQ311" i="2"/>
  <c r="DP311" i="2"/>
  <c r="DO311" i="2"/>
  <c r="DN311" i="2"/>
  <c r="DM311" i="2"/>
  <c r="DL311" i="2"/>
  <c r="DK311" i="2"/>
  <c r="DQ305" i="2"/>
  <c r="DP305" i="2"/>
  <c r="DO305" i="2"/>
  <c r="DN305" i="2"/>
  <c r="DM305" i="2"/>
  <c r="DL305" i="2"/>
  <c r="DK305" i="2"/>
  <c r="DQ299" i="2"/>
  <c r="DQ303" i="2" s="1"/>
  <c r="DP299" i="2"/>
  <c r="DP303" i="2" s="1"/>
  <c r="DO299" i="2"/>
  <c r="DO303" i="2" s="1"/>
  <c r="DN299" i="2"/>
  <c r="DN303" i="2" s="1"/>
  <c r="DM299" i="2"/>
  <c r="DM303" i="2" s="1"/>
  <c r="DL299" i="2"/>
  <c r="DL303" i="2" s="1"/>
  <c r="DK299" i="2"/>
  <c r="DK303" i="2" s="1"/>
  <c r="DQ298" i="2"/>
  <c r="DQ302" i="2" s="1"/>
  <c r="DP298" i="2"/>
  <c r="DP302" i="2" s="1"/>
  <c r="DO298" i="2"/>
  <c r="DO302" i="2" s="1"/>
  <c r="DN298" i="2"/>
  <c r="DN302" i="2" s="1"/>
  <c r="DM298" i="2"/>
  <c r="DM302" i="2" s="1"/>
  <c r="DL298" i="2"/>
  <c r="DL302" i="2" s="1"/>
  <c r="DK298" i="2"/>
  <c r="DK302" i="2" s="1"/>
  <c r="DQ297" i="2"/>
  <c r="DQ301" i="2" s="1"/>
  <c r="DP297" i="2"/>
  <c r="DP301" i="2" s="1"/>
  <c r="DO297" i="2"/>
  <c r="DO301" i="2" s="1"/>
  <c r="DN297" i="2"/>
  <c r="DN301" i="2" s="1"/>
  <c r="DM297" i="2"/>
  <c r="DM301" i="2" s="1"/>
  <c r="DL297" i="2"/>
  <c r="DL301" i="2" s="1"/>
  <c r="DK297" i="2"/>
  <c r="DK301" i="2" s="1"/>
  <c r="DQ296" i="2"/>
  <c r="DQ300" i="2" s="1"/>
  <c r="DP296" i="2"/>
  <c r="DP300" i="2" s="1"/>
  <c r="DO296" i="2"/>
  <c r="DO300" i="2" s="1"/>
  <c r="DN296" i="2"/>
  <c r="DN300" i="2" s="1"/>
  <c r="DM296" i="2"/>
  <c r="DM300" i="2" s="1"/>
  <c r="DL296" i="2"/>
  <c r="DL300" i="2" s="1"/>
  <c r="DK296" i="2"/>
  <c r="DK300" i="2" s="1"/>
  <c r="DQ289" i="2"/>
  <c r="DP289" i="2"/>
  <c r="DO289" i="2"/>
  <c r="DN289" i="2"/>
  <c r="DM289" i="2"/>
  <c r="DL289" i="2"/>
  <c r="DK289" i="2"/>
  <c r="DQ279" i="2"/>
  <c r="DP279" i="2"/>
  <c r="DO279" i="2"/>
  <c r="DN279" i="2"/>
  <c r="DM279" i="2"/>
  <c r="DL279" i="2"/>
  <c r="DK279" i="2"/>
  <c r="DQ277" i="2"/>
  <c r="DQ320" i="2" s="1"/>
  <c r="DP277" i="2"/>
  <c r="DP320" i="2" s="1"/>
  <c r="DO277" i="2"/>
  <c r="DO310" i="2" s="1"/>
  <c r="DN277" i="2"/>
  <c r="DN310" i="2" s="1"/>
  <c r="DM277" i="2"/>
  <c r="DM310" i="2" s="1"/>
  <c r="DL277" i="2"/>
  <c r="DL310" i="2" s="1"/>
  <c r="DK277" i="2"/>
  <c r="DK310" i="2" s="1"/>
  <c r="DQ268" i="2"/>
  <c r="DP268" i="2"/>
  <c r="DO268" i="2"/>
  <c r="DN268" i="2"/>
  <c r="DM268" i="2"/>
  <c r="DL268" i="2"/>
  <c r="DK268" i="2"/>
  <c r="DQ255" i="2"/>
  <c r="DQ266" i="2" s="1"/>
  <c r="DQ319" i="2" s="1"/>
  <c r="DP255" i="2"/>
  <c r="DP266" i="2" s="1"/>
  <c r="DP319" i="2" s="1"/>
  <c r="DO255" i="2"/>
  <c r="DO266" i="2" s="1"/>
  <c r="DO319" i="2" s="1"/>
  <c r="DN255" i="2"/>
  <c r="DN266" i="2" s="1"/>
  <c r="DN319" i="2" s="1"/>
  <c r="DM255" i="2"/>
  <c r="DM266" i="2" s="1"/>
  <c r="DM319" i="2" s="1"/>
  <c r="DL255" i="2"/>
  <c r="DL266" i="2" s="1"/>
  <c r="DL319" i="2" s="1"/>
  <c r="DK255" i="2"/>
  <c r="DK266" i="2" s="1"/>
  <c r="DK319" i="2" s="1"/>
  <c r="DQ248" i="2"/>
  <c r="DQ253" i="2" s="1"/>
  <c r="DQ318" i="2" s="1"/>
  <c r="DP248" i="2"/>
  <c r="DP253" i="2" s="1"/>
  <c r="DP318" i="2" s="1"/>
  <c r="DO248" i="2"/>
  <c r="DO253" i="2" s="1"/>
  <c r="DO318" i="2" s="1"/>
  <c r="DN248" i="2"/>
  <c r="DN253" i="2" s="1"/>
  <c r="DN318" i="2" s="1"/>
  <c r="DM248" i="2"/>
  <c r="DM253" i="2" s="1"/>
  <c r="DM318" i="2" s="1"/>
  <c r="DL248" i="2"/>
  <c r="DL253" i="2" s="1"/>
  <c r="DL318" i="2" s="1"/>
  <c r="DK248" i="2"/>
  <c r="DK253" i="2" s="1"/>
  <c r="DK318" i="2" s="1"/>
  <c r="DQ243" i="2"/>
  <c r="DQ246" i="2" s="1"/>
  <c r="DP243" i="2"/>
  <c r="DP246" i="2" s="1"/>
  <c r="DO243" i="2"/>
  <c r="DO246" i="2" s="1"/>
  <c r="DN243" i="2"/>
  <c r="DN246" i="2" s="1"/>
  <c r="DN317" i="2" s="1"/>
  <c r="DM243" i="2"/>
  <c r="DM246" i="2" s="1"/>
  <c r="DL243" i="2"/>
  <c r="DL246" i="2" s="1"/>
  <c r="DL317" i="2" s="1"/>
  <c r="DK243" i="2"/>
  <c r="DK246" i="2" s="1"/>
  <c r="DK317" i="2" s="1"/>
  <c r="DQ234" i="2"/>
  <c r="DQ241" i="2" s="1"/>
  <c r="DQ308" i="2" s="1"/>
  <c r="DP234" i="2"/>
  <c r="DP241" i="2" s="1"/>
  <c r="DP308" i="2" s="1"/>
  <c r="DO234" i="2"/>
  <c r="DO241" i="2" s="1"/>
  <c r="DN234" i="2"/>
  <c r="DN241" i="2" s="1"/>
  <c r="DN308" i="2" s="1"/>
  <c r="DM234" i="2"/>
  <c r="DM241" i="2" s="1"/>
  <c r="DM308" i="2" s="1"/>
  <c r="DL234" i="2"/>
  <c r="DL241" i="2" s="1"/>
  <c r="DK234" i="2"/>
  <c r="DK241" i="2" s="1"/>
  <c r="DQ175" i="2"/>
  <c r="DQ232" i="2" s="1"/>
  <c r="DQ315" i="2" s="1"/>
  <c r="DP175" i="2"/>
  <c r="DP232" i="2" s="1"/>
  <c r="DP315" i="2" s="1"/>
  <c r="DO175" i="2"/>
  <c r="DO232" i="2" s="1"/>
  <c r="DO315" i="2" s="1"/>
  <c r="DN175" i="2"/>
  <c r="DN232" i="2" s="1"/>
  <c r="DN315" i="2" s="1"/>
  <c r="DM175" i="2"/>
  <c r="DM232" i="2" s="1"/>
  <c r="DM315" i="2" s="1"/>
  <c r="DL175" i="2"/>
  <c r="DL232" i="2" s="1"/>
  <c r="DL315" i="2" s="1"/>
  <c r="DK175" i="2"/>
  <c r="DK232" i="2" s="1"/>
  <c r="DK315" i="2" s="1"/>
  <c r="DQ156" i="2"/>
  <c r="DQ173" i="2" s="1"/>
  <c r="DQ314" i="2" s="1"/>
  <c r="DP156" i="2"/>
  <c r="DP173" i="2" s="1"/>
  <c r="DP314" i="2" s="1"/>
  <c r="DO156" i="2"/>
  <c r="DO173" i="2" s="1"/>
  <c r="DO314" i="2" s="1"/>
  <c r="DN156" i="2"/>
  <c r="DN173" i="2" s="1"/>
  <c r="DN314" i="2" s="1"/>
  <c r="DM156" i="2"/>
  <c r="DM173" i="2" s="1"/>
  <c r="DM314" i="2" s="1"/>
  <c r="DL156" i="2"/>
  <c r="DL173" i="2" s="1"/>
  <c r="DL314" i="2" s="1"/>
  <c r="DK156" i="2"/>
  <c r="DK173" i="2" s="1"/>
  <c r="DK314" i="2" s="1"/>
  <c r="DQ115" i="2"/>
  <c r="DQ154" i="2" s="1"/>
  <c r="DP115" i="2"/>
  <c r="DP154" i="2" s="1"/>
  <c r="DO115" i="2"/>
  <c r="DO154" i="2" s="1"/>
  <c r="DN115" i="2"/>
  <c r="DN154" i="2" s="1"/>
  <c r="DN313" i="2" s="1"/>
  <c r="DM115" i="2"/>
  <c r="DM154" i="2" s="1"/>
  <c r="DM313" i="2" s="1"/>
  <c r="DL115" i="2"/>
  <c r="DL154" i="2" s="1"/>
  <c r="DK115" i="2"/>
  <c r="DK154" i="2" s="1"/>
  <c r="DQ113" i="2"/>
  <c r="DQ306" i="2" s="1"/>
  <c r="DP113" i="2"/>
  <c r="DP306" i="2" s="1"/>
  <c r="DO113" i="2"/>
  <c r="DO306" i="2" s="1"/>
  <c r="DN113" i="2"/>
  <c r="DM113" i="2"/>
  <c r="DM312" i="2" s="1"/>
  <c r="DL113" i="2"/>
  <c r="DL312" i="2" s="1"/>
  <c r="DK113" i="2"/>
  <c r="DK312" i="2" s="1"/>
  <c r="DX311" i="2"/>
  <c r="DW311" i="2"/>
  <c r="DV311" i="2"/>
  <c r="DU311" i="2"/>
  <c r="DT311" i="2"/>
  <c r="DS311" i="2"/>
  <c r="DR311" i="2"/>
  <c r="DX305" i="2"/>
  <c r="DW305" i="2"/>
  <c r="DV305" i="2"/>
  <c r="DU305" i="2"/>
  <c r="DT305" i="2"/>
  <c r="DS305" i="2"/>
  <c r="DR305" i="2"/>
  <c r="DX299" i="2"/>
  <c r="DX303" i="2" s="1"/>
  <c r="DW299" i="2"/>
  <c r="DW303" i="2" s="1"/>
  <c r="DV299" i="2"/>
  <c r="DV303" i="2" s="1"/>
  <c r="DU299" i="2"/>
  <c r="DU303" i="2" s="1"/>
  <c r="DT299" i="2"/>
  <c r="DT303" i="2" s="1"/>
  <c r="DS299" i="2"/>
  <c r="DS303" i="2" s="1"/>
  <c r="DR299" i="2"/>
  <c r="DR303" i="2" s="1"/>
  <c r="DX298" i="2"/>
  <c r="DX302" i="2" s="1"/>
  <c r="DW298" i="2"/>
  <c r="DW302" i="2" s="1"/>
  <c r="DV298" i="2"/>
  <c r="DV302" i="2" s="1"/>
  <c r="DU298" i="2"/>
  <c r="DU302" i="2" s="1"/>
  <c r="DT298" i="2"/>
  <c r="DT302" i="2" s="1"/>
  <c r="DS298" i="2"/>
  <c r="DS302" i="2" s="1"/>
  <c r="DR298" i="2"/>
  <c r="DR302" i="2" s="1"/>
  <c r="DX297" i="2"/>
  <c r="DX301" i="2" s="1"/>
  <c r="DW297" i="2"/>
  <c r="DW301" i="2" s="1"/>
  <c r="DV297" i="2"/>
  <c r="DV301" i="2" s="1"/>
  <c r="DU297" i="2"/>
  <c r="DU301" i="2" s="1"/>
  <c r="DT297" i="2"/>
  <c r="DT301" i="2" s="1"/>
  <c r="DS297" i="2"/>
  <c r="DS301" i="2" s="1"/>
  <c r="DR297" i="2"/>
  <c r="DR301" i="2" s="1"/>
  <c r="DX296" i="2"/>
  <c r="DX300" i="2" s="1"/>
  <c r="DW296" i="2"/>
  <c r="DW300" i="2" s="1"/>
  <c r="DV296" i="2"/>
  <c r="DV300" i="2" s="1"/>
  <c r="DU296" i="2"/>
  <c r="DU300" i="2" s="1"/>
  <c r="DT296" i="2"/>
  <c r="DT300" i="2" s="1"/>
  <c r="DS296" i="2"/>
  <c r="DS300" i="2" s="1"/>
  <c r="DR296" i="2"/>
  <c r="DR300" i="2" s="1"/>
  <c r="DX289" i="2"/>
  <c r="DW289" i="2"/>
  <c r="DV289" i="2"/>
  <c r="DU289" i="2"/>
  <c r="DT289" i="2"/>
  <c r="DS289" i="2"/>
  <c r="DR289" i="2"/>
  <c r="DX279" i="2"/>
  <c r="DW279" i="2"/>
  <c r="DV279" i="2"/>
  <c r="DU279" i="2"/>
  <c r="DT279" i="2"/>
  <c r="DS279" i="2"/>
  <c r="DR279" i="2"/>
  <c r="DX277" i="2"/>
  <c r="DX320" i="2" s="1"/>
  <c r="DW277" i="2"/>
  <c r="DW320" i="2" s="1"/>
  <c r="DV277" i="2"/>
  <c r="DV310" i="2" s="1"/>
  <c r="DU277" i="2"/>
  <c r="DU310" i="2" s="1"/>
  <c r="DT277" i="2"/>
  <c r="DT310" i="2" s="1"/>
  <c r="DS277" i="2"/>
  <c r="DS310" i="2" s="1"/>
  <c r="DR277" i="2"/>
  <c r="DR310" i="2" s="1"/>
  <c r="DX268" i="2"/>
  <c r="DW268" i="2"/>
  <c r="DV268" i="2"/>
  <c r="DU268" i="2"/>
  <c r="DT268" i="2"/>
  <c r="DS268" i="2"/>
  <c r="DR268" i="2"/>
  <c r="DX255" i="2"/>
  <c r="DX266" i="2" s="1"/>
  <c r="DX319" i="2" s="1"/>
  <c r="DW255" i="2"/>
  <c r="DW266" i="2" s="1"/>
  <c r="DW319" i="2" s="1"/>
  <c r="DV255" i="2"/>
  <c r="DV266" i="2" s="1"/>
  <c r="DU255" i="2"/>
  <c r="DU266" i="2" s="1"/>
  <c r="DU319" i="2" s="1"/>
  <c r="DT255" i="2"/>
  <c r="DT266" i="2" s="1"/>
  <c r="DT319" i="2" s="1"/>
  <c r="DS255" i="2"/>
  <c r="DS266" i="2" s="1"/>
  <c r="DS319" i="2" s="1"/>
  <c r="DR255" i="2"/>
  <c r="DR266" i="2" s="1"/>
  <c r="DR319" i="2" s="1"/>
  <c r="DX248" i="2"/>
  <c r="DX253" i="2" s="1"/>
  <c r="DX318" i="2" s="1"/>
  <c r="DW248" i="2"/>
  <c r="DW253" i="2" s="1"/>
  <c r="DW318" i="2" s="1"/>
  <c r="DV248" i="2"/>
  <c r="DV253" i="2" s="1"/>
  <c r="DV318" i="2" s="1"/>
  <c r="DU248" i="2"/>
  <c r="DU253" i="2" s="1"/>
  <c r="DU318" i="2" s="1"/>
  <c r="DT248" i="2"/>
  <c r="DT253" i="2" s="1"/>
  <c r="DT318" i="2" s="1"/>
  <c r="DS248" i="2"/>
  <c r="DS253" i="2" s="1"/>
  <c r="DS318" i="2" s="1"/>
  <c r="DR248" i="2"/>
  <c r="DR253" i="2" s="1"/>
  <c r="DR318" i="2" s="1"/>
  <c r="DX243" i="2"/>
  <c r="DX246" i="2" s="1"/>
  <c r="DW243" i="2"/>
  <c r="DW246" i="2" s="1"/>
  <c r="DV243" i="2"/>
  <c r="DV246" i="2" s="1"/>
  <c r="DV317" i="2" s="1"/>
  <c r="DU243" i="2"/>
  <c r="DU246" i="2" s="1"/>
  <c r="DU317" i="2" s="1"/>
  <c r="DT243" i="2"/>
  <c r="DT246" i="2" s="1"/>
  <c r="DT317" i="2" s="1"/>
  <c r="DS243" i="2"/>
  <c r="DS246" i="2" s="1"/>
  <c r="DS317" i="2" s="1"/>
  <c r="DR243" i="2"/>
  <c r="DR246" i="2" s="1"/>
  <c r="DR317" i="2" s="1"/>
  <c r="DX234" i="2"/>
  <c r="DX241" i="2" s="1"/>
  <c r="DX308" i="2" s="1"/>
  <c r="DW234" i="2"/>
  <c r="DW241" i="2" s="1"/>
  <c r="DW308" i="2" s="1"/>
  <c r="DV234" i="2"/>
  <c r="DV241" i="2" s="1"/>
  <c r="DV308" i="2" s="1"/>
  <c r="DU234" i="2"/>
  <c r="DU241" i="2" s="1"/>
  <c r="DU308" i="2" s="1"/>
  <c r="DT234" i="2"/>
  <c r="DT241" i="2" s="1"/>
  <c r="DT308" i="2" s="1"/>
  <c r="DS234" i="2"/>
  <c r="DS241" i="2" s="1"/>
  <c r="DR234" i="2"/>
  <c r="DR241" i="2" s="1"/>
  <c r="DX175" i="2"/>
  <c r="DX232" i="2" s="1"/>
  <c r="DX315" i="2" s="1"/>
  <c r="DW175" i="2"/>
  <c r="DW232" i="2" s="1"/>
  <c r="DW315" i="2" s="1"/>
  <c r="DV175" i="2"/>
  <c r="DV232" i="2" s="1"/>
  <c r="DV315" i="2" s="1"/>
  <c r="DU175" i="2"/>
  <c r="DU232" i="2" s="1"/>
  <c r="DU315" i="2" s="1"/>
  <c r="DT175" i="2"/>
  <c r="DT232" i="2" s="1"/>
  <c r="DT315" i="2" s="1"/>
  <c r="DS175" i="2"/>
  <c r="DS232" i="2" s="1"/>
  <c r="DS315" i="2" s="1"/>
  <c r="DR175" i="2"/>
  <c r="DR232" i="2" s="1"/>
  <c r="DR315" i="2" s="1"/>
  <c r="DX156" i="2"/>
  <c r="DX173" i="2" s="1"/>
  <c r="DX314" i="2" s="1"/>
  <c r="DW156" i="2"/>
  <c r="DW173" i="2" s="1"/>
  <c r="DW314" i="2" s="1"/>
  <c r="DV156" i="2"/>
  <c r="DV173" i="2" s="1"/>
  <c r="DV314" i="2" s="1"/>
  <c r="DU156" i="2"/>
  <c r="DU173" i="2" s="1"/>
  <c r="DU314" i="2" s="1"/>
  <c r="DT156" i="2"/>
  <c r="DT173" i="2" s="1"/>
  <c r="DS156" i="2"/>
  <c r="DS173" i="2" s="1"/>
  <c r="DS314" i="2" s="1"/>
  <c r="DR156" i="2"/>
  <c r="DR173" i="2" s="1"/>
  <c r="DR314" i="2" s="1"/>
  <c r="DX115" i="2"/>
  <c r="DX154" i="2" s="1"/>
  <c r="DW115" i="2"/>
  <c r="DW154" i="2" s="1"/>
  <c r="DV115" i="2"/>
  <c r="DV154" i="2" s="1"/>
  <c r="DU115" i="2"/>
  <c r="DU154" i="2" s="1"/>
  <c r="DT115" i="2"/>
  <c r="DT154" i="2" s="1"/>
  <c r="DT313" i="2" s="1"/>
  <c r="DS115" i="2"/>
  <c r="DS154" i="2" s="1"/>
  <c r="DR115" i="2"/>
  <c r="DR154" i="2" s="1"/>
  <c r="DX113" i="2"/>
  <c r="DX306" i="2" s="1"/>
  <c r="DW113" i="2"/>
  <c r="DW306" i="2" s="1"/>
  <c r="DV113" i="2"/>
  <c r="DV306" i="2" s="1"/>
  <c r="DU113" i="2"/>
  <c r="DU312" i="2" s="1"/>
  <c r="DT113" i="2"/>
  <c r="DT312" i="2" s="1"/>
  <c r="DS113" i="2"/>
  <c r="DR113" i="2"/>
  <c r="DR312" i="2" s="1"/>
  <c r="G65" i="5"/>
  <c r="G64" i="5"/>
  <c r="G63" i="5"/>
  <c r="G62" i="5"/>
  <c r="G61" i="5"/>
  <c r="G60" i="5"/>
  <c r="G59" i="5"/>
  <c r="G58" i="5"/>
  <c r="G57" i="5"/>
  <c r="G132" i="5"/>
  <c r="G131" i="5"/>
  <c r="G130" i="5"/>
  <c r="G129" i="5"/>
  <c r="G128" i="5"/>
  <c r="G118" i="5"/>
  <c r="G68" i="5"/>
  <c r="G67" i="5"/>
  <c r="G66" i="5"/>
  <c r="DN304" i="2" l="1"/>
  <c r="DF304" i="2"/>
  <c r="DS304" i="2"/>
  <c r="DQ304" i="2"/>
  <c r="DD304" i="2"/>
  <c r="DO304" i="2"/>
  <c r="DX304" i="2"/>
  <c r="DI304" i="2"/>
  <c r="DK304" i="2"/>
  <c r="DJ304" i="2"/>
  <c r="DL304" i="2"/>
  <c r="DM304" i="2"/>
  <c r="DR304" i="2"/>
  <c r="DP304" i="2"/>
  <c r="DT304" i="2"/>
  <c r="DE304" i="2"/>
  <c r="DU304" i="2"/>
  <c r="DG304" i="2"/>
  <c r="DV304" i="2"/>
  <c r="DW304" i="2"/>
  <c r="DH304" i="2"/>
  <c r="DR307" i="2"/>
  <c r="DQ309" i="2"/>
  <c r="DE307" i="2"/>
  <c r="DW310" i="2"/>
  <c r="DI310" i="2"/>
  <c r="DJ308" i="2"/>
  <c r="DJ316" i="2"/>
  <c r="DG313" i="2"/>
  <c r="DG307" i="2"/>
  <c r="DH313" i="2"/>
  <c r="DH307" i="2"/>
  <c r="DI313" i="2"/>
  <c r="DI307" i="2"/>
  <c r="DI309" i="2"/>
  <c r="DD308" i="2"/>
  <c r="DD316" i="2"/>
  <c r="DD307" i="2"/>
  <c r="DD313" i="2"/>
  <c r="DG280" i="2"/>
  <c r="DG290" i="2" s="1"/>
  <c r="DJ309" i="2"/>
  <c r="DH309" i="2"/>
  <c r="DH317" i="2"/>
  <c r="DH319" i="2"/>
  <c r="DH280" i="2"/>
  <c r="DH290" i="2" s="1"/>
  <c r="DJ313" i="2"/>
  <c r="DJ307" i="2"/>
  <c r="DF314" i="2"/>
  <c r="DF307" i="2"/>
  <c r="DD309" i="2"/>
  <c r="DI280" i="2"/>
  <c r="DI290" i="2" s="1"/>
  <c r="DE309" i="2"/>
  <c r="DJ310" i="2"/>
  <c r="DH312" i="2"/>
  <c r="DI317" i="2"/>
  <c r="DJ280" i="2"/>
  <c r="DJ290" i="2" s="1"/>
  <c r="DF309" i="2"/>
  <c r="DI312" i="2"/>
  <c r="DE316" i="2"/>
  <c r="DJ317" i="2"/>
  <c r="DD306" i="2"/>
  <c r="DG309" i="2"/>
  <c r="DJ312" i="2"/>
  <c r="DF316" i="2"/>
  <c r="DE306" i="2"/>
  <c r="DG316" i="2"/>
  <c r="DF306" i="2"/>
  <c r="DE313" i="2"/>
  <c r="DH316" i="2"/>
  <c r="DD320" i="2"/>
  <c r="DK307" i="2"/>
  <c r="DG306" i="2"/>
  <c r="DI316" i="2"/>
  <c r="DE320" i="2"/>
  <c r="DF320" i="2"/>
  <c r="DD280" i="2"/>
  <c r="DD290" i="2" s="1"/>
  <c r="DG320" i="2"/>
  <c r="DX309" i="2"/>
  <c r="DE280" i="2"/>
  <c r="DE290" i="2" s="1"/>
  <c r="DH320" i="2"/>
  <c r="DF280" i="2"/>
  <c r="DF290" i="2" s="1"/>
  <c r="DW309" i="2"/>
  <c r="DP313" i="2"/>
  <c r="DP307" i="2"/>
  <c r="DK308" i="2"/>
  <c r="DK316" i="2"/>
  <c r="DQ313" i="2"/>
  <c r="DQ307" i="2"/>
  <c r="DL308" i="2"/>
  <c r="DL316" i="2"/>
  <c r="DM317" i="2"/>
  <c r="DM309" i="2"/>
  <c r="DN280" i="2"/>
  <c r="DN290" i="2" s="1"/>
  <c r="DO308" i="2"/>
  <c r="DO316" i="2"/>
  <c r="DP309" i="2"/>
  <c r="DP317" i="2"/>
  <c r="DO313" i="2"/>
  <c r="DO307" i="2"/>
  <c r="DL307" i="2"/>
  <c r="DL313" i="2"/>
  <c r="DO309" i="2"/>
  <c r="DO280" i="2"/>
  <c r="DO290" i="2" s="1"/>
  <c r="DM307" i="2"/>
  <c r="DK309" i="2"/>
  <c r="DP310" i="2"/>
  <c r="DN312" i="2"/>
  <c r="DO317" i="2"/>
  <c r="DP280" i="2"/>
  <c r="DP290" i="2" s="1"/>
  <c r="DN307" i="2"/>
  <c r="DL309" i="2"/>
  <c r="DQ310" i="2"/>
  <c r="DO312" i="2"/>
  <c r="DQ280" i="2"/>
  <c r="DQ290" i="2" s="1"/>
  <c r="DP312" i="2"/>
  <c r="DQ317" i="2"/>
  <c r="DK306" i="2"/>
  <c r="DN309" i="2"/>
  <c r="DQ312" i="2"/>
  <c r="DM316" i="2"/>
  <c r="DL306" i="2"/>
  <c r="DK313" i="2"/>
  <c r="DN316" i="2"/>
  <c r="DM306" i="2"/>
  <c r="DK320" i="2"/>
  <c r="DN306" i="2"/>
  <c r="DP316" i="2"/>
  <c r="DL320" i="2"/>
  <c r="DQ316" i="2"/>
  <c r="DM320" i="2"/>
  <c r="DV309" i="2"/>
  <c r="DK280" i="2"/>
  <c r="DK290" i="2" s="1"/>
  <c r="DN320" i="2"/>
  <c r="DL280" i="2"/>
  <c r="DL290" i="2" s="1"/>
  <c r="DO320" i="2"/>
  <c r="DM280" i="2"/>
  <c r="DM290" i="2" s="1"/>
  <c r="DU313" i="2"/>
  <c r="DU307" i="2"/>
  <c r="DW313" i="2"/>
  <c r="DW307" i="2"/>
  <c r="DR308" i="2"/>
  <c r="DR316" i="2"/>
  <c r="DS280" i="2"/>
  <c r="DS290" i="2" s="1"/>
  <c r="DX313" i="2"/>
  <c r="DX307" i="2"/>
  <c r="DS308" i="2"/>
  <c r="DS316" i="2"/>
  <c r="DV313" i="2"/>
  <c r="DV307" i="2"/>
  <c r="DU280" i="2"/>
  <c r="DU290" i="2" s="1"/>
  <c r="DS307" i="2"/>
  <c r="DV280" i="2"/>
  <c r="DV290" i="2" s="1"/>
  <c r="DV319" i="2"/>
  <c r="DT307" i="2"/>
  <c r="DT314" i="2"/>
  <c r="DW280" i="2"/>
  <c r="DW290" i="2" s="1"/>
  <c r="DS309" i="2"/>
  <c r="DX310" i="2"/>
  <c r="DV312" i="2"/>
  <c r="DW317" i="2"/>
  <c r="DR309" i="2"/>
  <c r="DX280" i="2"/>
  <c r="DX290" i="2" s="1"/>
  <c r="DT309" i="2"/>
  <c r="DW312" i="2"/>
  <c r="DX317" i="2"/>
  <c r="DR306" i="2"/>
  <c r="DU309" i="2"/>
  <c r="DX312" i="2"/>
  <c r="DT316" i="2"/>
  <c r="DS306" i="2"/>
  <c r="DR313" i="2"/>
  <c r="DU316" i="2"/>
  <c r="DT306" i="2"/>
  <c r="DS313" i="2"/>
  <c r="DV316" i="2"/>
  <c r="DR320" i="2"/>
  <c r="DU306" i="2"/>
  <c r="DW316" i="2"/>
  <c r="DS320" i="2"/>
  <c r="DX316" i="2"/>
  <c r="DT320" i="2"/>
  <c r="DR280" i="2"/>
  <c r="DR290" i="2" s="1"/>
  <c r="DU320" i="2"/>
  <c r="DV320" i="2"/>
  <c r="DT280" i="2"/>
  <c r="DT290" i="2" s="1"/>
  <c r="DS312" i="2"/>
  <c r="I305" i="2" l="1"/>
  <c r="J305" i="2"/>
  <c r="K305" i="2"/>
  <c r="L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Y305" i="2"/>
  <c r="CZ305" i="2"/>
  <c r="DA305" i="2"/>
  <c r="DB305" i="2"/>
  <c r="DC305" i="2"/>
  <c r="EK305" i="2"/>
  <c r="EX305" i="2"/>
  <c r="EY305" i="2"/>
  <c r="FA305" i="2"/>
  <c r="FE305" i="2"/>
  <c r="FF305" i="2"/>
  <c r="H305" i="2"/>
  <c r="FH283" i="2" l="1"/>
  <c r="I311" i="2" l="1"/>
  <c r="J311" i="2"/>
  <c r="K311" i="2"/>
  <c r="L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Y311" i="2"/>
  <c r="CZ311" i="2"/>
  <c r="DA311" i="2"/>
  <c r="DB311" i="2"/>
  <c r="DC311" i="2"/>
  <c r="EK311" i="2"/>
  <c r="EX311" i="2"/>
  <c r="EY311" i="2"/>
  <c r="FA311" i="2"/>
  <c r="FE311" i="2"/>
  <c r="FF311" i="2"/>
  <c r="H311" i="2"/>
  <c r="FL226" i="2" l="1"/>
  <c r="FL223" i="2"/>
  <c r="FL206" i="2"/>
  <c r="FL203" i="2"/>
  <c r="E157" i="5" l="1"/>
  <c r="FL7" i="2" l="1"/>
  <c r="FL111" i="2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133" i="5"/>
  <c r="G134" i="5"/>
  <c r="G135" i="5"/>
  <c r="G136" i="5"/>
  <c r="G137" i="5"/>
  <c r="G138" i="5"/>
  <c r="G144" i="5"/>
  <c r="G2" i="5"/>
  <c r="H113" i="2" l="1"/>
  <c r="F157" i="5"/>
  <c r="D157" i="5"/>
  <c r="C157" i="5"/>
  <c r="B157" i="5"/>
  <c r="H312" i="2" l="1"/>
  <c r="G157" i="5"/>
  <c r="FL152" i="2" l="1"/>
  <c r="FL148" i="2"/>
  <c r="FL145" i="2"/>
  <c r="H156" i="2"/>
  <c r="I156" i="2"/>
  <c r="I173" i="2" s="1"/>
  <c r="I314" i="2" s="1"/>
  <c r="J156" i="2"/>
  <c r="J173" i="2" s="1"/>
  <c r="J314" i="2" s="1"/>
  <c r="K156" i="2"/>
  <c r="K173" i="2" s="1"/>
  <c r="K314" i="2" s="1"/>
  <c r="L156" i="2"/>
  <c r="L173" i="2" s="1"/>
  <c r="L314" i="2" s="1"/>
  <c r="BF156" i="2"/>
  <c r="BF173" i="2" s="1"/>
  <c r="BF314" i="2" s="1"/>
  <c r="BG156" i="2"/>
  <c r="BG173" i="2" s="1"/>
  <c r="BG314" i="2" s="1"/>
  <c r="BH156" i="2"/>
  <c r="BH173" i="2" s="1"/>
  <c r="BH314" i="2" s="1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EK156" i="2"/>
  <c r="EX156" i="2"/>
  <c r="EY156" i="2"/>
  <c r="FA156" i="2"/>
  <c r="FE156" i="2"/>
  <c r="FF156" i="2"/>
  <c r="BH299" i="2"/>
  <c r="BG299" i="2"/>
  <c r="BF299" i="2"/>
  <c r="L299" i="2"/>
  <c r="K299" i="2"/>
  <c r="J299" i="2"/>
  <c r="I299" i="2"/>
  <c r="BH298" i="2"/>
  <c r="BG298" i="2"/>
  <c r="BF298" i="2"/>
  <c r="L298" i="2"/>
  <c r="K298" i="2"/>
  <c r="J298" i="2"/>
  <c r="I298" i="2"/>
  <c r="BH297" i="2"/>
  <c r="BG297" i="2"/>
  <c r="BF297" i="2"/>
  <c r="L297" i="2"/>
  <c r="K297" i="2"/>
  <c r="J297" i="2"/>
  <c r="I297" i="2"/>
  <c r="BH296" i="2"/>
  <c r="BG296" i="2"/>
  <c r="BF296" i="2"/>
  <c r="L296" i="2"/>
  <c r="K296" i="2"/>
  <c r="J296" i="2"/>
  <c r="I296" i="2"/>
  <c r="BH279" i="2"/>
  <c r="BG279" i="2"/>
  <c r="BF279" i="2"/>
  <c r="L279" i="2"/>
  <c r="K279" i="2"/>
  <c r="J279" i="2"/>
  <c r="I279" i="2"/>
  <c r="BH277" i="2"/>
  <c r="BG277" i="2"/>
  <c r="BF277" i="2"/>
  <c r="L277" i="2"/>
  <c r="K277" i="2"/>
  <c r="J277" i="2"/>
  <c r="I277" i="2"/>
  <c r="BH268" i="2"/>
  <c r="BG268" i="2"/>
  <c r="BF268" i="2"/>
  <c r="L268" i="2"/>
  <c r="K268" i="2"/>
  <c r="J268" i="2"/>
  <c r="I268" i="2"/>
  <c r="BH255" i="2"/>
  <c r="BH266" i="2" s="1"/>
  <c r="BH319" i="2" s="1"/>
  <c r="BG255" i="2"/>
  <c r="BG266" i="2" s="1"/>
  <c r="BG319" i="2" s="1"/>
  <c r="BF255" i="2"/>
  <c r="BF266" i="2" s="1"/>
  <c r="BF319" i="2" s="1"/>
  <c r="L255" i="2"/>
  <c r="L266" i="2" s="1"/>
  <c r="L319" i="2" s="1"/>
  <c r="K255" i="2"/>
  <c r="K266" i="2" s="1"/>
  <c r="K319" i="2" s="1"/>
  <c r="J255" i="2"/>
  <c r="J266" i="2" s="1"/>
  <c r="J319" i="2" s="1"/>
  <c r="I255" i="2"/>
  <c r="I266" i="2" s="1"/>
  <c r="I319" i="2" s="1"/>
  <c r="BH248" i="2"/>
  <c r="BH253" i="2" s="1"/>
  <c r="BH318" i="2" s="1"/>
  <c r="BG248" i="2"/>
  <c r="BG253" i="2" s="1"/>
  <c r="BG318" i="2" s="1"/>
  <c r="BF248" i="2"/>
  <c r="BF253" i="2" s="1"/>
  <c r="BF318" i="2" s="1"/>
  <c r="L248" i="2"/>
  <c r="L253" i="2" s="1"/>
  <c r="L318" i="2" s="1"/>
  <c r="K248" i="2"/>
  <c r="K253" i="2" s="1"/>
  <c r="K318" i="2" s="1"/>
  <c r="J248" i="2"/>
  <c r="J253" i="2" s="1"/>
  <c r="J318" i="2" s="1"/>
  <c r="I248" i="2"/>
  <c r="I253" i="2" s="1"/>
  <c r="I318" i="2" s="1"/>
  <c r="BH243" i="2"/>
  <c r="BH246" i="2" s="1"/>
  <c r="BG243" i="2"/>
  <c r="BG246" i="2" s="1"/>
  <c r="BF243" i="2"/>
  <c r="BF246" i="2" s="1"/>
  <c r="L243" i="2"/>
  <c r="L246" i="2" s="1"/>
  <c r="K243" i="2"/>
  <c r="K246" i="2" s="1"/>
  <c r="J243" i="2"/>
  <c r="J246" i="2" s="1"/>
  <c r="I243" i="2"/>
  <c r="I246" i="2" s="1"/>
  <c r="BH234" i="2"/>
  <c r="BH241" i="2" s="1"/>
  <c r="BG234" i="2"/>
  <c r="BG241" i="2" s="1"/>
  <c r="BF234" i="2"/>
  <c r="BF241" i="2" s="1"/>
  <c r="L234" i="2"/>
  <c r="L241" i="2" s="1"/>
  <c r="K234" i="2"/>
  <c r="K241" i="2" s="1"/>
  <c r="J234" i="2"/>
  <c r="J241" i="2" s="1"/>
  <c r="I234" i="2"/>
  <c r="I241" i="2" s="1"/>
  <c r="BH175" i="2"/>
  <c r="BH232" i="2" s="1"/>
  <c r="BH315" i="2" s="1"/>
  <c r="BG175" i="2"/>
  <c r="BG232" i="2" s="1"/>
  <c r="BG315" i="2" s="1"/>
  <c r="BF175" i="2"/>
  <c r="BF232" i="2" s="1"/>
  <c r="BF315" i="2" s="1"/>
  <c r="L175" i="2"/>
  <c r="L232" i="2" s="1"/>
  <c r="L315" i="2" s="1"/>
  <c r="K175" i="2"/>
  <c r="K232" i="2" s="1"/>
  <c r="K315" i="2" s="1"/>
  <c r="J175" i="2"/>
  <c r="J232" i="2" s="1"/>
  <c r="J315" i="2" s="1"/>
  <c r="I175" i="2"/>
  <c r="I232" i="2" s="1"/>
  <c r="I315" i="2" s="1"/>
  <c r="BH115" i="2"/>
  <c r="BH154" i="2" s="1"/>
  <c r="BH313" i="2" s="1"/>
  <c r="BG115" i="2"/>
  <c r="BG154" i="2" s="1"/>
  <c r="BG313" i="2" s="1"/>
  <c r="BF115" i="2"/>
  <c r="BF154" i="2" s="1"/>
  <c r="BF313" i="2" s="1"/>
  <c r="L115" i="2"/>
  <c r="L154" i="2" s="1"/>
  <c r="L313" i="2" s="1"/>
  <c r="K115" i="2"/>
  <c r="K154" i="2" s="1"/>
  <c r="K313" i="2" s="1"/>
  <c r="J115" i="2"/>
  <c r="J154" i="2" s="1"/>
  <c r="J313" i="2" s="1"/>
  <c r="I115" i="2"/>
  <c r="I154" i="2" s="1"/>
  <c r="I313" i="2" s="1"/>
  <c r="BH113" i="2"/>
  <c r="BG113" i="2"/>
  <c r="BF113" i="2"/>
  <c r="L113" i="2"/>
  <c r="K113" i="2"/>
  <c r="J113" i="2"/>
  <c r="I113" i="2"/>
  <c r="I312" i="2" l="1"/>
  <c r="I280" i="2"/>
  <c r="J312" i="2"/>
  <c r="J280" i="2"/>
  <c r="K312" i="2"/>
  <c r="K280" i="2"/>
  <c r="L280" i="2"/>
  <c r="BF312" i="2"/>
  <c r="BF280" i="2"/>
  <c r="BG312" i="2"/>
  <c r="BG280" i="2"/>
  <c r="BH312" i="2"/>
  <c r="BH280" i="2"/>
  <c r="BF317" i="2"/>
  <c r="BF309" i="2"/>
  <c r="BG317" i="2"/>
  <c r="BG309" i="2"/>
  <c r="J310" i="2"/>
  <c r="J320" i="2"/>
  <c r="L306" i="2"/>
  <c r="L312" i="2"/>
  <c r="J308" i="2"/>
  <c r="J316" i="2"/>
  <c r="K310" i="2"/>
  <c r="K320" i="2"/>
  <c r="L308" i="2"/>
  <c r="L316" i="2"/>
  <c r="BF310" i="2"/>
  <c r="BF320" i="2"/>
  <c r="K308" i="2"/>
  <c r="K316" i="2"/>
  <c r="L310" i="2"/>
  <c r="L320" i="2"/>
  <c r="BF308" i="2"/>
  <c r="BF316" i="2"/>
  <c r="BG310" i="2"/>
  <c r="BG320" i="2"/>
  <c r="BG308" i="2"/>
  <c r="BG316" i="2"/>
  <c r="BH310" i="2"/>
  <c r="BH320" i="2"/>
  <c r="I310" i="2"/>
  <c r="I320" i="2"/>
  <c r="I308" i="2"/>
  <c r="I316" i="2"/>
  <c r="BH317" i="2"/>
  <c r="BH309" i="2"/>
  <c r="BH308" i="2"/>
  <c r="BH316" i="2"/>
  <c r="K317" i="2"/>
  <c r="K309" i="2"/>
  <c r="I317" i="2"/>
  <c r="I309" i="2"/>
  <c r="J317" i="2"/>
  <c r="J309" i="2"/>
  <c r="L317" i="2"/>
  <c r="L309" i="2"/>
  <c r="L302" i="2"/>
  <c r="K303" i="2"/>
  <c r="L303" i="2"/>
  <c r="BF303" i="2"/>
  <c r="BG303" i="2"/>
  <c r="BH303" i="2"/>
  <c r="J303" i="2"/>
  <c r="BG302" i="2"/>
  <c r="I303" i="2"/>
  <c r="BH300" i="2"/>
  <c r="BF302" i="2"/>
  <c r="BH302" i="2"/>
  <c r="J302" i="2"/>
  <c r="BG300" i="2"/>
  <c r="BF301" i="2"/>
  <c r="BG301" i="2"/>
  <c r="K302" i="2"/>
  <c r="I301" i="2"/>
  <c r="J301" i="2"/>
  <c r="BF300" i="2"/>
  <c r="K301" i="2"/>
  <c r="BH301" i="2"/>
  <c r="I302" i="2"/>
  <c r="BG307" i="2"/>
  <c r="L301" i="2"/>
  <c r="I300" i="2"/>
  <c r="J300" i="2"/>
  <c r="K300" i="2"/>
  <c r="L300" i="2"/>
  <c r="K307" i="2"/>
  <c r="I307" i="2"/>
  <c r="J307" i="2"/>
  <c r="L307" i="2"/>
  <c r="BF307" i="2"/>
  <c r="BH307" i="2"/>
  <c r="BF306" i="2"/>
  <c r="BG306" i="2"/>
  <c r="BH306" i="2"/>
  <c r="I289" i="2"/>
  <c r="J289" i="2"/>
  <c r="K289" i="2"/>
  <c r="L289" i="2"/>
  <c r="BF289" i="2"/>
  <c r="BG289" i="2"/>
  <c r="I306" i="2"/>
  <c r="BH289" i="2"/>
  <c r="J306" i="2"/>
  <c r="K306" i="2"/>
  <c r="FL228" i="2"/>
  <c r="FL229" i="2"/>
  <c r="J304" i="2" l="1"/>
  <c r="I304" i="2"/>
  <c r="K304" i="2"/>
  <c r="BG304" i="2"/>
  <c r="BH304" i="2"/>
  <c r="BF304" i="2"/>
  <c r="L304" i="2"/>
  <c r="J290" i="2"/>
  <c r="L290" i="2"/>
  <c r="K290" i="2"/>
  <c r="I290" i="2"/>
  <c r="BH290" i="2"/>
  <c r="BF290" i="2"/>
  <c r="BG290" i="2"/>
  <c r="H306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EK113" i="2"/>
  <c r="EX113" i="2"/>
  <c r="EY113" i="2"/>
  <c r="FA113" i="2"/>
  <c r="FE113" i="2"/>
  <c r="FF113" i="2"/>
  <c r="CV306" i="2" l="1"/>
  <c r="CV312" i="2"/>
  <c r="CJ306" i="2"/>
  <c r="CJ312" i="2"/>
  <c r="BX306" i="2"/>
  <c r="BX312" i="2"/>
  <c r="BL306" i="2"/>
  <c r="BL312" i="2"/>
  <c r="FA306" i="2"/>
  <c r="FA312" i="2"/>
  <c r="CU306" i="2"/>
  <c r="CU312" i="2"/>
  <c r="CI306" i="2"/>
  <c r="CI312" i="2"/>
  <c r="BW306" i="2"/>
  <c r="BW312" i="2"/>
  <c r="BK306" i="2"/>
  <c r="BK312" i="2"/>
  <c r="EY306" i="2"/>
  <c r="EY312" i="2"/>
  <c r="CH306" i="2"/>
  <c r="CH312" i="2"/>
  <c r="EX306" i="2"/>
  <c r="EX312" i="2"/>
  <c r="BU306" i="2"/>
  <c r="BU312" i="2"/>
  <c r="EK306" i="2"/>
  <c r="EK312" i="2"/>
  <c r="CR306" i="2"/>
  <c r="CR312" i="2"/>
  <c r="CF306" i="2"/>
  <c r="CF312" i="2"/>
  <c r="BT306" i="2"/>
  <c r="BT312" i="2"/>
  <c r="DC306" i="2"/>
  <c r="DC312" i="2"/>
  <c r="CQ306" i="2"/>
  <c r="CQ312" i="2"/>
  <c r="CE306" i="2"/>
  <c r="CE312" i="2"/>
  <c r="BS306" i="2"/>
  <c r="BS312" i="2"/>
  <c r="BV306" i="2"/>
  <c r="BV312" i="2"/>
  <c r="CG306" i="2"/>
  <c r="CG312" i="2"/>
  <c r="DB306" i="2"/>
  <c r="DB312" i="2"/>
  <c r="CD306" i="2"/>
  <c r="CD312" i="2"/>
  <c r="BR306" i="2"/>
  <c r="BR312" i="2"/>
  <c r="FF306" i="2"/>
  <c r="FF312" i="2"/>
  <c r="DA306" i="2"/>
  <c r="DA312" i="2"/>
  <c r="CO306" i="2"/>
  <c r="CO312" i="2"/>
  <c r="CC306" i="2"/>
  <c r="CC312" i="2"/>
  <c r="BQ306" i="2"/>
  <c r="BQ312" i="2"/>
  <c r="CT306" i="2"/>
  <c r="CT312" i="2"/>
  <c r="BJ306" i="2"/>
  <c r="BJ312" i="2"/>
  <c r="CS306" i="2"/>
  <c r="CS312" i="2"/>
  <c r="BI306" i="2"/>
  <c r="BI312" i="2"/>
  <c r="CP306" i="2"/>
  <c r="CP312" i="2"/>
  <c r="FE306" i="2"/>
  <c r="FE312" i="2"/>
  <c r="CZ306" i="2"/>
  <c r="CZ312" i="2"/>
  <c r="CN306" i="2"/>
  <c r="CN312" i="2"/>
  <c r="CB306" i="2"/>
  <c r="CB312" i="2"/>
  <c r="BP306" i="2"/>
  <c r="BP312" i="2"/>
  <c r="CY306" i="2"/>
  <c r="CY312" i="2"/>
  <c r="CM306" i="2"/>
  <c r="CM312" i="2"/>
  <c r="CA306" i="2"/>
  <c r="CA312" i="2"/>
  <c r="BO306" i="2"/>
  <c r="BO312" i="2"/>
  <c r="CX306" i="2"/>
  <c r="CX312" i="2"/>
  <c r="CL306" i="2"/>
  <c r="CL312" i="2"/>
  <c r="BZ306" i="2"/>
  <c r="BZ312" i="2"/>
  <c r="BN306" i="2"/>
  <c r="BN312" i="2"/>
  <c r="CW306" i="2"/>
  <c r="CW312" i="2"/>
  <c r="CK306" i="2"/>
  <c r="CK312" i="2"/>
  <c r="BY306" i="2"/>
  <c r="BY312" i="2"/>
  <c r="BM306" i="2"/>
  <c r="BM312" i="2"/>
  <c r="FH113" i="2"/>
  <c r="BM299" i="2"/>
  <c r="BL299" i="2"/>
  <c r="BK299" i="2"/>
  <c r="BJ299" i="2"/>
  <c r="BI299" i="2"/>
  <c r="BM298" i="2"/>
  <c r="BL298" i="2"/>
  <c r="BK298" i="2"/>
  <c r="BJ298" i="2"/>
  <c r="BI298" i="2"/>
  <c r="BM297" i="2"/>
  <c r="BL297" i="2"/>
  <c r="BK297" i="2"/>
  <c r="BJ297" i="2"/>
  <c r="BI297" i="2"/>
  <c r="BM296" i="2"/>
  <c r="BL296" i="2"/>
  <c r="BK296" i="2"/>
  <c r="BJ296" i="2"/>
  <c r="BI296" i="2"/>
  <c r="BM277" i="2"/>
  <c r="BM255" i="2"/>
  <c r="BM266" i="2" s="1"/>
  <c r="BM319" i="2" s="1"/>
  <c r="BM115" i="2"/>
  <c r="BM154" i="2" s="1"/>
  <c r="BM313" i="2" s="1"/>
  <c r="BM173" i="2"/>
  <c r="BM314" i="2" s="1"/>
  <c r="BM175" i="2"/>
  <c r="BM232" i="2" s="1"/>
  <c r="BM315" i="2" s="1"/>
  <c r="BM234" i="2"/>
  <c r="BM241" i="2" s="1"/>
  <c r="BM243" i="2"/>
  <c r="BM246" i="2" s="1"/>
  <c r="BM248" i="2"/>
  <c r="BM253" i="2" s="1"/>
  <c r="BM318" i="2" s="1"/>
  <c r="BL277" i="2"/>
  <c r="BL255" i="2"/>
  <c r="BL266" i="2" s="1"/>
  <c r="BL319" i="2" s="1"/>
  <c r="BL115" i="2"/>
  <c r="BL154" i="2" s="1"/>
  <c r="BL313" i="2" s="1"/>
  <c r="BL173" i="2"/>
  <c r="BL314" i="2" s="1"/>
  <c r="BL175" i="2"/>
  <c r="BL232" i="2" s="1"/>
  <c r="BL315" i="2" s="1"/>
  <c r="BL234" i="2"/>
  <c r="BL241" i="2" s="1"/>
  <c r="BL243" i="2"/>
  <c r="BL246" i="2" s="1"/>
  <c r="BL248" i="2"/>
  <c r="BL253" i="2" s="1"/>
  <c r="BL318" i="2" s="1"/>
  <c r="BK277" i="2"/>
  <c r="BK255" i="2"/>
  <c r="BK266" i="2" s="1"/>
  <c r="BK319" i="2" s="1"/>
  <c r="BK115" i="2"/>
  <c r="BK154" i="2" s="1"/>
  <c r="BK313" i="2" s="1"/>
  <c r="BK173" i="2"/>
  <c r="BK314" i="2" s="1"/>
  <c r="BK175" i="2"/>
  <c r="BK232" i="2" s="1"/>
  <c r="BK315" i="2" s="1"/>
  <c r="BK234" i="2"/>
  <c r="BK241" i="2" s="1"/>
  <c r="BK243" i="2"/>
  <c r="BK246" i="2" s="1"/>
  <c r="BK248" i="2"/>
  <c r="BK253" i="2" s="1"/>
  <c r="BK318" i="2" s="1"/>
  <c r="BJ277" i="2"/>
  <c r="BJ255" i="2"/>
  <c r="BJ266" i="2" s="1"/>
  <c r="BJ319" i="2" s="1"/>
  <c r="BJ115" i="2"/>
  <c r="BJ154" i="2" s="1"/>
  <c r="BJ313" i="2" s="1"/>
  <c r="BJ173" i="2"/>
  <c r="BJ314" i="2" s="1"/>
  <c r="BJ175" i="2"/>
  <c r="BJ232" i="2" s="1"/>
  <c r="BJ315" i="2" s="1"/>
  <c r="BJ234" i="2"/>
  <c r="BJ241" i="2" s="1"/>
  <c r="BJ243" i="2"/>
  <c r="BJ246" i="2" s="1"/>
  <c r="BJ248" i="2"/>
  <c r="BJ253" i="2" s="1"/>
  <c r="BJ318" i="2" s="1"/>
  <c r="BI277" i="2"/>
  <c r="BI255" i="2"/>
  <c r="BI266" i="2" s="1"/>
  <c r="BI319" i="2" s="1"/>
  <c r="BI115" i="2"/>
  <c r="BI154" i="2" s="1"/>
  <c r="BI313" i="2" s="1"/>
  <c r="BI173" i="2"/>
  <c r="BI314" i="2" s="1"/>
  <c r="BI175" i="2"/>
  <c r="BI232" i="2" s="1"/>
  <c r="BI315" i="2" s="1"/>
  <c r="BI234" i="2"/>
  <c r="BI241" i="2" s="1"/>
  <c r="BI243" i="2"/>
  <c r="BI246" i="2" s="1"/>
  <c r="BI248" i="2"/>
  <c r="BI253" i="2" s="1"/>
  <c r="BI318" i="2" s="1"/>
  <c r="BM279" i="2"/>
  <c r="BL279" i="2"/>
  <c r="BK279" i="2"/>
  <c r="BJ279" i="2"/>
  <c r="BI279" i="2"/>
  <c r="BM268" i="2"/>
  <c r="BL268" i="2"/>
  <c r="BK268" i="2"/>
  <c r="BJ268" i="2"/>
  <c r="BI268" i="2"/>
  <c r="FL227" i="2"/>
  <c r="FL194" i="2"/>
  <c r="FL224" i="2"/>
  <c r="H234" i="2"/>
  <c r="H241" i="2" s="1"/>
  <c r="BN234" i="2"/>
  <c r="BN241" i="2" s="1"/>
  <c r="BO234" i="2"/>
  <c r="BO241" i="2" s="1"/>
  <c r="BP234" i="2"/>
  <c r="BP241" i="2" s="1"/>
  <c r="BQ234" i="2"/>
  <c r="BQ241" i="2" s="1"/>
  <c r="BR234" i="2"/>
  <c r="BR241" i="2" s="1"/>
  <c r="BS234" i="2"/>
  <c r="BS241" i="2" s="1"/>
  <c r="BT234" i="2"/>
  <c r="BT241" i="2" s="1"/>
  <c r="BU234" i="2"/>
  <c r="BU241" i="2" s="1"/>
  <c r="BV234" i="2"/>
  <c r="BV241" i="2" s="1"/>
  <c r="BW234" i="2"/>
  <c r="BW241" i="2" s="1"/>
  <c r="BX234" i="2"/>
  <c r="BX241" i="2" s="1"/>
  <c r="BY234" i="2"/>
  <c r="BY241" i="2" s="1"/>
  <c r="BZ234" i="2"/>
  <c r="BZ241" i="2" s="1"/>
  <c r="CA234" i="2"/>
  <c r="CA241" i="2" s="1"/>
  <c r="CB234" i="2"/>
  <c r="CB241" i="2" s="1"/>
  <c r="CC234" i="2"/>
  <c r="CC241" i="2" s="1"/>
  <c r="CD234" i="2"/>
  <c r="CD241" i="2" s="1"/>
  <c r="CE234" i="2"/>
  <c r="CE241" i="2" s="1"/>
  <c r="CF234" i="2"/>
  <c r="CF241" i="2" s="1"/>
  <c r="CG234" i="2"/>
  <c r="CG241" i="2" s="1"/>
  <c r="CH234" i="2"/>
  <c r="CH241" i="2" s="1"/>
  <c r="CI234" i="2"/>
  <c r="CI241" i="2" s="1"/>
  <c r="CJ234" i="2"/>
  <c r="CJ241" i="2" s="1"/>
  <c r="CK234" i="2"/>
  <c r="CK241" i="2" s="1"/>
  <c r="CL234" i="2"/>
  <c r="CM234" i="2"/>
  <c r="CM241" i="2" s="1"/>
  <c r="CN234" i="2"/>
  <c r="CN241" i="2" s="1"/>
  <c r="CO234" i="2"/>
  <c r="CO241" i="2" s="1"/>
  <c r="CP234" i="2"/>
  <c r="CP241" i="2" s="1"/>
  <c r="CQ234" i="2"/>
  <c r="CQ241" i="2" s="1"/>
  <c r="CR234" i="2"/>
  <c r="CR241" i="2" s="1"/>
  <c r="CS234" i="2"/>
  <c r="CS241" i="2" s="1"/>
  <c r="CT234" i="2"/>
  <c r="CT241" i="2" s="1"/>
  <c r="CU234" i="2"/>
  <c r="CV234" i="2"/>
  <c r="CV241" i="2" s="1"/>
  <c r="CW234" i="2"/>
  <c r="CW241" i="2" s="1"/>
  <c r="CX234" i="2"/>
  <c r="CX241" i="2" s="1"/>
  <c r="CY234" i="2"/>
  <c r="CY241" i="2" s="1"/>
  <c r="CZ234" i="2"/>
  <c r="DA234" i="2"/>
  <c r="DA241" i="2" s="1"/>
  <c r="DB234" i="2"/>
  <c r="DB241" i="2" s="1"/>
  <c r="DC234" i="2"/>
  <c r="DC241" i="2" s="1"/>
  <c r="EK234" i="2"/>
  <c r="EK241" i="2" s="1"/>
  <c r="EX234" i="2"/>
  <c r="EX241" i="2" s="1"/>
  <c r="EY234" i="2"/>
  <c r="EY241" i="2" s="1"/>
  <c r="FA234" i="2"/>
  <c r="FA241" i="2" s="1"/>
  <c r="FE234" i="2"/>
  <c r="FE241" i="2" s="1"/>
  <c r="FF234" i="2"/>
  <c r="FF241" i="2" s="1"/>
  <c r="FL193" i="2"/>
  <c r="BN299" i="2"/>
  <c r="BN298" i="2"/>
  <c r="BN297" i="2"/>
  <c r="BN296" i="2"/>
  <c r="BN279" i="2"/>
  <c r="BN277" i="2"/>
  <c r="BN268" i="2"/>
  <c r="BN255" i="2"/>
  <c r="BN266" i="2" s="1"/>
  <c r="BN319" i="2" s="1"/>
  <c r="BN248" i="2"/>
  <c r="BN253" i="2" s="1"/>
  <c r="BN318" i="2" s="1"/>
  <c r="BN243" i="2"/>
  <c r="BN246" i="2" s="1"/>
  <c r="BN175" i="2"/>
  <c r="BN232" i="2" s="1"/>
  <c r="BN315" i="2" s="1"/>
  <c r="BN173" i="2"/>
  <c r="BN314" i="2" s="1"/>
  <c r="BN115" i="2"/>
  <c r="BN154" i="2" s="1"/>
  <c r="BN313" i="2" s="1"/>
  <c r="BX299" i="2"/>
  <c r="BW299" i="2"/>
  <c r="BV299" i="2"/>
  <c r="BU299" i="2"/>
  <c r="BT299" i="2"/>
  <c r="BS299" i="2"/>
  <c r="BR299" i="2"/>
  <c r="BQ299" i="2"/>
  <c r="BP299" i="2"/>
  <c r="BO299" i="2"/>
  <c r="BX298" i="2"/>
  <c r="BW298" i="2"/>
  <c r="BV298" i="2"/>
  <c r="BU298" i="2"/>
  <c r="BT298" i="2"/>
  <c r="BS298" i="2"/>
  <c r="BR298" i="2"/>
  <c r="BQ298" i="2"/>
  <c r="BP298" i="2"/>
  <c r="BO298" i="2"/>
  <c r="BX297" i="2"/>
  <c r="BW297" i="2"/>
  <c r="BV297" i="2"/>
  <c r="BU297" i="2"/>
  <c r="BT297" i="2"/>
  <c r="BS297" i="2"/>
  <c r="BR297" i="2"/>
  <c r="BQ297" i="2"/>
  <c r="BP297" i="2"/>
  <c r="BO297" i="2"/>
  <c r="BX296" i="2"/>
  <c r="BW296" i="2"/>
  <c r="BV296" i="2"/>
  <c r="BU296" i="2"/>
  <c r="BT296" i="2"/>
  <c r="BS296" i="2"/>
  <c r="BR296" i="2"/>
  <c r="BQ296" i="2"/>
  <c r="BP296" i="2"/>
  <c r="BO296" i="2"/>
  <c r="BX279" i="2"/>
  <c r="BW279" i="2"/>
  <c r="BV279" i="2"/>
  <c r="BU279" i="2"/>
  <c r="BT279" i="2"/>
  <c r="BS279" i="2"/>
  <c r="BR279" i="2"/>
  <c r="BQ279" i="2"/>
  <c r="BP279" i="2"/>
  <c r="BO279" i="2"/>
  <c r="BX277" i="2"/>
  <c r="BW277" i="2"/>
  <c r="BV277" i="2"/>
  <c r="BU277" i="2"/>
  <c r="BT277" i="2"/>
  <c r="BS277" i="2"/>
  <c r="BR277" i="2"/>
  <c r="BQ277" i="2"/>
  <c r="BP277" i="2"/>
  <c r="BO277" i="2"/>
  <c r="BX268" i="2"/>
  <c r="BW268" i="2"/>
  <c r="BV268" i="2"/>
  <c r="BU268" i="2"/>
  <c r="BT268" i="2"/>
  <c r="BS268" i="2"/>
  <c r="BR268" i="2"/>
  <c r="BQ268" i="2"/>
  <c r="BP268" i="2"/>
  <c r="BO268" i="2"/>
  <c r="BX255" i="2"/>
  <c r="BX266" i="2" s="1"/>
  <c r="BX319" i="2" s="1"/>
  <c r="BW255" i="2"/>
  <c r="BW266" i="2" s="1"/>
  <c r="BW319" i="2" s="1"/>
  <c r="BV255" i="2"/>
  <c r="BV266" i="2" s="1"/>
  <c r="BV319" i="2" s="1"/>
  <c r="BU255" i="2"/>
  <c r="BU266" i="2" s="1"/>
  <c r="BU319" i="2" s="1"/>
  <c r="BT255" i="2"/>
  <c r="BT266" i="2" s="1"/>
  <c r="BT319" i="2" s="1"/>
  <c r="BS255" i="2"/>
  <c r="BS266" i="2" s="1"/>
  <c r="BS319" i="2" s="1"/>
  <c r="BR255" i="2"/>
  <c r="BR266" i="2" s="1"/>
  <c r="BR319" i="2" s="1"/>
  <c r="BQ255" i="2"/>
  <c r="BQ266" i="2" s="1"/>
  <c r="BQ319" i="2" s="1"/>
  <c r="BP255" i="2"/>
  <c r="BP266" i="2" s="1"/>
  <c r="BP319" i="2" s="1"/>
  <c r="BO255" i="2"/>
  <c r="BO266" i="2" s="1"/>
  <c r="BO319" i="2" s="1"/>
  <c r="BX248" i="2"/>
  <c r="BX253" i="2" s="1"/>
  <c r="BX318" i="2" s="1"/>
  <c r="BW248" i="2"/>
  <c r="BW253" i="2" s="1"/>
  <c r="BW318" i="2" s="1"/>
  <c r="BV248" i="2"/>
  <c r="BV253" i="2" s="1"/>
  <c r="BV318" i="2" s="1"/>
  <c r="BU248" i="2"/>
  <c r="BU253" i="2" s="1"/>
  <c r="BU318" i="2" s="1"/>
  <c r="BT248" i="2"/>
  <c r="BT253" i="2" s="1"/>
  <c r="BT318" i="2" s="1"/>
  <c r="BS248" i="2"/>
  <c r="BS253" i="2" s="1"/>
  <c r="BS318" i="2" s="1"/>
  <c r="BR248" i="2"/>
  <c r="BR253" i="2" s="1"/>
  <c r="BR318" i="2" s="1"/>
  <c r="BQ248" i="2"/>
  <c r="BQ253" i="2" s="1"/>
  <c r="BQ318" i="2" s="1"/>
  <c r="BP248" i="2"/>
  <c r="BP253" i="2" s="1"/>
  <c r="BP318" i="2" s="1"/>
  <c r="BO248" i="2"/>
  <c r="BO253" i="2" s="1"/>
  <c r="BO318" i="2" s="1"/>
  <c r="BX243" i="2"/>
  <c r="BX246" i="2" s="1"/>
  <c r="BW243" i="2"/>
  <c r="BW246" i="2" s="1"/>
  <c r="BV243" i="2"/>
  <c r="BV246" i="2" s="1"/>
  <c r="BU243" i="2"/>
  <c r="BU246" i="2" s="1"/>
  <c r="BT243" i="2"/>
  <c r="BT246" i="2" s="1"/>
  <c r="BS243" i="2"/>
  <c r="BS246" i="2" s="1"/>
  <c r="BR243" i="2"/>
  <c r="BR246" i="2" s="1"/>
  <c r="BQ243" i="2"/>
  <c r="BQ246" i="2" s="1"/>
  <c r="BP243" i="2"/>
  <c r="BP246" i="2" s="1"/>
  <c r="BO243" i="2"/>
  <c r="BO246" i="2" s="1"/>
  <c r="BX175" i="2"/>
  <c r="BX232" i="2" s="1"/>
  <c r="BX315" i="2" s="1"/>
  <c r="BW175" i="2"/>
  <c r="BW232" i="2" s="1"/>
  <c r="BW315" i="2" s="1"/>
  <c r="BV175" i="2"/>
  <c r="BV232" i="2" s="1"/>
  <c r="BV315" i="2" s="1"/>
  <c r="BU175" i="2"/>
  <c r="BU232" i="2" s="1"/>
  <c r="BU315" i="2" s="1"/>
  <c r="BT175" i="2"/>
  <c r="BT232" i="2" s="1"/>
  <c r="BT315" i="2" s="1"/>
  <c r="BS175" i="2"/>
  <c r="BS232" i="2" s="1"/>
  <c r="BS315" i="2" s="1"/>
  <c r="BR175" i="2"/>
  <c r="BR232" i="2" s="1"/>
  <c r="BR315" i="2" s="1"/>
  <c r="BQ175" i="2"/>
  <c r="BQ232" i="2" s="1"/>
  <c r="BQ315" i="2" s="1"/>
  <c r="BP175" i="2"/>
  <c r="BP232" i="2" s="1"/>
  <c r="BP315" i="2" s="1"/>
  <c r="BO175" i="2"/>
  <c r="BO232" i="2" s="1"/>
  <c r="BO315" i="2" s="1"/>
  <c r="BX173" i="2"/>
  <c r="BX314" i="2" s="1"/>
  <c r="BW173" i="2"/>
  <c r="BW314" i="2" s="1"/>
  <c r="BV173" i="2"/>
  <c r="BV314" i="2" s="1"/>
  <c r="BU173" i="2"/>
  <c r="BU314" i="2" s="1"/>
  <c r="BT173" i="2"/>
  <c r="BT314" i="2" s="1"/>
  <c r="BS173" i="2"/>
  <c r="BS314" i="2" s="1"/>
  <c r="BR173" i="2"/>
  <c r="BR314" i="2" s="1"/>
  <c r="BQ173" i="2"/>
  <c r="BQ314" i="2" s="1"/>
  <c r="BP173" i="2"/>
  <c r="BP314" i="2" s="1"/>
  <c r="BO173" i="2"/>
  <c r="BO314" i="2" s="1"/>
  <c r="BO115" i="2"/>
  <c r="BO154" i="2" s="1"/>
  <c r="BO313" i="2" s="1"/>
  <c r="BX115" i="2"/>
  <c r="BX154" i="2" s="1"/>
  <c r="BX313" i="2" s="1"/>
  <c r="BW115" i="2"/>
  <c r="BW154" i="2" s="1"/>
  <c r="BW313" i="2" s="1"/>
  <c r="BV115" i="2"/>
  <c r="BV154" i="2" s="1"/>
  <c r="BV313" i="2" s="1"/>
  <c r="BU115" i="2"/>
  <c r="BU154" i="2" s="1"/>
  <c r="BU313" i="2" s="1"/>
  <c r="BT115" i="2"/>
  <c r="BT154" i="2" s="1"/>
  <c r="BT313" i="2" s="1"/>
  <c r="BS115" i="2"/>
  <c r="BS154" i="2" s="1"/>
  <c r="BS313" i="2" s="1"/>
  <c r="BR115" i="2"/>
  <c r="BR154" i="2" s="1"/>
  <c r="BR313" i="2" s="1"/>
  <c r="BQ115" i="2"/>
  <c r="BQ154" i="2" s="1"/>
  <c r="BQ313" i="2" s="1"/>
  <c r="BP115" i="2"/>
  <c r="BP154" i="2" s="1"/>
  <c r="BP313" i="2" s="1"/>
  <c r="FL10" i="2"/>
  <c r="CH299" i="2"/>
  <c r="CG299" i="2"/>
  <c r="CF299" i="2"/>
  <c r="CE299" i="2"/>
  <c r="CD299" i="2"/>
  <c r="CC299" i="2"/>
  <c r="CB299" i="2"/>
  <c r="CA299" i="2"/>
  <c r="BZ299" i="2"/>
  <c r="BY299" i="2"/>
  <c r="CH298" i="2"/>
  <c r="CG298" i="2"/>
  <c r="CF298" i="2"/>
  <c r="CE298" i="2"/>
  <c r="CD298" i="2"/>
  <c r="CC298" i="2"/>
  <c r="CB298" i="2"/>
  <c r="CA298" i="2"/>
  <c r="BZ298" i="2"/>
  <c r="BY298" i="2"/>
  <c r="CH297" i="2"/>
  <c r="CG297" i="2"/>
  <c r="CF297" i="2"/>
  <c r="CE297" i="2"/>
  <c r="CD297" i="2"/>
  <c r="CC297" i="2"/>
  <c r="CB297" i="2"/>
  <c r="CA297" i="2"/>
  <c r="BZ297" i="2"/>
  <c r="BY297" i="2"/>
  <c r="CH296" i="2"/>
  <c r="CG296" i="2"/>
  <c r="CF296" i="2"/>
  <c r="CE296" i="2"/>
  <c r="CD296" i="2"/>
  <c r="CC296" i="2"/>
  <c r="CB296" i="2"/>
  <c r="CA296" i="2"/>
  <c r="BZ296" i="2"/>
  <c r="BY296" i="2"/>
  <c r="CH279" i="2"/>
  <c r="CG279" i="2"/>
  <c r="CF279" i="2"/>
  <c r="CE279" i="2"/>
  <c r="CD279" i="2"/>
  <c r="CC279" i="2"/>
  <c r="CB279" i="2"/>
  <c r="CA279" i="2"/>
  <c r="BZ279" i="2"/>
  <c r="BY279" i="2"/>
  <c r="CH277" i="2"/>
  <c r="CG277" i="2"/>
  <c r="CF277" i="2"/>
  <c r="CE277" i="2"/>
  <c r="CD277" i="2"/>
  <c r="CC277" i="2"/>
  <c r="CB277" i="2"/>
  <c r="CA277" i="2"/>
  <c r="BZ277" i="2"/>
  <c r="BY277" i="2"/>
  <c r="CH268" i="2"/>
  <c r="CG268" i="2"/>
  <c r="CF268" i="2"/>
  <c r="CE268" i="2"/>
  <c r="CD268" i="2"/>
  <c r="CC268" i="2"/>
  <c r="CB268" i="2"/>
  <c r="CA268" i="2"/>
  <c r="BZ268" i="2"/>
  <c r="BY268" i="2"/>
  <c r="CH255" i="2"/>
  <c r="CH266" i="2" s="1"/>
  <c r="CH319" i="2" s="1"/>
  <c r="CG255" i="2"/>
  <c r="CG266" i="2" s="1"/>
  <c r="CG319" i="2" s="1"/>
  <c r="CF255" i="2"/>
  <c r="CF266" i="2" s="1"/>
  <c r="CF319" i="2" s="1"/>
  <c r="CE255" i="2"/>
  <c r="CE266" i="2" s="1"/>
  <c r="CE319" i="2" s="1"/>
  <c r="CD255" i="2"/>
  <c r="CD266" i="2" s="1"/>
  <c r="CD319" i="2" s="1"/>
  <c r="CC255" i="2"/>
  <c r="CC266" i="2" s="1"/>
  <c r="CC319" i="2" s="1"/>
  <c r="CB255" i="2"/>
  <c r="CB266" i="2" s="1"/>
  <c r="CB319" i="2" s="1"/>
  <c r="CA255" i="2"/>
  <c r="CA266" i="2" s="1"/>
  <c r="CA319" i="2" s="1"/>
  <c r="BZ255" i="2"/>
  <c r="BZ266" i="2" s="1"/>
  <c r="BZ319" i="2" s="1"/>
  <c r="BY255" i="2"/>
  <c r="BY266" i="2" s="1"/>
  <c r="BY319" i="2" s="1"/>
  <c r="CH248" i="2"/>
  <c r="CH253" i="2" s="1"/>
  <c r="CH318" i="2" s="1"/>
  <c r="CG248" i="2"/>
  <c r="CG253" i="2" s="1"/>
  <c r="CG318" i="2" s="1"/>
  <c r="CF248" i="2"/>
  <c r="CF253" i="2" s="1"/>
  <c r="CF318" i="2" s="1"/>
  <c r="CE248" i="2"/>
  <c r="CE253" i="2" s="1"/>
  <c r="CE318" i="2" s="1"/>
  <c r="CD248" i="2"/>
  <c r="CD253" i="2" s="1"/>
  <c r="CD318" i="2" s="1"/>
  <c r="CC248" i="2"/>
  <c r="CC253" i="2" s="1"/>
  <c r="CC318" i="2" s="1"/>
  <c r="CB248" i="2"/>
  <c r="CB253" i="2" s="1"/>
  <c r="CB318" i="2" s="1"/>
  <c r="CA248" i="2"/>
  <c r="CA253" i="2" s="1"/>
  <c r="CA318" i="2" s="1"/>
  <c r="BZ248" i="2"/>
  <c r="BZ253" i="2" s="1"/>
  <c r="BZ318" i="2" s="1"/>
  <c r="BY248" i="2"/>
  <c r="BY253" i="2" s="1"/>
  <c r="BY318" i="2" s="1"/>
  <c r="CH243" i="2"/>
  <c r="CH246" i="2" s="1"/>
  <c r="CG243" i="2"/>
  <c r="CG246" i="2" s="1"/>
  <c r="CF243" i="2"/>
  <c r="CF246" i="2" s="1"/>
  <c r="CE243" i="2"/>
  <c r="CE246" i="2" s="1"/>
  <c r="CD243" i="2"/>
  <c r="CD246" i="2" s="1"/>
  <c r="CC243" i="2"/>
  <c r="CC246" i="2" s="1"/>
  <c r="CB243" i="2"/>
  <c r="CB246" i="2" s="1"/>
  <c r="CA243" i="2"/>
  <c r="CA246" i="2" s="1"/>
  <c r="BZ243" i="2"/>
  <c r="BZ246" i="2" s="1"/>
  <c r="BY243" i="2"/>
  <c r="BY246" i="2" s="1"/>
  <c r="CH175" i="2"/>
  <c r="CH232" i="2" s="1"/>
  <c r="CH315" i="2" s="1"/>
  <c r="CG175" i="2"/>
  <c r="CG232" i="2" s="1"/>
  <c r="CG315" i="2" s="1"/>
  <c r="CF175" i="2"/>
  <c r="CF232" i="2" s="1"/>
  <c r="CF315" i="2" s="1"/>
  <c r="CE175" i="2"/>
  <c r="CE232" i="2" s="1"/>
  <c r="CE315" i="2" s="1"/>
  <c r="CD175" i="2"/>
  <c r="CD232" i="2" s="1"/>
  <c r="CD315" i="2" s="1"/>
  <c r="CC175" i="2"/>
  <c r="CC232" i="2" s="1"/>
  <c r="CC315" i="2" s="1"/>
  <c r="CB175" i="2"/>
  <c r="CB232" i="2" s="1"/>
  <c r="CB315" i="2" s="1"/>
  <c r="CA175" i="2"/>
  <c r="CA232" i="2" s="1"/>
  <c r="CA315" i="2" s="1"/>
  <c r="BZ175" i="2"/>
  <c r="BZ232" i="2" s="1"/>
  <c r="BZ315" i="2" s="1"/>
  <c r="BY175" i="2"/>
  <c r="BY232" i="2" s="1"/>
  <c r="BY315" i="2" s="1"/>
  <c r="CH173" i="2"/>
  <c r="CH314" i="2" s="1"/>
  <c r="CG173" i="2"/>
  <c r="CG314" i="2" s="1"/>
  <c r="CF173" i="2"/>
  <c r="CF314" i="2" s="1"/>
  <c r="CE173" i="2"/>
  <c r="CE314" i="2" s="1"/>
  <c r="CD173" i="2"/>
  <c r="CD314" i="2" s="1"/>
  <c r="CC173" i="2"/>
  <c r="CC314" i="2" s="1"/>
  <c r="CB173" i="2"/>
  <c r="CB314" i="2" s="1"/>
  <c r="CA173" i="2"/>
  <c r="CA314" i="2" s="1"/>
  <c r="BZ173" i="2"/>
  <c r="BZ314" i="2" s="1"/>
  <c r="BY173" i="2"/>
  <c r="BY314" i="2" s="1"/>
  <c r="CH115" i="2"/>
  <c r="CH154" i="2" s="1"/>
  <c r="CH313" i="2" s="1"/>
  <c r="CG115" i="2"/>
  <c r="CG154" i="2" s="1"/>
  <c r="CG313" i="2" s="1"/>
  <c r="CF115" i="2"/>
  <c r="CF154" i="2" s="1"/>
  <c r="CF313" i="2" s="1"/>
  <c r="CE115" i="2"/>
  <c r="CE154" i="2" s="1"/>
  <c r="CE313" i="2" s="1"/>
  <c r="CD115" i="2"/>
  <c r="CD154" i="2" s="1"/>
  <c r="CD313" i="2" s="1"/>
  <c r="CC115" i="2"/>
  <c r="CC154" i="2" s="1"/>
  <c r="CC313" i="2" s="1"/>
  <c r="CB115" i="2"/>
  <c r="CA115" i="2"/>
  <c r="CA154" i="2" s="1"/>
  <c r="CA313" i="2" s="1"/>
  <c r="BZ115" i="2"/>
  <c r="BZ154" i="2" s="1"/>
  <c r="BZ313" i="2" s="1"/>
  <c r="BY115" i="2"/>
  <c r="BY154" i="2" s="1"/>
  <c r="BY313" i="2" s="1"/>
  <c r="CN299" i="2"/>
  <c r="CN298" i="2"/>
  <c r="CN297" i="2"/>
  <c r="CN296" i="2"/>
  <c r="CN279" i="2"/>
  <c r="CN277" i="2"/>
  <c r="CN268" i="2"/>
  <c r="CN255" i="2"/>
  <c r="CN266" i="2" s="1"/>
  <c r="CN319" i="2" s="1"/>
  <c r="CN248" i="2"/>
  <c r="CN253" i="2" s="1"/>
  <c r="CN318" i="2" s="1"/>
  <c r="CN243" i="2"/>
  <c r="CN246" i="2" s="1"/>
  <c r="CN175" i="2"/>
  <c r="CN232" i="2" s="1"/>
  <c r="CN315" i="2" s="1"/>
  <c r="CN173" i="2"/>
  <c r="CN314" i="2" s="1"/>
  <c r="CN115" i="2"/>
  <c r="CN154" i="2" s="1"/>
  <c r="CN313" i="2" s="1"/>
  <c r="CO299" i="2"/>
  <c r="CO298" i="2"/>
  <c r="CO297" i="2"/>
  <c r="CO296" i="2"/>
  <c r="CO279" i="2"/>
  <c r="CO277" i="2"/>
  <c r="CO268" i="2"/>
  <c r="CO255" i="2"/>
  <c r="CO266" i="2" s="1"/>
  <c r="CO319" i="2" s="1"/>
  <c r="CO248" i="2"/>
  <c r="CO253" i="2" s="1"/>
  <c r="CO318" i="2" s="1"/>
  <c r="CO243" i="2"/>
  <c r="CO246" i="2" s="1"/>
  <c r="CO175" i="2"/>
  <c r="CO232" i="2" s="1"/>
  <c r="CO315" i="2" s="1"/>
  <c r="CO173" i="2"/>
  <c r="CO314" i="2" s="1"/>
  <c r="CO115" i="2"/>
  <c r="CO154" i="2" s="1"/>
  <c r="CO313" i="2" s="1"/>
  <c r="FL83" i="2"/>
  <c r="FL81" i="2"/>
  <c r="FL80" i="2"/>
  <c r="FL82" i="2"/>
  <c r="CJ299" i="2"/>
  <c r="CI299" i="2"/>
  <c r="CJ298" i="2"/>
  <c r="CI298" i="2"/>
  <c r="CJ297" i="2"/>
  <c r="CI297" i="2"/>
  <c r="CJ296" i="2"/>
  <c r="CI296" i="2"/>
  <c r="CJ279" i="2"/>
  <c r="CI279" i="2"/>
  <c r="CJ277" i="2"/>
  <c r="CI277" i="2"/>
  <c r="CJ268" i="2"/>
  <c r="CI268" i="2"/>
  <c r="CJ255" i="2"/>
  <c r="CJ266" i="2" s="1"/>
  <c r="CJ319" i="2" s="1"/>
  <c r="CI255" i="2"/>
  <c r="CI266" i="2" s="1"/>
  <c r="CI319" i="2" s="1"/>
  <c r="CJ248" i="2"/>
  <c r="CJ253" i="2" s="1"/>
  <c r="CJ318" i="2" s="1"/>
  <c r="CI248" i="2"/>
  <c r="CI253" i="2" s="1"/>
  <c r="CI318" i="2" s="1"/>
  <c r="CJ243" i="2"/>
  <c r="CJ246" i="2" s="1"/>
  <c r="CI243" i="2"/>
  <c r="CI246" i="2" s="1"/>
  <c r="CJ175" i="2"/>
  <c r="CJ232" i="2" s="1"/>
  <c r="CJ315" i="2" s="1"/>
  <c r="CI175" i="2"/>
  <c r="CI232" i="2" s="1"/>
  <c r="CI315" i="2" s="1"/>
  <c r="CJ173" i="2"/>
  <c r="CJ314" i="2" s="1"/>
  <c r="CI173" i="2"/>
  <c r="CI314" i="2" s="1"/>
  <c r="CJ115" i="2"/>
  <c r="CJ154" i="2" s="1"/>
  <c r="CJ313" i="2" s="1"/>
  <c r="CI115" i="2"/>
  <c r="CI154" i="2" s="1"/>
  <c r="CI313" i="2" s="1"/>
  <c r="FA299" i="2"/>
  <c r="EY299" i="2"/>
  <c r="EX299" i="2"/>
  <c r="EK299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M299" i="2"/>
  <c r="CL299" i="2"/>
  <c r="CK299" i="2"/>
  <c r="FA298" i="2"/>
  <c r="EY298" i="2"/>
  <c r="EX298" i="2"/>
  <c r="EK298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M298" i="2"/>
  <c r="CL298" i="2"/>
  <c r="CK298" i="2"/>
  <c r="FA297" i="2"/>
  <c r="EY297" i="2"/>
  <c r="EX297" i="2"/>
  <c r="EK297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M297" i="2"/>
  <c r="CL297" i="2"/>
  <c r="CK297" i="2"/>
  <c r="FA296" i="2"/>
  <c r="EY296" i="2"/>
  <c r="EX296" i="2"/>
  <c r="EK296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M296" i="2"/>
  <c r="CL296" i="2"/>
  <c r="CK296" i="2"/>
  <c r="FA279" i="2"/>
  <c r="EY279" i="2"/>
  <c r="EX279" i="2"/>
  <c r="EK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M279" i="2"/>
  <c r="CL279" i="2"/>
  <c r="CK279" i="2"/>
  <c r="FA277" i="2"/>
  <c r="EY277" i="2"/>
  <c r="EX277" i="2"/>
  <c r="EK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M277" i="2"/>
  <c r="CL277" i="2"/>
  <c r="CK277" i="2"/>
  <c r="FA268" i="2"/>
  <c r="EY268" i="2"/>
  <c r="EX268" i="2"/>
  <c r="EK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M268" i="2"/>
  <c r="CL268" i="2"/>
  <c r="CK268" i="2"/>
  <c r="FA255" i="2"/>
  <c r="FA266" i="2" s="1"/>
  <c r="FA319" i="2" s="1"/>
  <c r="EY255" i="2"/>
  <c r="EY266" i="2" s="1"/>
  <c r="EY319" i="2" s="1"/>
  <c r="EX255" i="2"/>
  <c r="EX266" i="2" s="1"/>
  <c r="EX319" i="2" s="1"/>
  <c r="EK255" i="2"/>
  <c r="EK266" i="2" s="1"/>
  <c r="EK319" i="2" s="1"/>
  <c r="DC255" i="2"/>
  <c r="DC266" i="2" s="1"/>
  <c r="DC319" i="2" s="1"/>
  <c r="DB255" i="2"/>
  <c r="DB266" i="2" s="1"/>
  <c r="DB319" i="2" s="1"/>
  <c r="DA255" i="2"/>
  <c r="DA266" i="2" s="1"/>
  <c r="DA319" i="2" s="1"/>
  <c r="CZ255" i="2"/>
  <c r="CZ266" i="2" s="1"/>
  <c r="CZ319" i="2" s="1"/>
  <c r="CY255" i="2"/>
  <c r="CY266" i="2" s="1"/>
  <c r="CY319" i="2" s="1"/>
  <c r="CX255" i="2"/>
  <c r="CX266" i="2" s="1"/>
  <c r="CX319" i="2" s="1"/>
  <c r="CW255" i="2"/>
  <c r="CW266" i="2" s="1"/>
  <c r="CW319" i="2" s="1"/>
  <c r="CV255" i="2"/>
  <c r="CV266" i="2" s="1"/>
  <c r="CV319" i="2" s="1"/>
  <c r="CU255" i="2"/>
  <c r="CU266" i="2" s="1"/>
  <c r="CU319" i="2" s="1"/>
  <c r="CT255" i="2"/>
  <c r="CT266" i="2" s="1"/>
  <c r="CT319" i="2" s="1"/>
  <c r="CS255" i="2"/>
  <c r="CS266" i="2" s="1"/>
  <c r="CS319" i="2" s="1"/>
  <c r="CR255" i="2"/>
  <c r="CR266" i="2" s="1"/>
  <c r="CR319" i="2" s="1"/>
  <c r="CQ255" i="2"/>
  <c r="CQ266" i="2" s="1"/>
  <c r="CQ319" i="2" s="1"/>
  <c r="CP255" i="2"/>
  <c r="CP266" i="2" s="1"/>
  <c r="CP319" i="2" s="1"/>
  <c r="CM255" i="2"/>
  <c r="CM266" i="2" s="1"/>
  <c r="CM319" i="2" s="1"/>
  <c r="CL255" i="2"/>
  <c r="CL266" i="2" s="1"/>
  <c r="CL319" i="2" s="1"/>
  <c r="CK255" i="2"/>
  <c r="CK266" i="2" s="1"/>
  <c r="CK319" i="2" s="1"/>
  <c r="FA248" i="2"/>
  <c r="FA253" i="2" s="1"/>
  <c r="FA318" i="2" s="1"/>
  <c r="EY248" i="2"/>
  <c r="EY253" i="2" s="1"/>
  <c r="EY318" i="2" s="1"/>
  <c r="EX248" i="2"/>
  <c r="EX253" i="2" s="1"/>
  <c r="EX318" i="2" s="1"/>
  <c r="EK248" i="2"/>
  <c r="EK253" i="2" s="1"/>
  <c r="EK318" i="2" s="1"/>
  <c r="DC248" i="2"/>
  <c r="DC253" i="2" s="1"/>
  <c r="DC318" i="2" s="1"/>
  <c r="DB248" i="2"/>
  <c r="DB253" i="2" s="1"/>
  <c r="DB318" i="2" s="1"/>
  <c r="DA248" i="2"/>
  <c r="DA253" i="2" s="1"/>
  <c r="DA318" i="2" s="1"/>
  <c r="CZ248" i="2"/>
  <c r="CZ253" i="2" s="1"/>
  <c r="CZ318" i="2" s="1"/>
  <c r="CY248" i="2"/>
  <c r="CY253" i="2" s="1"/>
  <c r="CY318" i="2" s="1"/>
  <c r="CX248" i="2"/>
  <c r="CX253" i="2" s="1"/>
  <c r="CX318" i="2" s="1"/>
  <c r="CW248" i="2"/>
  <c r="CW253" i="2" s="1"/>
  <c r="CW318" i="2" s="1"/>
  <c r="CV248" i="2"/>
  <c r="CV253" i="2" s="1"/>
  <c r="CV318" i="2" s="1"/>
  <c r="CU248" i="2"/>
  <c r="CU253" i="2" s="1"/>
  <c r="CU318" i="2" s="1"/>
  <c r="CT248" i="2"/>
  <c r="CT253" i="2" s="1"/>
  <c r="CT318" i="2" s="1"/>
  <c r="CS248" i="2"/>
  <c r="CS253" i="2" s="1"/>
  <c r="CS318" i="2" s="1"/>
  <c r="CR248" i="2"/>
  <c r="CR253" i="2" s="1"/>
  <c r="CR318" i="2" s="1"/>
  <c r="CQ248" i="2"/>
  <c r="CQ253" i="2" s="1"/>
  <c r="CQ318" i="2" s="1"/>
  <c r="CP248" i="2"/>
  <c r="CP253" i="2" s="1"/>
  <c r="CP318" i="2" s="1"/>
  <c r="CM248" i="2"/>
  <c r="CM253" i="2" s="1"/>
  <c r="CM318" i="2" s="1"/>
  <c r="CL248" i="2"/>
  <c r="CL253" i="2" s="1"/>
  <c r="CL318" i="2" s="1"/>
  <c r="CK248" i="2"/>
  <c r="CK253" i="2" s="1"/>
  <c r="CK318" i="2" s="1"/>
  <c r="FA243" i="2"/>
  <c r="FA246" i="2" s="1"/>
  <c r="EY243" i="2"/>
  <c r="EY246" i="2" s="1"/>
  <c r="EX243" i="2"/>
  <c r="EX246" i="2" s="1"/>
  <c r="EK243" i="2"/>
  <c r="EK246" i="2" s="1"/>
  <c r="DC243" i="2"/>
  <c r="DC246" i="2" s="1"/>
  <c r="DB243" i="2"/>
  <c r="DB246" i="2" s="1"/>
  <c r="DA243" i="2"/>
  <c r="DA246" i="2" s="1"/>
  <c r="CZ243" i="2"/>
  <c r="CZ246" i="2" s="1"/>
  <c r="CY243" i="2"/>
  <c r="CY246" i="2" s="1"/>
  <c r="CX243" i="2"/>
  <c r="CX246" i="2" s="1"/>
  <c r="CW243" i="2"/>
  <c r="CW246" i="2" s="1"/>
  <c r="CV243" i="2"/>
  <c r="CV246" i="2" s="1"/>
  <c r="CU243" i="2"/>
  <c r="CU246" i="2" s="1"/>
  <c r="CT243" i="2"/>
  <c r="CT246" i="2" s="1"/>
  <c r="CS243" i="2"/>
  <c r="CS246" i="2" s="1"/>
  <c r="CR243" i="2"/>
  <c r="CR246" i="2" s="1"/>
  <c r="CQ243" i="2"/>
  <c r="CQ246" i="2" s="1"/>
  <c r="CP243" i="2"/>
  <c r="CP246" i="2" s="1"/>
  <c r="CM243" i="2"/>
  <c r="CM246" i="2" s="1"/>
  <c r="CL243" i="2"/>
  <c r="CL246" i="2" s="1"/>
  <c r="CK243" i="2"/>
  <c r="CK246" i="2" s="1"/>
  <c r="CZ241" i="2"/>
  <c r="CU241" i="2"/>
  <c r="CL241" i="2"/>
  <c r="FA175" i="2"/>
  <c r="FA232" i="2" s="1"/>
  <c r="FA315" i="2" s="1"/>
  <c r="EY175" i="2"/>
  <c r="EY232" i="2" s="1"/>
  <c r="EY315" i="2" s="1"/>
  <c r="EX175" i="2"/>
  <c r="EX232" i="2" s="1"/>
  <c r="EX315" i="2" s="1"/>
  <c r="EK175" i="2"/>
  <c r="EK232" i="2" s="1"/>
  <c r="EK315" i="2" s="1"/>
  <c r="DC175" i="2"/>
  <c r="DC232" i="2" s="1"/>
  <c r="DC315" i="2" s="1"/>
  <c r="DB175" i="2"/>
  <c r="DB232" i="2" s="1"/>
  <c r="DB315" i="2" s="1"/>
  <c r="DA175" i="2"/>
  <c r="DA232" i="2" s="1"/>
  <c r="DA315" i="2" s="1"/>
  <c r="CZ175" i="2"/>
  <c r="CZ232" i="2" s="1"/>
  <c r="CZ315" i="2" s="1"/>
  <c r="CY175" i="2"/>
  <c r="CY232" i="2" s="1"/>
  <c r="CY315" i="2" s="1"/>
  <c r="CX175" i="2"/>
  <c r="CX232" i="2" s="1"/>
  <c r="CX315" i="2" s="1"/>
  <c r="CW175" i="2"/>
  <c r="CW232" i="2" s="1"/>
  <c r="CW315" i="2" s="1"/>
  <c r="CV175" i="2"/>
  <c r="CV232" i="2" s="1"/>
  <c r="CV315" i="2" s="1"/>
  <c r="CU175" i="2"/>
  <c r="CU232" i="2" s="1"/>
  <c r="CU315" i="2" s="1"/>
  <c r="CT175" i="2"/>
  <c r="CT232" i="2" s="1"/>
  <c r="CT315" i="2" s="1"/>
  <c r="CS175" i="2"/>
  <c r="CS232" i="2" s="1"/>
  <c r="CS315" i="2" s="1"/>
  <c r="CR175" i="2"/>
  <c r="CR232" i="2" s="1"/>
  <c r="CR315" i="2" s="1"/>
  <c r="CQ175" i="2"/>
  <c r="CQ232" i="2" s="1"/>
  <c r="CQ315" i="2" s="1"/>
  <c r="CP175" i="2"/>
  <c r="CP232" i="2" s="1"/>
  <c r="CP315" i="2" s="1"/>
  <c r="CM175" i="2"/>
  <c r="CM232" i="2" s="1"/>
  <c r="CM315" i="2" s="1"/>
  <c r="CL175" i="2"/>
  <c r="CL232" i="2" s="1"/>
  <c r="CL315" i="2" s="1"/>
  <c r="CK175" i="2"/>
  <c r="CK232" i="2" s="1"/>
  <c r="CK315" i="2" s="1"/>
  <c r="FA173" i="2"/>
  <c r="FA314" i="2" s="1"/>
  <c r="EY173" i="2"/>
  <c r="EY314" i="2" s="1"/>
  <c r="EX173" i="2"/>
  <c r="EX314" i="2" s="1"/>
  <c r="EK173" i="2"/>
  <c r="EK314" i="2" s="1"/>
  <c r="DC173" i="2"/>
  <c r="DC314" i="2" s="1"/>
  <c r="DB173" i="2"/>
  <c r="DB314" i="2" s="1"/>
  <c r="DA173" i="2"/>
  <c r="DA314" i="2" s="1"/>
  <c r="CZ173" i="2"/>
  <c r="CZ314" i="2" s="1"/>
  <c r="CY173" i="2"/>
  <c r="CY314" i="2" s="1"/>
  <c r="CX173" i="2"/>
  <c r="CX314" i="2" s="1"/>
  <c r="CW173" i="2"/>
  <c r="CW314" i="2" s="1"/>
  <c r="CV173" i="2"/>
  <c r="CV314" i="2" s="1"/>
  <c r="CU173" i="2"/>
  <c r="CU314" i="2" s="1"/>
  <c r="CT173" i="2"/>
  <c r="CT314" i="2" s="1"/>
  <c r="CS173" i="2"/>
  <c r="CS314" i="2" s="1"/>
  <c r="CR173" i="2"/>
  <c r="CR314" i="2" s="1"/>
  <c r="CQ173" i="2"/>
  <c r="CQ314" i="2" s="1"/>
  <c r="CP173" i="2"/>
  <c r="CP314" i="2" s="1"/>
  <c r="CM173" i="2"/>
  <c r="CM314" i="2" s="1"/>
  <c r="CL173" i="2"/>
  <c r="CL314" i="2" s="1"/>
  <c r="CK173" i="2"/>
  <c r="CK314" i="2" s="1"/>
  <c r="FA115" i="2"/>
  <c r="FA154" i="2" s="1"/>
  <c r="FA313" i="2" s="1"/>
  <c r="EY115" i="2"/>
  <c r="EY154" i="2" s="1"/>
  <c r="EY313" i="2" s="1"/>
  <c r="EX115" i="2"/>
  <c r="EX154" i="2" s="1"/>
  <c r="EX313" i="2" s="1"/>
  <c r="EK115" i="2"/>
  <c r="EK154" i="2" s="1"/>
  <c r="EK313" i="2" s="1"/>
  <c r="DC115" i="2"/>
  <c r="DC154" i="2" s="1"/>
  <c r="DC313" i="2" s="1"/>
  <c r="DB115" i="2"/>
  <c r="DB154" i="2" s="1"/>
  <c r="DB313" i="2" s="1"/>
  <c r="DA115" i="2"/>
  <c r="DA154" i="2" s="1"/>
  <c r="DA313" i="2" s="1"/>
  <c r="CZ115" i="2"/>
  <c r="CZ154" i="2" s="1"/>
  <c r="CZ313" i="2" s="1"/>
  <c r="CY115" i="2"/>
  <c r="CY154" i="2" s="1"/>
  <c r="CY313" i="2" s="1"/>
  <c r="CX115" i="2"/>
  <c r="CW115" i="2"/>
  <c r="CW154" i="2" s="1"/>
  <c r="CW313" i="2" s="1"/>
  <c r="CV115" i="2"/>
  <c r="CV154" i="2" s="1"/>
  <c r="CV313" i="2" s="1"/>
  <c r="CU115" i="2"/>
  <c r="CU154" i="2" s="1"/>
  <c r="CU313" i="2" s="1"/>
  <c r="CT115" i="2"/>
  <c r="CT154" i="2" s="1"/>
  <c r="CT313" i="2" s="1"/>
  <c r="CS115" i="2"/>
  <c r="CS154" i="2" s="1"/>
  <c r="CS313" i="2" s="1"/>
  <c r="CR115" i="2"/>
  <c r="CR154" i="2" s="1"/>
  <c r="CR313" i="2" s="1"/>
  <c r="CQ115" i="2"/>
  <c r="CQ154" i="2" s="1"/>
  <c r="CQ313" i="2" s="1"/>
  <c r="CP115" i="2"/>
  <c r="CP154" i="2" s="1"/>
  <c r="CP313" i="2" s="1"/>
  <c r="CM115" i="2"/>
  <c r="CM154" i="2" s="1"/>
  <c r="CM313" i="2" s="1"/>
  <c r="CL115" i="2"/>
  <c r="CL154" i="2" s="1"/>
  <c r="CL313" i="2" s="1"/>
  <c r="CK115" i="2"/>
  <c r="CK154" i="2" s="1"/>
  <c r="CK313" i="2" s="1"/>
  <c r="FL157" i="2"/>
  <c r="FL158" i="2"/>
  <c r="FL170" i="2"/>
  <c r="FL171" i="2"/>
  <c r="FL8" i="2"/>
  <c r="FF299" i="2"/>
  <c r="FE299" i="2"/>
  <c r="FF298" i="2"/>
  <c r="FE298" i="2"/>
  <c r="FF297" i="2"/>
  <c r="FE297" i="2"/>
  <c r="FF296" i="2"/>
  <c r="FE296" i="2"/>
  <c r="FF279" i="2"/>
  <c r="FE279" i="2"/>
  <c r="FF277" i="2"/>
  <c r="FE277" i="2"/>
  <c r="FF268" i="2"/>
  <c r="FE268" i="2"/>
  <c r="FF255" i="2"/>
  <c r="FF266" i="2" s="1"/>
  <c r="FF319" i="2" s="1"/>
  <c r="FE255" i="2"/>
  <c r="FE266" i="2" s="1"/>
  <c r="FE319" i="2" s="1"/>
  <c r="FF248" i="2"/>
  <c r="FF253" i="2" s="1"/>
  <c r="FF318" i="2" s="1"/>
  <c r="FE248" i="2"/>
  <c r="FE253" i="2" s="1"/>
  <c r="FE318" i="2" s="1"/>
  <c r="FF243" i="2"/>
  <c r="FF246" i="2" s="1"/>
  <c r="FE243" i="2"/>
  <c r="FE246" i="2" s="1"/>
  <c r="FF175" i="2"/>
  <c r="FF232" i="2" s="1"/>
  <c r="FF315" i="2" s="1"/>
  <c r="FE175" i="2"/>
  <c r="FE232" i="2" s="1"/>
  <c r="FE315" i="2" s="1"/>
  <c r="FF173" i="2"/>
  <c r="FF314" i="2" s="1"/>
  <c r="FE173" i="2"/>
  <c r="FE314" i="2" s="1"/>
  <c r="FF115" i="2"/>
  <c r="FF154" i="2" s="1"/>
  <c r="FF313" i="2" s="1"/>
  <c r="FE115" i="2"/>
  <c r="FL192" i="2"/>
  <c r="FL230" i="2"/>
  <c r="H115" i="2"/>
  <c r="H154" i="2" s="1"/>
  <c r="H313" i="2" s="1"/>
  <c r="H268" i="2"/>
  <c r="H255" i="2"/>
  <c r="H266" i="2" s="1"/>
  <c r="H319" i="2" s="1"/>
  <c r="H248" i="2"/>
  <c r="H253" i="2" s="1"/>
  <c r="H318" i="2" s="1"/>
  <c r="H243" i="2"/>
  <c r="H246" i="2" s="1"/>
  <c r="H175" i="2"/>
  <c r="H232" i="2" s="1"/>
  <c r="H315" i="2" s="1"/>
  <c r="H173" i="2"/>
  <c r="H314" i="2" s="1"/>
  <c r="FL172" i="2"/>
  <c r="FL168" i="2"/>
  <c r="FL153" i="2"/>
  <c r="FL231" i="2"/>
  <c r="FL245" i="2"/>
  <c r="FL244" i="2"/>
  <c r="FL252" i="2"/>
  <c r="FL249" i="2"/>
  <c r="H299" i="2"/>
  <c r="H298" i="2"/>
  <c r="H297" i="2"/>
  <c r="H296" i="2"/>
  <c r="H279" i="2"/>
  <c r="H277" i="2"/>
  <c r="FL269" i="2"/>
  <c r="FL256" i="2"/>
  <c r="FL265" i="2"/>
  <c r="FL276" i="2"/>
  <c r="FL112" i="2"/>
  <c r="CN280" i="2" l="1"/>
  <c r="CS280" i="2"/>
  <c r="EX280" i="2"/>
  <c r="CC280" i="2"/>
  <c r="BR280" i="2"/>
  <c r="BI280" i="2"/>
  <c r="BL280" i="2"/>
  <c r="CT280" i="2"/>
  <c r="EY280" i="2"/>
  <c r="CD280" i="2"/>
  <c r="BS280" i="2"/>
  <c r="CU280" i="2"/>
  <c r="FA280" i="2"/>
  <c r="CE280" i="2"/>
  <c r="BT280" i="2"/>
  <c r="CV280" i="2"/>
  <c r="CF280" i="2"/>
  <c r="BU280" i="2"/>
  <c r="CW280" i="2"/>
  <c r="CG280" i="2"/>
  <c r="BV280" i="2"/>
  <c r="BN280" i="2"/>
  <c r="BK280" i="2"/>
  <c r="CR280" i="2"/>
  <c r="CH280" i="2"/>
  <c r="BW280" i="2"/>
  <c r="CK280" i="2"/>
  <c r="CY280" i="2"/>
  <c r="BX280" i="2"/>
  <c r="EK280" i="2"/>
  <c r="CL280" i="2"/>
  <c r="CM280" i="2"/>
  <c r="DA280" i="2"/>
  <c r="BY280" i="2"/>
  <c r="BJ280" i="2"/>
  <c r="BM280" i="2"/>
  <c r="CP280" i="2"/>
  <c r="DB280" i="2"/>
  <c r="CI280" i="2"/>
  <c r="CO280" i="2"/>
  <c r="BZ280" i="2"/>
  <c r="BO280" i="2"/>
  <c r="CZ280" i="2"/>
  <c r="CQ280" i="2"/>
  <c r="DC280" i="2"/>
  <c r="CJ280" i="2"/>
  <c r="CA280" i="2"/>
  <c r="BP280" i="2"/>
  <c r="BQ280" i="2"/>
  <c r="H280" i="2"/>
  <c r="FF280" i="2"/>
  <c r="FG319" i="2"/>
  <c r="FG306" i="2"/>
  <c r="FG314" i="2"/>
  <c r="FG315" i="2"/>
  <c r="FG318" i="2"/>
  <c r="FG312" i="2"/>
  <c r="CX303" i="2"/>
  <c r="EK317" i="2"/>
  <c r="EK309" i="2"/>
  <c r="EK310" i="2"/>
  <c r="EK320" i="2"/>
  <c r="CU308" i="2"/>
  <c r="CU316" i="2"/>
  <c r="CV317" i="2"/>
  <c r="CV309" i="2"/>
  <c r="CV310" i="2"/>
  <c r="CV320" i="2"/>
  <c r="FF310" i="2"/>
  <c r="FF320" i="2"/>
  <c r="H308" i="2"/>
  <c r="H316" i="2"/>
  <c r="CV308" i="2"/>
  <c r="CV316" i="2"/>
  <c r="CW317" i="2"/>
  <c r="CW309" i="2"/>
  <c r="CW310" i="2"/>
  <c r="CW320" i="2"/>
  <c r="CI310" i="2"/>
  <c r="CI320" i="2"/>
  <c r="CD308" i="2"/>
  <c r="CD316" i="2"/>
  <c r="CG317" i="2"/>
  <c r="CG309" i="2"/>
  <c r="CC310" i="2"/>
  <c r="CC320" i="2"/>
  <c r="BO308" i="2"/>
  <c r="BO316" i="2"/>
  <c r="BX317" i="2"/>
  <c r="BX309" i="2"/>
  <c r="BT310" i="2"/>
  <c r="BT320" i="2"/>
  <c r="BL310" i="2"/>
  <c r="BL320" i="2"/>
  <c r="CP308" i="2"/>
  <c r="CP316" i="2"/>
  <c r="CJ310" i="2"/>
  <c r="CJ320" i="2"/>
  <c r="CO310" i="2"/>
  <c r="CO320" i="2"/>
  <c r="CE308" i="2"/>
  <c r="CE316" i="2"/>
  <c r="CH317" i="2"/>
  <c r="CH309" i="2"/>
  <c r="CD310" i="2"/>
  <c r="CD320" i="2"/>
  <c r="BQ308" i="2"/>
  <c r="BQ316" i="2"/>
  <c r="BU310" i="2"/>
  <c r="BU320" i="2"/>
  <c r="BN308" i="2"/>
  <c r="BN316" i="2"/>
  <c r="BK310" i="2"/>
  <c r="BK320" i="2"/>
  <c r="CX317" i="2"/>
  <c r="CX309" i="2"/>
  <c r="CX308" i="2"/>
  <c r="CX316" i="2"/>
  <c r="CK317" i="2"/>
  <c r="CK309" i="2"/>
  <c r="CY317" i="2"/>
  <c r="CY309" i="2"/>
  <c r="CK310" i="2"/>
  <c r="CK320" i="2"/>
  <c r="CY310" i="2"/>
  <c r="CY320" i="2"/>
  <c r="CA308" i="2"/>
  <c r="CA316" i="2"/>
  <c r="CE310" i="2"/>
  <c r="CE320" i="2"/>
  <c r="BR308" i="2"/>
  <c r="BR316" i="2"/>
  <c r="BV310" i="2"/>
  <c r="BV320" i="2"/>
  <c r="BY308" i="2"/>
  <c r="BY316" i="2"/>
  <c r="BJ310" i="2"/>
  <c r="BJ320" i="2"/>
  <c r="FE317" i="2"/>
  <c r="FE309" i="2"/>
  <c r="CI308" i="2"/>
  <c r="CI316" i="2"/>
  <c r="CB308" i="2"/>
  <c r="CB316" i="2"/>
  <c r="CF310" i="2"/>
  <c r="CF320" i="2"/>
  <c r="BO317" i="2"/>
  <c r="BO309" i="2"/>
  <c r="BW310" i="2"/>
  <c r="BW320" i="2"/>
  <c r="BN317" i="2"/>
  <c r="BN309" i="2"/>
  <c r="CJ308" i="2"/>
  <c r="CJ316" i="2"/>
  <c r="BX308" i="2"/>
  <c r="BX316" i="2"/>
  <c r="BI310" i="2"/>
  <c r="BI320" i="2"/>
  <c r="BM317" i="2"/>
  <c r="BM309" i="2"/>
  <c r="CW308" i="2"/>
  <c r="CW316" i="2"/>
  <c r="CX310" i="2"/>
  <c r="CX320" i="2"/>
  <c r="CY308" i="2"/>
  <c r="CY316" i="2"/>
  <c r="CL317" i="2"/>
  <c r="CL309" i="2"/>
  <c r="CZ317" i="2"/>
  <c r="CZ309" i="2"/>
  <c r="CL310" i="2"/>
  <c r="CL320" i="2"/>
  <c r="CZ310" i="2"/>
  <c r="CZ320" i="2"/>
  <c r="FF317" i="2"/>
  <c r="FF309" i="2"/>
  <c r="CK308" i="2"/>
  <c r="CK316" i="2"/>
  <c r="CZ308" i="2"/>
  <c r="CZ316" i="2"/>
  <c r="CM317" i="2"/>
  <c r="CM309" i="2"/>
  <c r="DA317" i="2"/>
  <c r="DA309" i="2"/>
  <c r="CM310" i="2"/>
  <c r="CM320" i="2"/>
  <c r="DA310" i="2"/>
  <c r="DA320" i="2"/>
  <c r="CI317" i="2"/>
  <c r="CI309" i="2"/>
  <c r="BY317" i="2"/>
  <c r="BY309" i="2"/>
  <c r="CG310" i="2"/>
  <c r="CG320" i="2"/>
  <c r="BP317" i="2"/>
  <c r="BP309" i="2"/>
  <c r="BX310" i="2"/>
  <c r="BX320" i="2"/>
  <c r="BW308" i="2"/>
  <c r="BW316" i="2"/>
  <c r="BL317" i="2"/>
  <c r="BL309" i="2"/>
  <c r="BM308" i="2"/>
  <c r="BM316" i="2"/>
  <c r="CR317" i="2"/>
  <c r="CR309" i="2"/>
  <c r="H310" i="2"/>
  <c r="H320" i="2"/>
  <c r="DA308" i="2"/>
  <c r="DA316" i="2"/>
  <c r="DB317" i="2"/>
  <c r="DB309" i="2"/>
  <c r="DB310" i="2"/>
  <c r="DB320" i="2"/>
  <c r="CJ317" i="2"/>
  <c r="CJ309" i="2"/>
  <c r="BZ317" i="2"/>
  <c r="BZ309" i="2"/>
  <c r="CH310" i="2"/>
  <c r="CH320" i="2"/>
  <c r="BQ317" i="2"/>
  <c r="BQ309" i="2"/>
  <c r="CH308" i="2"/>
  <c r="CH316" i="2"/>
  <c r="BV308" i="2"/>
  <c r="BV316" i="2"/>
  <c r="BK317" i="2"/>
  <c r="BK309" i="2"/>
  <c r="BL308" i="2"/>
  <c r="BL316" i="2"/>
  <c r="CL308" i="2"/>
  <c r="CL316" i="2"/>
  <c r="CP317" i="2"/>
  <c r="CP309" i="2"/>
  <c r="CP310" i="2"/>
  <c r="CP320" i="2"/>
  <c r="H317" i="2"/>
  <c r="H309" i="2"/>
  <c r="CM308" i="2"/>
  <c r="CM316" i="2"/>
  <c r="DB308" i="2"/>
  <c r="DB316" i="2"/>
  <c r="CQ317" i="2"/>
  <c r="CQ309" i="2"/>
  <c r="DC317" i="2"/>
  <c r="DC309" i="2"/>
  <c r="CQ310" i="2"/>
  <c r="CQ320" i="2"/>
  <c r="DC310" i="2"/>
  <c r="DC320" i="2"/>
  <c r="CN308" i="2"/>
  <c r="CN316" i="2"/>
  <c r="CA317" i="2"/>
  <c r="CA309" i="2"/>
  <c r="BR317" i="2"/>
  <c r="BR309" i="2"/>
  <c r="CG308" i="2"/>
  <c r="CG316" i="2"/>
  <c r="BU308" i="2"/>
  <c r="BU316" i="2"/>
  <c r="BJ317" i="2"/>
  <c r="BJ309" i="2"/>
  <c r="BK308" i="2"/>
  <c r="BK316" i="2"/>
  <c r="DC308" i="2"/>
  <c r="DC316" i="2"/>
  <c r="CR310" i="2"/>
  <c r="CR320" i="2"/>
  <c r="CN317" i="2"/>
  <c r="CN309" i="2"/>
  <c r="CB317" i="2"/>
  <c r="CB309" i="2"/>
  <c r="BS317" i="2"/>
  <c r="BS309" i="2"/>
  <c r="BO310" i="2"/>
  <c r="BO320" i="2"/>
  <c r="BN310" i="2"/>
  <c r="BN320" i="2"/>
  <c r="EK308" i="2"/>
  <c r="EK316" i="2"/>
  <c r="CR308" i="2"/>
  <c r="CR316" i="2"/>
  <c r="CF308" i="2"/>
  <c r="CF316" i="2"/>
  <c r="BT308" i="2"/>
  <c r="BT316" i="2"/>
  <c r="BI317" i="2"/>
  <c r="BI309" i="2"/>
  <c r="BJ308" i="2"/>
  <c r="BJ316" i="2"/>
  <c r="EX308" i="2"/>
  <c r="EX316" i="2"/>
  <c r="CO308" i="2"/>
  <c r="CO316" i="2"/>
  <c r="CC317" i="2"/>
  <c r="CC309" i="2"/>
  <c r="BY310" i="2"/>
  <c r="BY320" i="2"/>
  <c r="BT317" i="2"/>
  <c r="BT309" i="2"/>
  <c r="BP310" i="2"/>
  <c r="BP320" i="2"/>
  <c r="BI308" i="2"/>
  <c r="BI316" i="2"/>
  <c r="CQ308" i="2"/>
  <c r="CQ316" i="2"/>
  <c r="CS317" i="2"/>
  <c r="CS309" i="2"/>
  <c r="EX317" i="2"/>
  <c r="EX309" i="2"/>
  <c r="CS310" i="2"/>
  <c r="CS320" i="2"/>
  <c r="EX310" i="2"/>
  <c r="EX320" i="2"/>
  <c r="CO317" i="2"/>
  <c r="CO309" i="2"/>
  <c r="CD317" i="2"/>
  <c r="CD309" i="2"/>
  <c r="BZ310" i="2"/>
  <c r="BZ320" i="2"/>
  <c r="BU317" i="2"/>
  <c r="BU309" i="2"/>
  <c r="BQ310" i="2"/>
  <c r="BQ320" i="2"/>
  <c r="FF308" i="2"/>
  <c r="FF316" i="2"/>
  <c r="EY308" i="2"/>
  <c r="EY316" i="2"/>
  <c r="EY317" i="2"/>
  <c r="EY309" i="2"/>
  <c r="EY310" i="2"/>
  <c r="EY320" i="2"/>
  <c r="FE308" i="2"/>
  <c r="FE316" i="2"/>
  <c r="CT308" i="2"/>
  <c r="CT316" i="2"/>
  <c r="FA308" i="2"/>
  <c r="FA316" i="2"/>
  <c r="CU317" i="2"/>
  <c r="CU309" i="2"/>
  <c r="FA317" i="2"/>
  <c r="FA309" i="2"/>
  <c r="CU310" i="2"/>
  <c r="CU320" i="2"/>
  <c r="FA310" i="2"/>
  <c r="FA320" i="2"/>
  <c r="BZ308" i="2"/>
  <c r="BZ316" i="2"/>
  <c r="CE317" i="2"/>
  <c r="CE309" i="2"/>
  <c r="CA310" i="2"/>
  <c r="CA320" i="2"/>
  <c r="BV317" i="2"/>
  <c r="BV309" i="2"/>
  <c r="BR310" i="2"/>
  <c r="BR320" i="2"/>
  <c r="CS308" i="2"/>
  <c r="CS316" i="2"/>
  <c r="CT317" i="2"/>
  <c r="CT309" i="2"/>
  <c r="CT310" i="2"/>
  <c r="CT320" i="2"/>
  <c r="FE310" i="2"/>
  <c r="FE320" i="2"/>
  <c r="CN310" i="2"/>
  <c r="CN320" i="2"/>
  <c r="CC308" i="2"/>
  <c r="CC316" i="2"/>
  <c r="CF317" i="2"/>
  <c r="CF309" i="2"/>
  <c r="CB310" i="2"/>
  <c r="CB320" i="2"/>
  <c r="BS308" i="2"/>
  <c r="BS316" i="2"/>
  <c r="BW317" i="2"/>
  <c r="BW309" i="2"/>
  <c r="BS310" i="2"/>
  <c r="BS320" i="2"/>
  <c r="BP308" i="2"/>
  <c r="BP316" i="2"/>
  <c r="BM310" i="2"/>
  <c r="BM320" i="2"/>
  <c r="BL289" i="2"/>
  <c r="CB154" i="2"/>
  <c r="CB280" i="2" s="1"/>
  <c r="CX154" i="2"/>
  <c r="CX280" i="2" s="1"/>
  <c r="FE154" i="2"/>
  <c r="FE280" i="2" s="1"/>
  <c r="BM307" i="2"/>
  <c r="CQ303" i="2"/>
  <c r="BM289" i="2"/>
  <c r="CZ302" i="2"/>
  <c r="BX307" i="2"/>
  <c r="BI307" i="2"/>
  <c r="CE307" i="2"/>
  <c r="BO303" i="2"/>
  <c r="FF301" i="2"/>
  <c r="BP307" i="2"/>
  <c r="BR307" i="2"/>
  <c r="BT307" i="2"/>
  <c r="H300" i="2"/>
  <c r="H303" i="2"/>
  <c r="BR303" i="2"/>
  <c r="CC307" i="2"/>
  <c r="CD307" i="2"/>
  <c r="BO300" i="2"/>
  <c r="BN303" i="2"/>
  <c r="CG307" i="2"/>
  <c r="H301" i="2"/>
  <c r="CU307" i="2"/>
  <c r="FA307" i="2"/>
  <c r="CO307" i="2"/>
  <c r="CP307" i="2"/>
  <c r="DB307" i="2"/>
  <c r="BY307" i="2"/>
  <c r="BU307" i="2"/>
  <c r="H307" i="2"/>
  <c r="CR307" i="2"/>
  <c r="EK307" i="2"/>
  <c r="CN307" i="2"/>
  <c r="BN307" i="2"/>
  <c r="BK307" i="2"/>
  <c r="BL307" i="2"/>
  <c r="CH307" i="2"/>
  <c r="CM307" i="2"/>
  <c r="DA307" i="2"/>
  <c r="FL173" i="2"/>
  <c r="CQ307" i="2"/>
  <c r="DC307" i="2"/>
  <c r="BZ307" i="2"/>
  <c r="BV307" i="2"/>
  <c r="CA307" i="2"/>
  <c r="BW307" i="2"/>
  <c r="CS307" i="2"/>
  <c r="EX307" i="2"/>
  <c r="CT307" i="2"/>
  <c r="EY307" i="2"/>
  <c r="BO307" i="2"/>
  <c r="CV307" i="2"/>
  <c r="CI307" i="2"/>
  <c r="BJ307" i="2"/>
  <c r="CW307" i="2"/>
  <c r="CJ307" i="2"/>
  <c r="CF307" i="2"/>
  <c r="BQ307" i="2"/>
  <c r="CK307" i="2"/>
  <c r="CY307" i="2"/>
  <c r="FF307" i="2"/>
  <c r="CL307" i="2"/>
  <c r="CZ307" i="2"/>
  <c r="BS307" i="2"/>
  <c r="CL302" i="2"/>
  <c r="BX302" i="2"/>
  <c r="FE303" i="2"/>
  <c r="BN300" i="2"/>
  <c r="FF303" i="2"/>
  <c r="CS302" i="2"/>
  <c r="EX302" i="2"/>
  <c r="DC303" i="2"/>
  <c r="BI289" i="2"/>
  <c r="FE301" i="2"/>
  <c r="FA303" i="2"/>
  <c r="CP300" i="2"/>
  <c r="CV303" i="2"/>
  <c r="BJ289" i="2"/>
  <c r="BK289" i="2"/>
  <c r="FL277" i="2"/>
  <c r="DA302" i="2"/>
  <c r="DB302" i="2"/>
  <c r="BQ303" i="2"/>
  <c r="BS303" i="2"/>
  <c r="BZ301" i="2"/>
  <c r="DB303" i="2"/>
  <c r="FL266" i="2"/>
  <c r="BO302" i="2"/>
  <c r="CW302" i="2"/>
  <c r="CU303" i="2"/>
  <c r="CT302" i="2"/>
  <c r="EY302" i="2"/>
  <c r="CR303" i="2"/>
  <c r="EK303" i="2"/>
  <c r="FL253" i="2"/>
  <c r="FL246" i="2"/>
  <c r="FL241" i="2"/>
  <c r="BT303" i="2"/>
  <c r="CL303" i="2"/>
  <c r="CZ303" i="2"/>
  <c r="FF300" i="2"/>
  <c r="BV289" i="2"/>
  <c r="CK303" i="2"/>
  <c r="CY303" i="2"/>
  <c r="FH284" i="2"/>
  <c r="FH285" i="2"/>
  <c r="CE303" i="2"/>
  <c r="BP302" i="2"/>
  <c r="CP289" i="2"/>
  <c r="DA300" i="2"/>
  <c r="CM303" i="2"/>
  <c r="DA303" i="2"/>
  <c r="CE301" i="2"/>
  <c r="CG302" i="2"/>
  <c r="CK301" i="2"/>
  <c r="CA289" i="2"/>
  <c r="CV289" i="2"/>
  <c r="CO301" i="2"/>
  <c r="EX301" i="2"/>
  <c r="CQ302" i="2"/>
  <c r="CV300" i="2"/>
  <c r="CT301" i="2"/>
  <c r="EY301" i="2"/>
  <c r="CR302" i="2"/>
  <c r="EK302" i="2"/>
  <c r="CP303" i="2"/>
  <c r="FF302" i="2"/>
  <c r="CV301" i="2"/>
  <c r="EX303" i="2"/>
  <c r="FL232" i="2"/>
  <c r="CO303" i="2"/>
  <c r="CC300" i="2"/>
  <c r="CM302" i="2"/>
  <c r="BQ302" i="2"/>
  <c r="BY303" i="2"/>
  <c r="BU303" i="2"/>
  <c r="CX302" i="2"/>
  <c r="CC303" i="2"/>
  <c r="CS301" i="2"/>
  <c r="DC302" i="2"/>
  <c r="FL154" i="2"/>
  <c r="CP301" i="2"/>
  <c r="CX300" i="2"/>
  <c r="CU302" i="2"/>
  <c r="FA302" i="2"/>
  <c r="CS303" i="2"/>
  <c r="CZ300" i="2"/>
  <c r="CV302" i="2"/>
  <c r="CT303" i="2"/>
  <c r="EY303" i="2"/>
  <c r="CG301" i="2"/>
  <c r="BU302" i="2"/>
  <c r="BW303" i="2"/>
  <c r="DC301" i="2"/>
  <c r="CB303" i="2"/>
  <c r="BV302" i="2"/>
  <c r="CW303" i="2"/>
  <c r="BS300" i="2"/>
  <c r="CL289" i="2"/>
  <c r="CX289" i="2"/>
  <c r="CR300" i="2"/>
  <c r="EK300" i="2"/>
  <c r="CY301" i="2"/>
  <c r="CS300" i="2"/>
  <c r="CN301" i="2"/>
  <c r="CD300" i="2"/>
  <c r="CF301" i="2"/>
  <c r="BV300" i="2"/>
  <c r="CN302" i="2"/>
  <c r="CS289" i="2"/>
  <c r="EX289" i="2"/>
  <c r="CG300" i="2"/>
  <c r="BY302" i="2"/>
  <c r="FH287" i="2"/>
  <c r="H288" i="2"/>
  <c r="H289" i="2" s="1"/>
  <c r="BT289" i="2"/>
  <c r="BR301" i="2"/>
  <c r="DB300" i="2"/>
  <c r="CL301" i="2"/>
  <c r="CZ301" i="2"/>
  <c r="BX303" i="2"/>
  <c r="CY302" i="2"/>
  <c r="BV301" i="2"/>
  <c r="BO301" i="2"/>
  <c r="CG303" i="2"/>
  <c r="CX301" i="2"/>
  <c r="CH300" i="2"/>
  <c r="BT300" i="2"/>
  <c r="CA302" i="2"/>
  <c r="BW301" i="2"/>
  <c r="FH241" i="2"/>
  <c r="CM289" i="2"/>
  <c r="DA289" i="2"/>
  <c r="DB301" i="2"/>
  <c r="CB302" i="2"/>
  <c r="CD303" i="2"/>
  <c r="BP303" i="2"/>
  <c r="EX300" i="2"/>
  <c r="CQ301" i="2"/>
  <c r="CA301" i="2"/>
  <c r="CC302" i="2"/>
  <c r="BO289" i="2"/>
  <c r="BW300" i="2"/>
  <c r="CJ302" i="2"/>
  <c r="CF303" i="2"/>
  <c r="BX300" i="2"/>
  <c r="CR289" i="2"/>
  <c r="CE289" i="2"/>
  <c r="CA300" i="2"/>
  <c r="CC301" i="2"/>
  <c r="CE302" i="2"/>
  <c r="CB300" i="2"/>
  <c r="CD301" i="2"/>
  <c r="BP301" i="2"/>
  <c r="BR302" i="2"/>
  <c r="BN301" i="2"/>
  <c r="BU301" i="2"/>
  <c r="BW289" i="2"/>
  <c r="BT302" i="2"/>
  <c r="H302" i="2"/>
  <c r="FH286" i="2"/>
  <c r="BQ300" i="2"/>
  <c r="CL300" i="2"/>
  <c r="CB289" i="2"/>
  <c r="BZ303" i="2"/>
  <c r="BR300" i="2"/>
  <c r="BT301" i="2"/>
  <c r="CK300" i="2"/>
  <c r="CY300" i="2"/>
  <c r="CW301" i="2"/>
  <c r="CA303" i="2"/>
  <c r="CM300" i="2"/>
  <c r="BX301" i="2"/>
  <c r="FL113" i="2"/>
  <c r="CU300" i="2"/>
  <c r="FA300" i="2"/>
  <c r="BY300" i="2"/>
  <c r="CW300" i="2"/>
  <c r="CU301" i="2"/>
  <c r="FA301" i="2"/>
  <c r="CH303" i="2"/>
  <c r="CQ300" i="2"/>
  <c r="CK302" i="2"/>
  <c r="BU300" i="2"/>
  <c r="BQ301" i="2"/>
  <c r="BS302" i="2"/>
  <c r="CF300" i="2"/>
  <c r="CH301" i="2"/>
  <c r="BN302" i="2"/>
  <c r="CI303" i="2"/>
  <c r="CO300" i="2"/>
  <c r="BS301" i="2"/>
  <c r="CJ303" i="2"/>
  <c r="BZ302" i="2"/>
  <c r="CT300" i="2"/>
  <c r="EY300" i="2"/>
  <c r="EK301" i="2"/>
  <c r="CP302" i="2"/>
  <c r="CI300" i="2"/>
  <c r="CJ300" i="2"/>
  <c r="CF302" i="2"/>
  <c r="CI301" i="2"/>
  <c r="CH302" i="2"/>
  <c r="FL279" i="2"/>
  <c r="FE300" i="2"/>
  <c r="CY289" i="2"/>
  <c r="CC289" i="2"/>
  <c r="BI301" i="2"/>
  <c r="BJ302" i="2"/>
  <c r="BK303" i="2"/>
  <c r="FE289" i="2"/>
  <c r="CQ289" i="2"/>
  <c r="FH282" i="2"/>
  <c r="CE300" i="2"/>
  <c r="BY289" i="2"/>
  <c r="CJ301" i="2"/>
  <c r="CO302" i="2"/>
  <c r="CN289" i="2"/>
  <c r="BI300" i="2"/>
  <c r="BJ301" i="2"/>
  <c r="BK302" i="2"/>
  <c r="BL303" i="2"/>
  <c r="CI289" i="2"/>
  <c r="CI302" i="2"/>
  <c r="FE302" i="2"/>
  <c r="CZ289" i="2"/>
  <c r="CN303" i="2"/>
  <c r="BY301" i="2"/>
  <c r="BZ300" i="2"/>
  <c r="CB301" i="2"/>
  <c r="BP289" i="2"/>
  <c r="BR289" i="2"/>
  <c r="BJ300" i="2"/>
  <c r="BK301" i="2"/>
  <c r="BL302" i="2"/>
  <c r="BM303" i="2"/>
  <c r="CN300" i="2"/>
  <c r="DB289" i="2"/>
  <c r="BK300" i="2"/>
  <c r="BL301" i="2"/>
  <c r="BM302" i="2"/>
  <c r="BS289" i="2"/>
  <c r="CD289" i="2"/>
  <c r="BV303" i="2"/>
  <c r="BL300" i="2"/>
  <c r="BM301" i="2"/>
  <c r="BI303" i="2"/>
  <c r="CO289" i="2"/>
  <c r="FF289" i="2"/>
  <c r="CH289" i="2"/>
  <c r="CD302" i="2"/>
  <c r="BM300" i="2"/>
  <c r="BI302" i="2"/>
  <c r="BJ303" i="2"/>
  <c r="FH232" i="2"/>
  <c r="FH266" i="2"/>
  <c r="FH246" i="2"/>
  <c r="FH253" i="2"/>
  <c r="FH173" i="2"/>
  <c r="EY289" i="2"/>
  <c r="CW289" i="2"/>
  <c r="FH277" i="2"/>
  <c r="FA289" i="2"/>
  <c r="CT289" i="2"/>
  <c r="DA301" i="2"/>
  <c r="CU289" i="2"/>
  <c r="CM301" i="2"/>
  <c r="CR301" i="2"/>
  <c r="CK289" i="2"/>
  <c r="DC289" i="2"/>
  <c r="DC300" i="2"/>
  <c r="EK289" i="2"/>
  <c r="BQ289" i="2"/>
  <c r="BW302" i="2"/>
  <c r="BZ289" i="2"/>
  <c r="CJ289" i="2"/>
  <c r="BX289" i="2"/>
  <c r="CG289" i="2"/>
  <c r="BP300" i="2"/>
  <c r="CF289" i="2"/>
  <c r="BU289" i="2"/>
  <c r="CE304" i="2" l="1"/>
  <c r="CW304" i="2"/>
  <c r="CJ304" i="2"/>
  <c r="BY304" i="2"/>
  <c r="CG304" i="2"/>
  <c r="CL304" i="2"/>
  <c r="EY304" i="2"/>
  <c r="CR304" i="2"/>
  <c r="BS304" i="2"/>
  <c r="CZ304" i="2"/>
  <c r="BQ304" i="2"/>
  <c r="CD304" i="2"/>
  <c r="BP304" i="2"/>
  <c r="CQ304" i="2"/>
  <c r="EX304" i="2"/>
  <c r="CV304" i="2"/>
  <c r="DA304" i="2"/>
  <c r="BM304" i="2"/>
  <c r="CK304" i="2"/>
  <c r="DC304" i="2"/>
  <c r="BX304" i="2"/>
  <c r="CC304" i="2"/>
  <c r="CN304" i="2"/>
  <c r="CO304" i="2"/>
  <c r="BR304" i="2"/>
  <c r="BL304" i="2"/>
  <c r="CF304" i="2"/>
  <c r="FA304" i="2"/>
  <c r="BW304" i="2"/>
  <c r="BV304" i="2"/>
  <c r="H304" i="2"/>
  <c r="BJ304" i="2"/>
  <c r="CI304" i="2"/>
  <c r="CU304" i="2"/>
  <c r="CB304" i="2"/>
  <c r="DB304" i="2"/>
  <c r="BI304" i="2"/>
  <c r="BU304" i="2"/>
  <c r="BT304" i="2"/>
  <c r="BN304" i="2"/>
  <c r="BZ304" i="2"/>
  <c r="CT304" i="2"/>
  <c r="CM304" i="2"/>
  <c r="CH304" i="2"/>
  <c r="CS304" i="2"/>
  <c r="CX304" i="2"/>
  <c r="FF304" i="2"/>
  <c r="BK304" i="2"/>
  <c r="FE304" i="2"/>
  <c r="CA304" i="2"/>
  <c r="BO304" i="2"/>
  <c r="CY304" i="2"/>
  <c r="EK304" i="2"/>
  <c r="CP304" i="2"/>
  <c r="FL280" i="2"/>
  <c r="FG309" i="2"/>
  <c r="FG316" i="2"/>
  <c r="FG317" i="2"/>
  <c r="FG308" i="2"/>
  <c r="FG320" i="2"/>
  <c r="FG310" i="2"/>
  <c r="FE307" i="2"/>
  <c r="FE313" i="2"/>
  <c r="CX307" i="2"/>
  <c r="CX313" i="2"/>
  <c r="CB307" i="2"/>
  <c r="CB313" i="2"/>
  <c r="BO290" i="2"/>
  <c r="CV290" i="2"/>
  <c r="FE290" i="2"/>
  <c r="BT290" i="2"/>
  <c r="CX290" i="2"/>
  <c r="CB290" i="2"/>
  <c r="BL290" i="2"/>
  <c r="FH154" i="2"/>
  <c r="BM290" i="2"/>
  <c r="BW290" i="2"/>
  <c r="CP290" i="2"/>
  <c r="CA290" i="2"/>
  <c r="BP290" i="2"/>
  <c r="BI290" i="2"/>
  <c r="BV290" i="2"/>
  <c r="BJ290" i="2"/>
  <c r="BK290" i="2"/>
  <c r="CR290" i="2"/>
  <c r="EX290" i="2"/>
  <c r="FF290" i="2"/>
  <c r="CI290" i="2"/>
  <c r="BY290" i="2"/>
  <c r="DA290" i="2"/>
  <c r="CL290" i="2"/>
  <c r="BR290" i="2"/>
  <c r="CS290" i="2"/>
  <c r="BX290" i="2"/>
  <c r="CM290" i="2"/>
  <c r="CY290" i="2"/>
  <c r="CQ290" i="2"/>
  <c r="CO290" i="2"/>
  <c r="CD290" i="2"/>
  <c r="CE290" i="2"/>
  <c r="CC290" i="2"/>
  <c r="BQ290" i="2"/>
  <c r="DB290" i="2"/>
  <c r="CH290" i="2"/>
  <c r="CZ290" i="2"/>
  <c r="BS290" i="2"/>
  <c r="CN290" i="2"/>
  <c r="CG290" i="2"/>
  <c r="BN290" i="2"/>
  <c r="BU290" i="2"/>
  <c r="EK290" i="2"/>
  <c r="CJ290" i="2"/>
  <c r="CU290" i="2"/>
  <c r="BN289" i="2"/>
  <c r="FH289" i="2" s="1"/>
  <c r="FI289" i="2" s="1"/>
  <c r="FH288" i="2"/>
  <c r="EY290" i="2"/>
  <c r="CF290" i="2"/>
  <c r="CW290" i="2"/>
  <c r="CT290" i="2"/>
  <c r="DC290" i="2"/>
  <c r="H290" i="2"/>
  <c r="CK290" i="2"/>
  <c r="FA290" i="2"/>
  <c r="BZ290" i="2"/>
  <c r="FG307" i="2" l="1"/>
  <c r="FG313" i="2"/>
  <c r="FH280" i="2"/>
  <c r="FH290" i="2"/>
  <c r="FI288" i="2"/>
  <c r="FI285" i="2"/>
  <c r="FI284" i="2"/>
  <c r="FI286" i="2"/>
  <c r="FI28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renee.peng (彭文郁)</author>
    <author>carol.c (陳瀅涵)</author>
    <author>lulu.lin (林佳韻)</author>
  </authors>
  <commentList>
    <comment ref="BU19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renee.peng (</t>
        </r>
        <r>
          <rPr>
            <b/>
            <sz val="9"/>
            <color indexed="81"/>
            <rFont val="細明體"/>
            <family val="3"/>
            <charset val="136"/>
          </rPr>
          <t>彭文郁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單價未建立</t>
        </r>
      </text>
    </comment>
    <comment ref="EP19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carol.c (</t>
        </r>
        <r>
          <rPr>
            <b/>
            <sz val="9"/>
            <color indexed="81"/>
            <rFont val="細明體"/>
            <family val="3"/>
            <charset val="136"/>
          </rPr>
          <t>陳瀅涵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PM </t>
        </r>
        <r>
          <rPr>
            <sz val="9"/>
            <color indexed="81"/>
            <rFont val="細明體"/>
            <family val="3"/>
            <charset val="136"/>
          </rPr>
          <t>說有</t>
        </r>
        <r>
          <rPr>
            <sz val="9"/>
            <color indexed="81"/>
            <rFont val="Tahoma"/>
            <family val="2"/>
          </rPr>
          <t>1000PCS</t>
        </r>
        <r>
          <rPr>
            <sz val="9"/>
            <color indexed="81"/>
            <rFont val="細明體"/>
            <family val="3"/>
            <charset val="136"/>
          </rPr>
          <t>給韓國客人，請韓國自行分配</t>
        </r>
      </text>
    </comment>
    <comment ref="G239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lulu.lin (</t>
        </r>
        <r>
          <rPr>
            <b/>
            <sz val="9"/>
            <color indexed="81"/>
            <rFont val="細明體"/>
            <family val="3"/>
            <charset val="136"/>
          </rPr>
          <t>林佳韻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訂單變更會使用到，暫時不作廢。只有開單頭。</t>
        </r>
      </text>
    </comment>
  </commentList>
</comments>
</file>

<file path=xl/sharedStrings.xml><?xml version="1.0" encoding="utf-8"?>
<sst xmlns="http://schemas.openxmlformats.org/spreadsheetml/2006/main" count="3775" uniqueCount="986">
  <si>
    <t>ACCOUNT</t>
  </si>
  <si>
    <t>ORDER NO.</t>
  </si>
  <si>
    <t>DEL.</t>
  </si>
  <si>
    <t>P.</t>
  </si>
  <si>
    <t>PCS/CTN</t>
  </si>
  <si>
    <t>SUB TOTAL</t>
    <phoneticPr fontId="1" type="noConversion"/>
  </si>
  <si>
    <t>N</t>
    <phoneticPr fontId="1" type="noConversion"/>
  </si>
  <si>
    <t>Forecast</t>
    <phoneticPr fontId="1" type="noConversion"/>
  </si>
  <si>
    <t>DG</t>
    <phoneticPr fontId="1" type="noConversion"/>
  </si>
  <si>
    <t>NP</t>
    <phoneticPr fontId="1" type="noConversion"/>
  </si>
  <si>
    <t>GBM</t>
    <phoneticPr fontId="1" type="noConversion"/>
  </si>
  <si>
    <t>Total</t>
    <phoneticPr fontId="1" type="noConversion"/>
  </si>
  <si>
    <r>
      <rPr>
        <sz val="12"/>
        <rFont val="新細明體"/>
        <family val="1"/>
        <charset val="136"/>
      </rPr>
      <t>等級</t>
    </r>
    <phoneticPr fontId="1" type="noConversion"/>
  </si>
  <si>
    <r>
      <rPr>
        <sz val="12"/>
        <rFont val="新細明體"/>
        <family val="1"/>
        <charset val="136"/>
      </rPr>
      <t>海</t>
    </r>
    <r>
      <rPr>
        <sz val="12"/>
        <rFont val="Arial"/>
        <family val="2"/>
      </rPr>
      <t xml:space="preserve">/    </t>
    </r>
    <r>
      <rPr>
        <sz val="12"/>
        <rFont val="新細明體"/>
        <family val="1"/>
        <charset val="136"/>
      </rPr>
      <t>空運</t>
    </r>
    <phoneticPr fontId="1" type="noConversion"/>
  </si>
  <si>
    <r>
      <rPr>
        <sz val="12"/>
        <rFont val="新細明體"/>
        <family val="1"/>
        <charset val="136"/>
      </rPr>
      <t>廠別</t>
    </r>
    <phoneticPr fontId="1" type="noConversion"/>
  </si>
  <si>
    <r>
      <rPr>
        <sz val="12"/>
        <color indexed="62"/>
        <rFont val="新細明體"/>
        <family val="1"/>
        <charset val="136"/>
      </rPr>
      <t>備註</t>
    </r>
  </si>
  <si>
    <r>
      <rPr>
        <sz val="12"/>
        <color indexed="62"/>
        <rFont val="新細明體"/>
        <family val="1"/>
        <charset val="136"/>
      </rPr>
      <t>嘜頭</t>
    </r>
  </si>
  <si>
    <r>
      <rPr>
        <sz val="12"/>
        <color indexed="62"/>
        <rFont val="新細明體"/>
        <family val="1"/>
        <charset val="136"/>
      </rPr>
      <t>出貨地點</t>
    </r>
    <phoneticPr fontId="1" type="noConversion"/>
  </si>
  <si>
    <r>
      <rPr>
        <sz val="12"/>
        <rFont val="新細明體"/>
        <family val="1"/>
        <charset val="136"/>
      </rPr>
      <t>嘜頭</t>
    </r>
  </si>
  <si>
    <r>
      <rPr>
        <sz val="12"/>
        <rFont val="新細明體"/>
        <family val="1"/>
        <charset val="136"/>
      </rPr>
      <t>出貨地點</t>
    </r>
    <phoneticPr fontId="1" type="noConversion"/>
  </si>
  <si>
    <r>
      <rPr>
        <sz val="12"/>
        <rFont val="新細明體"/>
        <family val="1"/>
        <charset val="136"/>
      </rPr>
      <t>部門</t>
    </r>
    <phoneticPr fontId="1" type="noConversion"/>
  </si>
  <si>
    <r>
      <rPr>
        <sz val="12"/>
        <rFont val="新細明體"/>
        <family val="1"/>
        <charset val="136"/>
      </rPr>
      <t>原始接單</t>
    </r>
    <r>
      <rPr>
        <sz val="12"/>
        <rFont val="Arial"/>
        <family val="2"/>
      </rPr>
      <t>-</t>
    </r>
    <r>
      <rPr>
        <sz val="12"/>
        <rFont val="新細明體"/>
        <family val="1"/>
        <charset val="136"/>
      </rPr>
      <t>接單回覆</t>
    </r>
    <phoneticPr fontId="1" type="noConversion"/>
  </si>
  <si>
    <r>
      <rPr>
        <b/>
        <sz val="12"/>
        <color indexed="8"/>
        <rFont val="新細明體"/>
        <family val="1"/>
        <charset val="136"/>
      </rPr>
      <t>可接單量</t>
    </r>
    <phoneticPr fontId="1" type="noConversion"/>
  </si>
  <si>
    <r>
      <rPr>
        <sz val="12"/>
        <color indexed="10"/>
        <rFont val="新細明體"/>
        <family val="1"/>
        <charset val="136"/>
      </rPr>
      <t>原始接單</t>
    </r>
    <phoneticPr fontId="1" type="noConversion"/>
  </si>
  <si>
    <r>
      <rPr>
        <sz val="12"/>
        <color indexed="10"/>
        <rFont val="細明體"/>
        <family val="3"/>
        <charset val="136"/>
      </rPr>
      <t>可接單量</t>
    </r>
    <phoneticPr fontId="1" type="noConversion"/>
  </si>
  <si>
    <r>
      <rPr>
        <sz val="12"/>
        <color indexed="10"/>
        <rFont val="新細明體"/>
        <family val="1"/>
        <charset val="136"/>
      </rPr>
      <t>接單差異</t>
    </r>
    <phoneticPr fontId="1" type="noConversion"/>
  </si>
  <si>
    <r>
      <rPr>
        <sz val="12"/>
        <color indexed="10"/>
        <rFont val="新細明體"/>
        <family val="1"/>
        <charset val="136"/>
      </rPr>
      <t>差異</t>
    </r>
    <phoneticPr fontId="1" type="noConversion"/>
  </si>
  <si>
    <r>
      <rPr>
        <sz val="12"/>
        <color indexed="10"/>
        <rFont val="新細明體"/>
        <family val="1"/>
        <charset val="136"/>
      </rPr>
      <t>不可接單原因</t>
    </r>
    <phoneticPr fontId="1" type="noConversion"/>
  </si>
  <si>
    <t>WTT</t>
    <phoneticPr fontId="1" type="noConversion"/>
  </si>
  <si>
    <t>UA3A(NA)</t>
    <phoneticPr fontId="1" type="noConversion"/>
  </si>
  <si>
    <t>UA3B(CA)</t>
    <phoneticPr fontId="1" type="noConversion"/>
  </si>
  <si>
    <t>UA7A(CHINA)</t>
    <phoneticPr fontId="1" type="noConversion"/>
  </si>
  <si>
    <t>DG</t>
    <phoneticPr fontId="1" type="noConversion"/>
  </si>
  <si>
    <t>GBM</t>
    <phoneticPr fontId="1" type="noConversion"/>
  </si>
  <si>
    <t>NP</t>
    <phoneticPr fontId="1" type="noConversion"/>
  </si>
  <si>
    <t>WTT</t>
    <phoneticPr fontId="1" type="noConversion"/>
  </si>
  <si>
    <r>
      <rPr>
        <b/>
        <sz val="12"/>
        <color indexed="10"/>
        <rFont val="新細明體"/>
        <family val="1"/>
        <charset val="136"/>
      </rPr>
      <t>加單否</t>
    </r>
    <r>
      <rPr>
        <b/>
        <sz val="12"/>
        <color indexed="10"/>
        <rFont val="Arial"/>
        <family val="2"/>
      </rPr>
      <t>(Y/N)</t>
    </r>
    <phoneticPr fontId="1" type="noConversion"/>
  </si>
  <si>
    <r>
      <rPr>
        <sz val="12"/>
        <rFont val="新細明體"/>
        <family val="1"/>
        <charset val="136"/>
      </rPr>
      <t>等級</t>
    </r>
    <phoneticPr fontId="1" type="noConversion"/>
  </si>
  <si>
    <r>
      <rPr>
        <sz val="12"/>
        <rFont val="新細明體"/>
        <family val="1"/>
        <charset val="136"/>
      </rPr>
      <t>海</t>
    </r>
    <r>
      <rPr>
        <sz val="12"/>
        <rFont val="Arial"/>
        <family val="2"/>
      </rPr>
      <t xml:space="preserve">/    </t>
    </r>
    <r>
      <rPr>
        <sz val="12"/>
        <rFont val="新細明體"/>
        <family val="1"/>
        <charset val="136"/>
      </rPr>
      <t>空運</t>
    </r>
    <phoneticPr fontId="1" type="noConversion"/>
  </si>
  <si>
    <r>
      <rPr>
        <sz val="12"/>
        <rFont val="新細明體"/>
        <family val="1"/>
        <charset val="136"/>
      </rPr>
      <t>部門</t>
    </r>
    <phoneticPr fontId="1" type="noConversion"/>
  </si>
  <si>
    <r>
      <rPr>
        <sz val="12"/>
        <rFont val="新細明體"/>
        <family val="1"/>
        <charset val="136"/>
      </rPr>
      <t>廠別</t>
    </r>
    <phoneticPr fontId="1" type="noConversion"/>
  </si>
  <si>
    <r>
      <rPr>
        <sz val="12"/>
        <rFont val="細明體"/>
        <family val="3"/>
        <charset val="136"/>
      </rPr>
      <t>部門</t>
    </r>
    <phoneticPr fontId="1" type="noConversion"/>
  </si>
  <si>
    <r>
      <t>DG</t>
    </r>
    <r>
      <rPr>
        <sz val="12"/>
        <rFont val="細明體"/>
        <family val="3"/>
        <charset val="136"/>
      </rPr>
      <t>差異</t>
    </r>
    <phoneticPr fontId="1" type="noConversion"/>
  </si>
  <si>
    <r>
      <t>GBM</t>
    </r>
    <r>
      <rPr>
        <sz val="12"/>
        <rFont val="細明體"/>
        <family val="3"/>
        <charset val="136"/>
      </rPr>
      <t>差異</t>
    </r>
    <phoneticPr fontId="1" type="noConversion"/>
  </si>
  <si>
    <r>
      <t>NP</t>
    </r>
    <r>
      <rPr>
        <sz val="12"/>
        <rFont val="細明體"/>
        <family val="3"/>
        <charset val="136"/>
      </rPr>
      <t>差異</t>
    </r>
    <phoneticPr fontId="1" type="noConversion"/>
  </si>
  <si>
    <r>
      <t>WTT</t>
    </r>
    <r>
      <rPr>
        <sz val="12"/>
        <rFont val="細明體"/>
        <family val="3"/>
        <charset val="136"/>
      </rPr>
      <t>差異</t>
    </r>
    <phoneticPr fontId="1" type="noConversion"/>
  </si>
  <si>
    <r>
      <rPr>
        <sz val="12"/>
        <rFont val="新細明體"/>
        <family val="1"/>
        <charset val="136"/>
      </rPr>
      <t>出貨地點</t>
    </r>
    <phoneticPr fontId="1" type="noConversion"/>
  </si>
  <si>
    <r>
      <rPr>
        <sz val="12"/>
        <rFont val="新細明體"/>
        <family val="1"/>
        <charset val="136"/>
      </rPr>
      <t>海</t>
    </r>
    <r>
      <rPr>
        <sz val="12"/>
        <rFont val="Arial"/>
        <family val="2"/>
      </rPr>
      <t xml:space="preserve">/    </t>
    </r>
    <r>
      <rPr>
        <sz val="12"/>
        <rFont val="新細明體"/>
        <family val="1"/>
        <charset val="136"/>
      </rPr>
      <t>空運</t>
    </r>
    <phoneticPr fontId="1" type="noConversion"/>
  </si>
  <si>
    <t>UA2A(ASIA I)</t>
    <phoneticPr fontId="1" type="noConversion"/>
  </si>
  <si>
    <t>UA2B(ASIA II)</t>
    <phoneticPr fontId="1" type="noConversion"/>
  </si>
  <si>
    <t>UA2C(ASIA III)</t>
    <phoneticPr fontId="1" type="noConversion"/>
  </si>
  <si>
    <r>
      <rPr>
        <sz val="12"/>
        <rFont val="新細明體"/>
        <family val="1"/>
        <charset val="136"/>
      </rPr>
      <t>等級</t>
    </r>
    <phoneticPr fontId="1" type="noConversion"/>
  </si>
  <si>
    <r>
      <rPr>
        <sz val="12"/>
        <rFont val="新細明體"/>
        <family val="1"/>
        <charset val="136"/>
      </rPr>
      <t>海</t>
    </r>
    <r>
      <rPr>
        <sz val="12"/>
        <rFont val="Arial"/>
        <family val="2"/>
      </rPr>
      <t xml:space="preserve">/    </t>
    </r>
    <r>
      <rPr>
        <sz val="12"/>
        <rFont val="新細明體"/>
        <family val="1"/>
        <charset val="136"/>
      </rPr>
      <t>空運</t>
    </r>
    <phoneticPr fontId="1" type="noConversion"/>
  </si>
  <si>
    <r>
      <rPr>
        <sz val="12"/>
        <rFont val="細明體"/>
        <family val="3"/>
        <charset val="136"/>
      </rPr>
      <t>部門</t>
    </r>
    <phoneticPr fontId="1" type="noConversion"/>
  </si>
  <si>
    <r>
      <rPr>
        <sz val="12"/>
        <rFont val="新細明體"/>
        <family val="1"/>
        <charset val="136"/>
      </rPr>
      <t>廠別</t>
    </r>
    <phoneticPr fontId="1" type="noConversion"/>
  </si>
  <si>
    <t>UA3C(SA)</t>
    <phoneticPr fontId="1" type="noConversion"/>
  </si>
  <si>
    <r>
      <rPr>
        <sz val="12"/>
        <rFont val="新細明體"/>
        <family val="1"/>
        <charset val="136"/>
      </rPr>
      <t>出貨地點</t>
    </r>
    <phoneticPr fontId="1" type="noConversion"/>
  </si>
  <si>
    <r>
      <rPr>
        <sz val="12"/>
        <rFont val="新細明體"/>
        <family val="1"/>
        <charset val="136"/>
      </rPr>
      <t>等級</t>
    </r>
    <phoneticPr fontId="1" type="noConversion"/>
  </si>
  <si>
    <r>
      <rPr>
        <sz val="12"/>
        <rFont val="新細明體"/>
        <family val="1"/>
        <charset val="136"/>
      </rPr>
      <t>海</t>
    </r>
    <r>
      <rPr>
        <sz val="12"/>
        <rFont val="Arial"/>
        <family val="2"/>
      </rPr>
      <t xml:space="preserve">/    </t>
    </r>
    <r>
      <rPr>
        <sz val="12"/>
        <rFont val="新細明體"/>
        <family val="1"/>
        <charset val="136"/>
      </rPr>
      <t>空運</t>
    </r>
    <phoneticPr fontId="1" type="noConversion"/>
  </si>
  <si>
    <r>
      <rPr>
        <sz val="12"/>
        <rFont val="細明體"/>
        <family val="3"/>
        <charset val="136"/>
      </rPr>
      <t>部門</t>
    </r>
    <phoneticPr fontId="1" type="noConversion"/>
  </si>
  <si>
    <r>
      <rPr>
        <sz val="12"/>
        <rFont val="新細明體"/>
        <family val="1"/>
        <charset val="136"/>
      </rPr>
      <t>廠別</t>
    </r>
    <phoneticPr fontId="1" type="noConversion"/>
  </si>
  <si>
    <t>UA3E(BRA)</t>
    <phoneticPr fontId="1" type="noConversion"/>
  </si>
  <si>
    <r>
      <rPr>
        <sz val="12"/>
        <rFont val="新細明體"/>
        <family val="1"/>
        <charset val="136"/>
      </rPr>
      <t>出貨地點</t>
    </r>
    <phoneticPr fontId="1" type="noConversion"/>
  </si>
  <si>
    <t>GBM</t>
  </si>
  <si>
    <t>DG</t>
  </si>
  <si>
    <t>NP</t>
  </si>
  <si>
    <t>MODEL</t>
    <phoneticPr fontId="1" type="noConversion"/>
  </si>
  <si>
    <r>
      <rPr>
        <sz val="12"/>
        <color theme="0"/>
        <rFont val="新細明體"/>
        <family val="1"/>
        <charset val="136"/>
      </rPr>
      <t>不可接單原因</t>
    </r>
    <phoneticPr fontId="1" type="noConversion"/>
  </si>
  <si>
    <t>APEC</t>
    <phoneticPr fontId="1" type="noConversion"/>
  </si>
  <si>
    <t>NA</t>
    <phoneticPr fontId="1" type="noConversion"/>
  </si>
  <si>
    <t>CHINA</t>
    <phoneticPr fontId="1" type="noConversion"/>
  </si>
  <si>
    <t>EU</t>
    <phoneticPr fontId="1" type="noConversion"/>
  </si>
  <si>
    <t>APEC</t>
    <phoneticPr fontId="1" type="noConversion"/>
  </si>
  <si>
    <t>CHINA</t>
    <phoneticPr fontId="1" type="noConversion"/>
  </si>
  <si>
    <t>TOTAL</t>
    <phoneticPr fontId="1" type="noConversion"/>
  </si>
  <si>
    <t>total</t>
    <phoneticPr fontId="1" type="noConversion"/>
  </si>
  <si>
    <t>UA1(EMEA)</t>
    <phoneticPr fontId="1" type="noConversion"/>
  </si>
  <si>
    <t>CA/SA/BRA</t>
    <phoneticPr fontId="1" type="noConversion"/>
  </si>
  <si>
    <t>Model Name</t>
    <phoneticPr fontId="1" type="noConversion"/>
  </si>
  <si>
    <t>廠區</t>
    <phoneticPr fontId="1" type="noConversion"/>
  </si>
  <si>
    <t>ASEAN</t>
    <phoneticPr fontId="1" type="noConversion"/>
  </si>
  <si>
    <t>SASIA</t>
    <phoneticPr fontId="1" type="noConversion"/>
  </si>
  <si>
    <t>APJ</t>
    <phoneticPr fontId="1" type="noConversion"/>
  </si>
  <si>
    <t>NA</t>
    <phoneticPr fontId="1" type="noConversion"/>
  </si>
  <si>
    <t>CA</t>
    <phoneticPr fontId="1" type="noConversion"/>
  </si>
  <si>
    <t>SA</t>
    <phoneticPr fontId="1" type="noConversion"/>
  </si>
  <si>
    <t>BRA</t>
    <phoneticPr fontId="1" type="noConversion"/>
  </si>
  <si>
    <t>差異不可為負數</t>
    <phoneticPr fontId="1" type="noConversion"/>
  </si>
  <si>
    <t>EMEA</t>
    <phoneticPr fontId="1" type="noConversion"/>
  </si>
  <si>
    <t>製單人</t>
    <phoneticPr fontId="1" type="noConversion"/>
  </si>
  <si>
    <t>區域加總</t>
    <phoneticPr fontId="1" type="noConversion"/>
  </si>
  <si>
    <t>料號</t>
  </si>
  <si>
    <t>Model</t>
    <phoneticPr fontId="1" type="noConversion"/>
  </si>
  <si>
    <r>
      <rPr>
        <sz val="12"/>
        <rFont val="新細明體"/>
        <family val="1"/>
        <charset val="136"/>
      </rPr>
      <t>客人</t>
    </r>
    <phoneticPr fontId="1" type="noConversion"/>
  </si>
  <si>
    <t>廠區</t>
    <phoneticPr fontId="1" type="noConversion"/>
  </si>
  <si>
    <r>
      <rPr>
        <sz val="12"/>
        <rFont val="新細明體"/>
        <family val="1"/>
        <charset val="136"/>
      </rPr>
      <t>數量</t>
    </r>
    <phoneticPr fontId="1" type="noConversion"/>
  </si>
  <si>
    <r>
      <rPr>
        <sz val="12"/>
        <rFont val="新細明體"/>
        <family val="1"/>
        <charset val="136"/>
      </rPr>
      <t>出貨日</t>
    </r>
    <phoneticPr fontId="1" type="noConversion"/>
  </si>
  <si>
    <t>不可接單原因</t>
    <phoneticPr fontId="1" type="noConversion"/>
  </si>
  <si>
    <t>備註</t>
    <phoneticPr fontId="1" type="noConversion"/>
  </si>
  <si>
    <t>Qty</t>
    <phoneticPr fontId="1" type="noConversion"/>
  </si>
  <si>
    <t>P/N</t>
    <phoneticPr fontId="1" type="noConversion"/>
  </si>
  <si>
    <t>P/N</t>
    <phoneticPr fontId="1" type="noConversion"/>
  </si>
  <si>
    <t>P/N</t>
    <phoneticPr fontId="1" type="noConversion"/>
  </si>
  <si>
    <t>APEC+NALA</t>
    <phoneticPr fontId="1" type="noConversion"/>
  </si>
  <si>
    <t>CHINA</t>
    <phoneticPr fontId="1" type="noConversion"/>
  </si>
  <si>
    <t>生管回覆可接單量</t>
    <phoneticPr fontId="1" type="noConversion"/>
  </si>
  <si>
    <t>CHS/HUNG</t>
  </si>
  <si>
    <t>ARENA IFZE</t>
  </si>
  <si>
    <t>ENDEKS</t>
  </si>
  <si>
    <t>VEKTRON</t>
  </si>
  <si>
    <t>CT</t>
  </si>
  <si>
    <t>EWE</t>
  </si>
  <si>
    <t>PIN</t>
  </si>
  <si>
    <t>ASBISC-CR</t>
  </si>
  <si>
    <t>ELKO SI</t>
  </si>
  <si>
    <t>CD-LOG</t>
  </si>
  <si>
    <t>MOR</t>
  </si>
  <si>
    <t>MICRO P</t>
  </si>
  <si>
    <t>ASL-WESD</t>
  </si>
  <si>
    <t>INTERCOMP</t>
  </si>
  <si>
    <t>DNS LODZ</t>
  </si>
  <si>
    <t>ELKO-RU</t>
  </si>
  <si>
    <t>HASKEL</t>
  </si>
  <si>
    <t>ISOLIN</t>
  </si>
  <si>
    <t>NEW IT</t>
  </si>
  <si>
    <t>FRONTOSA</t>
  </si>
  <si>
    <t>RECTRON</t>
  </si>
  <si>
    <t>巨力</t>
  </si>
  <si>
    <t>GSME-EG</t>
  </si>
  <si>
    <t>METRA UAE</t>
  </si>
  <si>
    <t>WINTEK</t>
  </si>
  <si>
    <t>AL QULA</t>
  </si>
  <si>
    <t>ACME</t>
  </si>
  <si>
    <t>ELKO</t>
  </si>
  <si>
    <t>ORDI</t>
  </si>
  <si>
    <t>LLC BDC</t>
  </si>
  <si>
    <t>MEIT</t>
  </si>
  <si>
    <t>DAR</t>
  </si>
  <si>
    <t>MEMORY</t>
  </si>
  <si>
    <t>DISTIMA</t>
  </si>
  <si>
    <t>DISTRIPL</t>
  </si>
  <si>
    <t>GSME</t>
  </si>
  <si>
    <t>SUNCOMP</t>
  </si>
  <si>
    <t>AL-STYLE</t>
  </si>
  <si>
    <t>GTWHUB</t>
  </si>
  <si>
    <t>BAN LEONG</t>
  </si>
  <si>
    <t>N-TECH</t>
  </si>
  <si>
    <t>SERIAL</t>
  </si>
  <si>
    <t>JET SYSTEM</t>
  </si>
  <si>
    <t>UBERTECH</t>
  </si>
  <si>
    <t>CDL</t>
  </si>
  <si>
    <t>DYNAMIC</t>
  </si>
  <si>
    <t>STREK</t>
  </si>
  <si>
    <t>SVOA</t>
  </si>
  <si>
    <t>SYN-THAI</t>
  </si>
  <si>
    <t>M-STAR</t>
  </si>
  <si>
    <t>MODERN</t>
  </si>
  <si>
    <t>WPG INDIA</t>
  </si>
  <si>
    <t>EASE TEC</t>
  </si>
  <si>
    <t>SPECTRA PK</t>
  </si>
  <si>
    <t>SPECTRA LK</t>
  </si>
  <si>
    <t>WINSOFT</t>
  </si>
  <si>
    <t>SmartTec</t>
  </si>
  <si>
    <t>LEADER</t>
  </si>
  <si>
    <t>SYN-AU</t>
  </si>
  <si>
    <t>DOVE</t>
  </si>
  <si>
    <t>PB TECH</t>
  </si>
  <si>
    <t>SYN NZ</t>
  </si>
  <si>
    <t>ASAHI</t>
  </si>
  <si>
    <t>CFD</t>
  </si>
  <si>
    <t>JC HYUN</t>
  </si>
  <si>
    <t>PCDIRECT</t>
  </si>
  <si>
    <t>SYN HK</t>
  </si>
  <si>
    <t>宏燁</t>
  </si>
  <si>
    <t>青雲國際</t>
  </si>
  <si>
    <t>聯強</t>
  </si>
  <si>
    <t>GBT-USA</t>
  </si>
  <si>
    <t>JUKEBOX</t>
  </si>
  <si>
    <t>KABUM</t>
  </si>
  <si>
    <t>MAZER-USA</t>
  </si>
  <si>
    <t>PAUTA</t>
  </si>
  <si>
    <t>PICHAU-USA</t>
  </si>
  <si>
    <t>中嘉</t>
  </si>
  <si>
    <t>林宜儒#811378</t>
  </si>
  <si>
    <t>郭宜芳#811396</t>
  </si>
  <si>
    <t>林家儀#813326</t>
  </si>
  <si>
    <t>何湉歆#811372</t>
  </si>
  <si>
    <t>陳明薇#811311</t>
  </si>
  <si>
    <t>樊宇珊#813305</t>
  </si>
  <si>
    <t>唐潤培#813318</t>
  </si>
  <si>
    <t>劉麗森#811306</t>
  </si>
  <si>
    <t>吳怡萱#813335</t>
  </si>
  <si>
    <t>許家恩#811370</t>
  </si>
  <si>
    <t>葉蓁#811348</t>
  </si>
  <si>
    <t>干淑芳#811379</t>
  </si>
  <si>
    <t>游雪峰#813346</t>
  </si>
  <si>
    <t>盧鈺芳#813302</t>
  </si>
  <si>
    <t>謝岱芬#811342</t>
  </si>
  <si>
    <t>劉怡華#811390</t>
  </si>
  <si>
    <t>彭文郁#811315</t>
  </si>
  <si>
    <t>葉蕙甄#811325</t>
  </si>
  <si>
    <t>林佳韻#811312</t>
  </si>
  <si>
    <t>李苹#811320</t>
  </si>
  <si>
    <t>戴秋玉#811350</t>
  </si>
  <si>
    <t>吳冠儒#813404</t>
  </si>
  <si>
    <t xml:space="preserve"> </t>
  </si>
  <si>
    <t>ANVLINK-00</t>
  </si>
  <si>
    <t>N1030D2L-00</t>
  </si>
  <si>
    <t>N1030L2L-00</t>
  </si>
  <si>
    <t>N1030O2I-00</t>
  </si>
  <si>
    <t>N103D42L-00</t>
  </si>
  <si>
    <t>N105T4L-00</t>
  </si>
  <si>
    <t>N105TD4D-00</t>
  </si>
  <si>
    <t>N105TO4D-00</t>
  </si>
  <si>
    <t>N105TO4L-00</t>
  </si>
  <si>
    <t>N1650D4L-00</t>
  </si>
  <si>
    <t>N1650GO4-00</t>
  </si>
  <si>
    <t>N1650IO4-00</t>
  </si>
  <si>
    <t>N1650IX4-00</t>
  </si>
  <si>
    <t>N1650O4-00</t>
  </si>
  <si>
    <t>N1650O4L-00</t>
  </si>
  <si>
    <t>N1650W24-00</t>
  </si>
  <si>
    <t>N1650WO4-00</t>
  </si>
  <si>
    <t>N1656D4-00</t>
  </si>
  <si>
    <t>N1656D4L-00</t>
  </si>
  <si>
    <t>N1656EO4-00</t>
  </si>
  <si>
    <t>N1656O4-00</t>
  </si>
  <si>
    <t>N1656O4L-00</t>
  </si>
  <si>
    <t>N1656W24-00</t>
  </si>
  <si>
    <t>N1656WO4-00</t>
  </si>
  <si>
    <t>N165SD4-00</t>
  </si>
  <si>
    <t>N165SO4-00</t>
  </si>
  <si>
    <t>N165SWO4-00</t>
  </si>
  <si>
    <t>N1660D6-00</t>
  </si>
  <si>
    <t>N1660G6-00</t>
  </si>
  <si>
    <t>N1660GO6-00</t>
  </si>
  <si>
    <t>N1660IO6-00</t>
  </si>
  <si>
    <t>N1660O6-00</t>
  </si>
  <si>
    <t>N166SA-00</t>
  </si>
  <si>
    <t>N166SD6-00</t>
  </si>
  <si>
    <t>N166SG6-00</t>
  </si>
  <si>
    <t>N166SGO6-00</t>
  </si>
  <si>
    <t>N166SIO6-00</t>
  </si>
  <si>
    <t>N166SIX6-00</t>
  </si>
  <si>
    <t>N166SO6-00</t>
  </si>
  <si>
    <t>N166TGO6-00</t>
  </si>
  <si>
    <t>N166TIO6-00</t>
  </si>
  <si>
    <t>N166TIX6-00</t>
  </si>
  <si>
    <t>N166TO6-00</t>
  </si>
  <si>
    <t>N166TW26-00</t>
  </si>
  <si>
    <t>N2060D6-00</t>
  </si>
  <si>
    <t>N2060GP-00</t>
  </si>
  <si>
    <t>N2060IO6-00</t>
  </si>
  <si>
    <t>N2060IX6-00</t>
  </si>
  <si>
    <t>N2060O6-00</t>
  </si>
  <si>
    <t>N2060W26-00</t>
  </si>
  <si>
    <t>N2060WO6-00</t>
  </si>
  <si>
    <t>N206SW2-00</t>
  </si>
  <si>
    <t>N206SW2O-00</t>
  </si>
  <si>
    <t>N207SA-00</t>
  </si>
  <si>
    <t>N207SGOD-00</t>
  </si>
  <si>
    <t>N207SGWD-00</t>
  </si>
  <si>
    <t>N207SW-00</t>
  </si>
  <si>
    <t>N207SWO-00</t>
  </si>
  <si>
    <t>N208SG-00</t>
  </si>
  <si>
    <t>N208SGO-00</t>
  </si>
  <si>
    <t>N3060AE-00</t>
  </si>
  <si>
    <t>N3060E-00</t>
  </si>
  <si>
    <t>N3060EO-00</t>
  </si>
  <si>
    <t>N3060GO-00</t>
  </si>
  <si>
    <t>N3060VO-00</t>
  </si>
  <si>
    <t>N306TAE-00</t>
  </si>
  <si>
    <t>N306TAM-00</t>
  </si>
  <si>
    <t>N306TE-00</t>
  </si>
  <si>
    <t>N306TEO-00</t>
  </si>
  <si>
    <t>N306TGO-00</t>
  </si>
  <si>
    <t>N306TGOP-00</t>
  </si>
  <si>
    <t>N306TGP-00</t>
  </si>
  <si>
    <t>N306TVO-00</t>
  </si>
  <si>
    <t>N3070AM-00</t>
  </si>
  <si>
    <t>N3070E-00</t>
  </si>
  <si>
    <t>N3070EO-00</t>
  </si>
  <si>
    <t>N3070GO-00</t>
  </si>
  <si>
    <t>N3070VO-00</t>
  </si>
  <si>
    <t>N3080AM-00</t>
  </si>
  <si>
    <t>N3080AW-00</t>
  </si>
  <si>
    <t>N3080AWB-00</t>
  </si>
  <si>
    <t>N3080AX-00</t>
  </si>
  <si>
    <t>N3080E-00</t>
  </si>
  <si>
    <t>N3080EO-00</t>
  </si>
  <si>
    <t>N3080GO-00</t>
  </si>
  <si>
    <t>N3080GWB-00</t>
  </si>
  <si>
    <t>N3080IE-00</t>
  </si>
  <si>
    <t>N3080IE-AU</t>
  </si>
  <si>
    <t>N3080IE-CN</t>
  </si>
  <si>
    <t>N3080IE-JP</t>
  </si>
  <si>
    <t>N3080IE-KR</t>
  </si>
  <si>
    <t>N3080IE-TW</t>
  </si>
  <si>
    <t>N3080IE-US</t>
  </si>
  <si>
    <t>N3080T-00</t>
  </si>
  <si>
    <t>N3080VO-00</t>
  </si>
  <si>
    <t>N3090AM-00</t>
  </si>
  <si>
    <t>N3090AW-00</t>
  </si>
  <si>
    <t>N3090AWB-00</t>
  </si>
  <si>
    <t>N3090AX-00</t>
  </si>
  <si>
    <t>N3090E-00</t>
  </si>
  <si>
    <t>N3090EO-00</t>
  </si>
  <si>
    <t>N3090GO-00</t>
  </si>
  <si>
    <t>N3090IE-00</t>
  </si>
  <si>
    <t>N3090IE-CN</t>
  </si>
  <si>
    <t>N3090IE-JP</t>
  </si>
  <si>
    <t>N3090IE-KR</t>
  </si>
  <si>
    <t>N3090IE-US</t>
  </si>
  <si>
    <t>N3090T-00</t>
  </si>
  <si>
    <t>N3090T-EC</t>
  </si>
  <si>
    <t>N3090VO-00</t>
  </si>
  <si>
    <t>N38TAM-00</t>
  </si>
  <si>
    <t>N38TAX-00</t>
  </si>
  <si>
    <t>N71052IL-00</t>
  </si>
  <si>
    <t>N7105S2L-00</t>
  </si>
  <si>
    <t>N710D32L-00</t>
  </si>
  <si>
    <t>N710D52L-00</t>
  </si>
  <si>
    <t>N710D5GL-00</t>
  </si>
  <si>
    <t>N730D52I-00</t>
  </si>
  <si>
    <t>N730D52L-00</t>
  </si>
  <si>
    <t>R55XTD6-00</t>
  </si>
  <si>
    <t>R55XTD64-00</t>
  </si>
  <si>
    <t>R55XTGO-00</t>
  </si>
  <si>
    <t>R55XTGO4-00</t>
  </si>
  <si>
    <t>R55XTOC-00</t>
  </si>
  <si>
    <t>R55XTOC4-00</t>
  </si>
  <si>
    <t>R56XTGO-00</t>
  </si>
  <si>
    <t>R56XTWF-00</t>
  </si>
  <si>
    <t>R56XTWO-00</t>
  </si>
  <si>
    <t>R57G-00</t>
  </si>
  <si>
    <t>R57GO-00</t>
  </si>
  <si>
    <t>R57XTA-00</t>
  </si>
  <si>
    <t>R57XTG-00</t>
  </si>
  <si>
    <t>R57XTGO-00</t>
  </si>
  <si>
    <t>R67E-00</t>
  </si>
  <si>
    <t>R67GO-00</t>
  </si>
  <si>
    <t>R67XTAE-00</t>
  </si>
  <si>
    <t>R67XTB-00</t>
  </si>
  <si>
    <t>R67XTE-00</t>
  </si>
  <si>
    <t>R67XTGO-00</t>
  </si>
  <si>
    <t>R68AM-00</t>
  </si>
  <si>
    <t>R68B-00</t>
  </si>
  <si>
    <t>R68GO-00</t>
  </si>
  <si>
    <t>R68XTAM-00</t>
  </si>
  <si>
    <t>R68XTAMC-00</t>
  </si>
  <si>
    <t>R68XTB-00</t>
  </si>
  <si>
    <t>R68XTGO-00</t>
  </si>
  <si>
    <t>R69XTAM-00</t>
  </si>
  <si>
    <t>R69XTAWB-00</t>
  </si>
  <si>
    <t>R69XTB-00</t>
  </si>
  <si>
    <t>R69XTGO-00</t>
  </si>
  <si>
    <t>RX550D5-00</t>
  </si>
  <si>
    <t>RX570G8-00</t>
  </si>
  <si>
    <t>RX580G8-00</t>
  </si>
  <si>
    <t>RX582048-00</t>
  </si>
  <si>
    <t>RX590GME-00</t>
  </si>
  <si>
    <t>A</t>
  </si>
  <si>
    <t>UA1K</t>
  </si>
  <si>
    <t>N</t>
  </si>
  <si>
    <t>2021-03-14</t>
  </si>
  <si>
    <t>彩盒</t>
  </si>
  <si>
    <t>NETHERLANDS</t>
  </si>
  <si>
    <t>S</t>
  </si>
  <si>
    <t>B</t>
  </si>
  <si>
    <t>UA1E</t>
  </si>
  <si>
    <t>&lt;ARENA&gt;</t>
  </si>
  <si>
    <t>TURKEY</t>
  </si>
  <si>
    <t>CROATIA</t>
  </si>
  <si>
    <t>ISRAEL</t>
  </si>
  <si>
    <t>HUNGARY</t>
  </si>
  <si>
    <t>SERBIA</t>
  </si>
  <si>
    <t>SLOVENIA</t>
  </si>
  <si>
    <t>&lt;ENDEKS&gt;</t>
  </si>
  <si>
    <t>C</t>
  </si>
  <si>
    <t>&lt;VEKTRON&gt;</t>
  </si>
  <si>
    <t>UA1G</t>
  </si>
  <si>
    <t>U.K.</t>
  </si>
  <si>
    <t>UA1I</t>
  </si>
  <si>
    <t>FRANCE</t>
  </si>
  <si>
    <t>ITALY</t>
  </si>
  <si>
    <t>UA1J</t>
  </si>
  <si>
    <t>&lt;ACME&gt;</t>
  </si>
  <si>
    <t>LITHUANIA</t>
  </si>
  <si>
    <t>&lt;AL QULA&gt;</t>
  </si>
  <si>
    <t>LIBYA</t>
  </si>
  <si>
    <t>KAZAKHSTAN</t>
  </si>
  <si>
    <t>&lt;DAR&gt;</t>
  </si>
  <si>
    <t>KUWAIT</t>
  </si>
  <si>
    <t>&lt;DISTIMA&gt;</t>
  </si>
  <si>
    <t>U.A.E.</t>
  </si>
  <si>
    <t>&lt;DISTRIPLUS FZE&gt;</t>
  </si>
  <si>
    <t>RUSSIA</t>
  </si>
  <si>
    <t>&lt;ELKO&gt;</t>
  </si>
  <si>
    <t>LATVIA</t>
  </si>
  <si>
    <t>&lt;FRONTOSA&gt;</t>
  </si>
  <si>
    <t>R.S.A.</t>
  </si>
  <si>
    <t>&lt;GSME-D&gt;</t>
  </si>
  <si>
    <t>&lt;GAMMA&gt;</t>
  </si>
  <si>
    <t>EGYPT</t>
  </si>
  <si>
    <t>UKRAINE</t>
  </si>
  <si>
    <t>&lt;MEIT&gt;</t>
  </si>
  <si>
    <t>LEBANON</t>
  </si>
  <si>
    <t>&lt;MTC&gt;</t>
  </si>
  <si>
    <t>SAUDI ARABIA</t>
  </si>
  <si>
    <t>&lt;BQ&gt;</t>
  </si>
  <si>
    <t>&lt;BQ-G&gt;</t>
  </si>
  <si>
    <t>&lt;ORDI&gt;</t>
  </si>
  <si>
    <t>ESTONIA</t>
  </si>
  <si>
    <t>&lt;RECTRON&gt;</t>
  </si>
  <si>
    <t>&lt;SUNCOMP&gt;</t>
  </si>
  <si>
    <t>&lt;WINTEK&gt;</t>
  </si>
  <si>
    <t>TUNISIA</t>
  </si>
  <si>
    <t>&lt;MUSTEK&gt;</t>
  </si>
  <si>
    <t>UA2A</t>
  </si>
  <si>
    <t>&lt;BAN LEON&gt;</t>
  </si>
  <si>
    <t>MALAYSIA</t>
  </si>
  <si>
    <t>&lt;CDL&gt;</t>
  </si>
  <si>
    <t>SINGAPORE</t>
  </si>
  <si>
    <t>&lt;DYNAMIC&gt;</t>
  </si>
  <si>
    <t>FOR AGS</t>
  </si>
  <si>
    <t>&lt;JS&gt;</t>
  </si>
  <si>
    <t>INDONESIA</t>
  </si>
  <si>
    <t>&lt;MODERN&gt;</t>
  </si>
  <si>
    <t>CAMBODIA</t>
  </si>
  <si>
    <t>VIETNAM</t>
  </si>
  <si>
    <t>ADD</t>
  </si>
  <si>
    <t>&lt;N-TECH&gt;</t>
  </si>
  <si>
    <t>&lt;SERIAL&gt;</t>
  </si>
  <si>
    <t>&lt;STREK&gt;</t>
  </si>
  <si>
    <t>THAILAND</t>
  </si>
  <si>
    <t>&lt;SVOA&gt;</t>
  </si>
  <si>
    <t>&lt;SYNNEX-THAI&gt;</t>
  </si>
  <si>
    <t>PHILIPPINES</t>
  </si>
  <si>
    <t>UA2B</t>
  </si>
  <si>
    <t>&lt;EASE TEC&gt;</t>
  </si>
  <si>
    <t>PAKISTAN</t>
  </si>
  <si>
    <t>DEL</t>
  </si>
  <si>
    <t>BANGLADESH</t>
  </si>
  <si>
    <t>&lt;SPECTRA LK&gt;</t>
  </si>
  <si>
    <t>SRI LANKA</t>
  </si>
  <si>
    <t>&lt;SPECTRA&gt;</t>
  </si>
  <si>
    <t>&lt;WINSOFT&gt;</t>
  </si>
  <si>
    <t>待PO</t>
  </si>
  <si>
    <t>WPG</t>
  </si>
  <si>
    <t>INDIA</t>
  </si>
  <si>
    <t>UA2C</t>
  </si>
  <si>
    <t>JAPAN</t>
  </si>
  <si>
    <t>蜂巢</t>
  </si>
  <si>
    <t>NEW ZEALAND</t>
  </si>
  <si>
    <t>KOREA</t>
  </si>
  <si>
    <t>AUSTRALIA</t>
  </si>
  <si>
    <t>&lt;PCDIRECT&gt;</t>
  </si>
  <si>
    <t>T</t>
  </si>
  <si>
    <t>&lt;SYNNEX HK&gt;</t>
  </si>
  <si>
    <t>HONG KONG</t>
  </si>
  <si>
    <t>TAIWAN</t>
  </si>
  <si>
    <t>UA3A</t>
  </si>
  <si>
    <t>U.S.A.</t>
  </si>
  <si>
    <t>UA3B</t>
  </si>
  <si>
    <t>GBT-CA</t>
  </si>
  <si>
    <t>UA3C</t>
  </si>
  <si>
    <t>ARGENTINA</t>
  </si>
  <si>
    <t>UA3E</t>
  </si>
  <si>
    <t>DIRECT SHIP</t>
  </si>
  <si>
    <t>&lt;KABUM&gt;</t>
  </si>
  <si>
    <t>BRAZIL</t>
  </si>
  <si>
    <t>DROP SHIP</t>
  </si>
  <si>
    <t>&lt;MAZER&gt;</t>
  </si>
  <si>
    <t>&lt;PAUTA&gt;</t>
  </si>
  <si>
    <t>&lt;PICHAU&gt;</t>
  </si>
  <si>
    <t>UA7A</t>
  </si>
  <si>
    <t>CHINA</t>
  </si>
  <si>
    <t>GC-ANVLINK</t>
  </si>
  <si>
    <t>GV-N3080IXEB-10GD</t>
  </si>
  <si>
    <t>GV-N3090IXEB-24GD</t>
  </si>
  <si>
    <t>GV-N1030D5-2GL</t>
  </si>
  <si>
    <t>GV-N1030SL-2GL</t>
  </si>
  <si>
    <t>GV-N1030OC-2GI</t>
  </si>
  <si>
    <t>GV-N1030D4-2GL</t>
  </si>
  <si>
    <t>GV-N105T-4GL</t>
  </si>
  <si>
    <t>GV-N105TD5-4GD</t>
  </si>
  <si>
    <t>GV-N105TOC-4GD</t>
  </si>
  <si>
    <t>GV-N105TOC-4GL</t>
  </si>
  <si>
    <t>GV-N1650D5-4GL</t>
  </si>
  <si>
    <t>GV-N1650GAMING OC-4GD</t>
  </si>
  <si>
    <t>GV-N1650IXOC-4GD</t>
  </si>
  <si>
    <t>GV-N1650IX-4GD</t>
  </si>
  <si>
    <t>GV-N1650OC-4GD</t>
  </si>
  <si>
    <t>GV-N1650OC-4GL</t>
  </si>
  <si>
    <t>GV-N1650WF2-4GD</t>
  </si>
  <si>
    <t>GV-N1650WF2OC-4GD</t>
  </si>
  <si>
    <t>GV-N1656D6-4GD</t>
  </si>
  <si>
    <t>GV-N1656D6-4GL</t>
  </si>
  <si>
    <t>GV-N1656EAGLE OC-4GD</t>
  </si>
  <si>
    <t>GV-N1656OC-4GD</t>
  </si>
  <si>
    <t>GV-N1656OC-4GL</t>
  </si>
  <si>
    <t>GV-N1656WF2-4GD</t>
  </si>
  <si>
    <t>GV-N1656WF2OC-4GD</t>
  </si>
  <si>
    <t>GV-N165SD6-4GD</t>
  </si>
  <si>
    <t>GV-N165SOC-4GD</t>
  </si>
  <si>
    <t>GV-N165SWF2OC-4GD</t>
  </si>
  <si>
    <t>GV-N1660D5-6GD</t>
  </si>
  <si>
    <t>GV-N1660GAMING-6GD</t>
  </si>
  <si>
    <t>GV-N1660GAMING OC-6GD</t>
  </si>
  <si>
    <t>GV-N1660IXOC-6GD</t>
  </si>
  <si>
    <t>GV-N1660OC-6GD</t>
  </si>
  <si>
    <t>GV-N166SAORUS-6GD</t>
  </si>
  <si>
    <t>GV-N166SD6-6GD</t>
  </si>
  <si>
    <t>GV-N166SGAMING-6GD</t>
  </si>
  <si>
    <t>GV-N166SGAMING OC-6GD</t>
  </si>
  <si>
    <t>GV-N166SIXOC-6GD</t>
  </si>
  <si>
    <t>GV-N166SIX-6GD</t>
  </si>
  <si>
    <t>GV-N166SOC-6GD</t>
  </si>
  <si>
    <t>GV-N166TGAMING OC-6GD</t>
  </si>
  <si>
    <t>GV-N166TIXOC-6GD</t>
  </si>
  <si>
    <t>GV-N166TIX-6GD</t>
  </si>
  <si>
    <t>GV-N166TOC-6GD</t>
  </si>
  <si>
    <t>GV-N166TWF2-6GD</t>
  </si>
  <si>
    <t>GV-N2060D6-6GD</t>
  </si>
  <si>
    <t>GV-N2060GAMINGOC PRO-6GD</t>
  </si>
  <si>
    <t>GV-N2060IXOC-6GD</t>
  </si>
  <si>
    <t>GV-N2060IX-6GD</t>
  </si>
  <si>
    <t>GV-N2060OC-6GD</t>
  </si>
  <si>
    <t>GV-N2060WF2-6GD</t>
  </si>
  <si>
    <t>GV-N2060WF2OC-6GD</t>
  </si>
  <si>
    <t>GV-N206SWF2-8GD</t>
  </si>
  <si>
    <t>GV-N206SWF2OC-8GD</t>
  </si>
  <si>
    <t>GV-N207SAORUS-8GC</t>
  </si>
  <si>
    <t>GV-N207SGAMING OC-8GD</t>
  </si>
  <si>
    <t>GV-N207SGAMINGOC WHITE-8GD</t>
  </si>
  <si>
    <t>GV-N207SWF3-8GD</t>
  </si>
  <si>
    <t>GV-N207SWF3OC-8GD</t>
  </si>
  <si>
    <t>GV-N208SGAMING-8GC</t>
  </si>
  <si>
    <t>GV-N208SGAMING OC-8GC</t>
  </si>
  <si>
    <t>GV-N3060AORUS E-12GD</t>
  </si>
  <si>
    <t>GV-N3060EAGLE-12GD</t>
  </si>
  <si>
    <t>GV-N3060EAGLE OC-12GD</t>
  </si>
  <si>
    <t>GV-N3060GAMING OC-12GD</t>
  </si>
  <si>
    <t>GV-N3060VISION OC-12GD</t>
  </si>
  <si>
    <t>GV-N306TAORUS E-8GD</t>
  </si>
  <si>
    <t>GV-N306TAORUS M-8GD</t>
  </si>
  <si>
    <t>GV-N306TEAGLE-8GD</t>
  </si>
  <si>
    <t>GV-N306TEAGLE OC-8GD</t>
  </si>
  <si>
    <t>GV-N306TGAMING OC-8GD</t>
  </si>
  <si>
    <t>GV-N306TGAMINGOC PRO-8GD</t>
  </si>
  <si>
    <t>GV-N306TGAMING PRO-8GD</t>
  </si>
  <si>
    <t>GV-N306TVISION OC-8GD</t>
  </si>
  <si>
    <t>GV-N3070AORUS M-8GD</t>
  </si>
  <si>
    <t>GV-N3070EAGLE-8GD</t>
  </si>
  <si>
    <t>GV-N3070EAGLE OC-8GD</t>
  </si>
  <si>
    <t>GV-N3070GAMING OC-8GD</t>
  </si>
  <si>
    <t>GV-N3070VISION OC-8GD</t>
  </si>
  <si>
    <t>GV-N3080AORUS M-10GD</t>
  </si>
  <si>
    <t>GV-N3080AORUSX W-10GD</t>
  </si>
  <si>
    <t>GV-N3080AORUSX WB-10GD</t>
  </si>
  <si>
    <t>GV-N3080AORUS X-10GD</t>
  </si>
  <si>
    <t>GV-N3080EAGLE-10GD</t>
  </si>
  <si>
    <t>GV-N3080EAGLE OC-10GD</t>
  </si>
  <si>
    <t>GV-N3080GAMING OC-10GD</t>
  </si>
  <si>
    <t>GV-N3080GAMINGOC WB-10GD</t>
  </si>
  <si>
    <t>GV-N3080TURBO-10GD</t>
  </si>
  <si>
    <t>GV-N3080VISION OC-10GD</t>
  </si>
  <si>
    <t>GV-N3090AORUS M-24GD</t>
  </si>
  <si>
    <t>GV-N3090AORUSX W-24GD</t>
  </si>
  <si>
    <t>GV-N3090AORUSX WB-24GD</t>
  </si>
  <si>
    <t>GV-N3090AORUS X-24GD</t>
  </si>
  <si>
    <t>GV-N3090EAGLE-24GD</t>
  </si>
  <si>
    <t>GV-N3090EAGLE OC-24GD</t>
  </si>
  <si>
    <t>GV-N3090GAMING OC-24GD</t>
  </si>
  <si>
    <t>GV-N3090TURBO-24GD</t>
  </si>
  <si>
    <t>GV-N3090VISION OC-24GD</t>
  </si>
  <si>
    <t>GV-N308TAORUS M-12GD</t>
  </si>
  <si>
    <t>GV-N308TAORUS X-12GD</t>
  </si>
  <si>
    <t>GV-N710D5-2GIL</t>
  </si>
  <si>
    <t>GV-N710D5SL-2GL</t>
  </si>
  <si>
    <t>GV-N710D3-2GL</t>
  </si>
  <si>
    <t>GV-N710D5-2GL</t>
  </si>
  <si>
    <t>GV-N710D5-1GL</t>
  </si>
  <si>
    <t>GV-N730D5-2GI</t>
  </si>
  <si>
    <t>GV-N730D5-2GL</t>
  </si>
  <si>
    <t>GV-R55XTD6-8GD</t>
  </si>
  <si>
    <t>GV-R55XTD6-4GD</t>
  </si>
  <si>
    <t>GV-R55XTGAMING OC-8GD</t>
  </si>
  <si>
    <t>GV-R55XTGAMING OC-4GD</t>
  </si>
  <si>
    <t>GV-R55XTOC-8GD</t>
  </si>
  <si>
    <t>GV-R55XTOC-4GD</t>
  </si>
  <si>
    <t>GV-R56XTGAMING OC-6GD</t>
  </si>
  <si>
    <t>GV-R56XTWF2-6GD</t>
  </si>
  <si>
    <t>GV-R56XTWF2OC-6GD</t>
  </si>
  <si>
    <t>GV-R57GAMING-8GD</t>
  </si>
  <si>
    <t>GV-R57GAMING OC-8GD</t>
  </si>
  <si>
    <t>GV-R57XTAORUS-8GD</t>
  </si>
  <si>
    <t>GV-R57XTGAMING-8GD</t>
  </si>
  <si>
    <t>GV-R57XTGAMING OC-8GD</t>
  </si>
  <si>
    <t>GV-R67EAGLE-6GD</t>
  </si>
  <si>
    <t>GV-R67GAMING OC-6GD</t>
  </si>
  <si>
    <t>GV-R67XTAORUS E-12GD</t>
  </si>
  <si>
    <t>GV-R67XT-12GD-B</t>
  </si>
  <si>
    <t>GV-R67XTEAGLE-12GD</t>
  </si>
  <si>
    <t>GV-R68AORUS M-16GD</t>
  </si>
  <si>
    <t>GV-R68-16GC-B</t>
  </si>
  <si>
    <t>GV-R68GAMING OC-16GD</t>
  </si>
  <si>
    <t>GV-R68XTAORUS M-16GD</t>
  </si>
  <si>
    <t>GV-R68XTAORUS M-16GC</t>
  </si>
  <si>
    <t>GV-R68XT-16GC-B</t>
  </si>
  <si>
    <t>GV-R68XTGAMING OC-16GD</t>
  </si>
  <si>
    <t>GV-R69XTAORUS M-16GD</t>
  </si>
  <si>
    <t>GV-R69XTAORUSX WB-16GD</t>
  </si>
  <si>
    <t>GV-R69XT-16GC-B</t>
  </si>
  <si>
    <t>GV-R69XTGAMING OC-16GD</t>
  </si>
  <si>
    <t>GV-RX550D5-2GD</t>
  </si>
  <si>
    <t>GV-RX570GAMING-8GD</t>
  </si>
  <si>
    <t>GV-RX580GAMING-8GD</t>
  </si>
  <si>
    <t>GV-RX580 2048SP-8GD</t>
  </si>
  <si>
    <t>GV-RX590 GME-8GD</t>
  </si>
  <si>
    <t>R69XTAM-00-10</t>
  </si>
  <si>
    <t>R68XTAMC-00-10</t>
  </si>
  <si>
    <t>R68XTAM-00-10</t>
  </si>
  <si>
    <t>R68AM-00-10</t>
  </si>
  <si>
    <t>R68GO-00-10</t>
  </si>
  <si>
    <t>R67XTAE-00-10</t>
  </si>
  <si>
    <t>R67XTGO-00-10</t>
  </si>
  <si>
    <t>N3090IE-00-10</t>
  </si>
  <si>
    <t>N3090AW-00-10</t>
  </si>
  <si>
    <t>N3090AWB-00-10</t>
  </si>
  <si>
    <t>N3090AX-00-10</t>
  </si>
  <si>
    <t>N3090GO-00-10</t>
  </si>
  <si>
    <t>N3090T-00-10</t>
  </si>
  <si>
    <t>N3080AW-00-10</t>
  </si>
  <si>
    <t>N3080AWB-00-10</t>
  </si>
  <si>
    <t>N3080AX-00-10</t>
  </si>
  <si>
    <t>N3080GO-00-10</t>
  </si>
  <si>
    <t>N3070AM-00-11</t>
  </si>
  <si>
    <t>N3070GO-00-10</t>
  </si>
  <si>
    <t>N3070VO-00-10</t>
  </si>
  <si>
    <t>N306TAM-00-10</t>
  </si>
  <si>
    <t>N306TAE-00-10</t>
  </si>
  <si>
    <t>N306TVO-00-10</t>
  </si>
  <si>
    <t>N3060AE-00-10</t>
  </si>
  <si>
    <t>N3060GO-00-10</t>
  </si>
  <si>
    <t>N3060VO-00-10</t>
  </si>
  <si>
    <t>N3060EO-00-10</t>
  </si>
  <si>
    <t>N2060O6-00-20</t>
  </si>
  <si>
    <t>N2060D6-00-10</t>
  </si>
  <si>
    <t>N166SO6-00-10</t>
  </si>
  <si>
    <t>N166SD6-00-10</t>
  </si>
  <si>
    <t>N1660O6-00-10</t>
  </si>
  <si>
    <t>N1656WO4-00-10</t>
  </si>
  <si>
    <t>N1656O4L-00-10</t>
  </si>
  <si>
    <t>N730D52I-00-20</t>
  </si>
  <si>
    <t>N710D32L-00-20</t>
  </si>
  <si>
    <t>9CANVLINK-00-10</t>
  </si>
  <si>
    <t>9VN1030D2L-00-10</t>
  </si>
  <si>
    <t>9VN1030L2L-00-10</t>
  </si>
  <si>
    <t>9VN1030O2I-00-10</t>
  </si>
  <si>
    <t>9VN103D42L-00-10</t>
  </si>
  <si>
    <t>9VN105T4L-00-10</t>
  </si>
  <si>
    <t>9VN105TD4D-00-12</t>
  </si>
  <si>
    <t>9VN105TO4D-00-12</t>
  </si>
  <si>
    <t>9VN105TO4L-00-10</t>
  </si>
  <si>
    <t>9VN1650D4L-00-10</t>
  </si>
  <si>
    <t>9VN1650GO4-00-20</t>
  </si>
  <si>
    <t>9VN1650IO4-00-10</t>
  </si>
  <si>
    <t>9VN1650IX4-00-10</t>
  </si>
  <si>
    <t>9VN1650O4-00-10</t>
  </si>
  <si>
    <t>9VN1650O4L-00-10</t>
  </si>
  <si>
    <t>9VN1650W24-00-10</t>
  </si>
  <si>
    <t>9VN1650WO4-00-10</t>
  </si>
  <si>
    <t>9VN1656D4-00-20</t>
  </si>
  <si>
    <t>9VN1656D4L-00-10</t>
  </si>
  <si>
    <t>9VN1656EO4-00-10</t>
  </si>
  <si>
    <t>9VN1656O4-00-10</t>
  </si>
  <si>
    <t>9VN1656O4L-00-10</t>
  </si>
  <si>
    <t>9VN1656W24-00-10</t>
  </si>
  <si>
    <t>9VN1656WO4-00-10</t>
  </si>
  <si>
    <t>9VN165SD4-00-10</t>
  </si>
  <si>
    <t>9VN165SO4-00-10</t>
  </si>
  <si>
    <t>9VN165SWO4-00-10</t>
  </si>
  <si>
    <t>9VN1660D6-00-10</t>
  </si>
  <si>
    <t>9VN1660G6-00-10</t>
  </si>
  <si>
    <t>9VN1660GO6-00-10</t>
  </si>
  <si>
    <t>9VN1660IO6-00-10</t>
  </si>
  <si>
    <t>9VN1660O6-00-10</t>
  </si>
  <si>
    <t>9VN166SA-00-10</t>
  </si>
  <si>
    <t>9VN166SD6-00-10</t>
  </si>
  <si>
    <t>9VN166SG6-00-10</t>
  </si>
  <si>
    <t>9VN166SGO6-00-10</t>
  </si>
  <si>
    <t>9VN166SIO6-00-10</t>
  </si>
  <si>
    <t>9VN166SIX6-00-10</t>
  </si>
  <si>
    <t>9VN166SO6-00-10</t>
  </si>
  <si>
    <t>9VN166TGO6-00-10</t>
  </si>
  <si>
    <t>9VN166TIO6-00-10</t>
  </si>
  <si>
    <t>9VN166TIX6-00-10</t>
  </si>
  <si>
    <t>9VN166TO6-00-10</t>
  </si>
  <si>
    <t>9VN166TW26-00-10</t>
  </si>
  <si>
    <t>9VN2060D6-00-10</t>
  </si>
  <si>
    <t>9VN2060GP-00-20</t>
  </si>
  <si>
    <t>9VN2060IO6-00-20</t>
  </si>
  <si>
    <t>9VN2060IX6-00-10</t>
  </si>
  <si>
    <t>9VN2060O6-00-20</t>
  </si>
  <si>
    <t>9VN2060W26-00-20</t>
  </si>
  <si>
    <t>9VN2060WO6-00-20</t>
  </si>
  <si>
    <t>9VN206SW2-00-20</t>
  </si>
  <si>
    <t>9VN206SW2O-00-20</t>
  </si>
  <si>
    <t>9VN207SA-00-20</t>
  </si>
  <si>
    <t>9VN207SGOD-00-11</t>
  </si>
  <si>
    <t>9VN207SGWD-00-11</t>
  </si>
  <si>
    <t>9VN207SW-00-11</t>
  </si>
  <si>
    <t>9VN207SWO-00-11</t>
  </si>
  <si>
    <t>9VN208SG-00-20</t>
  </si>
  <si>
    <t>9VN208SGO-00-20</t>
  </si>
  <si>
    <t>9VN3060AE-00-10</t>
  </si>
  <si>
    <t>9VN3060E-00-10</t>
  </si>
  <si>
    <t>9VN3060EO-00-10</t>
  </si>
  <si>
    <t>9VN3060GO-00-10</t>
  </si>
  <si>
    <t>9VN3060VO-00-10</t>
  </si>
  <si>
    <t>9VN306TAE-00-10</t>
  </si>
  <si>
    <t>9VN306TAM-00-10</t>
  </si>
  <si>
    <t>9VN306TE-00-10</t>
  </si>
  <si>
    <t>9VN306TEO-00-10</t>
  </si>
  <si>
    <t>9VN306TGO-00-10</t>
  </si>
  <si>
    <t>9VN306TGOP-00-20</t>
  </si>
  <si>
    <t>9VN306TGP-00-10</t>
  </si>
  <si>
    <t>9VN306TVO-00-10</t>
  </si>
  <si>
    <t>9VN3070AM-00-11</t>
  </si>
  <si>
    <t>9VN3070E-00-10</t>
  </si>
  <si>
    <t>9VN3070EO-00-10</t>
  </si>
  <si>
    <t>9VN3070GO-00-10</t>
  </si>
  <si>
    <t>9VN3070VO-00-10</t>
  </si>
  <si>
    <t>9VN3080AM-00-20</t>
  </si>
  <si>
    <t>9VN3080AW-00-10</t>
  </si>
  <si>
    <t>9VN3080AWB-00-10</t>
  </si>
  <si>
    <t>9VN3080AX-00-10</t>
  </si>
  <si>
    <t>9VN3080E-00-10</t>
  </si>
  <si>
    <t>9VN3080EO-00-10</t>
  </si>
  <si>
    <t>9VN3080GO-00-10</t>
  </si>
  <si>
    <t>9VN3080GWB-00-10</t>
  </si>
  <si>
    <t>9AN3080IE-AU-10</t>
  </si>
  <si>
    <t>9AN3080IE-CN-10</t>
  </si>
  <si>
    <t>9AN3080IE-JP-10</t>
  </si>
  <si>
    <t>9AN3080IE-KR-10</t>
  </si>
  <si>
    <t>9AN3080IE-TW-10</t>
  </si>
  <si>
    <t>9AN3080IE-US-10</t>
  </si>
  <si>
    <t>9VN3080T-00-10</t>
  </si>
  <si>
    <t>9VN3080VO-00-10</t>
  </si>
  <si>
    <t>9VN3090AM-00-20</t>
  </si>
  <si>
    <t>9VN3090AW-00-10</t>
  </si>
  <si>
    <t>9VN3090AWB-00-10</t>
  </si>
  <si>
    <t>9VN3090AX-00-10</t>
  </si>
  <si>
    <t>9VN3090E-00-10</t>
  </si>
  <si>
    <t>9VN3090EO-00-10</t>
  </si>
  <si>
    <t>9VN3090GO-00-10</t>
  </si>
  <si>
    <t>9AN3090IE-00-10</t>
  </si>
  <si>
    <t>9AN3090IE-CN-10</t>
  </si>
  <si>
    <t>9AN3090IE-JP-10</t>
  </si>
  <si>
    <t>9AN3090IE-KR-10</t>
  </si>
  <si>
    <t>9AN3090IE-US-10</t>
  </si>
  <si>
    <t>9VN3090T-00-10</t>
  </si>
  <si>
    <t>9VN3090T-EC-10</t>
  </si>
  <si>
    <t>9VN3090VO-00-10</t>
  </si>
  <si>
    <t>9VN38TAM-00-10</t>
  </si>
  <si>
    <t>9VN38TAX-00-10</t>
  </si>
  <si>
    <t>9VN71052IL-00-10</t>
  </si>
  <si>
    <t>9VN7105S2L-00-10</t>
  </si>
  <si>
    <t>9VN710D32L-00-20</t>
  </si>
  <si>
    <t>9VN710D52L-00-10</t>
  </si>
  <si>
    <t>9VN710D5GL-00-20</t>
  </si>
  <si>
    <t>9VN730D52I-00-20</t>
  </si>
  <si>
    <t>9VN730D52L-00-10</t>
  </si>
  <si>
    <t>9VR55XTD6-00-20</t>
  </si>
  <si>
    <t>9VR55XTD64-00-20</t>
  </si>
  <si>
    <t>9VR55XTGO-00-10</t>
  </si>
  <si>
    <t>9VR55XTGO4-00-10</t>
  </si>
  <si>
    <t>9VR55XTOC-00-20</t>
  </si>
  <si>
    <t>9VR55XTOC4-00-20</t>
  </si>
  <si>
    <t>9VR56XTGO-00-20</t>
  </si>
  <si>
    <t>9VR56XTWF-00-20</t>
  </si>
  <si>
    <t>9VR56XTWO-00-20</t>
  </si>
  <si>
    <t>9VR57G-00-10</t>
  </si>
  <si>
    <t>9VR57GO-00-11</t>
  </si>
  <si>
    <t>9VR57XTA-00-20</t>
  </si>
  <si>
    <t>9VR57XTG-00-20</t>
  </si>
  <si>
    <t>9VR57XTGO-00-20</t>
  </si>
  <si>
    <t>9VR67E-00-10</t>
  </si>
  <si>
    <t>9VR67GO-00-10</t>
  </si>
  <si>
    <t>9VR67XTAE-00-10</t>
  </si>
  <si>
    <t>9VR67XTB-00-10</t>
  </si>
  <si>
    <t>9VR67XTE-00-10</t>
  </si>
  <si>
    <t>9VR67XTGO-00-10</t>
  </si>
  <si>
    <t>9VR68AM-00-10</t>
  </si>
  <si>
    <t>9VR68B-00-10</t>
  </si>
  <si>
    <t>9VR68GO-00-10</t>
  </si>
  <si>
    <t>9VR68XTAM-00-10</t>
  </si>
  <si>
    <t>9VR68XTAMC-00-10</t>
  </si>
  <si>
    <t>9VR68XTB-00-10</t>
  </si>
  <si>
    <t>9VR68XTGO-00-10</t>
  </si>
  <si>
    <t>9VR69XTAM-00-10</t>
  </si>
  <si>
    <t>9VR69XTAWB-00-10</t>
  </si>
  <si>
    <t>9VR69XTB-00-10</t>
  </si>
  <si>
    <t>9VR69XTGO-00-10</t>
  </si>
  <si>
    <t>9VRX550D5-00-20</t>
  </si>
  <si>
    <t>9VRX570G8-00-20</t>
  </si>
  <si>
    <t>9VRX580G8-00-20</t>
  </si>
  <si>
    <t>9VRX582048-00-20</t>
  </si>
  <si>
    <t>9VRX590GME-00-10</t>
  </si>
  <si>
    <t>工單W05周開立, L/T不足</t>
  </si>
  <si>
    <t>缺DDR</t>
  </si>
  <si>
    <t>無庫存</t>
  </si>
  <si>
    <t>EOL</t>
  </si>
  <si>
    <t>庫存不足</t>
  </si>
  <si>
    <t>GPU本周配貨*2.2K</t>
  </si>
  <si>
    <t>缺GPU</t>
  </si>
  <si>
    <t>工單L/T不足</t>
  </si>
  <si>
    <t>GPU本周配貨*17.5K</t>
  </si>
  <si>
    <t>GPU本周配貨*7.2K</t>
  </si>
  <si>
    <t>GPU本周配貨*3K</t>
  </si>
  <si>
    <t>GPU本周配貨*1.4K</t>
  </si>
  <si>
    <t/>
  </si>
  <si>
    <t>GPU本周配貨*9K</t>
  </si>
  <si>
    <t>GPU本周配貨*2K</t>
  </si>
  <si>
    <t>HOLD</t>
  </si>
  <si>
    <t>GPU本周配貨*4K</t>
  </si>
  <si>
    <t>外購卡無進料</t>
  </si>
  <si>
    <t>GPU本周配貨*0.48K</t>
  </si>
  <si>
    <t>DG/GBM</t>
    <phoneticPr fontId="1" type="noConversion"/>
  </si>
  <si>
    <t>GBM/NP</t>
    <phoneticPr fontId="1" type="noConversion"/>
  </si>
  <si>
    <t>DG/GBM/NP</t>
    <phoneticPr fontId="1" type="noConversion"/>
  </si>
  <si>
    <t>UO2-L30211</t>
  </si>
  <si>
    <t>UO2-L30212</t>
  </si>
  <si>
    <t>UO2-L30213</t>
  </si>
  <si>
    <t>UO2-L30214</t>
  </si>
  <si>
    <t>UO2-L30217</t>
  </si>
  <si>
    <t>UO2-L30219</t>
  </si>
  <si>
    <t>X</t>
    <phoneticPr fontId="1" type="noConversion"/>
  </si>
  <si>
    <t>UO1-L30127</t>
  </si>
  <si>
    <t>A</t>
    <phoneticPr fontId="1" type="noConversion"/>
  </si>
  <si>
    <t>UO2-L30215</t>
  </si>
  <si>
    <t>UO2-L30216</t>
  </si>
  <si>
    <t>UO2-L30220</t>
  </si>
  <si>
    <t>UO2-L30221</t>
  </si>
  <si>
    <t>UO2-L30203</t>
    <phoneticPr fontId="1" type="noConversion"/>
  </si>
  <si>
    <t>UO2-L30195</t>
    <phoneticPr fontId="1" type="noConversion"/>
  </si>
  <si>
    <t>UO2-L30201</t>
    <phoneticPr fontId="1" type="noConversion"/>
  </si>
  <si>
    <t>UO2-L30202</t>
    <phoneticPr fontId="1" type="noConversion"/>
  </si>
  <si>
    <t>UO2-L30202</t>
    <phoneticPr fontId="1" type="noConversion"/>
  </si>
  <si>
    <t>UO2-L30187</t>
    <phoneticPr fontId="1" type="noConversion"/>
  </si>
  <si>
    <t>UO2-L30197</t>
    <phoneticPr fontId="1" type="noConversion"/>
  </si>
  <si>
    <t>UO2-L30199</t>
    <phoneticPr fontId="1" type="noConversion"/>
  </si>
  <si>
    <t>UO2-L30204</t>
    <phoneticPr fontId="1" type="noConversion"/>
  </si>
  <si>
    <t>UO2-L30191</t>
    <phoneticPr fontId="1" type="noConversion"/>
  </si>
  <si>
    <t>UO2-L30222</t>
    <phoneticPr fontId="1" type="noConversion"/>
  </si>
  <si>
    <t>UO2-L30192</t>
    <phoneticPr fontId="1" type="noConversion"/>
  </si>
  <si>
    <t>UO2-L30227</t>
  </si>
  <si>
    <t>UO2-L30223</t>
  </si>
  <si>
    <t>UO2-L30228</t>
  </si>
  <si>
    <t>UO2-L30224</t>
  </si>
  <si>
    <t>UO2-L30225</t>
  </si>
  <si>
    <t>X</t>
    <phoneticPr fontId="1" type="noConversion"/>
  </si>
  <si>
    <t>UO2-L30266</t>
    <phoneticPr fontId="1" type="noConversion"/>
  </si>
  <si>
    <t>UO2-L30268</t>
    <phoneticPr fontId="1" type="noConversion"/>
  </si>
  <si>
    <t>UO1-L30149</t>
    <phoneticPr fontId="1" type="noConversion"/>
  </si>
  <si>
    <t>UO1-L30151</t>
    <phoneticPr fontId="1" type="noConversion"/>
  </si>
  <si>
    <t>UO2-L30305</t>
  </si>
  <si>
    <t>UO1-L30186</t>
  </si>
  <si>
    <t>UO2-L30306</t>
  </si>
  <si>
    <t>UO2-L30307</t>
  </si>
  <si>
    <t>GV-R67XTGAMING OC-12GD</t>
    <phoneticPr fontId="1" type="noConversion"/>
  </si>
  <si>
    <t>DICKER</t>
    <phoneticPr fontId="1" type="noConversion"/>
  </si>
  <si>
    <t>UO2-L30311</t>
  </si>
  <si>
    <t>UO1-L30190</t>
  </si>
  <si>
    <t>UO2-L30313</t>
  </si>
  <si>
    <t>UO2-L30312</t>
  </si>
  <si>
    <t>UO1-L30193</t>
  </si>
  <si>
    <t>UO2-L30324</t>
  </si>
  <si>
    <t>X</t>
    <phoneticPr fontId="1" type="noConversion"/>
  </si>
  <si>
    <t>X</t>
    <phoneticPr fontId="1" type="noConversion"/>
  </si>
  <si>
    <t>FTR</t>
    <phoneticPr fontId="1" type="noConversion"/>
  </si>
  <si>
    <t>ONE</t>
    <phoneticPr fontId="1" type="noConversion"/>
  </si>
  <si>
    <t>FTR</t>
    <phoneticPr fontId="1" type="noConversion"/>
  </si>
  <si>
    <t>FTR</t>
    <phoneticPr fontId="1" type="noConversion"/>
  </si>
  <si>
    <t>TONE</t>
    <phoneticPr fontId="1" type="noConversion"/>
  </si>
  <si>
    <t>ONE</t>
    <phoneticPr fontId="1" type="noConversion"/>
  </si>
  <si>
    <t>GBT-USA</t>
    <phoneticPr fontId="1" type="noConversion"/>
  </si>
  <si>
    <t>GBT-USA</t>
    <phoneticPr fontId="1" type="noConversion"/>
  </si>
  <si>
    <t>X</t>
    <phoneticPr fontId="1" type="noConversion"/>
  </si>
  <si>
    <t>MICRODATA</t>
    <phoneticPr fontId="1" type="noConversion"/>
  </si>
  <si>
    <t>UO2-L30189</t>
    <phoneticPr fontId="1" type="noConversion"/>
  </si>
  <si>
    <t>&lt;OSCT&gt;</t>
    <phoneticPr fontId="1" type="noConversion"/>
  </si>
  <si>
    <t>JORDAN</t>
    <phoneticPr fontId="1" type="noConversion"/>
  </si>
  <si>
    <t>X</t>
    <phoneticPr fontId="1" type="noConversion"/>
  </si>
  <si>
    <t>X</t>
    <phoneticPr fontId="1" type="noConversion"/>
  </si>
  <si>
    <t>NP</t>
    <phoneticPr fontId="57" type="noConversion"/>
  </si>
  <si>
    <t>UO1-L30197</t>
  </si>
  <si>
    <t>GSME</t>
    <phoneticPr fontId="1" type="noConversion"/>
  </si>
  <si>
    <t>GSME</t>
    <phoneticPr fontId="1" type="noConversion"/>
  </si>
  <si>
    <t>UO2-L30330</t>
  </si>
  <si>
    <t>&lt;DAMMAM&gt;</t>
    <phoneticPr fontId="1" type="noConversion"/>
  </si>
  <si>
    <t>UO1-L30198</t>
  </si>
  <si>
    <t>X</t>
    <phoneticPr fontId="1" type="noConversion"/>
  </si>
  <si>
    <t>UO2-L30238</t>
    <phoneticPr fontId="1" type="noConversion"/>
  </si>
  <si>
    <t>UO2-L30236</t>
    <phoneticPr fontId="1" type="noConversion"/>
  </si>
  <si>
    <t>UO2-L30234</t>
    <phoneticPr fontId="1" type="noConversion"/>
  </si>
  <si>
    <t>UO1-L30202</t>
    <phoneticPr fontId="1" type="noConversion"/>
  </si>
  <si>
    <t>UO1-L30203</t>
    <phoneticPr fontId="1" type="noConversion"/>
  </si>
  <si>
    <t>UO2-L30329</t>
  </si>
  <si>
    <t>UO2-L30331</t>
  </si>
  <si>
    <t>LOGYCOM</t>
    <phoneticPr fontId="1" type="noConversion"/>
  </si>
  <si>
    <t>UO2-L30332</t>
  </si>
  <si>
    <t>ELKO-UA</t>
    <phoneticPr fontId="1" type="noConversion"/>
  </si>
  <si>
    <t>UO2-L30337</t>
  </si>
  <si>
    <t>X</t>
  </si>
  <si>
    <t>ELCO KZ</t>
  </si>
  <si>
    <t>UO2-L30336</t>
  </si>
  <si>
    <t>NP</t>
    <phoneticPr fontId="1" type="noConversion"/>
  </si>
  <si>
    <t>UO1-L30110</t>
    <phoneticPr fontId="1" type="noConversion"/>
  </si>
  <si>
    <t>UO1-L30114</t>
    <phoneticPr fontId="1" type="noConversion"/>
  </si>
  <si>
    <t>NP</t>
    <phoneticPr fontId="1" type="noConversion"/>
  </si>
  <si>
    <t>UO1-L30112</t>
    <phoneticPr fontId="1" type="noConversion"/>
  </si>
  <si>
    <t>X</t>
    <phoneticPr fontId="1" type="noConversion"/>
  </si>
  <si>
    <t>X</t>
    <phoneticPr fontId="1" type="noConversion"/>
  </si>
  <si>
    <t>UO2-L30308</t>
  </si>
  <si>
    <t>UO2-L30309</t>
  </si>
  <si>
    <t>UO2-L30310</t>
  </si>
  <si>
    <t>UO2-L30333</t>
  </si>
  <si>
    <t>UO1-L30199</t>
  </si>
  <si>
    <t>UO2-L30334</t>
  </si>
  <si>
    <t>UO2-L30318</t>
    <phoneticPr fontId="1" type="noConversion"/>
  </si>
  <si>
    <t>X</t>
    <phoneticPr fontId="1" type="noConversion"/>
  </si>
  <si>
    <t>UO2-L30319</t>
    <phoneticPr fontId="1" type="noConversion"/>
  </si>
  <si>
    <t>UO2-L30320</t>
    <phoneticPr fontId="1" type="noConversion"/>
  </si>
  <si>
    <t>UO2-L30323</t>
    <phoneticPr fontId="1" type="noConversion"/>
  </si>
  <si>
    <t>UO2-L30321</t>
    <phoneticPr fontId="1" type="noConversion"/>
  </si>
  <si>
    <t>UO2-L30315</t>
    <phoneticPr fontId="1" type="noConversion"/>
  </si>
  <si>
    <t>UO2-L30316</t>
    <phoneticPr fontId="1" type="noConversion"/>
  </si>
  <si>
    <t>UO2-L30317</t>
    <phoneticPr fontId="1" type="noConversion"/>
  </si>
  <si>
    <t>UO2-L30322</t>
  </si>
  <si>
    <t>UO1-L30200</t>
    <phoneticPr fontId="1" type="noConversion"/>
  </si>
  <si>
    <t>UO1-L30201</t>
    <phoneticPr fontId="1" type="noConversion"/>
  </si>
  <si>
    <t>UO1-L30196</t>
  </si>
  <si>
    <t>UO2-L30240</t>
  </si>
  <si>
    <t>UO2-L30241</t>
  </si>
  <si>
    <t>UO2-L30242</t>
    <phoneticPr fontId="1" type="noConversion"/>
  </si>
  <si>
    <t>UO2-L30242</t>
  </si>
  <si>
    <t>UO2-L30243</t>
  </si>
  <si>
    <t>X</t>
    <phoneticPr fontId="1" type="noConversion"/>
  </si>
  <si>
    <t>UO2-L30245</t>
  </si>
  <si>
    <t>UO2-L30247</t>
  </si>
  <si>
    <t>X</t>
    <phoneticPr fontId="1" type="noConversion"/>
  </si>
  <si>
    <t>UO2-L30287</t>
  </si>
  <si>
    <t>UO1-L30194</t>
  </si>
  <si>
    <t>UO2-L30289</t>
  </si>
  <si>
    <t>UO2-L30291</t>
  </si>
  <si>
    <t>UO1-L30195</t>
  </si>
  <si>
    <t>X</t>
    <phoneticPr fontId="1" type="noConversion"/>
  </si>
  <si>
    <t>UO -L30034/35</t>
    <phoneticPr fontId="1" type="noConversion"/>
  </si>
  <si>
    <t>UO -L30038</t>
    <phoneticPr fontId="1" type="noConversion"/>
  </si>
  <si>
    <t>UO -L30037</t>
    <phoneticPr fontId="1" type="noConversion"/>
  </si>
  <si>
    <t>UO -L30036</t>
    <phoneticPr fontId="1" type="noConversion"/>
  </si>
  <si>
    <t>UO -L30033</t>
    <phoneticPr fontId="1" type="noConversion"/>
  </si>
  <si>
    <t>UO2-L30341</t>
    <phoneticPr fontId="1" type="noConversion"/>
  </si>
  <si>
    <t>x</t>
    <phoneticPr fontId="1" type="noConversion"/>
  </si>
  <si>
    <t>UO2-L30335</t>
    <phoneticPr fontId="1" type="noConversion"/>
  </si>
  <si>
    <t>X</t>
    <phoneticPr fontId="1" type="noConversion"/>
  </si>
  <si>
    <t>X</t>
    <phoneticPr fontId="1" type="noConversion"/>
  </si>
  <si>
    <t>UO2-L30338</t>
  </si>
  <si>
    <t>UO2-L30339</t>
  </si>
  <si>
    <t>UO2-L30340</t>
  </si>
  <si>
    <t>UO2-L30342</t>
  </si>
  <si>
    <t>UO1-L30206</t>
  </si>
  <si>
    <t>9AN3080IE-00-10</t>
    <phoneticPr fontId="1" type="noConversion"/>
  </si>
  <si>
    <t>UO2-L30328</t>
    <phoneticPr fontId="1" type="noConversion"/>
  </si>
  <si>
    <t>UO1-L30204</t>
    <phoneticPr fontId="1" type="noConversion"/>
  </si>
  <si>
    <t>UO2-L30343</t>
    <phoneticPr fontId="1" type="noConversion"/>
  </si>
  <si>
    <t>UO1-L30205</t>
    <phoneticPr fontId="1" type="noConversion"/>
  </si>
  <si>
    <t>x</t>
    <phoneticPr fontId="57" type="noConversion"/>
  </si>
  <si>
    <t>UO2-L30325</t>
    <phoneticPr fontId="57" type="noConversion"/>
  </si>
  <si>
    <t>UO2-L30326</t>
    <phoneticPr fontId="57" type="noConversion"/>
  </si>
  <si>
    <t>UO2-L30327</t>
    <phoneticPr fontId="57" type="noConversion"/>
  </si>
  <si>
    <t>UO1-L30191</t>
  </si>
  <si>
    <t>UO2-L30270</t>
  </si>
  <si>
    <t>UO1-L30153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</si>
</sst>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6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9"/>
      <name val="新細明體"/>
      <family val="1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62"/>
      <name val="Arial"/>
      <family val="2"/>
    </font>
    <font>
      <sz val="12"/>
      <color indexed="10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0"/>
      <name val="新細明體"/>
      <family val="1"/>
      <charset val="136"/>
    </font>
    <font>
      <sz val="10"/>
      <name val="Times New Roman"/>
      <family val="1"/>
    </font>
    <font>
      <u/>
      <sz val="10"/>
      <color indexed="12"/>
      <name val="ＭＳ 明朝"/>
      <family val="3"/>
      <charset val="255"/>
    </font>
    <font>
      <u/>
      <sz val="10"/>
      <color indexed="36"/>
      <name val="ＭＳ 明朝"/>
      <family val="3"/>
      <charset val="255"/>
    </font>
    <font>
      <u/>
      <sz val="10"/>
      <color indexed="36"/>
      <name val=" "/>
      <family val="1"/>
      <charset val="136"/>
    </font>
    <font>
      <u/>
      <sz val="10"/>
      <color indexed="12"/>
      <name val=" "/>
      <family val="1"/>
      <charset val="136"/>
    </font>
    <font>
      <sz val="10"/>
      <color indexed="18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12"/>
      <name val="細明體"/>
      <family val="3"/>
      <charset val="136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0"/>
      <name val="新細明體"/>
      <family val="1"/>
      <charset val="136"/>
    </font>
    <font>
      <sz val="11"/>
      <name val="Calibri"/>
      <family val="2"/>
    </font>
    <font>
      <sz val="12"/>
      <color indexed="62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sz val="12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新細明體"/>
      <family val="1"/>
      <charset val="136"/>
    </font>
    <font>
      <sz val="10"/>
      <name val="Helv"/>
      <family val="2"/>
    </font>
    <font>
      <b/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name val="新細明體"/>
      <family val="2"/>
      <charset val="136"/>
      <scheme val="minor"/>
    </font>
    <font>
      <sz val="8"/>
      <color theme="1"/>
      <name val="Arial"/>
      <family val="2"/>
    </font>
    <font>
      <sz val="12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/>
    <xf numFmtId="38" fontId="3" fillId="0" borderId="1">
      <alignment horizontal="right"/>
    </xf>
    <xf numFmtId="0" fontId="28" fillId="0" borderId="0">
      <alignment horizontal="left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17" fillId="17" borderId="3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8" fillId="0" borderId="0">
      <alignment horizontal="left"/>
    </xf>
    <xf numFmtId="0" fontId="51" fillId="0" borderId="0"/>
    <xf numFmtId="38" fontId="52" fillId="0" borderId="15">
      <alignment horizontal="right"/>
    </xf>
  </cellStyleXfs>
  <cellXfs count="258">
    <xf numFmtId="0" fontId="0" fillId="0" borderId="0" xfId="0"/>
    <xf numFmtId="176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/>
    <xf numFmtId="0" fontId="4" fillId="0" borderId="0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center" vertical="center" shrinkToFit="1"/>
    </xf>
    <xf numFmtId="0" fontId="4" fillId="24" borderId="11" xfId="0" applyFont="1" applyFill="1" applyBorder="1" applyAlignment="1">
      <alignment horizontal="center" vertical="center" shrinkToFit="1"/>
    </xf>
    <xf numFmtId="176" fontId="4" fillId="24" borderId="11" xfId="0" applyNumberFormat="1" applyFont="1" applyFill="1" applyBorder="1" applyAlignment="1">
      <alignment horizontal="center" vertical="center"/>
    </xf>
    <xf numFmtId="58" fontId="4" fillId="24" borderId="11" xfId="0" applyNumberFormat="1" applyFont="1" applyFill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8" fillId="0" borderId="0" xfId="0" applyFont="1"/>
    <xf numFmtId="58" fontId="4" fillId="0" borderId="0" xfId="0" applyNumberFormat="1" applyFont="1" applyFill="1" applyBorder="1" applyAlignment="1">
      <alignment horizontal="center" vertical="center" shrinkToFit="1"/>
    </xf>
    <xf numFmtId="176" fontId="4" fillId="24" borderId="11" xfId="0" applyNumberFormat="1" applyFont="1" applyFill="1" applyBorder="1" applyAlignment="1">
      <alignment horizontal="center" vertical="center" shrinkToFit="1"/>
    </xf>
    <xf numFmtId="176" fontId="4" fillId="25" borderId="0" xfId="0" applyNumberFormat="1" applyFont="1" applyFill="1" applyBorder="1" applyAlignment="1">
      <alignment horizontal="center" vertical="center" wrapText="1"/>
    </xf>
    <xf numFmtId="0" fontId="7" fillId="25" borderId="0" xfId="0" applyFont="1" applyFill="1" applyBorder="1" applyAlignment="1">
      <alignment horizontal="center" vertical="center" shrinkToFit="1"/>
    </xf>
    <xf numFmtId="0" fontId="4" fillId="25" borderId="0" xfId="0" applyFont="1" applyFill="1" applyBorder="1" applyAlignment="1">
      <alignment horizontal="center" vertical="center" shrinkToFit="1"/>
    </xf>
    <xf numFmtId="176" fontId="4" fillId="26" borderId="0" xfId="0" applyNumberFormat="1" applyFont="1" applyFill="1" applyBorder="1" applyAlignment="1">
      <alignment horizontal="center" vertical="center" wrapText="1"/>
    </xf>
    <xf numFmtId="0" fontId="7" fillId="26" borderId="0" xfId="0" applyFont="1" applyFill="1" applyBorder="1" applyAlignment="1">
      <alignment horizontal="center" vertical="center" shrinkToFit="1"/>
    </xf>
    <xf numFmtId="0" fontId="4" fillId="26" borderId="0" xfId="0" applyFont="1" applyFill="1" applyBorder="1" applyAlignment="1">
      <alignment horizontal="center" vertical="center" shrinkToFit="1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4" fillId="25" borderId="0" xfId="0" applyNumberFormat="1" applyFont="1" applyFill="1" applyBorder="1" applyAlignment="1">
      <alignment horizontal="right" vertical="center"/>
    </xf>
    <xf numFmtId="38" fontId="4" fillId="26" borderId="0" xfId="0" applyNumberFormat="1" applyFont="1" applyFill="1" applyBorder="1" applyAlignment="1">
      <alignment horizontal="right" vertical="center"/>
    </xf>
    <xf numFmtId="38" fontId="4" fillId="26" borderId="0" xfId="0" applyNumberFormat="1" applyFont="1" applyFill="1" applyBorder="1" applyAlignment="1">
      <alignment horizontal="right" vertical="center" shrinkToFit="1"/>
    </xf>
    <xf numFmtId="38" fontId="8" fillId="0" borderId="0" xfId="0" applyNumberFormat="1" applyFont="1"/>
    <xf numFmtId="0" fontId="8" fillId="0" borderId="0" xfId="0" applyFont="1" applyAlignment="1">
      <alignment horizontal="right"/>
    </xf>
    <xf numFmtId="38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38" fontId="4" fillId="25" borderId="0" xfId="0" applyNumberFormat="1" applyFont="1" applyFill="1" applyBorder="1" applyAlignment="1">
      <alignment horizontal="center" vertical="center" shrinkToFit="1"/>
    </xf>
    <xf numFmtId="38" fontId="4" fillId="25" borderId="0" xfId="0" applyNumberFormat="1" applyFont="1" applyFill="1" applyBorder="1" applyAlignment="1">
      <alignment horizontal="center" vertical="center"/>
    </xf>
    <xf numFmtId="0" fontId="8" fillId="27" borderId="0" xfId="0" applyFont="1" applyFill="1"/>
    <xf numFmtId="176" fontId="8" fillId="25" borderId="0" xfId="0" applyNumberFormat="1" applyFont="1" applyFill="1" applyBorder="1" applyAlignment="1">
      <alignment horizontal="center" vertical="center" wrapText="1"/>
    </xf>
    <xf numFmtId="176" fontId="8" fillId="24" borderId="11" xfId="0" applyNumberFormat="1" applyFont="1" applyFill="1" applyBorder="1" applyAlignment="1">
      <alignment horizontal="center" vertical="center"/>
    </xf>
    <xf numFmtId="176" fontId="8" fillId="26" borderId="0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8" fillId="0" borderId="0" xfId="0" applyFont="1" applyFill="1"/>
    <xf numFmtId="38" fontId="4" fillId="25" borderId="0" xfId="0" applyNumberFormat="1" applyFont="1" applyFill="1" applyBorder="1" applyAlignment="1">
      <alignment horizontal="right" vertical="center" shrinkToFit="1"/>
    </xf>
    <xf numFmtId="0" fontId="8" fillId="25" borderId="12" xfId="0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horizontal="center" vertical="center" shrinkToFit="1"/>
    </xf>
    <xf numFmtId="0" fontId="8" fillId="25" borderId="0" xfId="0" applyFont="1" applyFill="1" applyBorder="1" applyAlignment="1">
      <alignment horizontal="center" vertical="center" shrinkToFit="1"/>
    </xf>
    <xf numFmtId="38" fontId="8" fillId="25" borderId="0" xfId="0" applyNumberFormat="1" applyFont="1" applyFill="1" applyBorder="1" applyAlignment="1">
      <alignment horizontal="right" vertical="center"/>
    </xf>
    <xf numFmtId="38" fontId="8" fillId="25" borderId="0" xfId="0" applyNumberFormat="1" applyFont="1" applyFill="1" applyBorder="1" applyAlignment="1">
      <alignment horizontal="center" vertical="center" shrinkToFit="1"/>
    </xf>
    <xf numFmtId="38" fontId="8" fillId="25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 shrinkToFit="1"/>
    </xf>
    <xf numFmtId="176" fontId="8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58" fontId="12" fillId="0" borderId="0" xfId="0" applyNumberFormat="1" applyFont="1" applyFill="1" applyBorder="1" applyAlignment="1">
      <alignment horizontal="center" vertical="center" shrinkToFit="1"/>
    </xf>
    <xf numFmtId="176" fontId="12" fillId="0" borderId="0" xfId="0" applyNumberFormat="1" applyFont="1" applyFill="1" applyBorder="1" applyAlignment="1">
      <alignment horizontal="center" vertical="center" shrinkToFit="1"/>
    </xf>
    <xf numFmtId="0" fontId="8" fillId="28" borderId="0" xfId="0" applyFont="1" applyFill="1"/>
    <xf numFmtId="0" fontId="8" fillId="24" borderId="0" xfId="0" applyFont="1" applyFill="1" applyBorder="1" applyAlignment="1">
      <alignment horizontal="center" vertical="center"/>
    </xf>
    <xf numFmtId="176" fontId="8" fillId="24" borderId="0" xfId="0" applyNumberFormat="1" applyFont="1" applyFill="1" applyBorder="1" applyAlignment="1">
      <alignment horizontal="center" vertical="center" wrapText="1"/>
    </xf>
    <xf numFmtId="0" fontId="6" fillId="24" borderId="0" xfId="0" applyFont="1" applyFill="1" applyBorder="1" applyAlignment="1">
      <alignment horizontal="center" vertical="center" shrinkToFit="1"/>
    </xf>
    <xf numFmtId="0" fontId="8" fillId="24" borderId="0" xfId="0" applyFont="1" applyFill="1" applyBorder="1" applyAlignment="1">
      <alignment horizontal="center" vertical="center" shrinkToFit="1"/>
    </xf>
    <xf numFmtId="38" fontId="8" fillId="24" borderId="0" xfId="0" applyNumberFormat="1" applyFont="1" applyFill="1" applyBorder="1" applyAlignment="1">
      <alignment horizontal="right" vertical="center" shrinkToFit="1"/>
    </xf>
    <xf numFmtId="176" fontId="8" fillId="24" borderId="0" xfId="0" applyNumberFormat="1" applyFont="1" applyFill="1" applyBorder="1" applyAlignment="1">
      <alignment horizontal="center" vertical="center"/>
    </xf>
    <xf numFmtId="58" fontId="8" fillId="24" borderId="0" xfId="0" applyNumberFormat="1" applyFont="1" applyFill="1" applyBorder="1" applyAlignment="1">
      <alignment horizontal="center" vertical="center" shrinkToFit="1"/>
    </xf>
    <xf numFmtId="38" fontId="12" fillId="0" borderId="0" xfId="0" applyNumberFormat="1" applyFont="1" applyFill="1" applyAlignment="1">
      <alignment horizontal="right"/>
    </xf>
    <xf numFmtId="38" fontId="12" fillId="0" borderId="0" xfId="0" applyNumberFormat="1" applyFont="1" applyFill="1"/>
    <xf numFmtId="38" fontId="8" fillId="0" borderId="0" xfId="0" applyNumberFormat="1" applyFont="1" applyFill="1" applyBorder="1" applyAlignment="1">
      <alignment horizontal="right"/>
    </xf>
    <xf numFmtId="38" fontId="12" fillId="0" borderId="0" xfId="0" applyNumberFormat="1" applyFont="1" applyFill="1" applyAlignment="1">
      <alignment horizontal="left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38" fontId="8" fillId="0" borderId="0" xfId="0" applyNumberFormat="1" applyFont="1" applyFill="1"/>
    <xf numFmtId="0" fontId="8" fillId="0" borderId="0" xfId="0" applyFont="1" applyFill="1" applyAlignment="1">
      <alignment horizontal="right"/>
    </xf>
    <xf numFmtId="10" fontId="8" fillId="0" borderId="0" xfId="0" applyNumberFormat="1" applyFont="1" applyFill="1" applyBorder="1" applyAlignment="1">
      <alignment horizontal="right"/>
    </xf>
    <xf numFmtId="10" fontId="8" fillId="0" borderId="0" xfId="0" applyNumberFormat="1" applyFont="1" applyFill="1" applyAlignment="1">
      <alignment horizontal="right"/>
    </xf>
    <xf numFmtId="38" fontId="36" fillId="0" borderId="0" xfId="0" applyNumberFormat="1" applyFont="1" applyFill="1" applyBorder="1" applyAlignment="1">
      <alignment horizontal="right"/>
    </xf>
    <xf numFmtId="38" fontId="36" fillId="27" borderId="0" xfId="0" applyNumberFormat="1" applyFont="1" applyFill="1"/>
    <xf numFmtId="38" fontId="36" fillId="0" borderId="0" xfId="0" applyNumberFormat="1" applyFont="1" applyFill="1"/>
    <xf numFmtId="38" fontId="36" fillId="28" borderId="0" xfId="0" applyNumberFormat="1" applyFont="1" applyFill="1"/>
    <xf numFmtId="0" fontId="36" fillId="0" borderId="0" xfId="0" applyFont="1" applyFill="1"/>
    <xf numFmtId="0" fontId="36" fillId="0" borderId="0" xfId="0" applyFont="1"/>
    <xf numFmtId="0" fontId="36" fillId="0" borderId="12" xfId="0" applyFont="1" applyFill="1" applyBorder="1" applyAlignment="1">
      <alignment horizontal="center" vertical="center"/>
    </xf>
    <xf numFmtId="0" fontId="36" fillId="25" borderId="12" xfId="0" applyFont="1" applyFill="1" applyBorder="1" applyAlignment="1">
      <alignment horizontal="center" vertical="center"/>
    </xf>
    <xf numFmtId="0" fontId="36" fillId="24" borderId="11" xfId="0" applyFont="1" applyFill="1" applyBorder="1" applyAlignment="1">
      <alignment horizontal="center" vertical="center"/>
    </xf>
    <xf numFmtId="0" fontId="36" fillId="26" borderId="12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right"/>
    </xf>
    <xf numFmtId="10" fontId="36" fillId="0" borderId="0" xfId="0" applyNumberFormat="1" applyFont="1" applyFill="1" applyBorder="1" applyAlignment="1">
      <alignment horizontal="right"/>
    </xf>
    <xf numFmtId="0" fontId="36" fillId="0" borderId="0" xfId="0" applyFont="1" applyFill="1" applyAlignment="1">
      <alignment horizontal="right"/>
    </xf>
    <xf numFmtId="0" fontId="36" fillId="27" borderId="0" xfId="0" applyFont="1" applyFill="1"/>
    <xf numFmtId="0" fontId="36" fillId="27" borderId="0" xfId="0" applyFont="1" applyFill="1" applyAlignment="1">
      <alignment horizontal="center"/>
    </xf>
    <xf numFmtId="38" fontId="36" fillId="27" borderId="0" xfId="0" applyNumberFormat="1" applyFont="1" applyFill="1" applyBorder="1" applyAlignment="1">
      <alignment horizontal="right" vertical="center" shrinkToFit="1"/>
    </xf>
    <xf numFmtId="10" fontId="36" fillId="27" borderId="0" xfId="0" applyNumberFormat="1" applyFont="1" applyFill="1" applyBorder="1" applyAlignment="1">
      <alignment horizontal="right"/>
    </xf>
    <xf numFmtId="0" fontId="36" fillId="0" borderId="0" xfId="0" applyFont="1" applyFill="1" applyAlignment="1">
      <alignment horizontal="center"/>
    </xf>
    <xf numFmtId="0" fontId="36" fillId="28" borderId="0" xfId="0" applyFont="1" applyFill="1"/>
    <xf numFmtId="0" fontId="36" fillId="28" borderId="0" xfId="0" applyFont="1" applyFill="1" applyAlignment="1">
      <alignment horizontal="center"/>
    </xf>
    <xf numFmtId="10" fontId="36" fillId="28" borderId="0" xfId="0" applyNumberFormat="1" applyFont="1" applyFill="1"/>
    <xf numFmtId="10" fontId="36" fillId="0" borderId="0" xfId="0" applyNumberFormat="1" applyFont="1" applyFill="1"/>
    <xf numFmtId="0" fontId="36" fillId="0" borderId="0" xfId="0" applyFont="1" applyAlignment="1">
      <alignment horizontal="center"/>
    </xf>
    <xf numFmtId="10" fontId="36" fillId="0" borderId="0" xfId="0" applyNumberFormat="1" applyFont="1"/>
    <xf numFmtId="0" fontId="36" fillId="0" borderId="0" xfId="0" applyFont="1" applyFill="1" applyBorder="1" applyAlignment="1">
      <alignment horizontal="center" vertical="center"/>
    </xf>
    <xf numFmtId="38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/>
    <xf numFmtId="0" fontId="36" fillId="0" borderId="0" xfId="0" applyFont="1" applyAlignment="1">
      <alignment horizontal="right"/>
    </xf>
    <xf numFmtId="0" fontId="5" fillId="0" borderId="0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wrapText="1"/>
    </xf>
    <xf numFmtId="0" fontId="34" fillId="29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horizontal="left"/>
    </xf>
    <xf numFmtId="38" fontId="39" fillId="0" borderId="0" xfId="0" applyNumberFormat="1" applyFont="1" applyFill="1" applyAlignment="1">
      <alignment horizontal="right"/>
    </xf>
    <xf numFmtId="14" fontId="39" fillId="0" borderId="0" xfId="0" applyNumberFormat="1" applyFont="1" applyFill="1" applyAlignment="1">
      <alignment horizontal="center"/>
    </xf>
    <xf numFmtId="38" fontId="39" fillId="0" borderId="0" xfId="0" applyNumberFormat="1" applyFont="1" applyFill="1" applyAlignment="1">
      <alignment horizontal="center"/>
    </xf>
    <xf numFmtId="38" fontId="39" fillId="0" borderId="0" xfId="0" applyNumberFormat="1" applyFont="1" applyFill="1" applyAlignment="1">
      <alignment horizontal="left"/>
    </xf>
    <xf numFmtId="176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58" fontId="12" fillId="0" borderId="0" xfId="0" applyNumberFormat="1" applyFont="1" applyFill="1" applyBorder="1" applyAlignment="1">
      <alignment horizontal="left" vertical="center" shrinkToFit="1"/>
    </xf>
    <xf numFmtId="0" fontId="12" fillId="0" borderId="0" xfId="0" applyFont="1" applyFill="1" applyAlignment="1">
      <alignment horizontal="left" vertical="center" wrapText="1"/>
    </xf>
    <xf numFmtId="38" fontId="12" fillId="25" borderId="0" xfId="0" applyNumberFormat="1" applyFont="1" applyFill="1" applyBorder="1" applyAlignment="1">
      <alignment horizontal="left" vertical="center"/>
    </xf>
    <xf numFmtId="176" fontId="12" fillId="24" borderId="0" xfId="0" applyNumberFormat="1" applyFont="1" applyFill="1" applyBorder="1" applyAlignment="1">
      <alignment horizontal="left" vertical="center"/>
    </xf>
    <xf numFmtId="176" fontId="12" fillId="24" borderId="11" xfId="0" applyNumberFormat="1" applyFont="1" applyFill="1" applyBorder="1" applyAlignment="1">
      <alignment horizontal="left" vertical="center"/>
    </xf>
    <xf numFmtId="38" fontId="12" fillId="0" borderId="0" xfId="0" applyNumberFormat="1" applyFont="1" applyAlignment="1">
      <alignment horizontal="left"/>
    </xf>
    <xf numFmtId="38" fontId="12" fillId="26" borderId="0" xfId="0" applyNumberFormat="1" applyFont="1" applyFill="1" applyBorder="1" applyAlignment="1">
      <alignment horizontal="left" vertical="center"/>
    </xf>
    <xf numFmtId="38" fontId="8" fillId="0" borderId="0" xfId="0" applyNumberFormat="1" applyFont="1" applyFill="1" applyBorder="1" applyAlignment="1">
      <alignment horizontal="left"/>
    </xf>
    <xf numFmtId="38" fontId="12" fillId="27" borderId="0" xfId="0" applyNumberFormat="1" applyFont="1" applyFill="1" applyAlignment="1">
      <alignment horizontal="left"/>
    </xf>
    <xf numFmtId="0" fontId="12" fillId="28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176" fontId="4" fillId="0" borderId="0" xfId="0" applyNumberFormat="1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distributed"/>
    </xf>
    <xf numFmtId="176" fontId="8" fillId="0" borderId="0" xfId="0" applyNumberFormat="1" applyFont="1" applyFill="1" applyBorder="1" applyAlignment="1">
      <alignment horizontal="center" vertical="distributed"/>
    </xf>
    <xf numFmtId="0" fontId="6" fillId="0" borderId="0" xfId="0" applyFont="1" applyFill="1" applyBorder="1" applyAlignment="1">
      <alignment horizontal="center" vertical="distributed" shrinkToFit="1"/>
    </xf>
    <xf numFmtId="0" fontId="12" fillId="0" borderId="0" xfId="0" applyFont="1" applyFill="1" applyAlignment="1">
      <alignment horizontal="center" vertical="distributed"/>
    </xf>
    <xf numFmtId="176" fontId="12" fillId="0" borderId="0" xfId="0" applyNumberFormat="1" applyFont="1" applyFill="1" applyBorder="1" applyAlignment="1">
      <alignment horizontal="center" vertical="distributed"/>
    </xf>
    <xf numFmtId="0" fontId="12" fillId="0" borderId="0" xfId="0" applyFont="1" applyFill="1" applyBorder="1" applyAlignment="1">
      <alignment horizontal="center" vertical="distributed"/>
    </xf>
    <xf numFmtId="0" fontId="39" fillId="0" borderId="0" xfId="0" applyFont="1" applyFill="1" applyBorder="1" applyAlignment="1">
      <alignment horizontal="center" vertical="distributed"/>
    </xf>
    <xf numFmtId="176" fontId="12" fillId="0" borderId="0" xfId="0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58" fontId="12" fillId="0" borderId="0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0" fontId="40" fillId="0" borderId="0" xfId="0" applyNumberFormat="1" applyFont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wrapText="1"/>
    </xf>
    <xf numFmtId="0" fontId="36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/>
    </xf>
    <xf numFmtId="38" fontId="36" fillId="0" borderId="0" xfId="0" applyNumberFormat="1" applyFont="1" applyFill="1" applyAlignment="1">
      <alignment wrapText="1"/>
    </xf>
    <xf numFmtId="10" fontId="36" fillId="0" borderId="0" xfId="0" applyNumberFormat="1" applyFont="1" applyFill="1" applyAlignment="1">
      <alignment wrapText="1"/>
    </xf>
    <xf numFmtId="0" fontId="41" fillId="0" borderId="0" xfId="0" applyFont="1" applyFill="1" applyBorder="1" applyAlignment="1">
      <alignment horizontal="center" vertical="center" shrinkToFit="1"/>
    </xf>
    <xf numFmtId="0" fontId="42" fillId="0" borderId="0" xfId="0" applyFont="1" applyFill="1" applyAlignment="1">
      <alignment horizontal="center" wrapText="1"/>
    </xf>
    <xf numFmtId="0" fontId="44" fillId="30" borderId="13" xfId="0" applyFont="1" applyFill="1" applyBorder="1"/>
    <xf numFmtId="0" fontId="44" fillId="0" borderId="13" xfId="0" applyFont="1" applyBorder="1"/>
    <xf numFmtId="0" fontId="44" fillId="30" borderId="13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 shrinkToFit="1"/>
    </xf>
    <xf numFmtId="38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31" borderId="0" xfId="0" applyFont="1" applyFill="1" applyAlignment="1">
      <alignment horizontal="center"/>
    </xf>
    <xf numFmtId="0" fontId="8" fillId="31" borderId="0" xfId="0" applyFont="1" applyFill="1" applyBorder="1" applyAlignment="1">
      <alignment horizontal="center"/>
    </xf>
    <xf numFmtId="38" fontId="8" fillId="31" borderId="0" xfId="0" applyNumberFormat="1" applyFont="1" applyFill="1" applyBorder="1" applyAlignment="1">
      <alignment horizontal="center"/>
    </xf>
    <xf numFmtId="0" fontId="8" fillId="31" borderId="14" xfId="0" applyFont="1" applyFill="1" applyBorder="1" applyAlignment="1">
      <alignment horizontal="center"/>
    </xf>
    <xf numFmtId="38" fontId="8" fillId="31" borderId="14" xfId="0" applyNumberFormat="1" applyFont="1" applyFill="1" applyBorder="1" applyAlignment="1">
      <alignment horizontal="center"/>
    </xf>
    <xf numFmtId="0" fontId="37" fillId="32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38" fontId="8" fillId="32" borderId="0" xfId="0" applyNumberFormat="1" applyFont="1" applyFill="1" applyAlignment="1">
      <alignment horizontal="center"/>
    </xf>
    <xf numFmtId="0" fontId="39" fillId="0" borderId="0" xfId="0" applyFont="1" applyBorder="1" applyAlignment="1">
      <alignment horizontal="center"/>
    </xf>
    <xf numFmtId="0" fontId="8" fillId="33" borderId="0" xfId="0" applyFont="1" applyFill="1" applyBorder="1" applyAlignment="1">
      <alignment horizontal="center"/>
    </xf>
    <xf numFmtId="38" fontId="8" fillId="33" borderId="0" xfId="0" applyNumberFormat="1" applyFont="1" applyFill="1" applyBorder="1" applyAlignment="1">
      <alignment horizontal="center"/>
    </xf>
    <xf numFmtId="0" fontId="8" fillId="33" borderId="14" xfId="0" applyFont="1" applyFill="1" applyBorder="1" applyAlignment="1">
      <alignment horizontal="center"/>
    </xf>
    <xf numFmtId="0" fontId="46" fillId="33" borderId="0" xfId="0" applyFont="1" applyFill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12" fillId="30" borderId="0" xfId="0" applyFont="1" applyFill="1" applyAlignment="1">
      <alignment horizontal="left"/>
    </xf>
    <xf numFmtId="0" fontId="12" fillId="30" borderId="14" xfId="0" applyFont="1" applyFill="1" applyBorder="1" applyAlignment="1">
      <alignment horizontal="left"/>
    </xf>
    <xf numFmtId="0" fontId="45" fillId="30" borderId="0" xfId="0" applyFont="1" applyFill="1" applyAlignment="1">
      <alignment horizontal="left"/>
    </xf>
    <xf numFmtId="0" fontId="47" fillId="30" borderId="13" xfId="0" applyFont="1" applyFill="1" applyBorder="1"/>
    <xf numFmtId="0" fontId="37" fillId="30" borderId="13" xfId="0" applyFont="1" applyFill="1" applyBorder="1"/>
    <xf numFmtId="0" fontId="47" fillId="0" borderId="13" xfId="0" applyFont="1" applyBorder="1"/>
    <xf numFmtId="14" fontId="48" fillId="0" borderId="13" xfId="0" applyNumberFormat="1" applyFont="1" applyBorder="1"/>
    <xf numFmtId="0" fontId="13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left" wrapText="1"/>
    </xf>
    <xf numFmtId="0" fontId="37" fillId="0" borderId="0" xfId="0" applyFont="1" applyAlignment="1">
      <alignment horizontal="center"/>
    </xf>
    <xf numFmtId="0" fontId="36" fillId="0" borderId="0" xfId="0" applyFont="1" applyFill="1" applyAlignment="1">
      <alignment horizontal="left" vertical="top"/>
    </xf>
    <xf numFmtId="0" fontId="49" fillId="30" borderId="13" xfId="0" applyFont="1" applyFill="1" applyBorder="1" applyAlignment="1">
      <alignment horizontal="center"/>
    </xf>
    <xf numFmtId="0" fontId="49" fillId="0" borderId="13" xfId="0" applyFont="1" applyBorder="1"/>
    <xf numFmtId="0" fontId="50" fillId="0" borderId="0" xfId="0" applyFont="1"/>
    <xf numFmtId="0" fontId="36" fillId="0" borderId="0" xfId="0" applyFont="1" applyFill="1" applyAlignment="1">
      <alignment horizontal="center" vertical="center" wrapText="1"/>
    </xf>
    <xf numFmtId="38" fontId="8" fillId="0" borderId="0" xfId="0" applyNumberFormat="1" applyFont="1" applyAlignment="1">
      <alignment horizontal="center"/>
    </xf>
    <xf numFmtId="0" fontId="47" fillId="0" borderId="13" xfId="0" applyFont="1" applyBorder="1" applyAlignment="1">
      <alignment horizontal="right"/>
    </xf>
    <xf numFmtId="0" fontId="47" fillId="30" borderId="13" xfId="0" applyFont="1" applyFill="1" applyBorder="1" applyAlignment="1">
      <alignment horizontal="right"/>
    </xf>
    <xf numFmtId="0" fontId="47" fillId="0" borderId="0" xfId="0" applyFont="1"/>
    <xf numFmtId="177" fontId="12" fillId="0" borderId="0" xfId="0" applyNumberFormat="1" applyFont="1" applyFill="1" applyAlignment="1">
      <alignment horizontal="left" vertical="top"/>
    </xf>
    <xf numFmtId="177" fontId="12" fillId="0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center"/>
    </xf>
    <xf numFmtId="0" fontId="8" fillId="34" borderId="0" xfId="0" applyFont="1" applyFill="1" applyAlignment="1">
      <alignment horizontal="center"/>
    </xf>
    <xf numFmtId="0" fontId="10" fillId="27" borderId="0" xfId="0" applyFont="1" applyFill="1" applyAlignment="1">
      <alignment horizontal="center"/>
    </xf>
    <xf numFmtId="0" fontId="39" fillId="35" borderId="0" xfId="0" applyFont="1" applyFill="1" applyAlignment="1">
      <alignment horizontal="left"/>
    </xf>
    <xf numFmtId="0" fontId="35" fillId="30" borderId="0" xfId="0" applyFont="1" applyFill="1" applyBorder="1" applyAlignment="1">
      <alignment horizontal="center" vertical="center"/>
    </xf>
    <xf numFmtId="38" fontId="39" fillId="36" borderId="0" xfId="0" applyNumberFormat="1" applyFont="1" applyFill="1" applyAlignment="1">
      <alignment horizontal="right"/>
    </xf>
    <xf numFmtId="0" fontId="39" fillId="37" borderId="0" xfId="0" applyFont="1" applyFill="1" applyAlignment="1">
      <alignment horizontal="center"/>
    </xf>
    <xf numFmtId="38" fontId="39" fillId="37" borderId="0" xfId="0" applyNumberFormat="1" applyFont="1" applyFill="1" applyAlignment="1">
      <alignment horizontal="right"/>
    </xf>
    <xf numFmtId="38" fontId="12" fillId="37" borderId="0" xfId="0" applyNumberFormat="1" applyFont="1" applyFill="1" applyAlignment="1">
      <alignment horizontal="right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38" fontId="39" fillId="0" borderId="0" xfId="0" applyNumberFormat="1" applyFont="1" applyAlignment="1">
      <alignment horizontal="right"/>
    </xf>
    <xf numFmtId="38" fontId="39" fillId="36" borderId="0" xfId="0" applyNumberFormat="1" applyFont="1" applyFill="1" applyAlignment="1">
      <alignment horizontal="right"/>
    </xf>
    <xf numFmtId="38" fontId="39" fillId="0" borderId="0" xfId="0" applyNumberFormat="1" applyFont="1" applyAlignment="1">
      <alignment horizontal="left"/>
    </xf>
    <xf numFmtId="14" fontId="39" fillId="0" borderId="0" xfId="0" applyNumberFormat="1" applyFont="1" applyAlignment="1">
      <alignment horizontal="center"/>
    </xf>
    <xf numFmtId="38" fontId="39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right" vertical="center"/>
    </xf>
    <xf numFmtId="38" fontId="39" fillId="38" borderId="0" xfId="0" applyNumberFormat="1" applyFont="1" applyFill="1" applyAlignment="1">
      <alignment horizontal="right"/>
    </xf>
    <xf numFmtId="38" fontId="39" fillId="39" borderId="0" xfId="0" applyNumberFormat="1" applyFont="1" applyFill="1" applyAlignment="1">
      <alignment horizontal="right"/>
    </xf>
    <xf numFmtId="0" fontId="39" fillId="30" borderId="0" xfId="0" applyFont="1" applyFill="1" applyAlignment="1">
      <alignment horizontal="center"/>
    </xf>
    <xf numFmtId="0" fontId="39" fillId="30" borderId="0" xfId="0" applyFont="1" applyFill="1" applyAlignment="1">
      <alignment horizontal="left"/>
    </xf>
    <xf numFmtId="38" fontId="39" fillId="40" borderId="0" xfId="0" applyNumberFormat="1" applyFont="1" applyFill="1" applyAlignment="1">
      <alignment horizontal="right"/>
    </xf>
    <xf numFmtId="38" fontId="39" fillId="36" borderId="0" xfId="0" applyNumberFormat="1" applyFont="1" applyFill="1" applyAlignment="1">
      <alignment horizontal="right"/>
    </xf>
    <xf numFmtId="38" fontId="39" fillId="0" borderId="0" xfId="0" applyNumberFormat="1" applyFont="1" applyFill="1" applyAlignment="1">
      <alignment horizontal="right"/>
    </xf>
    <xf numFmtId="38" fontId="39" fillId="0" borderId="0" xfId="0" applyNumberFormat="1" applyFont="1" applyFill="1" applyAlignment="1">
      <alignment horizontal="left"/>
    </xf>
    <xf numFmtId="38" fontId="39" fillId="0" borderId="0" xfId="0" applyNumberFormat="1" applyFont="1" applyFill="1" applyAlignment="1">
      <alignment horizontal="center"/>
    </xf>
    <xf numFmtId="38" fontId="8" fillId="0" borderId="0" xfId="0" applyNumberFormat="1" applyFont="1" applyFill="1" applyBorder="1" applyAlignment="1">
      <alignment horizontal="right" vertical="center"/>
    </xf>
    <xf numFmtId="38" fontId="39" fillId="30" borderId="0" xfId="0" applyNumberFormat="1" applyFont="1" applyFill="1" applyAlignment="1">
      <alignment horizontal="right"/>
    </xf>
    <xf numFmtId="38" fontId="39" fillId="41" borderId="0" xfId="0" applyNumberFormat="1" applyFont="1" applyFill="1" applyAlignment="1">
      <alignment horizontal="right"/>
    </xf>
    <xf numFmtId="38" fontId="39" fillId="41" borderId="14" xfId="0" applyNumberFormat="1" applyFont="1" applyFill="1" applyBorder="1" applyAlignment="1">
      <alignment horizontal="right"/>
    </xf>
    <xf numFmtId="38" fontId="39" fillId="0" borderId="16" xfId="0" applyNumberFormat="1" applyFont="1" applyBorder="1" applyAlignment="1">
      <alignment horizontal="right"/>
    </xf>
    <xf numFmtId="38" fontId="39" fillId="36" borderId="16" xfId="0" applyNumberFormat="1" applyFont="1" applyFill="1" applyBorder="1" applyAlignment="1">
      <alignment horizontal="right"/>
    </xf>
    <xf numFmtId="38" fontId="39" fillId="41" borderId="16" xfId="0" applyNumberFormat="1" applyFont="1" applyFill="1" applyBorder="1" applyAlignment="1">
      <alignment horizontal="right"/>
    </xf>
    <xf numFmtId="38" fontId="39" fillId="0" borderId="14" xfId="0" applyNumberFormat="1" applyFont="1" applyBorder="1" applyAlignment="1">
      <alignment horizontal="right"/>
    </xf>
    <xf numFmtId="38" fontId="39" fillId="36" borderId="14" xfId="0" applyNumberFormat="1" applyFont="1" applyFill="1" applyBorder="1" applyAlignment="1">
      <alignment horizontal="right"/>
    </xf>
    <xf numFmtId="38" fontId="39" fillId="37" borderId="0" xfId="0" applyNumberFormat="1" applyFont="1" applyFill="1" applyAlignment="1">
      <alignment horizontal="right"/>
    </xf>
    <xf numFmtId="38" fontId="39" fillId="30" borderId="0" xfId="0" applyNumberFormat="1" applyFont="1" applyFill="1" applyAlignment="1">
      <alignment horizontal="right"/>
    </xf>
    <xf numFmtId="0" fontId="39" fillId="42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8" fillId="30" borderId="0" xfId="0" applyFont="1" applyFill="1" applyAlignment="1">
      <alignment horizontal="center"/>
    </xf>
    <xf numFmtId="0" fontId="39" fillId="0" borderId="0" xfId="0" applyFont="1" applyAlignment="1">
      <alignment vertical="center"/>
    </xf>
    <xf numFmtId="38" fontId="39" fillId="30" borderId="0" xfId="0" applyNumberFormat="1" applyFont="1" applyFill="1" applyAlignment="1">
      <alignment horizontal="center"/>
    </xf>
    <xf numFmtId="38" fontId="38" fillId="34" borderId="0" xfId="0" applyNumberFormat="1" applyFont="1" applyFill="1" applyBorder="1" applyAlignment="1">
      <alignment horizontal="right" vertical="center"/>
    </xf>
    <xf numFmtId="38" fontId="39" fillId="32" borderId="0" xfId="0" applyNumberFormat="1" applyFont="1" applyFill="1" applyAlignment="1">
      <alignment horizontal="right"/>
    </xf>
    <xf numFmtId="38" fontId="39" fillId="43" borderId="0" xfId="0" applyNumberFormat="1" applyFont="1" applyFill="1" applyAlignment="1">
      <alignment horizontal="right"/>
    </xf>
    <xf numFmtId="38" fontId="58" fillId="0" borderId="0" xfId="0" applyNumberFormat="1" applyFont="1" applyAlignment="1">
      <alignment horizontal="center"/>
    </xf>
    <xf numFmtId="38" fontId="39" fillId="44" borderId="0" xfId="0" applyNumberFormat="1" applyFont="1" applyFill="1" applyAlignment="1">
      <alignment horizontal="right"/>
    </xf>
    <xf numFmtId="38" fontId="39" fillId="0" borderId="0" xfId="0" applyNumberFormat="1" applyFont="1" applyAlignment="1">
      <alignment horizontal="right"/>
    </xf>
    <xf numFmtId="38" fontId="39" fillId="45" borderId="0" xfId="0" applyNumberFormat="1" applyFont="1" applyFill="1" applyAlignment="1">
      <alignment horizontal="right"/>
    </xf>
    <xf numFmtId="38" fontId="39" fillId="0" borderId="0" xfId="0" applyNumberFormat="1" applyFont="1" applyAlignment="1">
      <alignment horizontal="left"/>
    </xf>
    <xf numFmtId="38" fontId="39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right" vertical="center"/>
    </xf>
    <xf numFmtId="0" fontId="59" fillId="0" borderId="0" xfId="0" applyFont="1" applyAlignment="1">
      <alignment horizontal="center"/>
    </xf>
    <xf numFmtId="38" fontId="39" fillId="36" borderId="0" xfId="0" applyNumberFormat="1" applyFont="1" applyFill="1" applyAlignment="1">
      <alignment horizontal="right"/>
    </xf>
    <xf numFmtId="38" fontId="39" fillId="0" borderId="0" xfId="0" applyNumberFormat="1" applyFont="1" applyAlignment="1">
      <alignment horizontal="right"/>
    </xf>
    <xf numFmtId="38" fontId="39" fillId="45" borderId="0" xfId="0" applyNumberFormat="1" applyFont="1" applyFill="1" applyAlignment="1">
      <alignment horizontal="right"/>
    </xf>
    <xf numFmtId="38" fontId="39" fillId="0" borderId="0" xfId="0" applyNumberFormat="1" applyFont="1" applyAlignment="1">
      <alignment horizontal="left"/>
    </xf>
    <xf numFmtId="38" fontId="39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right" vertical="center"/>
    </xf>
    <xf numFmtId="38" fontId="8" fillId="30" borderId="0" xfId="0" applyNumberFormat="1" applyFont="1" applyFill="1" applyAlignment="1">
      <alignment horizontal="left"/>
    </xf>
    <xf numFmtId="0" fontId="39" fillId="30" borderId="0" xfId="0" applyFont="1" applyFill="1" applyAlignment="1">
      <alignment horizontal="center" vertical="center"/>
    </xf>
    <xf numFmtId="0" fontId="0" fillId="30" borderId="0" xfId="0" applyFill="1"/>
    <xf numFmtId="0" fontId="39" fillId="30" borderId="0" xfId="0" applyFont="1" applyFill="1" applyAlignment="1">
      <alignment vertical="center"/>
    </xf>
    <xf numFmtId="38" fontId="8" fillId="0" borderId="0" xfId="0" applyNumberFormat="1" applyFont="1" applyFill="1" applyBorder="1"/>
  </cellXfs>
  <cellStyles count="5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Normal_Sheet4" xfId="19" xr:uid="{00000000-0005-0000-0000-000012000000}"/>
    <cellStyle name="Review報表_xl31" xfId="20" xr:uid="{00000000-0005-0000-0000-000013000000}"/>
    <cellStyle name="Rolling_粉紅" xfId="52" xr:uid="{00000000-0005-0000-0000-000014000000}"/>
    <cellStyle name="SAMG002_Rpt1顯卡配貨報表-橫式_d" xfId="21" xr:uid="{00000000-0005-0000-0000-000015000000}"/>
    <cellStyle name="ハイパーリンク" xfId="22" xr:uid="{00000000-0005-0000-0000-000016000000}"/>
    <cellStyle name="??" xfId="23" xr:uid="{00000000-0005-0000-0000-000017000000}"/>
    <cellStyle name="??" xfId="24" xr:uid="{00000000-0005-0000-0000-000018000000}"/>
    <cellStyle name="一般" xfId="0" builtinId="0"/>
    <cellStyle name="一般 2" xfId="25" xr:uid="{00000000-0005-0000-0000-00001A000000}"/>
    <cellStyle name="中等" xfId="26" builtinId="28" customBuiltin="1"/>
    <cellStyle name="合計" xfId="27" builtinId="25" customBuiltin="1"/>
    <cellStyle name="好" xfId="28" builtinId="26" customBuiltin="1"/>
    <cellStyle name="表示済みのハイパーリンク" xfId="29" xr:uid="{00000000-0005-0000-0000-00001E000000}"/>
    <cellStyle name="計算方式" xfId="30" builtinId="22" customBuiltin="1"/>
    <cellStyle name="連結的儲存格" xfId="31" builtinId="24" customBuiltin="1"/>
    <cellStyle name="備註" xfId="32" builtinId="10" customBuiltin="1"/>
    <cellStyle name="說明文字" xfId="33" builtinId="53" customBuiltin="1"/>
    <cellStyle name="輔色1" xfId="34" builtinId="29" customBuiltin="1"/>
    <cellStyle name="輔色2" xfId="35" builtinId="33" customBuiltin="1"/>
    <cellStyle name="輔色3" xfId="36" builtinId="37" customBuiltin="1"/>
    <cellStyle name="輔色4" xfId="37" builtinId="41" customBuiltin="1"/>
    <cellStyle name="輔色5" xfId="38" builtinId="45" customBuiltin="1"/>
    <cellStyle name="輔色6" xfId="39" builtinId="49" customBuiltin="1"/>
    <cellStyle name="標題" xfId="40" builtinId="15" customBuiltin="1"/>
    <cellStyle name="標題 1" xfId="41" builtinId="16" customBuiltin="1"/>
    <cellStyle name="標題 2" xfId="42" builtinId="17" customBuiltin="1"/>
    <cellStyle name="標題 3" xfId="43" builtinId="18" customBuiltin="1"/>
    <cellStyle name="標題 4" xfId="44" builtinId="19" customBuiltin="1"/>
    <cellStyle name="樣式 1" xfId="51" xr:uid="{00000000-0005-0000-0000-00002E000000}"/>
    <cellStyle name="輸入" xfId="45" builtinId="20" customBuiltin="1"/>
    <cellStyle name="輸出" xfId="46" builtinId="21" customBuiltin="1"/>
    <cellStyle name="檢查儲存格" xfId="47" builtinId="23" customBuiltin="1"/>
    <cellStyle name="壞" xfId="48" builtinId="27" customBuiltin="1"/>
    <cellStyle name="警告文字" xfId="49" builtinId="11" customBuiltin="1"/>
    <cellStyle name="顯卡配貨報表-橫式_d" xfId="50" xr:uid="{00000000-0005-0000-0000-000034000000}"/>
  </cellStyles>
  <dxfs count="669"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</dxfs>
  <tableStyles count="0" defaultTableStyle="TableStyleMedium9" defaultPivotStyle="PivotStyleLight16"/>
  <colors>
    <mruColors>
      <color rgb="FFFF99FF"/>
      <color rgb="FFFF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M1198"/>
  <sheetViews>
    <sheetView tabSelected="1" zoomScale="70" zoomScaleNormal="70" zoomScaleSheetLayoutView="75" workbookViewId="0">
      <pane xSplit="7" ySplit="6" topLeftCell="H7" activePane="bottomRight" state="frozen"/>
      <selection pane="topRight" activeCell="H1" sqref="H1"/>
      <selection pane="bottomLeft" activeCell="A6" sqref="A6"/>
      <selection pane="bottomRight" activeCell="A296" sqref="A296:XFD324"/>
    </sheetView>
  </sheetViews>
  <sheetFormatPr defaultColWidth="9.77734375" defaultRowHeight="15"/>
  <cols>
    <col min="1" max="1" width="3.77734375" style="97" customWidth="1"/>
    <col min="2" max="2" width="8.109375" style="1" customWidth="1"/>
    <col min="3" max="3" width="11.109375" style="1" bestFit="1" customWidth="1"/>
    <col min="4" max="4" width="6" style="37" bestFit="1" customWidth="1"/>
    <col min="5" max="5" width="19.77734375" style="6" customWidth="1"/>
    <col min="6" max="6" width="11.109375" style="6" customWidth="1"/>
    <col min="7" max="7" width="19.77734375" style="6" customWidth="1"/>
    <col min="8" max="162" width="13.109375" style="6" customWidth="1"/>
    <col min="163" max="163" width="28.109375" style="113" customWidth="1"/>
    <col min="164" max="164" width="13" style="13" customWidth="1"/>
    <col min="165" max="165" width="10.109375" style="7" customWidth="1"/>
    <col min="166" max="166" width="19.109375" style="1" customWidth="1"/>
    <col min="167" max="167" width="21" style="1" customWidth="1"/>
    <col min="168" max="168" width="12.109375" style="1" customWidth="1"/>
    <col min="169" max="169" width="10.109375" style="1" bestFit="1" customWidth="1"/>
    <col min="170" max="16384" width="9.77734375" style="1"/>
  </cols>
  <sheetData>
    <row r="1" spans="1:169" ht="16.2" customHeight="1">
      <c r="G1" s="155" t="s">
        <v>98</v>
      </c>
    </row>
    <row r="2" spans="1:169" s="51" customFormat="1" ht="16.2">
      <c r="A2" s="50"/>
      <c r="E2" s="49"/>
      <c r="F2" s="49"/>
      <c r="G2" s="155" t="s">
        <v>79</v>
      </c>
      <c r="H2" s="104" t="s">
        <v>63</v>
      </c>
      <c r="I2" s="104" t="s">
        <v>64</v>
      </c>
      <c r="J2" s="104" t="s">
        <v>65</v>
      </c>
      <c r="K2" s="104" t="s">
        <v>64</v>
      </c>
      <c r="L2" s="104" t="s">
        <v>63</v>
      </c>
      <c r="M2" s="104" t="s">
        <v>63</v>
      </c>
      <c r="N2" s="104" t="s">
        <v>64</v>
      </c>
      <c r="O2" s="104" t="s">
        <v>63</v>
      </c>
      <c r="P2" s="104" t="s">
        <v>63</v>
      </c>
      <c r="Q2" s="104" t="s">
        <v>64</v>
      </c>
      <c r="R2" s="104" t="s">
        <v>64</v>
      </c>
      <c r="S2" s="104" t="s">
        <v>63</v>
      </c>
      <c r="T2" s="104" t="s">
        <v>64</v>
      </c>
      <c r="U2" s="104" t="s">
        <v>63</v>
      </c>
      <c r="V2" s="104" t="s">
        <v>63</v>
      </c>
      <c r="W2" s="104" t="s">
        <v>63</v>
      </c>
      <c r="X2" s="104" t="s">
        <v>63</v>
      </c>
      <c r="Y2" s="104" t="s">
        <v>63</v>
      </c>
      <c r="Z2" s="104" t="s">
        <v>63</v>
      </c>
      <c r="AA2" s="104" t="s">
        <v>63</v>
      </c>
      <c r="AB2" s="104" t="s">
        <v>63</v>
      </c>
      <c r="AC2" s="104" t="s">
        <v>63</v>
      </c>
      <c r="AD2" s="104" t="s">
        <v>63</v>
      </c>
      <c r="AE2" s="198" t="s">
        <v>8</v>
      </c>
      <c r="AF2" s="104" t="s">
        <v>63</v>
      </c>
      <c r="AG2" s="104" t="s">
        <v>64</v>
      </c>
      <c r="AH2" s="198" t="s">
        <v>10</v>
      </c>
      <c r="AI2" s="198" t="s">
        <v>9</v>
      </c>
      <c r="AJ2" s="104" t="s">
        <v>63</v>
      </c>
      <c r="AK2" s="104" t="s">
        <v>63</v>
      </c>
      <c r="AL2" s="104" t="s">
        <v>63</v>
      </c>
      <c r="AM2" s="198" t="s">
        <v>8</v>
      </c>
      <c r="AN2" s="104" t="s">
        <v>63</v>
      </c>
      <c r="AO2" s="198" t="s">
        <v>10</v>
      </c>
      <c r="AP2" s="104" t="s">
        <v>64</v>
      </c>
      <c r="AQ2" s="104" t="s">
        <v>64</v>
      </c>
      <c r="AR2" s="104" t="s">
        <v>63</v>
      </c>
      <c r="AS2" s="198" t="s">
        <v>831</v>
      </c>
      <c r="AT2" s="198" t="s">
        <v>830</v>
      </c>
      <c r="AU2" s="104" t="s">
        <v>63</v>
      </c>
      <c r="AV2" s="104" t="s">
        <v>63</v>
      </c>
      <c r="AW2" s="198" t="s">
        <v>830</v>
      </c>
      <c r="AX2" s="104" t="s">
        <v>64</v>
      </c>
      <c r="AY2" s="104" t="s">
        <v>64</v>
      </c>
      <c r="AZ2" s="198" t="s">
        <v>8</v>
      </c>
      <c r="BA2" s="104" t="s">
        <v>63</v>
      </c>
      <c r="BB2" s="104" t="s">
        <v>63</v>
      </c>
      <c r="BC2" s="104" t="s">
        <v>63</v>
      </c>
      <c r="BD2" s="198" t="s">
        <v>829</v>
      </c>
      <c r="BE2" s="104" t="s">
        <v>63</v>
      </c>
      <c r="BF2" s="104" t="s">
        <v>63</v>
      </c>
      <c r="BG2" s="104" t="s">
        <v>63</v>
      </c>
      <c r="BH2" s="104" t="s">
        <v>63</v>
      </c>
      <c r="BI2" s="104" t="s">
        <v>63</v>
      </c>
      <c r="BJ2" s="104" t="s">
        <v>63</v>
      </c>
      <c r="BK2" s="104" t="s">
        <v>63</v>
      </c>
      <c r="BL2" s="104" t="s">
        <v>63</v>
      </c>
      <c r="BM2" s="104" t="s">
        <v>63</v>
      </c>
      <c r="BN2" s="104" t="s">
        <v>63</v>
      </c>
      <c r="BO2" s="104" t="s">
        <v>63</v>
      </c>
      <c r="BP2" s="198" t="s">
        <v>830</v>
      </c>
      <c r="BQ2" s="104" t="s">
        <v>63</v>
      </c>
      <c r="BR2" s="104" t="s">
        <v>63</v>
      </c>
      <c r="BS2" s="104" t="s">
        <v>63</v>
      </c>
      <c r="BT2" s="198" t="s">
        <v>830</v>
      </c>
      <c r="BU2" s="104" t="s">
        <v>63</v>
      </c>
      <c r="BV2" s="104" t="s">
        <v>63</v>
      </c>
      <c r="BW2" s="104" t="s">
        <v>63</v>
      </c>
      <c r="BX2" s="104" t="s">
        <v>63</v>
      </c>
      <c r="BY2" s="104" t="s">
        <v>63</v>
      </c>
      <c r="BZ2" s="104" t="s">
        <v>63</v>
      </c>
      <c r="CA2" s="104" t="s">
        <v>63</v>
      </c>
      <c r="CB2" s="104" t="s">
        <v>63</v>
      </c>
      <c r="CC2" s="104" t="s">
        <v>63</v>
      </c>
      <c r="CD2" s="104" t="s">
        <v>63</v>
      </c>
      <c r="CE2" s="104" t="s">
        <v>63</v>
      </c>
      <c r="CF2" s="198" t="s">
        <v>830</v>
      </c>
      <c r="CG2" s="198" t="s">
        <v>830</v>
      </c>
      <c r="CH2" s="104" t="s">
        <v>63</v>
      </c>
      <c r="CI2" s="104" t="s">
        <v>63</v>
      </c>
      <c r="CJ2" s="104" t="s">
        <v>63</v>
      </c>
      <c r="CK2" s="104" t="s">
        <v>63</v>
      </c>
      <c r="CL2" s="104" t="s">
        <v>63</v>
      </c>
      <c r="CM2" s="104" t="s">
        <v>63</v>
      </c>
      <c r="CN2" s="198" t="s">
        <v>9</v>
      </c>
      <c r="CO2" s="104" t="s">
        <v>63</v>
      </c>
      <c r="CP2" s="198" t="s">
        <v>830</v>
      </c>
      <c r="CQ2" s="198" t="s">
        <v>830</v>
      </c>
      <c r="CR2" s="198" t="s">
        <v>830</v>
      </c>
      <c r="CS2" s="198" t="s">
        <v>830</v>
      </c>
      <c r="CT2" s="198" t="s">
        <v>830</v>
      </c>
      <c r="CU2" s="198" t="s">
        <v>830</v>
      </c>
      <c r="CV2" s="198" t="s">
        <v>830</v>
      </c>
      <c r="CW2" s="104" t="s">
        <v>63</v>
      </c>
      <c r="CX2" s="104" t="s">
        <v>63</v>
      </c>
      <c r="CY2" s="104" t="s">
        <v>63</v>
      </c>
      <c r="CZ2" s="104" t="s">
        <v>63</v>
      </c>
      <c r="DA2" s="104" t="s">
        <v>63</v>
      </c>
      <c r="DB2" s="104" t="s">
        <v>63</v>
      </c>
      <c r="DC2" s="104" t="s">
        <v>63</v>
      </c>
      <c r="DD2" s="104" t="s">
        <v>63</v>
      </c>
      <c r="DE2" s="104" t="s">
        <v>63</v>
      </c>
      <c r="DF2" s="198" t="s">
        <v>9</v>
      </c>
      <c r="DG2" s="198" t="s">
        <v>9</v>
      </c>
      <c r="DH2" s="198" t="s">
        <v>9</v>
      </c>
      <c r="DI2" s="198" t="s">
        <v>9</v>
      </c>
      <c r="DJ2" s="198" t="s">
        <v>9</v>
      </c>
      <c r="DK2" s="104" t="s">
        <v>63</v>
      </c>
      <c r="DL2" s="104" t="s">
        <v>63</v>
      </c>
      <c r="DM2" s="104" t="s">
        <v>63</v>
      </c>
      <c r="DN2" s="104" t="s">
        <v>63</v>
      </c>
      <c r="DO2" s="104" t="s">
        <v>63</v>
      </c>
      <c r="DP2" s="104" t="s">
        <v>64</v>
      </c>
      <c r="DQ2" s="198" t="s">
        <v>10</v>
      </c>
      <c r="DR2" s="198" t="s">
        <v>829</v>
      </c>
      <c r="DS2" s="104" t="s">
        <v>63</v>
      </c>
      <c r="DT2" s="104" t="s">
        <v>64</v>
      </c>
      <c r="DU2" s="104" t="s">
        <v>64</v>
      </c>
      <c r="DV2" s="104" t="s">
        <v>64</v>
      </c>
      <c r="DW2" s="104" t="s">
        <v>63</v>
      </c>
      <c r="DX2" s="104" t="s">
        <v>63</v>
      </c>
      <c r="DY2" s="104" t="s">
        <v>63</v>
      </c>
      <c r="DZ2" s="104" t="s">
        <v>63</v>
      </c>
      <c r="EA2" s="104" t="s">
        <v>63</v>
      </c>
      <c r="EB2" s="104" t="s">
        <v>63</v>
      </c>
      <c r="EC2" s="104" t="s">
        <v>63</v>
      </c>
      <c r="ED2" s="104" t="s">
        <v>63</v>
      </c>
      <c r="EE2" s="104" t="s">
        <v>63</v>
      </c>
      <c r="EF2" s="104" t="s">
        <v>63</v>
      </c>
      <c r="EG2" s="104" t="s">
        <v>63</v>
      </c>
      <c r="EH2" s="104" t="s">
        <v>63</v>
      </c>
      <c r="EI2" s="104" t="s">
        <v>63</v>
      </c>
      <c r="EJ2" s="104" t="s">
        <v>63</v>
      </c>
      <c r="EK2" s="104" t="s">
        <v>63</v>
      </c>
      <c r="EL2" s="104" t="s">
        <v>63</v>
      </c>
      <c r="EM2" s="104" t="s">
        <v>63</v>
      </c>
      <c r="EN2" s="104" t="s">
        <v>65</v>
      </c>
      <c r="EO2" s="104" t="s">
        <v>63</v>
      </c>
      <c r="EP2" s="104" t="s">
        <v>63</v>
      </c>
      <c r="EQ2" s="104" t="s">
        <v>63</v>
      </c>
      <c r="ER2" s="104" t="s">
        <v>65</v>
      </c>
      <c r="ES2" s="104" t="s">
        <v>63</v>
      </c>
      <c r="ET2" s="104" t="s">
        <v>63</v>
      </c>
      <c r="EU2" s="104" t="s">
        <v>63</v>
      </c>
      <c r="EV2" s="104" t="s">
        <v>65</v>
      </c>
      <c r="EW2" s="104" t="s">
        <v>63</v>
      </c>
      <c r="EX2" s="104" t="s">
        <v>63</v>
      </c>
      <c r="EY2" s="104" t="s">
        <v>63</v>
      </c>
      <c r="EZ2" s="104" t="s">
        <v>65</v>
      </c>
      <c r="FA2" s="104" t="s">
        <v>63</v>
      </c>
      <c r="FB2" s="104" t="s">
        <v>64</v>
      </c>
      <c r="FC2" s="104" t="s">
        <v>63</v>
      </c>
      <c r="FD2" s="104" t="s">
        <v>63</v>
      </c>
      <c r="FE2" s="104" t="s">
        <v>63</v>
      </c>
      <c r="FF2" s="104" t="s">
        <v>63</v>
      </c>
      <c r="FG2" s="113"/>
      <c r="FH2" s="52"/>
      <c r="FI2" s="53"/>
    </row>
    <row r="3" spans="1:169" s="51" customFormat="1" ht="15" customHeight="1">
      <c r="A3" s="50"/>
      <c r="E3" s="49"/>
      <c r="F3" s="49"/>
      <c r="G3" s="49" t="s">
        <v>4</v>
      </c>
      <c r="H3" s="104">
        <v>20</v>
      </c>
      <c r="I3" s="104">
        <v>20</v>
      </c>
      <c r="J3" s="104">
        <v>20</v>
      </c>
      <c r="K3" s="104">
        <v>20</v>
      </c>
      <c r="L3" s="104">
        <v>20</v>
      </c>
      <c r="M3" s="104">
        <v>20</v>
      </c>
      <c r="N3" s="104">
        <v>20</v>
      </c>
      <c r="O3" s="104">
        <v>20</v>
      </c>
      <c r="P3" s="104">
        <v>20</v>
      </c>
      <c r="Q3" s="104">
        <v>20</v>
      </c>
      <c r="R3" s="104">
        <v>10</v>
      </c>
      <c r="S3" s="104">
        <v>20</v>
      </c>
      <c r="T3" s="104">
        <v>20</v>
      </c>
      <c r="U3" s="104">
        <v>20</v>
      </c>
      <c r="V3" s="104">
        <v>20</v>
      </c>
      <c r="W3" s="104">
        <v>10</v>
      </c>
      <c r="X3" s="104">
        <v>10</v>
      </c>
      <c r="Y3" s="104">
        <v>20</v>
      </c>
      <c r="Z3" s="104">
        <v>20</v>
      </c>
      <c r="AA3" s="104">
        <v>10</v>
      </c>
      <c r="AB3" s="104">
        <v>20</v>
      </c>
      <c r="AC3" s="104">
        <v>20</v>
      </c>
      <c r="AD3" s="104">
        <v>20</v>
      </c>
      <c r="AE3" s="104">
        <v>20</v>
      </c>
      <c r="AF3" s="104">
        <v>20</v>
      </c>
      <c r="AG3" s="104">
        <v>20</v>
      </c>
      <c r="AH3" s="104">
        <v>10</v>
      </c>
      <c r="AI3" s="104">
        <v>10</v>
      </c>
      <c r="AJ3" s="104">
        <v>10</v>
      </c>
      <c r="AK3" s="104">
        <v>10</v>
      </c>
      <c r="AL3" s="104">
        <v>20</v>
      </c>
      <c r="AM3" s="104">
        <v>10</v>
      </c>
      <c r="AN3" s="104">
        <v>10</v>
      </c>
      <c r="AO3" s="104">
        <v>10</v>
      </c>
      <c r="AP3" s="104">
        <v>10</v>
      </c>
      <c r="AQ3" s="104">
        <v>10</v>
      </c>
      <c r="AR3" s="104">
        <v>20</v>
      </c>
      <c r="AS3" s="104">
        <v>20</v>
      </c>
      <c r="AT3" s="104">
        <v>10</v>
      </c>
      <c r="AU3" s="104">
        <v>10</v>
      </c>
      <c r="AV3" s="104">
        <v>20</v>
      </c>
      <c r="AW3" s="104">
        <v>20</v>
      </c>
      <c r="AX3" s="104">
        <v>10</v>
      </c>
      <c r="AY3" s="104">
        <v>10</v>
      </c>
      <c r="AZ3" s="104">
        <v>10</v>
      </c>
      <c r="BA3" s="104">
        <v>10</v>
      </c>
      <c r="BB3" s="104">
        <v>20</v>
      </c>
      <c r="BC3" s="104">
        <v>20</v>
      </c>
      <c r="BD3" s="104">
        <v>10</v>
      </c>
      <c r="BE3" s="104">
        <v>10</v>
      </c>
      <c r="BF3" s="104">
        <v>10</v>
      </c>
      <c r="BG3" s="104">
        <v>10</v>
      </c>
      <c r="BH3" s="104">
        <v>10</v>
      </c>
      <c r="BI3" s="104">
        <v>5</v>
      </c>
      <c r="BJ3" s="104">
        <v>10</v>
      </c>
      <c r="BK3" s="104">
        <v>10</v>
      </c>
      <c r="BL3" s="104">
        <v>10</v>
      </c>
      <c r="BM3" s="104">
        <v>10</v>
      </c>
      <c r="BN3" s="104">
        <v>10</v>
      </c>
      <c r="BO3" s="104">
        <v>10</v>
      </c>
      <c r="BP3" s="104">
        <v>10</v>
      </c>
      <c r="BQ3" s="104">
        <v>10</v>
      </c>
      <c r="BR3" s="104">
        <v>10</v>
      </c>
      <c r="BS3" s="104">
        <v>10</v>
      </c>
      <c r="BT3" s="104">
        <v>10</v>
      </c>
      <c r="BU3" s="104">
        <v>10</v>
      </c>
      <c r="BV3" s="104">
        <v>5</v>
      </c>
      <c r="BW3" s="104">
        <v>10</v>
      </c>
      <c r="BX3" s="104">
        <v>10</v>
      </c>
      <c r="BY3" s="104">
        <v>10</v>
      </c>
      <c r="BZ3" s="104">
        <v>10</v>
      </c>
      <c r="CA3" s="104">
        <v>10</v>
      </c>
      <c r="CB3" s="104">
        <v>10</v>
      </c>
      <c r="CC3" s="104">
        <v>5</v>
      </c>
      <c r="CD3" s="104">
        <v>10</v>
      </c>
      <c r="CE3" s="104">
        <v>10</v>
      </c>
      <c r="CF3" s="104">
        <v>10</v>
      </c>
      <c r="CG3" s="104">
        <v>10</v>
      </c>
      <c r="CH3" s="104">
        <v>5</v>
      </c>
      <c r="CI3" s="104">
        <v>4</v>
      </c>
      <c r="CJ3" s="104">
        <v>5</v>
      </c>
      <c r="CK3" s="104">
        <v>5</v>
      </c>
      <c r="CL3" s="104">
        <v>10</v>
      </c>
      <c r="CM3" s="104">
        <v>10</v>
      </c>
      <c r="CN3" s="104">
        <v>10</v>
      </c>
      <c r="CO3" s="104">
        <v>10</v>
      </c>
      <c r="CP3" s="104">
        <v>1</v>
      </c>
      <c r="CQ3" s="104">
        <v>1</v>
      </c>
      <c r="CR3" s="104">
        <v>1</v>
      </c>
      <c r="CS3" s="104">
        <v>1</v>
      </c>
      <c r="CT3" s="104">
        <v>1</v>
      </c>
      <c r="CU3" s="104">
        <v>1</v>
      </c>
      <c r="CV3" s="104">
        <v>1</v>
      </c>
      <c r="CW3" s="104">
        <v>10</v>
      </c>
      <c r="CX3" s="104">
        <v>10</v>
      </c>
      <c r="CY3" s="104">
        <v>5</v>
      </c>
      <c r="CZ3" s="104">
        <v>4</v>
      </c>
      <c r="DA3" s="104">
        <v>5</v>
      </c>
      <c r="DB3" s="104">
        <v>5</v>
      </c>
      <c r="DC3" s="104">
        <v>10</v>
      </c>
      <c r="DD3" s="104">
        <v>10</v>
      </c>
      <c r="DE3" s="104">
        <v>10</v>
      </c>
      <c r="DF3" s="104">
        <v>1</v>
      </c>
      <c r="DG3" s="104">
        <v>1</v>
      </c>
      <c r="DH3" s="104">
        <v>1</v>
      </c>
      <c r="DI3" s="104">
        <v>1</v>
      </c>
      <c r="DJ3" s="104">
        <v>1</v>
      </c>
      <c r="DK3" s="104">
        <v>10</v>
      </c>
      <c r="DL3" s="104">
        <v>5</v>
      </c>
      <c r="DM3" s="104">
        <v>10</v>
      </c>
      <c r="DN3" s="104" t="s">
        <v>205</v>
      </c>
      <c r="DO3" s="104" t="s">
        <v>205</v>
      </c>
      <c r="DP3" s="104">
        <v>30</v>
      </c>
      <c r="DQ3" s="104">
        <v>20</v>
      </c>
      <c r="DR3" s="104">
        <v>30</v>
      </c>
      <c r="DS3" s="104">
        <v>30</v>
      </c>
      <c r="DT3" s="104">
        <v>30</v>
      </c>
      <c r="DU3" s="104">
        <v>20</v>
      </c>
      <c r="DV3" s="104">
        <v>30</v>
      </c>
      <c r="DW3" s="104">
        <v>10</v>
      </c>
      <c r="DX3" s="104">
        <v>10</v>
      </c>
      <c r="DY3" s="104">
        <v>10</v>
      </c>
      <c r="DZ3" s="104">
        <v>10</v>
      </c>
      <c r="EA3" s="104">
        <v>10</v>
      </c>
      <c r="EB3" s="104">
        <v>10</v>
      </c>
      <c r="EC3" s="104">
        <v>10</v>
      </c>
      <c r="ED3" s="104">
        <v>10</v>
      </c>
      <c r="EE3" s="104">
        <v>10</v>
      </c>
      <c r="EF3" s="104">
        <v>10</v>
      </c>
      <c r="EG3" s="104">
        <v>10</v>
      </c>
      <c r="EH3" s="104">
        <v>5</v>
      </c>
      <c r="EI3" s="104">
        <v>10</v>
      </c>
      <c r="EJ3" s="104">
        <v>10</v>
      </c>
      <c r="EK3" s="104">
        <v>10</v>
      </c>
      <c r="EL3" s="104">
        <v>10</v>
      </c>
      <c r="EM3" s="104">
        <v>10</v>
      </c>
      <c r="EN3" s="104">
        <v>10</v>
      </c>
      <c r="EO3" s="104">
        <v>10</v>
      </c>
      <c r="EP3" s="104">
        <v>10</v>
      </c>
      <c r="EQ3" s="104">
        <v>5</v>
      </c>
      <c r="ER3" s="104">
        <v>10</v>
      </c>
      <c r="ES3" s="104">
        <v>10</v>
      </c>
      <c r="ET3" s="104">
        <v>5</v>
      </c>
      <c r="EU3" s="104">
        <v>5</v>
      </c>
      <c r="EV3" s="104">
        <v>10</v>
      </c>
      <c r="EW3" s="104">
        <v>10</v>
      </c>
      <c r="EX3" s="104">
        <v>5</v>
      </c>
      <c r="EY3" s="104" t="s">
        <v>205</v>
      </c>
      <c r="EZ3" s="104">
        <v>10</v>
      </c>
      <c r="FA3" s="104">
        <v>10</v>
      </c>
      <c r="FB3" s="104">
        <v>20</v>
      </c>
      <c r="FC3" s="104">
        <v>10</v>
      </c>
      <c r="FD3" s="104">
        <v>10</v>
      </c>
      <c r="FE3" s="104">
        <v>10</v>
      </c>
      <c r="FF3" s="104">
        <v>10</v>
      </c>
      <c r="FG3" s="114"/>
      <c r="FH3" s="50"/>
      <c r="FJ3" s="52"/>
      <c r="FK3" s="53"/>
    </row>
    <row r="4" spans="1:169" s="136" customFormat="1" ht="60">
      <c r="A4" s="38"/>
      <c r="E4" s="38"/>
      <c r="F4" s="38"/>
      <c r="G4" s="38" t="s">
        <v>78</v>
      </c>
      <c r="H4" s="137" t="s">
        <v>477</v>
      </c>
      <c r="I4" s="137" t="s">
        <v>480</v>
      </c>
      <c r="J4" s="137" t="s">
        <v>481</v>
      </c>
      <c r="K4" s="137" t="s">
        <v>482</v>
      </c>
      <c r="L4" s="137" t="s">
        <v>483</v>
      </c>
      <c r="M4" s="137" t="s">
        <v>484</v>
      </c>
      <c r="N4" s="137" t="s">
        <v>485</v>
      </c>
      <c r="O4" s="137" t="s">
        <v>486</v>
      </c>
      <c r="P4" s="137" t="s">
        <v>487</v>
      </c>
      <c r="Q4" s="137" t="s">
        <v>488</v>
      </c>
      <c r="R4" s="137" t="s">
        <v>489</v>
      </c>
      <c r="S4" s="137" t="s">
        <v>490</v>
      </c>
      <c r="T4" s="137" t="s">
        <v>491</v>
      </c>
      <c r="U4" s="137" t="s">
        <v>492</v>
      </c>
      <c r="V4" s="137" t="s">
        <v>493</v>
      </c>
      <c r="W4" s="137" t="s">
        <v>494</v>
      </c>
      <c r="X4" s="137" t="s">
        <v>495</v>
      </c>
      <c r="Y4" s="137" t="s">
        <v>496</v>
      </c>
      <c r="Z4" s="137" t="s">
        <v>497</v>
      </c>
      <c r="AA4" s="137" t="s">
        <v>498</v>
      </c>
      <c r="AB4" s="137" t="s">
        <v>499</v>
      </c>
      <c r="AC4" s="137" t="s">
        <v>500</v>
      </c>
      <c r="AD4" s="137" t="s">
        <v>501</v>
      </c>
      <c r="AE4" s="137" t="s">
        <v>502</v>
      </c>
      <c r="AF4" s="137" t="s">
        <v>503</v>
      </c>
      <c r="AG4" s="137" t="s">
        <v>504</v>
      </c>
      <c r="AH4" s="137" t="s">
        <v>505</v>
      </c>
      <c r="AI4" s="137" t="s">
        <v>506</v>
      </c>
      <c r="AJ4" s="137" t="s">
        <v>507</v>
      </c>
      <c r="AK4" s="137" t="s">
        <v>508</v>
      </c>
      <c r="AL4" s="137" t="s">
        <v>509</v>
      </c>
      <c r="AM4" s="137" t="s">
        <v>510</v>
      </c>
      <c r="AN4" s="137" t="s">
        <v>511</v>
      </c>
      <c r="AO4" s="137" t="s">
        <v>512</v>
      </c>
      <c r="AP4" s="137" t="s">
        <v>513</v>
      </c>
      <c r="AQ4" s="137" t="s">
        <v>514</v>
      </c>
      <c r="AR4" s="137" t="s">
        <v>515</v>
      </c>
      <c r="AS4" s="137" t="s">
        <v>516</v>
      </c>
      <c r="AT4" s="137" t="s">
        <v>517</v>
      </c>
      <c r="AU4" s="137" t="s">
        <v>518</v>
      </c>
      <c r="AV4" s="137" t="s">
        <v>519</v>
      </c>
      <c r="AW4" s="137" t="s">
        <v>520</v>
      </c>
      <c r="AX4" s="137" t="s">
        <v>521</v>
      </c>
      <c r="AY4" s="137" t="s">
        <v>522</v>
      </c>
      <c r="AZ4" s="137" t="s">
        <v>523</v>
      </c>
      <c r="BA4" s="137" t="s">
        <v>524</v>
      </c>
      <c r="BB4" s="137" t="s">
        <v>525</v>
      </c>
      <c r="BC4" s="137" t="s">
        <v>526</v>
      </c>
      <c r="BD4" s="137" t="s">
        <v>527</v>
      </c>
      <c r="BE4" s="137" t="s">
        <v>528</v>
      </c>
      <c r="BF4" s="137" t="s">
        <v>529</v>
      </c>
      <c r="BG4" s="137" t="s">
        <v>530</v>
      </c>
      <c r="BH4" s="137" t="s">
        <v>531</v>
      </c>
      <c r="BI4" s="137" t="s">
        <v>532</v>
      </c>
      <c r="BJ4" s="137" t="s">
        <v>533</v>
      </c>
      <c r="BK4" s="137" t="s">
        <v>534</v>
      </c>
      <c r="BL4" s="137" t="s">
        <v>535</v>
      </c>
      <c r="BM4" s="137" t="s">
        <v>536</v>
      </c>
      <c r="BN4" s="137" t="s">
        <v>537</v>
      </c>
      <c r="BO4" s="137" t="s">
        <v>538</v>
      </c>
      <c r="BP4" s="137" t="s">
        <v>539</v>
      </c>
      <c r="BQ4" s="137" t="s">
        <v>540</v>
      </c>
      <c r="BR4" s="137" t="s">
        <v>541</v>
      </c>
      <c r="BS4" s="137" t="s">
        <v>542</v>
      </c>
      <c r="BT4" s="137" t="s">
        <v>543</v>
      </c>
      <c r="BU4" s="137" t="s">
        <v>544</v>
      </c>
      <c r="BV4" s="137" t="s">
        <v>545</v>
      </c>
      <c r="BW4" s="137" t="s">
        <v>546</v>
      </c>
      <c r="BX4" s="137" t="s">
        <v>547</v>
      </c>
      <c r="BY4" s="137" t="s">
        <v>548</v>
      </c>
      <c r="BZ4" s="137" t="s">
        <v>549</v>
      </c>
      <c r="CA4" s="137" t="s">
        <v>550</v>
      </c>
      <c r="CB4" s="137" t="s">
        <v>551</v>
      </c>
      <c r="CC4" s="137" t="s">
        <v>552</v>
      </c>
      <c r="CD4" s="137" t="s">
        <v>553</v>
      </c>
      <c r="CE4" s="137" t="s">
        <v>554</v>
      </c>
      <c r="CF4" s="137" t="s">
        <v>555</v>
      </c>
      <c r="CG4" s="137" t="s">
        <v>556</v>
      </c>
      <c r="CH4" s="137" t="s">
        <v>557</v>
      </c>
      <c r="CI4" s="137" t="s">
        <v>558</v>
      </c>
      <c r="CJ4" s="137" t="s">
        <v>559</v>
      </c>
      <c r="CK4" s="137" t="s">
        <v>560</v>
      </c>
      <c r="CL4" s="137" t="s">
        <v>561</v>
      </c>
      <c r="CM4" s="137" t="s">
        <v>562</v>
      </c>
      <c r="CN4" s="137" t="s">
        <v>563</v>
      </c>
      <c r="CO4" s="137" t="s">
        <v>564</v>
      </c>
      <c r="CP4" s="137" t="s">
        <v>478</v>
      </c>
      <c r="CQ4" s="137" t="s">
        <v>478</v>
      </c>
      <c r="CR4" s="137" t="s">
        <v>478</v>
      </c>
      <c r="CS4" s="137" t="s">
        <v>478</v>
      </c>
      <c r="CT4" s="137" t="s">
        <v>478</v>
      </c>
      <c r="CU4" s="137" t="s">
        <v>478</v>
      </c>
      <c r="CV4" s="137" t="s">
        <v>478</v>
      </c>
      <c r="CW4" s="137" t="s">
        <v>565</v>
      </c>
      <c r="CX4" s="137" t="s">
        <v>566</v>
      </c>
      <c r="CY4" s="137" t="s">
        <v>567</v>
      </c>
      <c r="CZ4" s="137" t="s">
        <v>568</v>
      </c>
      <c r="DA4" s="137" t="s">
        <v>569</v>
      </c>
      <c r="DB4" s="137" t="s">
        <v>570</v>
      </c>
      <c r="DC4" s="137" t="s">
        <v>571</v>
      </c>
      <c r="DD4" s="137" t="s">
        <v>572</v>
      </c>
      <c r="DE4" s="137" t="s">
        <v>573</v>
      </c>
      <c r="DF4" s="137" t="s">
        <v>479</v>
      </c>
      <c r="DG4" s="137" t="s">
        <v>479</v>
      </c>
      <c r="DH4" s="137" t="s">
        <v>479</v>
      </c>
      <c r="DI4" s="137" t="s">
        <v>479</v>
      </c>
      <c r="DJ4" s="137" t="s">
        <v>479</v>
      </c>
      <c r="DK4" s="137" t="s">
        <v>574</v>
      </c>
      <c r="DL4" s="137" t="s">
        <v>574</v>
      </c>
      <c r="DM4" s="137" t="s">
        <v>575</v>
      </c>
      <c r="DN4" s="137" t="s">
        <v>576</v>
      </c>
      <c r="DO4" s="137" t="s">
        <v>577</v>
      </c>
      <c r="DP4" s="137" t="s">
        <v>578</v>
      </c>
      <c r="DQ4" s="137" t="s">
        <v>579</v>
      </c>
      <c r="DR4" s="137" t="s">
        <v>580</v>
      </c>
      <c r="DS4" s="137" t="s">
        <v>581</v>
      </c>
      <c r="DT4" s="137" t="s">
        <v>582</v>
      </c>
      <c r="DU4" s="137" t="s">
        <v>583</v>
      </c>
      <c r="DV4" s="137" t="s">
        <v>584</v>
      </c>
      <c r="DW4" s="137" t="s">
        <v>585</v>
      </c>
      <c r="DX4" s="137" t="s">
        <v>586</v>
      </c>
      <c r="DY4" s="137" t="s">
        <v>587</v>
      </c>
      <c r="DZ4" s="137" t="s">
        <v>588</v>
      </c>
      <c r="EA4" s="137" t="s">
        <v>589</v>
      </c>
      <c r="EB4" s="137" t="s">
        <v>590</v>
      </c>
      <c r="EC4" s="137" t="s">
        <v>591</v>
      </c>
      <c r="ED4" s="137" t="s">
        <v>592</v>
      </c>
      <c r="EE4" s="137" t="s">
        <v>593</v>
      </c>
      <c r="EF4" s="137" t="s">
        <v>594</v>
      </c>
      <c r="EG4" s="137" t="s">
        <v>595</v>
      </c>
      <c r="EH4" s="137" t="s">
        <v>596</v>
      </c>
      <c r="EI4" s="137" t="s">
        <v>597</v>
      </c>
      <c r="EJ4" s="137" t="s">
        <v>598</v>
      </c>
      <c r="EK4" s="137" t="s">
        <v>599</v>
      </c>
      <c r="EL4" s="137" t="s">
        <v>600</v>
      </c>
      <c r="EM4" s="137" t="s">
        <v>601</v>
      </c>
      <c r="EN4" s="137" t="s">
        <v>602</v>
      </c>
      <c r="EO4" s="137" t="s">
        <v>603</v>
      </c>
      <c r="EP4" s="137" t="s">
        <v>871</v>
      </c>
      <c r="EQ4" s="137" t="s">
        <v>604</v>
      </c>
      <c r="ER4" s="137" t="s">
        <v>605</v>
      </c>
      <c r="ES4" s="137" t="s">
        <v>606</v>
      </c>
      <c r="ET4" s="137" t="s">
        <v>607</v>
      </c>
      <c r="EU4" s="137" t="s">
        <v>608</v>
      </c>
      <c r="EV4" s="137" t="s">
        <v>609</v>
      </c>
      <c r="EW4" s="137" t="s">
        <v>610</v>
      </c>
      <c r="EX4" s="137" t="s">
        <v>611</v>
      </c>
      <c r="EY4" s="137" t="s">
        <v>612</v>
      </c>
      <c r="EZ4" s="137" t="s">
        <v>613</v>
      </c>
      <c r="FA4" s="137" t="s">
        <v>614</v>
      </c>
      <c r="FB4" s="137" t="s">
        <v>615</v>
      </c>
      <c r="FC4" s="137" t="s">
        <v>616</v>
      </c>
      <c r="FD4" s="137" t="s">
        <v>617</v>
      </c>
      <c r="FE4" s="137" t="s">
        <v>618</v>
      </c>
      <c r="FF4" s="137" t="s">
        <v>619</v>
      </c>
      <c r="FG4" s="138"/>
      <c r="FH4" s="38"/>
      <c r="FJ4" s="139"/>
    </row>
    <row r="5" spans="1:169" ht="28.95" customHeight="1">
      <c r="A5" s="78"/>
      <c r="E5" s="6" t="s">
        <v>0</v>
      </c>
      <c r="F5" s="101" t="s">
        <v>36</v>
      </c>
      <c r="G5" s="6" t="s">
        <v>1</v>
      </c>
      <c r="H5" s="103" t="s">
        <v>656</v>
      </c>
      <c r="I5" s="103" t="s">
        <v>657</v>
      </c>
      <c r="J5" s="103" t="s">
        <v>658</v>
      </c>
      <c r="K5" s="103" t="s">
        <v>659</v>
      </c>
      <c r="L5" s="103" t="s">
        <v>660</v>
      </c>
      <c r="M5" s="103" t="s">
        <v>661</v>
      </c>
      <c r="N5" s="103" t="s">
        <v>662</v>
      </c>
      <c r="O5" s="103" t="s">
        <v>663</v>
      </c>
      <c r="P5" s="103" t="s">
        <v>664</v>
      </c>
      <c r="Q5" s="103" t="s">
        <v>665</v>
      </c>
      <c r="R5" s="103" t="s">
        <v>666</v>
      </c>
      <c r="S5" s="103" t="s">
        <v>667</v>
      </c>
      <c r="T5" s="103" t="s">
        <v>668</v>
      </c>
      <c r="U5" s="103" t="s">
        <v>669</v>
      </c>
      <c r="V5" s="103" t="s">
        <v>670</v>
      </c>
      <c r="W5" s="103" t="s">
        <v>671</v>
      </c>
      <c r="X5" s="103" t="s">
        <v>672</v>
      </c>
      <c r="Y5" s="103" t="s">
        <v>673</v>
      </c>
      <c r="Z5" s="103" t="s">
        <v>674</v>
      </c>
      <c r="AA5" s="103" t="s">
        <v>675</v>
      </c>
      <c r="AB5" s="103" t="s">
        <v>676</v>
      </c>
      <c r="AC5" s="103" t="s">
        <v>677</v>
      </c>
      <c r="AD5" s="103" t="s">
        <v>678</v>
      </c>
      <c r="AE5" s="103" t="s">
        <v>679</v>
      </c>
      <c r="AF5" s="103" t="s">
        <v>680</v>
      </c>
      <c r="AG5" s="103" t="s">
        <v>681</v>
      </c>
      <c r="AH5" s="103" t="s">
        <v>682</v>
      </c>
      <c r="AI5" s="103" t="s">
        <v>683</v>
      </c>
      <c r="AJ5" s="103" t="s">
        <v>684</v>
      </c>
      <c r="AK5" s="103" t="s">
        <v>685</v>
      </c>
      <c r="AL5" s="103" t="s">
        <v>686</v>
      </c>
      <c r="AM5" s="103" t="s">
        <v>687</v>
      </c>
      <c r="AN5" s="103" t="s">
        <v>688</v>
      </c>
      <c r="AO5" s="103" t="s">
        <v>689</v>
      </c>
      <c r="AP5" s="103" t="s">
        <v>690</v>
      </c>
      <c r="AQ5" s="103" t="s">
        <v>691</v>
      </c>
      <c r="AR5" s="103" t="s">
        <v>692</v>
      </c>
      <c r="AS5" s="103" t="s">
        <v>693</v>
      </c>
      <c r="AT5" s="103" t="s">
        <v>694</v>
      </c>
      <c r="AU5" s="103" t="s">
        <v>695</v>
      </c>
      <c r="AV5" s="103" t="s">
        <v>696</v>
      </c>
      <c r="AW5" s="103" t="s">
        <v>697</v>
      </c>
      <c r="AX5" s="103" t="s">
        <v>698</v>
      </c>
      <c r="AY5" s="103" t="s">
        <v>699</v>
      </c>
      <c r="AZ5" s="103" t="s">
        <v>700</v>
      </c>
      <c r="BA5" s="103" t="s">
        <v>701</v>
      </c>
      <c r="BB5" s="103" t="s">
        <v>702</v>
      </c>
      <c r="BC5" s="103" t="s">
        <v>703</v>
      </c>
      <c r="BD5" s="103" t="s">
        <v>704</v>
      </c>
      <c r="BE5" s="103" t="s">
        <v>705</v>
      </c>
      <c r="BF5" s="103" t="s">
        <v>706</v>
      </c>
      <c r="BG5" s="103" t="s">
        <v>707</v>
      </c>
      <c r="BH5" s="103" t="s">
        <v>708</v>
      </c>
      <c r="BI5" s="103" t="s">
        <v>709</v>
      </c>
      <c r="BJ5" s="103" t="s">
        <v>710</v>
      </c>
      <c r="BK5" s="103" t="s">
        <v>711</v>
      </c>
      <c r="BL5" s="103" t="s">
        <v>712</v>
      </c>
      <c r="BM5" s="103" t="s">
        <v>713</v>
      </c>
      <c r="BN5" s="103" t="s">
        <v>714</v>
      </c>
      <c r="BO5" s="103" t="s">
        <v>715</v>
      </c>
      <c r="BP5" s="103" t="s">
        <v>716</v>
      </c>
      <c r="BQ5" s="103" t="s">
        <v>717</v>
      </c>
      <c r="BR5" s="103" t="s">
        <v>718</v>
      </c>
      <c r="BS5" s="103" t="s">
        <v>719</v>
      </c>
      <c r="BT5" s="103" t="s">
        <v>720</v>
      </c>
      <c r="BU5" s="103" t="s">
        <v>721</v>
      </c>
      <c r="BV5" s="103" t="s">
        <v>722</v>
      </c>
      <c r="BW5" s="103" t="s">
        <v>723</v>
      </c>
      <c r="BX5" s="103" t="s">
        <v>724</v>
      </c>
      <c r="BY5" s="103" t="s">
        <v>725</v>
      </c>
      <c r="BZ5" s="103" t="s">
        <v>726</v>
      </c>
      <c r="CA5" s="103" t="s">
        <v>727</v>
      </c>
      <c r="CB5" s="103" t="s">
        <v>728</v>
      </c>
      <c r="CC5" s="103" t="s">
        <v>729</v>
      </c>
      <c r="CD5" s="103" t="s">
        <v>730</v>
      </c>
      <c r="CE5" s="103" t="s">
        <v>731</v>
      </c>
      <c r="CF5" s="103" t="s">
        <v>732</v>
      </c>
      <c r="CG5" s="103" t="s">
        <v>733</v>
      </c>
      <c r="CH5" s="103" t="s">
        <v>734</v>
      </c>
      <c r="CI5" s="103" t="s">
        <v>735</v>
      </c>
      <c r="CJ5" s="103" t="s">
        <v>736</v>
      </c>
      <c r="CK5" s="103" t="s">
        <v>737</v>
      </c>
      <c r="CL5" s="103" t="s">
        <v>738</v>
      </c>
      <c r="CM5" s="103" t="s">
        <v>739</v>
      </c>
      <c r="CN5" s="103" t="s">
        <v>740</v>
      </c>
      <c r="CO5" s="103" t="s">
        <v>741</v>
      </c>
      <c r="CP5" s="103" t="s">
        <v>974</v>
      </c>
      <c r="CQ5" s="103" t="s">
        <v>742</v>
      </c>
      <c r="CR5" s="103" t="s">
        <v>743</v>
      </c>
      <c r="CS5" s="103" t="s">
        <v>744</v>
      </c>
      <c r="CT5" s="103" t="s">
        <v>745</v>
      </c>
      <c r="CU5" s="103" t="s">
        <v>746</v>
      </c>
      <c r="CV5" s="103" t="s">
        <v>747</v>
      </c>
      <c r="CW5" s="103" t="s">
        <v>748</v>
      </c>
      <c r="CX5" s="103" t="s">
        <v>749</v>
      </c>
      <c r="CY5" s="103" t="s">
        <v>750</v>
      </c>
      <c r="CZ5" s="103" t="s">
        <v>751</v>
      </c>
      <c r="DA5" s="103" t="s">
        <v>752</v>
      </c>
      <c r="DB5" s="103" t="s">
        <v>753</v>
      </c>
      <c r="DC5" s="103" t="s">
        <v>754</v>
      </c>
      <c r="DD5" s="103" t="s">
        <v>755</v>
      </c>
      <c r="DE5" s="103" t="s">
        <v>756</v>
      </c>
      <c r="DF5" s="103" t="s">
        <v>757</v>
      </c>
      <c r="DG5" s="103" t="s">
        <v>758</v>
      </c>
      <c r="DH5" s="103" t="s">
        <v>759</v>
      </c>
      <c r="DI5" s="103" t="s">
        <v>760</v>
      </c>
      <c r="DJ5" s="103" t="s">
        <v>761</v>
      </c>
      <c r="DK5" s="103" t="s">
        <v>762</v>
      </c>
      <c r="DL5" s="103" t="s">
        <v>763</v>
      </c>
      <c r="DM5" s="103" t="s">
        <v>764</v>
      </c>
      <c r="DN5" s="103" t="s">
        <v>765</v>
      </c>
      <c r="DO5" s="103" t="s">
        <v>766</v>
      </c>
      <c r="DP5" s="103" t="s">
        <v>767</v>
      </c>
      <c r="DQ5" s="103" t="s">
        <v>768</v>
      </c>
      <c r="DR5" s="103" t="s">
        <v>769</v>
      </c>
      <c r="DS5" s="103" t="s">
        <v>770</v>
      </c>
      <c r="DT5" s="103" t="s">
        <v>771</v>
      </c>
      <c r="DU5" s="103" t="s">
        <v>772</v>
      </c>
      <c r="DV5" s="103" t="s">
        <v>773</v>
      </c>
      <c r="DW5" s="103" t="s">
        <v>774</v>
      </c>
      <c r="DX5" s="103" t="s">
        <v>775</v>
      </c>
      <c r="DY5" s="103" t="s">
        <v>776</v>
      </c>
      <c r="DZ5" s="103" t="s">
        <v>777</v>
      </c>
      <c r="EA5" s="103" t="s">
        <v>778</v>
      </c>
      <c r="EB5" s="103" t="s">
        <v>779</v>
      </c>
      <c r="EC5" s="103" t="s">
        <v>780</v>
      </c>
      <c r="ED5" s="103" t="s">
        <v>781</v>
      </c>
      <c r="EE5" s="103" t="s">
        <v>782</v>
      </c>
      <c r="EF5" s="103" t="s">
        <v>783</v>
      </c>
      <c r="EG5" s="103" t="s">
        <v>784</v>
      </c>
      <c r="EH5" s="103" t="s">
        <v>785</v>
      </c>
      <c r="EI5" s="103" t="s">
        <v>786</v>
      </c>
      <c r="EJ5" s="103" t="s">
        <v>787</v>
      </c>
      <c r="EK5" s="103" t="s">
        <v>788</v>
      </c>
      <c r="EL5" s="103" t="s">
        <v>789</v>
      </c>
      <c r="EM5" s="103" t="s">
        <v>790</v>
      </c>
      <c r="EN5" s="103" t="s">
        <v>791</v>
      </c>
      <c r="EO5" s="103" t="s">
        <v>792</v>
      </c>
      <c r="EP5" s="103" t="s">
        <v>793</v>
      </c>
      <c r="EQ5" s="103" t="s">
        <v>794</v>
      </c>
      <c r="ER5" s="103" t="s">
        <v>795</v>
      </c>
      <c r="ES5" s="103" t="s">
        <v>796</v>
      </c>
      <c r="ET5" s="103" t="s">
        <v>797</v>
      </c>
      <c r="EU5" s="103" t="s">
        <v>798</v>
      </c>
      <c r="EV5" s="103" t="s">
        <v>799</v>
      </c>
      <c r="EW5" s="103" t="s">
        <v>800</v>
      </c>
      <c r="EX5" s="103" t="s">
        <v>801</v>
      </c>
      <c r="EY5" s="103" t="s">
        <v>802</v>
      </c>
      <c r="EZ5" s="103" t="s">
        <v>803</v>
      </c>
      <c r="FA5" s="103" t="s">
        <v>804</v>
      </c>
      <c r="FB5" s="103" t="s">
        <v>805</v>
      </c>
      <c r="FC5" s="103" t="s">
        <v>806</v>
      </c>
      <c r="FD5" s="103" t="s">
        <v>807</v>
      </c>
      <c r="FE5" s="103" t="s">
        <v>808</v>
      </c>
      <c r="FF5" s="103" t="s">
        <v>809</v>
      </c>
      <c r="FG5" s="115"/>
    </row>
    <row r="6" spans="1:169" s="50" customFormat="1" ht="16.2">
      <c r="A6" s="140" t="s">
        <v>37</v>
      </c>
      <c r="B6" s="37" t="s">
        <v>38</v>
      </c>
      <c r="C6" s="37" t="s">
        <v>39</v>
      </c>
      <c r="D6" s="37" t="s">
        <v>40</v>
      </c>
      <c r="E6" s="141" t="s">
        <v>76</v>
      </c>
      <c r="F6" s="141"/>
      <c r="G6" s="150" t="s">
        <v>66</v>
      </c>
      <c r="H6" s="142" t="s">
        <v>206</v>
      </c>
      <c r="I6" s="142" t="s">
        <v>207</v>
      </c>
      <c r="J6" s="142" t="s">
        <v>208</v>
      </c>
      <c r="K6" s="142" t="s">
        <v>209</v>
      </c>
      <c r="L6" s="142" t="s">
        <v>210</v>
      </c>
      <c r="M6" s="142" t="s">
        <v>211</v>
      </c>
      <c r="N6" s="142" t="s">
        <v>212</v>
      </c>
      <c r="O6" s="142" t="s">
        <v>213</v>
      </c>
      <c r="P6" s="142" t="s">
        <v>214</v>
      </c>
      <c r="Q6" s="142" t="s">
        <v>215</v>
      </c>
      <c r="R6" s="142" t="s">
        <v>216</v>
      </c>
      <c r="S6" s="142" t="s">
        <v>217</v>
      </c>
      <c r="T6" s="142" t="s">
        <v>218</v>
      </c>
      <c r="U6" s="142" t="s">
        <v>219</v>
      </c>
      <c r="V6" s="142" t="s">
        <v>220</v>
      </c>
      <c r="W6" s="142" t="s">
        <v>221</v>
      </c>
      <c r="X6" s="142" t="s">
        <v>222</v>
      </c>
      <c r="Y6" s="142" t="s">
        <v>223</v>
      </c>
      <c r="Z6" s="142" t="s">
        <v>224</v>
      </c>
      <c r="AA6" s="142" t="s">
        <v>225</v>
      </c>
      <c r="AB6" s="142" t="s">
        <v>226</v>
      </c>
      <c r="AC6" s="142" t="s">
        <v>227</v>
      </c>
      <c r="AD6" s="142" t="s">
        <v>228</v>
      </c>
      <c r="AE6" s="142" t="s">
        <v>229</v>
      </c>
      <c r="AF6" s="142" t="s">
        <v>230</v>
      </c>
      <c r="AG6" s="142" t="s">
        <v>231</v>
      </c>
      <c r="AH6" s="142" t="s">
        <v>232</v>
      </c>
      <c r="AI6" s="142" t="s">
        <v>233</v>
      </c>
      <c r="AJ6" s="142" t="s">
        <v>234</v>
      </c>
      <c r="AK6" s="142" t="s">
        <v>235</v>
      </c>
      <c r="AL6" s="142" t="s">
        <v>236</v>
      </c>
      <c r="AM6" s="142" t="s">
        <v>237</v>
      </c>
      <c r="AN6" s="142" t="s">
        <v>238</v>
      </c>
      <c r="AO6" s="142" t="s">
        <v>239</v>
      </c>
      <c r="AP6" s="142" t="s">
        <v>240</v>
      </c>
      <c r="AQ6" s="142" t="s">
        <v>241</v>
      </c>
      <c r="AR6" s="142" t="s">
        <v>242</v>
      </c>
      <c r="AS6" s="142" t="s">
        <v>243</v>
      </c>
      <c r="AT6" s="142" t="s">
        <v>244</v>
      </c>
      <c r="AU6" s="142" t="s">
        <v>245</v>
      </c>
      <c r="AV6" s="142" t="s">
        <v>246</v>
      </c>
      <c r="AW6" s="142" t="s">
        <v>247</v>
      </c>
      <c r="AX6" s="142" t="s">
        <v>248</v>
      </c>
      <c r="AY6" s="142" t="s">
        <v>249</v>
      </c>
      <c r="AZ6" s="142" t="s">
        <v>250</v>
      </c>
      <c r="BA6" s="142" t="s">
        <v>251</v>
      </c>
      <c r="BB6" s="142" t="s">
        <v>252</v>
      </c>
      <c r="BC6" s="142" t="s">
        <v>253</v>
      </c>
      <c r="BD6" s="142" t="s">
        <v>254</v>
      </c>
      <c r="BE6" s="142" t="s">
        <v>255</v>
      </c>
      <c r="BF6" s="142" t="s">
        <v>256</v>
      </c>
      <c r="BG6" s="142" t="s">
        <v>257</v>
      </c>
      <c r="BH6" s="142" t="s">
        <v>258</v>
      </c>
      <c r="BI6" s="142" t="s">
        <v>259</v>
      </c>
      <c r="BJ6" s="142" t="s">
        <v>260</v>
      </c>
      <c r="BK6" s="142" t="s">
        <v>261</v>
      </c>
      <c r="BL6" s="142" t="s">
        <v>262</v>
      </c>
      <c r="BM6" s="142" t="s">
        <v>263</v>
      </c>
      <c r="BN6" s="142" t="s">
        <v>264</v>
      </c>
      <c r="BO6" s="142" t="s">
        <v>265</v>
      </c>
      <c r="BP6" s="142" t="s">
        <v>266</v>
      </c>
      <c r="BQ6" s="142" t="s">
        <v>267</v>
      </c>
      <c r="BR6" s="142" t="s">
        <v>268</v>
      </c>
      <c r="BS6" s="142" t="s">
        <v>269</v>
      </c>
      <c r="BT6" s="142" t="s">
        <v>270</v>
      </c>
      <c r="BU6" s="142" t="s">
        <v>271</v>
      </c>
      <c r="BV6" s="142" t="s">
        <v>272</v>
      </c>
      <c r="BW6" s="142" t="s">
        <v>273</v>
      </c>
      <c r="BX6" s="142" t="s">
        <v>274</v>
      </c>
      <c r="BY6" s="142" t="s">
        <v>275</v>
      </c>
      <c r="BZ6" s="142" t="s">
        <v>276</v>
      </c>
      <c r="CA6" s="142" t="s">
        <v>277</v>
      </c>
      <c r="CB6" s="142" t="s">
        <v>278</v>
      </c>
      <c r="CC6" s="142" t="s">
        <v>279</v>
      </c>
      <c r="CD6" s="142" t="s">
        <v>280</v>
      </c>
      <c r="CE6" s="142" t="s">
        <v>281</v>
      </c>
      <c r="CF6" s="142" t="s">
        <v>282</v>
      </c>
      <c r="CG6" s="142" t="s">
        <v>283</v>
      </c>
      <c r="CH6" s="142" t="s">
        <v>284</v>
      </c>
      <c r="CI6" s="142" t="s">
        <v>285</v>
      </c>
      <c r="CJ6" s="142" t="s">
        <v>286</v>
      </c>
      <c r="CK6" s="142" t="s">
        <v>287</v>
      </c>
      <c r="CL6" s="142" t="s">
        <v>288</v>
      </c>
      <c r="CM6" s="142" t="s">
        <v>289</v>
      </c>
      <c r="CN6" s="142" t="s">
        <v>290</v>
      </c>
      <c r="CO6" s="142" t="s">
        <v>291</v>
      </c>
      <c r="CP6" s="142" t="s">
        <v>292</v>
      </c>
      <c r="CQ6" s="142" t="s">
        <v>293</v>
      </c>
      <c r="CR6" s="142" t="s">
        <v>294</v>
      </c>
      <c r="CS6" s="142" t="s">
        <v>295</v>
      </c>
      <c r="CT6" s="142" t="s">
        <v>296</v>
      </c>
      <c r="CU6" s="142" t="s">
        <v>297</v>
      </c>
      <c r="CV6" s="142" t="s">
        <v>298</v>
      </c>
      <c r="CW6" s="142" t="s">
        <v>299</v>
      </c>
      <c r="CX6" s="142" t="s">
        <v>300</v>
      </c>
      <c r="CY6" s="142" t="s">
        <v>301</v>
      </c>
      <c r="CZ6" s="142" t="s">
        <v>302</v>
      </c>
      <c r="DA6" s="142" t="s">
        <v>303</v>
      </c>
      <c r="DB6" s="142" t="s">
        <v>304</v>
      </c>
      <c r="DC6" s="142" t="s">
        <v>305</v>
      </c>
      <c r="DD6" s="142" t="s">
        <v>306</v>
      </c>
      <c r="DE6" s="142" t="s">
        <v>307</v>
      </c>
      <c r="DF6" s="142" t="s">
        <v>308</v>
      </c>
      <c r="DG6" s="142" t="s">
        <v>309</v>
      </c>
      <c r="DH6" s="142" t="s">
        <v>310</v>
      </c>
      <c r="DI6" s="142" t="s">
        <v>311</v>
      </c>
      <c r="DJ6" s="142" t="s">
        <v>312</v>
      </c>
      <c r="DK6" s="142" t="s">
        <v>313</v>
      </c>
      <c r="DL6" s="142" t="s">
        <v>314</v>
      </c>
      <c r="DM6" s="142" t="s">
        <v>315</v>
      </c>
      <c r="DN6" s="142" t="s">
        <v>316</v>
      </c>
      <c r="DO6" s="142" t="s">
        <v>317</v>
      </c>
      <c r="DP6" s="142" t="s">
        <v>318</v>
      </c>
      <c r="DQ6" s="142" t="s">
        <v>319</v>
      </c>
      <c r="DR6" s="142" t="s">
        <v>320</v>
      </c>
      <c r="DS6" s="142" t="s">
        <v>321</v>
      </c>
      <c r="DT6" s="142" t="s">
        <v>322</v>
      </c>
      <c r="DU6" s="142" t="s">
        <v>323</v>
      </c>
      <c r="DV6" s="142" t="s">
        <v>324</v>
      </c>
      <c r="DW6" s="142" t="s">
        <v>325</v>
      </c>
      <c r="DX6" s="142" t="s">
        <v>326</v>
      </c>
      <c r="DY6" s="142" t="s">
        <v>327</v>
      </c>
      <c r="DZ6" s="142" t="s">
        <v>328</v>
      </c>
      <c r="EA6" s="142" t="s">
        <v>329</v>
      </c>
      <c r="EB6" s="142" t="s">
        <v>330</v>
      </c>
      <c r="EC6" s="142" t="s">
        <v>331</v>
      </c>
      <c r="ED6" s="142" t="s">
        <v>332</v>
      </c>
      <c r="EE6" s="142" t="s">
        <v>333</v>
      </c>
      <c r="EF6" s="142" t="s">
        <v>334</v>
      </c>
      <c r="EG6" s="142" t="s">
        <v>335</v>
      </c>
      <c r="EH6" s="142" t="s">
        <v>336</v>
      </c>
      <c r="EI6" s="142" t="s">
        <v>337</v>
      </c>
      <c r="EJ6" s="142" t="s">
        <v>338</v>
      </c>
      <c r="EK6" s="142" t="s">
        <v>339</v>
      </c>
      <c r="EL6" s="142" t="s">
        <v>340</v>
      </c>
      <c r="EM6" s="142" t="s">
        <v>341</v>
      </c>
      <c r="EN6" s="142" t="s">
        <v>342</v>
      </c>
      <c r="EO6" s="142" t="s">
        <v>343</v>
      </c>
      <c r="EP6" s="142" t="s">
        <v>344</v>
      </c>
      <c r="EQ6" s="142" t="s">
        <v>345</v>
      </c>
      <c r="ER6" s="142" t="s">
        <v>346</v>
      </c>
      <c r="ES6" s="142" t="s">
        <v>347</v>
      </c>
      <c r="ET6" s="142" t="s">
        <v>348</v>
      </c>
      <c r="EU6" s="142" t="s">
        <v>349</v>
      </c>
      <c r="EV6" s="142" t="s">
        <v>350</v>
      </c>
      <c r="EW6" s="142" t="s">
        <v>351</v>
      </c>
      <c r="EX6" s="142" t="s">
        <v>352</v>
      </c>
      <c r="EY6" s="142" t="s">
        <v>353</v>
      </c>
      <c r="EZ6" s="142" t="s">
        <v>354</v>
      </c>
      <c r="FA6" s="142" t="s">
        <v>355</v>
      </c>
      <c r="FB6" s="142" t="s">
        <v>356</v>
      </c>
      <c r="FC6" s="142" t="s">
        <v>357</v>
      </c>
      <c r="FD6" s="142" t="s">
        <v>358</v>
      </c>
      <c r="FE6" s="142" t="s">
        <v>359</v>
      </c>
      <c r="FF6" s="142" t="s">
        <v>360</v>
      </c>
      <c r="FG6" s="143" t="s">
        <v>15</v>
      </c>
      <c r="FH6" s="143" t="s">
        <v>2</v>
      </c>
      <c r="FI6" s="143" t="s">
        <v>3</v>
      </c>
      <c r="FJ6" s="143" t="s">
        <v>16</v>
      </c>
      <c r="FK6" s="143" t="s">
        <v>17</v>
      </c>
      <c r="FL6" s="51"/>
      <c r="FM6" s="171" t="s">
        <v>89</v>
      </c>
    </row>
    <row r="7" spans="1:169" s="5" customFormat="1" ht="15" customHeight="1">
      <c r="A7" s="107" t="s">
        <v>361</v>
      </c>
      <c r="B7" s="107" t="s">
        <v>361</v>
      </c>
      <c r="C7" s="107" t="s">
        <v>362</v>
      </c>
      <c r="D7" s="107" t="s">
        <v>64</v>
      </c>
      <c r="E7" s="108" t="s">
        <v>144</v>
      </c>
      <c r="F7" s="107" t="s">
        <v>363</v>
      </c>
      <c r="G7" s="107" t="s">
        <v>863</v>
      </c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11">
        <f>10000-10000+320-180</f>
        <v>140</v>
      </c>
      <c r="AF7" s="241"/>
      <c r="AG7" s="216">
        <f>3000-3000</f>
        <v>0</v>
      </c>
      <c r="AH7" s="216">
        <f>5000-5000</f>
        <v>0</v>
      </c>
      <c r="AI7" s="241"/>
      <c r="AJ7" s="241"/>
      <c r="AK7" s="241"/>
      <c r="AL7" s="241"/>
      <c r="AM7" s="211">
        <f>3000-3000+1420-690+100</f>
        <v>830</v>
      </c>
      <c r="AN7" s="241"/>
      <c r="AO7" s="241"/>
      <c r="AP7" s="216">
        <f>300-300</f>
        <v>0</v>
      </c>
      <c r="AQ7" s="216">
        <f>5000-5000</f>
        <v>0</v>
      </c>
      <c r="AR7" s="241"/>
      <c r="AS7" s="241"/>
      <c r="AT7" s="241"/>
      <c r="AU7" s="241"/>
      <c r="AV7" s="241"/>
      <c r="AW7" s="241"/>
      <c r="AX7" s="216">
        <f>100-100</f>
        <v>0</v>
      </c>
      <c r="AY7" s="216">
        <f>60-60</f>
        <v>0</v>
      </c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1"/>
      <c r="CR7" s="241"/>
      <c r="CS7" s="241"/>
      <c r="CT7" s="241"/>
      <c r="CU7" s="241"/>
      <c r="CV7" s="241"/>
      <c r="CW7" s="241"/>
      <c r="CX7" s="241"/>
      <c r="CY7" s="241"/>
      <c r="CZ7" s="241"/>
      <c r="DA7" s="241"/>
      <c r="DB7" s="241"/>
      <c r="DC7" s="241"/>
      <c r="DD7" s="241"/>
      <c r="DE7" s="241"/>
      <c r="DF7" s="241"/>
      <c r="DG7" s="241"/>
      <c r="DH7" s="241"/>
      <c r="DI7" s="241"/>
      <c r="DJ7" s="241"/>
      <c r="DK7" s="241"/>
      <c r="DL7" s="241"/>
      <c r="DM7" s="241"/>
      <c r="DN7" s="241"/>
      <c r="DO7" s="241"/>
      <c r="DP7" s="241"/>
      <c r="DQ7" s="241"/>
      <c r="DR7" s="241"/>
      <c r="DS7" s="241"/>
      <c r="DT7" s="241"/>
      <c r="DU7" s="241"/>
      <c r="DV7" s="241"/>
      <c r="DW7" s="241"/>
      <c r="DX7" s="241"/>
      <c r="DY7" s="241"/>
      <c r="DZ7" s="241"/>
      <c r="EA7" s="241"/>
      <c r="EB7" s="241"/>
      <c r="EC7" s="241"/>
      <c r="ED7" s="241"/>
      <c r="EE7" s="241"/>
      <c r="EF7" s="241"/>
      <c r="EG7" s="241"/>
      <c r="EH7" s="241"/>
      <c r="EI7" s="241"/>
      <c r="EJ7" s="241"/>
      <c r="EK7" s="241"/>
      <c r="EL7" s="241"/>
      <c r="EM7" s="241"/>
      <c r="EN7" s="241"/>
      <c r="EO7" s="241"/>
      <c r="EP7" s="241"/>
      <c r="EQ7" s="241"/>
      <c r="ER7" s="241"/>
      <c r="ES7" s="241"/>
      <c r="ET7" s="241"/>
      <c r="EU7" s="241"/>
      <c r="EV7" s="241"/>
      <c r="EW7" s="241"/>
      <c r="EX7" s="241"/>
      <c r="EY7" s="241"/>
      <c r="EZ7" s="241"/>
      <c r="FA7" s="241"/>
      <c r="FB7" s="241"/>
      <c r="FC7" s="241"/>
      <c r="FD7" s="241"/>
      <c r="FE7" s="241"/>
      <c r="FF7" s="205"/>
      <c r="FG7" s="205"/>
      <c r="FH7" s="110" t="s">
        <v>364</v>
      </c>
      <c r="FI7" s="111" t="s">
        <v>365</v>
      </c>
      <c r="FJ7" s="111"/>
      <c r="FK7" s="111" t="s">
        <v>366</v>
      </c>
      <c r="FL7" s="98">
        <f t="shared" ref="FL7:FL38" si="0">SUM(H7:FF7)</f>
        <v>970</v>
      </c>
      <c r="FM7" s="5" t="s">
        <v>186</v>
      </c>
    </row>
    <row r="8" spans="1:169" s="5" customFormat="1" ht="15" customHeight="1">
      <c r="A8" s="107" t="s">
        <v>361</v>
      </c>
      <c r="B8" s="107" t="s">
        <v>361</v>
      </c>
      <c r="C8" s="107" t="s">
        <v>362</v>
      </c>
      <c r="D8" s="107" t="s">
        <v>63</v>
      </c>
      <c r="E8" s="108" t="s">
        <v>144</v>
      </c>
      <c r="F8" s="107" t="s">
        <v>363</v>
      </c>
      <c r="G8" s="107" t="s">
        <v>863</v>
      </c>
      <c r="H8" s="216">
        <f>100-100</f>
        <v>0</v>
      </c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16">
        <f>500-500</f>
        <v>0</v>
      </c>
      <c r="T8" s="241"/>
      <c r="U8" s="216">
        <f>1000-1000</f>
        <v>0</v>
      </c>
      <c r="V8" s="216">
        <f>200-200</f>
        <v>0</v>
      </c>
      <c r="W8" s="241"/>
      <c r="X8" s="216">
        <f>1000-1000</f>
        <v>0</v>
      </c>
      <c r="Y8" s="241"/>
      <c r="Z8" s="216">
        <f>300-300</f>
        <v>0</v>
      </c>
      <c r="AA8" s="216">
        <f>1000-1000</f>
        <v>0</v>
      </c>
      <c r="AB8" s="216">
        <f>10000-10000</f>
        <v>0</v>
      </c>
      <c r="AC8" s="211">
        <f>1500-1500+420-225</f>
        <v>195</v>
      </c>
      <c r="AD8" s="216">
        <f>500-500</f>
        <v>0</v>
      </c>
      <c r="AE8" s="241"/>
      <c r="AF8" s="241"/>
      <c r="AG8" s="241"/>
      <c r="AH8" s="241"/>
      <c r="AI8" s="216">
        <f>500-500</f>
        <v>0</v>
      </c>
      <c r="AJ8" s="216">
        <f>300-300</f>
        <v>0</v>
      </c>
      <c r="AK8" s="216">
        <f>500-500</f>
        <v>0</v>
      </c>
      <c r="AL8" s="216">
        <f>300-300</f>
        <v>0</v>
      </c>
      <c r="AM8" s="241"/>
      <c r="AN8" s="216">
        <f>200-200</f>
        <v>0</v>
      </c>
      <c r="AO8" s="211">
        <f>1000-1000+700-280</f>
        <v>420</v>
      </c>
      <c r="AP8" s="241"/>
      <c r="AQ8" s="241"/>
      <c r="AR8" s="216">
        <f>500-500</f>
        <v>0</v>
      </c>
      <c r="AS8" s="216">
        <f>300-300</f>
        <v>0</v>
      </c>
      <c r="AT8" s="211">
        <f>15000-15000+8900-1900-3140</f>
        <v>3860</v>
      </c>
      <c r="AU8" s="211"/>
      <c r="AV8" s="211"/>
      <c r="AW8" s="211"/>
      <c r="AX8" s="211"/>
      <c r="AY8" s="211"/>
      <c r="AZ8" s="211">
        <f>1500-1500</f>
        <v>0</v>
      </c>
      <c r="BA8" s="211">
        <f>500-500</f>
        <v>0</v>
      </c>
      <c r="BB8" s="211">
        <f>200-200</f>
        <v>0</v>
      </c>
      <c r="BC8" s="211">
        <f>100-100</f>
        <v>0</v>
      </c>
      <c r="BD8" s="211">
        <f>10000-10000+5200-1000-1200</f>
        <v>3000</v>
      </c>
      <c r="BE8" s="211">
        <f>200-200</f>
        <v>0</v>
      </c>
      <c r="BF8" s="211">
        <f>500-500</f>
        <v>0</v>
      </c>
      <c r="BG8" s="211"/>
      <c r="BH8" s="211"/>
      <c r="BI8" s="211">
        <f>9-9</f>
        <v>0</v>
      </c>
      <c r="BJ8" s="211">
        <f>4-4</f>
        <v>0</v>
      </c>
      <c r="BK8" s="211">
        <f>2-2</f>
        <v>0</v>
      </c>
      <c r="BL8" s="211">
        <f>100-100</f>
        <v>0</v>
      </c>
      <c r="BM8" s="211">
        <f>13-13</f>
        <v>0</v>
      </c>
      <c r="BN8" s="211">
        <f>21-21</f>
        <v>0</v>
      </c>
      <c r="BO8" s="211">
        <f>3-3</f>
        <v>0</v>
      </c>
      <c r="BP8" s="211">
        <f>(2000-2000+880-480)+120</f>
        <v>520</v>
      </c>
      <c r="BQ8" s="211">
        <f>(800-800)+0</f>
        <v>0</v>
      </c>
      <c r="BR8" s="211">
        <f>(3000-3000+380-240)+30</f>
        <v>170</v>
      </c>
      <c r="BS8" s="211">
        <f>(8000-8000+4000-1800)+380</f>
        <v>2580</v>
      </c>
      <c r="BT8" s="211">
        <f>(4000-4000+810-710)+150</f>
        <v>250</v>
      </c>
      <c r="BU8" s="211">
        <f>(0+40-40)+10</f>
        <v>10</v>
      </c>
      <c r="BV8" s="211">
        <f>(2000-2000+80-20)+0</f>
        <v>60</v>
      </c>
      <c r="BW8" s="211">
        <f>(500-500)+0</f>
        <v>0</v>
      </c>
      <c r="BX8" s="211">
        <f>(5000-5000)+0</f>
        <v>0</v>
      </c>
      <c r="BY8" s="211">
        <f>(4000-4000)+0</f>
        <v>0</v>
      </c>
      <c r="BZ8" s="211">
        <f>(4000-4000)+0</f>
        <v>0</v>
      </c>
      <c r="CA8" s="211">
        <f>(500-500)+0</f>
        <v>0</v>
      </c>
      <c r="CB8" s="211">
        <f>(2000-2000+1-1)+0</f>
        <v>0</v>
      </c>
      <c r="CC8" s="211">
        <f>(2000-2000+1600-715)+190</f>
        <v>1075</v>
      </c>
      <c r="CD8" s="211">
        <f>(1000-1000)+0</f>
        <v>0</v>
      </c>
      <c r="CE8" s="211">
        <f>(3000-3000)+0</f>
        <v>0</v>
      </c>
      <c r="CF8" s="211">
        <f>(6000-6000+1630-730)+190</f>
        <v>1090</v>
      </c>
      <c r="CG8" s="211">
        <f>(4000-4000+130-60)+10</f>
        <v>80</v>
      </c>
      <c r="CH8" s="211">
        <f>(1500-1500)+0</f>
        <v>0</v>
      </c>
      <c r="CI8" s="211">
        <f>(400-400+72-36)+8</f>
        <v>44</v>
      </c>
      <c r="CJ8" s="211">
        <f>(400-400+75-40)+10</f>
        <v>45</v>
      </c>
      <c r="CK8" s="211">
        <f>(500-500+320-120)+30</f>
        <v>230</v>
      </c>
      <c r="CL8" s="247">
        <f>(1000-1000)+0</f>
        <v>0</v>
      </c>
      <c r="CM8" s="247">
        <f>(4000-4000)+0</f>
        <v>0</v>
      </c>
      <c r="CN8" s="248"/>
      <c r="CO8" s="248"/>
      <c r="CP8" s="255">
        <f>4+10</f>
        <v>14</v>
      </c>
      <c r="CQ8" s="248"/>
      <c r="CR8" s="248"/>
      <c r="CS8" s="248"/>
      <c r="CT8" s="248"/>
      <c r="CU8" s="248"/>
      <c r="CV8" s="248"/>
      <c r="CW8" s="247">
        <f>(2000-2000)+0</f>
        <v>0</v>
      </c>
      <c r="CX8" s="247">
        <f>(1500-1500)+0</f>
        <v>0</v>
      </c>
      <c r="CY8" s="247">
        <f>(500-500)+0</f>
        <v>0</v>
      </c>
      <c r="CZ8" s="211">
        <f>(200-200+52-24)+8</f>
        <v>36</v>
      </c>
      <c r="DA8" s="230">
        <f>(200-200+70-30+5)+5-5</f>
        <v>45</v>
      </c>
      <c r="DB8" s="211">
        <f>(300-300+300-110)+10+5</f>
        <v>205</v>
      </c>
      <c r="DC8" s="247">
        <f>(500-500)+0</f>
        <v>0</v>
      </c>
      <c r="DD8" s="247">
        <f>(1000-1000)+0</f>
        <v>0</v>
      </c>
      <c r="DE8" s="247">
        <f>(1000-1000+5-5)+0</f>
        <v>0</v>
      </c>
      <c r="DF8" s="248"/>
      <c r="DG8" s="248"/>
      <c r="DH8" s="248"/>
      <c r="DI8" s="248"/>
      <c r="DJ8" s="248"/>
      <c r="DK8" s="212">
        <f>(1000-1000+30-7)+0</f>
        <v>23</v>
      </c>
      <c r="DL8" s="248"/>
      <c r="DM8" s="247">
        <f>(500-500)+0</f>
        <v>0</v>
      </c>
      <c r="DN8" s="248"/>
      <c r="DO8" s="248"/>
      <c r="DP8" s="248"/>
      <c r="DQ8" s="248"/>
      <c r="DR8" s="248"/>
      <c r="DS8" s="248">
        <v>0</v>
      </c>
      <c r="DT8" s="248"/>
      <c r="DU8" s="248"/>
      <c r="DV8" s="248"/>
      <c r="DW8" s="247">
        <f>(100-100)+0</f>
        <v>0</v>
      </c>
      <c r="DX8" s="247">
        <f>(100-100)+0</f>
        <v>0</v>
      </c>
      <c r="DY8" s="248"/>
      <c r="DZ8" s="248"/>
      <c r="EA8" s="248"/>
      <c r="EB8" s="248"/>
      <c r="EC8" s="248"/>
      <c r="ED8" s="248"/>
      <c r="EE8" s="248"/>
      <c r="EF8" s="247">
        <f>(200-200)+0</f>
        <v>0</v>
      </c>
      <c r="EG8" s="247">
        <f>(500-500)+0</f>
        <v>0</v>
      </c>
      <c r="EH8" s="247">
        <f>(500-500)+0</f>
        <v>0</v>
      </c>
      <c r="EI8" s="247">
        <f>(300-300)+0</f>
        <v>0</v>
      </c>
      <c r="EJ8" s="247">
        <f>(3000-3000)+0</f>
        <v>0</v>
      </c>
      <c r="EK8" s="247">
        <f>(1000-1000)+0</f>
        <v>0</v>
      </c>
      <c r="EL8" s="247">
        <f>(2000-2000)+0</f>
        <v>0</v>
      </c>
      <c r="EM8" s="211">
        <f>(1000-1000+360-120)+20</f>
        <v>260</v>
      </c>
      <c r="EN8" s="211"/>
      <c r="EO8" s="211">
        <f>(2000-2000)+0</f>
        <v>0</v>
      </c>
      <c r="EP8" s="211">
        <f>(3000-3000+700-320)+40</f>
        <v>420</v>
      </c>
      <c r="EQ8" s="211">
        <f>(500-500+155-60)+20</f>
        <v>115</v>
      </c>
      <c r="ER8" s="248"/>
      <c r="ES8" s="247">
        <f>(1000-1000+2)+0</f>
        <v>2</v>
      </c>
      <c r="ET8" s="211">
        <f>(1500-1500+30-10)+5</f>
        <v>25</v>
      </c>
      <c r="EU8" s="216">
        <f>500-500+5</f>
        <v>5</v>
      </c>
      <c r="EV8" s="241"/>
      <c r="EW8" s="216">
        <f>2000-2000</f>
        <v>0</v>
      </c>
      <c r="EX8" s="216">
        <f>300-300+2</f>
        <v>2</v>
      </c>
      <c r="EY8" s="216">
        <f>200-200</f>
        <v>0</v>
      </c>
      <c r="EZ8" s="241"/>
      <c r="FA8" s="216">
        <f>500-500</f>
        <v>0</v>
      </c>
      <c r="FB8" s="241"/>
      <c r="FC8" s="241"/>
      <c r="FD8" s="241"/>
      <c r="FE8" s="241"/>
      <c r="FF8" s="205"/>
      <c r="FG8" s="205"/>
      <c r="FH8" s="110" t="s">
        <v>364</v>
      </c>
      <c r="FI8" s="111" t="s">
        <v>365</v>
      </c>
      <c r="FJ8" s="111"/>
      <c r="FK8" s="111" t="s">
        <v>366</v>
      </c>
      <c r="FL8" s="98">
        <f t="shared" si="0"/>
        <v>14781</v>
      </c>
      <c r="FM8" s="5" t="s">
        <v>186</v>
      </c>
    </row>
    <row r="9" spans="1:169" s="5" customFormat="1" ht="15" customHeight="1">
      <c r="A9" s="107" t="s">
        <v>361</v>
      </c>
      <c r="B9" s="107" t="s">
        <v>361</v>
      </c>
      <c r="C9" s="107" t="s">
        <v>362</v>
      </c>
      <c r="D9" s="107" t="s">
        <v>65</v>
      </c>
      <c r="E9" s="108" t="s">
        <v>144</v>
      </c>
      <c r="F9" s="107" t="s">
        <v>363</v>
      </c>
      <c r="G9" s="107" t="s">
        <v>865</v>
      </c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16">
        <v>400</v>
      </c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1"/>
      <c r="BK9" s="241"/>
      <c r="BL9" s="241"/>
      <c r="BM9" s="241"/>
      <c r="BN9" s="241"/>
      <c r="BO9" s="241"/>
      <c r="BP9" s="247">
        <v>200</v>
      </c>
      <c r="BQ9" s="248"/>
      <c r="BR9" s="248"/>
      <c r="BS9" s="248"/>
      <c r="BT9" s="247">
        <v>550</v>
      </c>
      <c r="BU9" s="248"/>
      <c r="BV9" s="248"/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  <c r="CH9" s="248"/>
      <c r="CI9" s="248"/>
      <c r="CJ9" s="248"/>
      <c r="CK9" s="248"/>
      <c r="CL9" s="248"/>
      <c r="CM9" s="248"/>
      <c r="CN9" s="211">
        <f>4000-4000+480-220+60</f>
        <v>320</v>
      </c>
      <c r="CO9" s="248"/>
      <c r="CP9" s="255">
        <v>50</v>
      </c>
      <c r="CQ9" s="248"/>
      <c r="CR9" s="248"/>
      <c r="CS9" s="248"/>
      <c r="CT9" s="248"/>
      <c r="CU9" s="248"/>
      <c r="CV9" s="248"/>
      <c r="CW9" s="248"/>
      <c r="CX9" s="248"/>
      <c r="CY9" s="248"/>
      <c r="CZ9" s="248"/>
      <c r="DA9" s="248"/>
      <c r="DB9" s="248"/>
      <c r="DC9" s="248"/>
      <c r="DD9" s="248"/>
      <c r="DE9" s="248"/>
      <c r="DF9" s="211">
        <f>50-50+70-14</f>
        <v>56</v>
      </c>
      <c r="DG9" s="248"/>
      <c r="DH9" s="248"/>
      <c r="DI9" s="248"/>
      <c r="DJ9" s="248"/>
      <c r="DK9" s="248"/>
      <c r="DL9" s="248"/>
      <c r="DM9" s="248"/>
      <c r="DN9" s="248"/>
      <c r="DO9" s="248"/>
      <c r="DP9" s="248"/>
      <c r="DQ9" s="248"/>
      <c r="DR9" s="248"/>
      <c r="DS9" s="248"/>
      <c r="DT9" s="248"/>
      <c r="DU9" s="248"/>
      <c r="DV9" s="248"/>
      <c r="DW9" s="248"/>
      <c r="DX9" s="248"/>
      <c r="DY9" s="248"/>
      <c r="DZ9" s="248"/>
      <c r="EA9" s="248"/>
      <c r="EB9" s="248"/>
      <c r="EC9" s="248"/>
      <c r="ED9" s="248"/>
      <c r="EE9" s="248"/>
      <c r="EF9" s="248"/>
      <c r="EG9" s="248"/>
      <c r="EH9" s="248"/>
      <c r="EI9" s="248"/>
      <c r="EJ9" s="248"/>
      <c r="EK9" s="248"/>
      <c r="EL9" s="248"/>
      <c r="EM9" s="248"/>
      <c r="EN9" s="247">
        <f>500-500</f>
        <v>0</v>
      </c>
      <c r="EO9" s="248"/>
      <c r="EP9" s="248"/>
      <c r="EQ9" s="248"/>
      <c r="ER9" s="247">
        <f>100-100</f>
        <v>0</v>
      </c>
      <c r="ES9" s="248"/>
      <c r="ET9" s="248"/>
      <c r="EU9" s="241"/>
      <c r="EV9" s="216">
        <f>100-100</f>
        <v>0</v>
      </c>
      <c r="EW9" s="241"/>
      <c r="EX9" s="241"/>
      <c r="EY9" s="241"/>
      <c r="EZ9" s="216">
        <f>100-100</f>
        <v>0</v>
      </c>
      <c r="FA9" s="241"/>
      <c r="FB9" s="241"/>
      <c r="FC9" s="241"/>
      <c r="FD9" s="241"/>
      <c r="FE9" s="241"/>
      <c r="FF9" s="205"/>
      <c r="FG9" s="205"/>
      <c r="FH9" s="110" t="s">
        <v>364</v>
      </c>
      <c r="FI9" s="111" t="s">
        <v>365</v>
      </c>
      <c r="FJ9" s="111"/>
      <c r="FK9" s="111" t="s">
        <v>366</v>
      </c>
      <c r="FL9" s="98">
        <f t="shared" si="0"/>
        <v>1576</v>
      </c>
      <c r="FM9" s="5" t="s">
        <v>186</v>
      </c>
    </row>
    <row r="10" spans="1:169" s="5" customFormat="1" ht="15" customHeight="1">
      <c r="A10" s="107" t="s">
        <v>361</v>
      </c>
      <c r="B10" s="107" t="s">
        <v>367</v>
      </c>
      <c r="C10" s="107" t="s">
        <v>362</v>
      </c>
      <c r="D10" s="107" t="s">
        <v>64</v>
      </c>
      <c r="E10" s="108" t="s">
        <v>144</v>
      </c>
      <c r="F10" s="107" t="s">
        <v>363</v>
      </c>
      <c r="G10" s="107" t="s">
        <v>864</v>
      </c>
      <c r="H10" s="241"/>
      <c r="I10" s="216">
        <f>2000-2000</f>
        <v>0</v>
      </c>
      <c r="J10" s="241"/>
      <c r="K10" s="216">
        <f>2200-2200</f>
        <v>0</v>
      </c>
      <c r="L10" s="241"/>
      <c r="M10" s="241"/>
      <c r="N10" s="216">
        <f>5000-5000</f>
        <v>0</v>
      </c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1"/>
      <c r="BH10" s="241"/>
      <c r="BI10" s="241"/>
      <c r="BJ10" s="241"/>
      <c r="BK10" s="241"/>
      <c r="BL10" s="241"/>
      <c r="BM10" s="241"/>
      <c r="BN10" s="241"/>
      <c r="BO10" s="241"/>
      <c r="BP10" s="241"/>
      <c r="BQ10" s="241"/>
      <c r="BR10" s="241"/>
      <c r="BS10" s="241"/>
      <c r="BT10" s="241"/>
      <c r="BU10" s="241"/>
      <c r="BV10" s="241"/>
      <c r="BW10" s="241"/>
      <c r="BX10" s="241"/>
      <c r="BY10" s="241"/>
      <c r="BZ10" s="241"/>
      <c r="CA10" s="241"/>
      <c r="CB10" s="241"/>
      <c r="CC10" s="241"/>
      <c r="CD10" s="241"/>
      <c r="CE10" s="241"/>
      <c r="CF10" s="241"/>
      <c r="CG10" s="241"/>
      <c r="CH10" s="241"/>
      <c r="CI10" s="241"/>
      <c r="CJ10" s="241"/>
      <c r="CK10" s="241"/>
      <c r="CL10" s="241"/>
      <c r="CM10" s="241"/>
      <c r="CN10" s="241"/>
      <c r="CO10" s="241"/>
      <c r="CP10" s="241"/>
      <c r="CQ10" s="241"/>
      <c r="CR10" s="241"/>
      <c r="CS10" s="241"/>
      <c r="CT10" s="241"/>
      <c r="CU10" s="241"/>
      <c r="CV10" s="241"/>
      <c r="CW10" s="241"/>
      <c r="CX10" s="241"/>
      <c r="CY10" s="241"/>
      <c r="CZ10" s="241"/>
      <c r="DA10" s="241"/>
      <c r="DB10" s="241"/>
      <c r="DC10" s="241"/>
      <c r="DD10" s="241"/>
      <c r="DE10" s="241"/>
      <c r="DF10" s="241"/>
      <c r="DG10" s="241"/>
      <c r="DH10" s="241"/>
      <c r="DI10" s="241"/>
      <c r="DJ10" s="241"/>
      <c r="DK10" s="241"/>
      <c r="DL10" s="241"/>
      <c r="DM10" s="241"/>
      <c r="DN10" s="241"/>
      <c r="DO10" s="241"/>
      <c r="DP10" s="216">
        <f>2000-2000</f>
        <v>0</v>
      </c>
      <c r="DQ10" s="216">
        <f>1000-1000</f>
        <v>0</v>
      </c>
      <c r="DR10" s="241"/>
      <c r="DS10" s="241"/>
      <c r="DT10" s="216">
        <f>3000-3000</f>
        <v>0</v>
      </c>
      <c r="DU10" s="211">
        <f>1000-1000+660-300</f>
        <v>360</v>
      </c>
      <c r="DV10" s="216">
        <f>1000-1000</f>
        <v>0</v>
      </c>
      <c r="DW10" s="241"/>
      <c r="DX10" s="241"/>
      <c r="DY10" s="241"/>
      <c r="DZ10" s="241"/>
      <c r="EA10" s="241"/>
      <c r="EB10" s="241"/>
      <c r="EC10" s="241"/>
      <c r="ED10" s="241"/>
      <c r="EE10" s="241"/>
      <c r="EF10" s="241"/>
      <c r="EG10" s="241"/>
      <c r="EH10" s="241"/>
      <c r="EI10" s="241"/>
      <c r="EJ10" s="241"/>
      <c r="EK10" s="241"/>
      <c r="EL10" s="241"/>
      <c r="EM10" s="241"/>
      <c r="EN10" s="241"/>
      <c r="EO10" s="241"/>
      <c r="EP10" s="241"/>
      <c r="EQ10" s="241"/>
      <c r="ER10" s="241"/>
      <c r="ES10" s="241"/>
      <c r="ET10" s="241"/>
      <c r="EU10" s="241"/>
      <c r="EV10" s="241"/>
      <c r="EW10" s="241"/>
      <c r="EX10" s="241"/>
      <c r="EY10" s="241"/>
      <c r="EZ10" s="241"/>
      <c r="FA10" s="241"/>
      <c r="FB10" s="241"/>
      <c r="FC10" s="241"/>
      <c r="FD10" s="241"/>
      <c r="FE10" s="241"/>
      <c r="FF10" s="205"/>
      <c r="FG10" s="205"/>
      <c r="FH10" s="110" t="s">
        <v>364</v>
      </c>
      <c r="FI10" s="111" t="s">
        <v>365</v>
      </c>
      <c r="FJ10" s="111"/>
      <c r="FK10" s="111" t="s">
        <v>366</v>
      </c>
      <c r="FL10" s="98">
        <f t="shared" si="0"/>
        <v>360</v>
      </c>
      <c r="FM10" s="5" t="s">
        <v>186</v>
      </c>
    </row>
    <row r="11" spans="1:169" s="5" customFormat="1" ht="15" customHeight="1">
      <c r="A11" s="107" t="s">
        <v>361</v>
      </c>
      <c r="B11" s="107" t="s">
        <v>367</v>
      </c>
      <c r="C11" s="107" t="s">
        <v>362</v>
      </c>
      <c r="D11" s="107" t="s">
        <v>63</v>
      </c>
      <c r="E11" s="108" t="s">
        <v>144</v>
      </c>
      <c r="F11" s="107" t="s">
        <v>363</v>
      </c>
      <c r="G11" s="107" t="s">
        <v>864</v>
      </c>
      <c r="H11" s="241"/>
      <c r="I11" s="241"/>
      <c r="J11" s="241"/>
      <c r="K11" s="241"/>
      <c r="L11" s="216">
        <f>8000-8000</f>
        <v>0</v>
      </c>
      <c r="M11" s="241"/>
      <c r="N11" s="241"/>
      <c r="O11" s="216">
        <f>5000-5000</f>
        <v>0</v>
      </c>
      <c r="P11" s="216">
        <f>5000-5000</f>
        <v>0</v>
      </c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16">
        <f>500-500</f>
        <v>0</v>
      </c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41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  <c r="BQ11" s="241"/>
      <c r="BR11" s="241"/>
      <c r="BS11" s="241"/>
      <c r="BT11" s="241"/>
      <c r="BU11" s="241"/>
      <c r="BV11" s="241"/>
      <c r="BW11" s="241"/>
      <c r="BX11" s="241"/>
      <c r="BY11" s="241"/>
      <c r="BZ11" s="241"/>
      <c r="CA11" s="241"/>
      <c r="CB11" s="241"/>
      <c r="CC11" s="241"/>
      <c r="CD11" s="241"/>
      <c r="CE11" s="241"/>
      <c r="CF11" s="241"/>
      <c r="CG11" s="241"/>
      <c r="CH11" s="241"/>
      <c r="CI11" s="241"/>
      <c r="CJ11" s="241"/>
      <c r="CK11" s="241"/>
      <c r="CL11" s="241"/>
      <c r="CM11" s="241"/>
      <c r="CN11" s="241"/>
      <c r="CO11" s="241"/>
      <c r="CP11" s="241"/>
      <c r="CQ11" s="241"/>
      <c r="CR11" s="241"/>
      <c r="CS11" s="241"/>
      <c r="CT11" s="241"/>
      <c r="CU11" s="241"/>
      <c r="CV11" s="241"/>
      <c r="CW11" s="241"/>
      <c r="CX11" s="241"/>
      <c r="CY11" s="241"/>
      <c r="CZ11" s="241"/>
      <c r="DA11" s="241"/>
      <c r="DB11" s="241"/>
      <c r="DC11" s="241"/>
      <c r="DD11" s="241"/>
      <c r="DE11" s="241"/>
      <c r="DF11" s="241"/>
      <c r="DG11" s="241"/>
      <c r="DH11" s="241"/>
      <c r="DI11" s="241"/>
      <c r="DJ11" s="241"/>
      <c r="DK11" s="241"/>
      <c r="DL11" s="241"/>
      <c r="DM11" s="241"/>
      <c r="DN11" s="241"/>
      <c r="DO11" s="241"/>
      <c r="DP11" s="241"/>
      <c r="DQ11" s="241"/>
      <c r="DR11" s="211">
        <f>5000-5000+2900-150</f>
        <v>2750</v>
      </c>
      <c r="DS11" s="216">
        <f>3000-3000</f>
        <v>0</v>
      </c>
      <c r="DT11" s="241"/>
      <c r="DU11" s="241"/>
      <c r="DV11" s="241"/>
      <c r="DW11" s="241"/>
      <c r="DX11" s="241"/>
      <c r="DY11" s="241"/>
      <c r="DZ11" s="241"/>
      <c r="EA11" s="216">
        <f>500-500</f>
        <v>0</v>
      </c>
      <c r="EB11" s="216">
        <f>500-500</f>
        <v>0</v>
      </c>
      <c r="EC11" s="241"/>
      <c r="ED11" s="241"/>
      <c r="EE11" s="216">
        <f>100-100</f>
        <v>0</v>
      </c>
      <c r="EF11" s="241"/>
      <c r="EG11" s="241"/>
      <c r="EH11" s="241"/>
      <c r="EI11" s="241"/>
      <c r="EJ11" s="241"/>
      <c r="EK11" s="241"/>
      <c r="EL11" s="241"/>
      <c r="EM11" s="241"/>
      <c r="EN11" s="241"/>
      <c r="EO11" s="241"/>
      <c r="EP11" s="241"/>
      <c r="EQ11" s="241"/>
      <c r="ER11" s="241"/>
      <c r="ES11" s="241"/>
      <c r="ET11" s="241"/>
      <c r="EU11" s="241"/>
      <c r="EV11" s="241"/>
      <c r="EW11" s="241"/>
      <c r="EX11" s="241"/>
      <c r="EY11" s="241"/>
      <c r="EZ11" s="241"/>
      <c r="FA11" s="241"/>
      <c r="FB11" s="241"/>
      <c r="FC11" s="211">
        <f>1000-1000+330-330</f>
        <v>0</v>
      </c>
      <c r="FD11" s="216">
        <f>2000-2000</f>
        <v>0</v>
      </c>
      <c r="FE11" s="241"/>
      <c r="FF11" s="205"/>
      <c r="FG11" s="205"/>
      <c r="FH11" s="110" t="s">
        <v>364</v>
      </c>
      <c r="FI11" s="111" t="s">
        <v>365</v>
      </c>
      <c r="FJ11" s="111"/>
      <c r="FK11" s="111" t="s">
        <v>366</v>
      </c>
      <c r="FL11" s="98">
        <f t="shared" si="0"/>
        <v>2750</v>
      </c>
      <c r="FM11" s="5" t="s">
        <v>186</v>
      </c>
    </row>
    <row r="12" spans="1:169" s="5" customFormat="1" ht="15" customHeight="1">
      <c r="A12" s="107" t="s">
        <v>361</v>
      </c>
      <c r="B12" s="107" t="s">
        <v>367</v>
      </c>
      <c r="C12" s="107" t="s">
        <v>362</v>
      </c>
      <c r="D12" s="107" t="s">
        <v>65</v>
      </c>
      <c r="E12" s="108" t="s">
        <v>144</v>
      </c>
      <c r="F12" s="107" t="s">
        <v>363</v>
      </c>
      <c r="G12" s="107" t="s">
        <v>866</v>
      </c>
      <c r="H12" s="241"/>
      <c r="I12" s="241"/>
      <c r="J12" s="216">
        <f>2000-2000</f>
        <v>0</v>
      </c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41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1"/>
      <c r="BH12" s="241"/>
      <c r="BI12" s="241"/>
      <c r="BJ12" s="241"/>
      <c r="BK12" s="241"/>
      <c r="BL12" s="241"/>
      <c r="BM12" s="241"/>
      <c r="BN12" s="241"/>
      <c r="BO12" s="241"/>
      <c r="BP12" s="241"/>
      <c r="BQ12" s="241"/>
      <c r="BR12" s="241"/>
      <c r="BS12" s="241"/>
      <c r="BT12" s="241"/>
      <c r="BU12" s="241"/>
      <c r="BV12" s="241"/>
      <c r="BW12" s="241"/>
      <c r="BX12" s="241"/>
      <c r="BY12" s="241"/>
      <c r="BZ12" s="241"/>
      <c r="CA12" s="241"/>
      <c r="CB12" s="241"/>
      <c r="CC12" s="241"/>
      <c r="CD12" s="241"/>
      <c r="CE12" s="241"/>
      <c r="CF12" s="241"/>
      <c r="CG12" s="241"/>
      <c r="CH12" s="241"/>
      <c r="CI12" s="241"/>
      <c r="CJ12" s="241"/>
      <c r="CK12" s="241"/>
      <c r="CL12" s="241"/>
      <c r="CM12" s="241"/>
      <c r="CN12" s="241"/>
      <c r="CO12" s="241"/>
      <c r="CP12" s="241"/>
      <c r="CQ12" s="241"/>
      <c r="CR12" s="241"/>
      <c r="CS12" s="241"/>
      <c r="CT12" s="241"/>
      <c r="CU12" s="241"/>
      <c r="CV12" s="241"/>
      <c r="CW12" s="241"/>
      <c r="CX12" s="241"/>
      <c r="CY12" s="241"/>
      <c r="CZ12" s="241"/>
      <c r="DA12" s="241"/>
      <c r="DB12" s="241"/>
      <c r="DC12" s="241"/>
      <c r="DD12" s="241"/>
      <c r="DE12" s="241"/>
      <c r="DF12" s="241"/>
      <c r="DG12" s="241"/>
      <c r="DH12" s="241"/>
      <c r="DI12" s="241"/>
      <c r="DJ12" s="241"/>
      <c r="DK12" s="241"/>
      <c r="DL12" s="241"/>
      <c r="DM12" s="241"/>
      <c r="DN12" s="241"/>
      <c r="DO12" s="241"/>
      <c r="DP12" s="241"/>
      <c r="DQ12" s="241"/>
      <c r="DR12" s="241"/>
      <c r="DS12" s="241"/>
      <c r="DT12" s="241"/>
      <c r="DU12" s="241"/>
      <c r="DV12" s="241"/>
      <c r="DW12" s="241"/>
      <c r="DX12" s="241"/>
      <c r="DY12" s="241"/>
      <c r="DZ12" s="241"/>
      <c r="EA12" s="241"/>
      <c r="EB12" s="241"/>
      <c r="EC12" s="241"/>
      <c r="ED12" s="241"/>
      <c r="EE12" s="241"/>
      <c r="EF12" s="241"/>
      <c r="EG12" s="241"/>
      <c r="EH12" s="241"/>
      <c r="EI12" s="241"/>
      <c r="EJ12" s="241"/>
      <c r="EK12" s="241"/>
      <c r="EL12" s="241"/>
      <c r="EM12" s="241"/>
      <c r="EN12" s="241"/>
      <c r="EO12" s="241"/>
      <c r="EP12" s="241"/>
      <c r="EQ12" s="241"/>
      <c r="ER12" s="241"/>
      <c r="ES12" s="241"/>
      <c r="ET12" s="241"/>
      <c r="EU12" s="241"/>
      <c r="EV12" s="241"/>
      <c r="EW12" s="241"/>
      <c r="EX12" s="241"/>
      <c r="EY12" s="241"/>
      <c r="EZ12" s="241"/>
      <c r="FA12" s="241"/>
      <c r="FB12" s="241"/>
      <c r="FC12" s="241"/>
      <c r="FD12" s="241"/>
      <c r="FE12" s="241"/>
      <c r="FF12" s="205"/>
      <c r="FG12" s="205"/>
      <c r="FH12" s="110" t="s">
        <v>364</v>
      </c>
      <c r="FI12" s="111" t="s">
        <v>365</v>
      </c>
      <c r="FJ12" s="111"/>
      <c r="FK12" s="111" t="s">
        <v>366</v>
      </c>
      <c r="FL12" s="98">
        <f t="shared" si="0"/>
        <v>0</v>
      </c>
      <c r="FM12" s="5" t="s">
        <v>186</v>
      </c>
    </row>
    <row r="13" spans="1:169" s="5" customFormat="1" ht="15" customHeight="1">
      <c r="A13" s="107" t="s">
        <v>368</v>
      </c>
      <c r="B13" s="107" t="s">
        <v>361</v>
      </c>
      <c r="C13" s="107" t="s">
        <v>369</v>
      </c>
      <c r="D13" s="107" t="s">
        <v>64</v>
      </c>
      <c r="E13" s="108" t="s">
        <v>107</v>
      </c>
      <c r="F13" s="107" t="s">
        <v>363</v>
      </c>
      <c r="G13" s="246" t="s">
        <v>979</v>
      </c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99">
        <f>500-500</f>
        <v>0</v>
      </c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217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12"/>
      <c r="FH13" s="110" t="s">
        <v>364</v>
      </c>
      <c r="FI13" s="111" t="s">
        <v>365</v>
      </c>
      <c r="FJ13" s="111" t="s">
        <v>370</v>
      </c>
      <c r="FK13" s="111" t="s">
        <v>371</v>
      </c>
      <c r="FL13" s="98">
        <f t="shared" si="0"/>
        <v>0</v>
      </c>
      <c r="FM13" s="5" t="s">
        <v>184</v>
      </c>
    </row>
    <row r="14" spans="1:169" s="5" customFormat="1" ht="15" customHeight="1">
      <c r="A14" s="107" t="s">
        <v>368</v>
      </c>
      <c r="B14" s="107" t="s">
        <v>361</v>
      </c>
      <c r="C14" s="107" t="s">
        <v>369</v>
      </c>
      <c r="D14" s="107" t="s">
        <v>63</v>
      </c>
      <c r="E14" s="108" t="s">
        <v>107</v>
      </c>
      <c r="F14" s="107" t="s">
        <v>363</v>
      </c>
      <c r="G14" s="246" t="s">
        <v>980</v>
      </c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99">
        <f>1000-1000</f>
        <v>0</v>
      </c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99">
        <v>150</v>
      </c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230">
        <v>20</v>
      </c>
      <c r="BQ14" s="241"/>
      <c r="BR14" s="230">
        <v>10</v>
      </c>
      <c r="BS14" s="230">
        <v>90</v>
      </c>
      <c r="BT14" s="230">
        <v>30</v>
      </c>
      <c r="BU14" s="109"/>
      <c r="BV14" s="109"/>
      <c r="BW14" s="109"/>
      <c r="BX14" s="109"/>
      <c r="BY14" s="109"/>
      <c r="BZ14" s="109"/>
      <c r="CA14" s="109"/>
      <c r="CB14" s="109"/>
      <c r="CC14" s="230">
        <v>20</v>
      </c>
      <c r="CD14" s="241"/>
      <c r="CE14" s="241"/>
      <c r="CF14" s="230">
        <v>10</v>
      </c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99">
        <f>200-200</f>
        <v>0</v>
      </c>
      <c r="ER14" s="109"/>
      <c r="ES14" s="199">
        <f>300-300</f>
        <v>0</v>
      </c>
      <c r="ET14" s="199">
        <f>100-100</f>
        <v>0</v>
      </c>
      <c r="EU14" s="199">
        <f>100-100</f>
        <v>0</v>
      </c>
      <c r="EV14" s="109"/>
      <c r="EW14" s="199">
        <f>100-100</f>
        <v>0</v>
      </c>
      <c r="EX14" s="109"/>
      <c r="EY14" s="109"/>
      <c r="EZ14" s="109"/>
      <c r="FA14" s="199">
        <f>50-50</f>
        <v>0</v>
      </c>
      <c r="FB14" s="109"/>
      <c r="FC14" s="109"/>
      <c r="FD14" s="109"/>
      <c r="FE14" s="109"/>
      <c r="FF14" s="109"/>
      <c r="FG14" s="112"/>
      <c r="FH14" s="110" t="s">
        <v>364</v>
      </c>
      <c r="FI14" s="111" t="s">
        <v>365</v>
      </c>
      <c r="FJ14" s="111" t="s">
        <v>370</v>
      </c>
      <c r="FK14" s="111" t="s">
        <v>371</v>
      </c>
      <c r="FL14" s="98">
        <f t="shared" si="0"/>
        <v>330</v>
      </c>
      <c r="FM14" s="5" t="s">
        <v>184</v>
      </c>
    </row>
    <row r="15" spans="1:169" s="5" customFormat="1" ht="15" customHeight="1">
      <c r="A15" s="107" t="s">
        <v>368</v>
      </c>
      <c r="B15" s="107" t="s">
        <v>361</v>
      </c>
      <c r="C15" s="107" t="s">
        <v>369</v>
      </c>
      <c r="D15" s="107" t="s">
        <v>64</v>
      </c>
      <c r="E15" s="108" t="s">
        <v>113</v>
      </c>
      <c r="F15" s="107" t="s">
        <v>363</v>
      </c>
      <c r="G15" s="246" t="s">
        <v>968</v>
      </c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6">
        <f>50-50</f>
        <v>0</v>
      </c>
      <c r="AF15" s="217"/>
      <c r="AG15" s="217"/>
      <c r="AH15" s="216">
        <f>50-50</f>
        <v>0</v>
      </c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7"/>
      <c r="CU15" s="217"/>
      <c r="CV15" s="217"/>
      <c r="CW15" s="217"/>
      <c r="CX15" s="217"/>
      <c r="CY15" s="217"/>
      <c r="CZ15" s="217"/>
      <c r="DA15" s="217"/>
      <c r="DB15" s="217"/>
      <c r="DC15" s="217"/>
      <c r="DD15" s="217"/>
      <c r="DE15" s="217"/>
      <c r="DF15" s="217"/>
      <c r="DG15" s="217"/>
      <c r="DH15" s="217"/>
      <c r="DI15" s="217"/>
      <c r="DJ15" s="217"/>
      <c r="DK15" s="217"/>
      <c r="DL15" s="217"/>
      <c r="DM15" s="217"/>
      <c r="DN15" s="217"/>
      <c r="DO15" s="217"/>
      <c r="DP15" s="217"/>
      <c r="DQ15" s="217"/>
      <c r="DR15" s="217"/>
      <c r="DS15" s="217"/>
      <c r="DT15" s="217"/>
      <c r="DU15" s="217"/>
      <c r="DV15" s="217"/>
      <c r="DW15" s="217"/>
      <c r="DX15" s="217"/>
      <c r="DY15" s="217"/>
      <c r="DZ15" s="217"/>
      <c r="EA15" s="217"/>
      <c r="EB15" s="217"/>
      <c r="EC15" s="217"/>
      <c r="ED15" s="217"/>
      <c r="EE15" s="217"/>
      <c r="EF15" s="217"/>
      <c r="EG15" s="217"/>
      <c r="EH15" s="217"/>
      <c r="EI15" s="217"/>
      <c r="EJ15" s="217"/>
      <c r="EK15" s="217"/>
      <c r="EL15" s="217"/>
      <c r="EM15" s="217"/>
      <c r="EN15" s="217"/>
      <c r="EO15" s="217"/>
      <c r="EP15" s="217"/>
      <c r="EQ15" s="217"/>
      <c r="ER15" s="217"/>
      <c r="ES15" s="217"/>
      <c r="ET15" s="217"/>
      <c r="EU15" s="217"/>
      <c r="EV15" s="217"/>
      <c r="EW15" s="217"/>
      <c r="EX15" s="217"/>
      <c r="EY15" s="217"/>
      <c r="EZ15" s="217"/>
      <c r="FA15" s="217"/>
      <c r="FB15" s="217"/>
      <c r="FC15" s="217"/>
      <c r="FD15" s="217"/>
      <c r="FE15" s="217"/>
      <c r="FF15" s="217"/>
      <c r="FG15" s="218"/>
      <c r="FH15" s="110" t="s">
        <v>364</v>
      </c>
      <c r="FI15" s="219" t="s">
        <v>365</v>
      </c>
      <c r="FJ15" s="219"/>
      <c r="FK15" s="219" t="s">
        <v>372</v>
      </c>
      <c r="FL15" s="220">
        <f>SUM(H15:FF15)</f>
        <v>0</v>
      </c>
      <c r="FM15" s="5" t="s">
        <v>183</v>
      </c>
    </row>
    <row r="16" spans="1:169" s="5" customFormat="1" ht="15" customHeight="1">
      <c r="A16" s="107" t="s">
        <v>368</v>
      </c>
      <c r="B16" s="107" t="s">
        <v>361</v>
      </c>
      <c r="C16" s="107" t="s">
        <v>369</v>
      </c>
      <c r="D16" s="107" t="s">
        <v>63</v>
      </c>
      <c r="E16" s="108" t="s">
        <v>113</v>
      </c>
      <c r="F16" s="107" t="s">
        <v>363</v>
      </c>
      <c r="G16" s="246" t="s">
        <v>969</v>
      </c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6">
        <f>50-50</f>
        <v>0</v>
      </c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7"/>
      <c r="AT16" s="216">
        <v>50</v>
      </c>
      <c r="AU16" s="217"/>
      <c r="AV16" s="217"/>
      <c r="AW16" s="217"/>
      <c r="AX16" s="217"/>
      <c r="AY16" s="217"/>
      <c r="AZ16" s="217"/>
      <c r="BA16" s="217"/>
      <c r="BB16" s="217"/>
      <c r="BC16" s="217"/>
      <c r="BD16" s="216">
        <v>10</v>
      </c>
      <c r="BE16" s="217"/>
      <c r="BF16" s="216">
        <f>20-20</f>
        <v>0</v>
      </c>
      <c r="BG16" s="217"/>
      <c r="BH16" s="217"/>
      <c r="BI16" s="217"/>
      <c r="BJ16" s="217"/>
      <c r="BK16" s="217"/>
      <c r="BL16" s="217"/>
      <c r="BM16" s="217"/>
      <c r="BN16" s="217"/>
      <c r="BO16" s="217"/>
      <c r="BP16" s="217"/>
      <c r="BQ16" s="217"/>
      <c r="BR16" s="217"/>
      <c r="BS16" s="217">
        <v>20</v>
      </c>
      <c r="BT16" s="217"/>
      <c r="BU16" s="217"/>
      <c r="BV16" s="217"/>
      <c r="BW16" s="217"/>
      <c r="BX16" s="217"/>
      <c r="BY16" s="217"/>
      <c r="BZ16" s="217"/>
      <c r="CA16" s="217"/>
      <c r="CB16" s="217"/>
      <c r="CC16" s="217">
        <v>5</v>
      </c>
      <c r="CD16" s="217"/>
      <c r="CE16" s="217"/>
      <c r="CF16" s="217"/>
      <c r="CG16" s="217">
        <v>10</v>
      </c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7"/>
      <c r="CU16" s="217"/>
      <c r="CV16" s="217"/>
      <c r="CW16" s="217"/>
      <c r="CX16" s="217"/>
      <c r="CY16" s="217"/>
      <c r="CZ16" s="217"/>
      <c r="DA16" s="217"/>
      <c r="DB16" s="217"/>
      <c r="DC16" s="217"/>
      <c r="DD16" s="217"/>
      <c r="DE16" s="217"/>
      <c r="DF16" s="217"/>
      <c r="DG16" s="217"/>
      <c r="DH16" s="217"/>
      <c r="DI16" s="217"/>
      <c r="DJ16" s="217"/>
      <c r="DK16" s="217"/>
      <c r="DL16" s="217"/>
      <c r="DM16" s="217"/>
      <c r="DN16" s="217"/>
      <c r="DO16" s="217"/>
      <c r="DP16" s="217"/>
      <c r="DQ16" s="217"/>
      <c r="DR16" s="217"/>
      <c r="DS16" s="217"/>
      <c r="DT16" s="217"/>
      <c r="DU16" s="217"/>
      <c r="DV16" s="217"/>
      <c r="DW16" s="217"/>
      <c r="DX16" s="217"/>
      <c r="DY16" s="217"/>
      <c r="DZ16" s="217"/>
      <c r="EA16" s="217"/>
      <c r="EB16" s="217"/>
      <c r="EC16" s="217"/>
      <c r="ED16" s="217"/>
      <c r="EE16" s="217"/>
      <c r="EF16" s="217"/>
      <c r="EG16" s="217"/>
      <c r="EH16" s="217"/>
      <c r="EI16" s="217"/>
      <c r="EJ16" s="217"/>
      <c r="EK16" s="217"/>
      <c r="EL16" s="217"/>
      <c r="EM16" s="217"/>
      <c r="EN16" s="217"/>
      <c r="EO16" s="217"/>
      <c r="EP16" s="217"/>
      <c r="EQ16" s="217"/>
      <c r="ER16" s="217"/>
      <c r="ES16" s="217"/>
      <c r="ET16" s="217"/>
      <c r="EU16" s="217"/>
      <c r="EV16" s="217"/>
      <c r="EW16" s="217"/>
      <c r="EX16" s="217"/>
      <c r="EY16" s="217"/>
      <c r="EZ16" s="217"/>
      <c r="FA16" s="217"/>
      <c r="FB16" s="217"/>
      <c r="FC16" s="217"/>
      <c r="FD16" s="217"/>
      <c r="FE16" s="217"/>
      <c r="FF16" s="217"/>
      <c r="FG16" s="218"/>
      <c r="FH16" s="110" t="s">
        <v>364</v>
      </c>
      <c r="FI16" s="219" t="s">
        <v>365</v>
      </c>
      <c r="FJ16" s="219"/>
      <c r="FK16" s="219" t="s">
        <v>372</v>
      </c>
      <c r="FL16" s="220">
        <f>SUM(H16:FF16)</f>
        <v>95</v>
      </c>
      <c r="FM16" s="5" t="s">
        <v>183</v>
      </c>
    </row>
    <row r="17" spans="1:169" s="12" customFormat="1" ht="15" customHeight="1">
      <c r="A17" s="203" t="s">
        <v>368</v>
      </c>
      <c r="B17" s="203" t="s">
        <v>361</v>
      </c>
      <c r="C17" s="203" t="s">
        <v>369</v>
      </c>
      <c r="D17" s="203" t="s">
        <v>64</v>
      </c>
      <c r="E17" s="204" t="s">
        <v>115</v>
      </c>
      <c r="F17" s="203" t="s">
        <v>363</v>
      </c>
      <c r="G17" s="203" t="s">
        <v>873</v>
      </c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6">
        <v>10</v>
      </c>
      <c r="AF17" s="205"/>
      <c r="AG17" s="206">
        <v>0</v>
      </c>
      <c r="AH17" s="206">
        <v>0</v>
      </c>
      <c r="AI17" s="205"/>
      <c r="AJ17" s="205"/>
      <c r="AK17" s="205"/>
      <c r="AL17" s="205"/>
      <c r="AM17" s="206">
        <v>20</v>
      </c>
      <c r="AN17" s="205"/>
      <c r="AO17" s="205"/>
      <c r="AP17" s="205"/>
      <c r="AQ17" s="206">
        <v>0</v>
      </c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205"/>
      <c r="BN17" s="205"/>
      <c r="BO17" s="205"/>
      <c r="BP17" s="205"/>
      <c r="BQ17" s="205"/>
      <c r="BR17" s="205"/>
      <c r="BS17" s="205"/>
      <c r="BT17" s="205"/>
      <c r="BU17" s="205"/>
      <c r="BV17" s="205"/>
      <c r="BW17" s="205"/>
      <c r="BX17" s="205"/>
      <c r="BY17" s="205"/>
      <c r="BZ17" s="205"/>
      <c r="CA17" s="205"/>
      <c r="CB17" s="205"/>
      <c r="CC17" s="205"/>
      <c r="CD17" s="205"/>
      <c r="CE17" s="205"/>
      <c r="CF17" s="205"/>
      <c r="CG17" s="205"/>
      <c r="CH17" s="205"/>
      <c r="CI17" s="205"/>
      <c r="CJ17" s="205"/>
      <c r="CK17" s="205"/>
      <c r="CL17" s="205"/>
      <c r="CM17" s="205"/>
      <c r="CN17" s="205"/>
      <c r="CO17" s="205"/>
      <c r="CP17" s="205"/>
      <c r="CQ17" s="205"/>
      <c r="CR17" s="205"/>
      <c r="CS17" s="205"/>
      <c r="CT17" s="205"/>
      <c r="CU17" s="205"/>
      <c r="CV17" s="205"/>
      <c r="CW17" s="205"/>
      <c r="CX17" s="205"/>
      <c r="CY17" s="205"/>
      <c r="CZ17" s="205"/>
      <c r="DA17" s="205"/>
      <c r="DB17" s="205"/>
      <c r="DC17" s="205"/>
      <c r="DD17" s="205"/>
      <c r="DE17" s="205"/>
      <c r="DF17" s="205"/>
      <c r="DG17" s="205"/>
      <c r="DH17" s="205"/>
      <c r="DI17" s="205"/>
      <c r="DJ17" s="205"/>
      <c r="DK17" s="205"/>
      <c r="DL17" s="205"/>
      <c r="DM17" s="205"/>
      <c r="DN17" s="205"/>
      <c r="DO17" s="205"/>
      <c r="DP17" s="205"/>
      <c r="DQ17" s="205"/>
      <c r="DR17" s="205"/>
      <c r="DS17" s="205"/>
      <c r="DT17" s="205"/>
      <c r="DU17" s="205"/>
      <c r="DV17" s="205"/>
      <c r="DW17" s="205"/>
      <c r="DX17" s="205"/>
      <c r="DY17" s="205"/>
      <c r="DZ17" s="205"/>
      <c r="EA17" s="205"/>
      <c r="EB17" s="205"/>
      <c r="EC17" s="205"/>
      <c r="ED17" s="205"/>
      <c r="EE17" s="205"/>
      <c r="EF17" s="205"/>
      <c r="EG17" s="205"/>
      <c r="EH17" s="205"/>
      <c r="EI17" s="205"/>
      <c r="EJ17" s="205"/>
      <c r="EK17" s="205"/>
      <c r="EL17" s="205"/>
      <c r="EM17" s="205"/>
      <c r="EN17" s="205"/>
      <c r="EO17" s="205"/>
      <c r="EP17" s="205"/>
      <c r="EQ17" s="205"/>
      <c r="ER17" s="205"/>
      <c r="ES17" s="205"/>
      <c r="ET17" s="205"/>
      <c r="EU17" s="205"/>
      <c r="EV17" s="205"/>
      <c r="EW17" s="205"/>
      <c r="EX17" s="205"/>
      <c r="EY17" s="205"/>
      <c r="EZ17" s="205"/>
      <c r="FA17" s="205"/>
      <c r="FB17" s="205"/>
      <c r="FC17" s="205"/>
      <c r="FD17" s="205"/>
      <c r="FE17" s="205"/>
      <c r="FF17" s="205"/>
      <c r="FG17" s="207"/>
      <c r="FH17" s="208">
        <v>44269</v>
      </c>
      <c r="FI17" s="209" t="s">
        <v>365</v>
      </c>
      <c r="FJ17" s="209"/>
      <c r="FK17" s="209" t="s">
        <v>373</v>
      </c>
      <c r="FL17" s="210">
        <v>30</v>
      </c>
      <c r="FM17" s="12" t="s">
        <v>185</v>
      </c>
    </row>
    <row r="18" spans="1:169" s="12" customFormat="1" ht="15" customHeight="1">
      <c r="A18" s="203" t="s">
        <v>368</v>
      </c>
      <c r="B18" s="203" t="s">
        <v>361</v>
      </c>
      <c r="C18" s="203" t="s">
        <v>369</v>
      </c>
      <c r="D18" s="203" t="s">
        <v>63</v>
      </c>
      <c r="E18" s="204" t="s">
        <v>115</v>
      </c>
      <c r="F18" s="203" t="s">
        <v>363</v>
      </c>
      <c r="G18" s="203" t="s">
        <v>873</v>
      </c>
      <c r="H18" s="206">
        <v>0</v>
      </c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6">
        <v>0</v>
      </c>
      <c r="T18" s="205"/>
      <c r="U18" s="206">
        <v>0</v>
      </c>
      <c r="V18" s="206">
        <v>0</v>
      </c>
      <c r="W18" s="205"/>
      <c r="X18" s="205"/>
      <c r="Y18" s="205"/>
      <c r="Z18" s="206">
        <v>0</v>
      </c>
      <c r="AA18" s="206">
        <v>0</v>
      </c>
      <c r="AB18" s="206">
        <v>0</v>
      </c>
      <c r="AC18" s="206">
        <v>15</v>
      </c>
      <c r="AD18" s="206">
        <v>0</v>
      </c>
      <c r="AE18" s="205"/>
      <c r="AF18" s="206">
        <v>0</v>
      </c>
      <c r="AG18" s="205"/>
      <c r="AH18" s="205"/>
      <c r="AI18" s="206">
        <v>0</v>
      </c>
      <c r="AJ18" s="205"/>
      <c r="AK18" s="205"/>
      <c r="AL18" s="205"/>
      <c r="AM18" s="205"/>
      <c r="AN18" s="205"/>
      <c r="AO18" s="206">
        <v>20</v>
      </c>
      <c r="AP18" s="205"/>
      <c r="AQ18" s="205"/>
      <c r="AR18" s="205"/>
      <c r="AS18" s="205"/>
      <c r="AT18" s="206">
        <v>70</v>
      </c>
      <c r="AU18" s="205"/>
      <c r="AV18" s="205"/>
      <c r="AW18" s="205"/>
      <c r="AX18" s="205"/>
      <c r="AY18" s="205"/>
      <c r="AZ18" s="206">
        <v>0</v>
      </c>
      <c r="BA18" s="205"/>
      <c r="BB18" s="205"/>
      <c r="BC18" s="205"/>
      <c r="BD18" s="206">
        <v>70</v>
      </c>
      <c r="BE18" s="206">
        <v>0</v>
      </c>
      <c r="BF18" s="206">
        <v>0</v>
      </c>
      <c r="BG18" s="205"/>
      <c r="BH18" s="205"/>
      <c r="BI18" s="205"/>
      <c r="BJ18" s="205"/>
      <c r="BK18" s="205"/>
      <c r="BL18" s="205"/>
      <c r="BM18" s="205"/>
      <c r="BN18" s="205"/>
      <c r="BO18" s="205"/>
      <c r="BP18" s="205">
        <v>10</v>
      </c>
      <c r="BQ18" s="205"/>
      <c r="BR18" s="205">
        <v>5</v>
      </c>
      <c r="BS18" s="205">
        <v>45</v>
      </c>
      <c r="BT18" s="205">
        <v>15</v>
      </c>
      <c r="BU18" s="205">
        <v>5</v>
      </c>
      <c r="BV18" s="205"/>
      <c r="BW18" s="205"/>
      <c r="BX18" s="205"/>
      <c r="BY18" s="205"/>
      <c r="BZ18" s="205"/>
      <c r="CA18" s="205"/>
      <c r="CB18" s="205"/>
      <c r="CC18" s="205">
        <v>10</v>
      </c>
      <c r="CD18" s="205"/>
      <c r="CE18" s="205"/>
      <c r="CF18" s="205">
        <v>10</v>
      </c>
      <c r="CG18" s="205">
        <v>5</v>
      </c>
      <c r="CH18" s="205"/>
      <c r="CI18" s="205">
        <v>4</v>
      </c>
      <c r="CJ18" s="205">
        <v>5</v>
      </c>
      <c r="CK18" s="205">
        <v>5</v>
      </c>
      <c r="CL18" s="205"/>
      <c r="CM18" s="205"/>
      <c r="CN18" s="205"/>
      <c r="CO18" s="205"/>
      <c r="CP18" s="205"/>
      <c r="CQ18" s="205"/>
      <c r="CR18" s="205"/>
      <c r="CS18" s="205"/>
      <c r="CT18" s="205"/>
      <c r="CU18" s="205"/>
      <c r="CV18" s="205"/>
      <c r="CW18" s="205"/>
      <c r="CX18" s="205"/>
      <c r="CY18" s="205"/>
      <c r="CZ18" s="205">
        <v>2</v>
      </c>
      <c r="DA18" s="205">
        <v>5</v>
      </c>
      <c r="DB18" s="205">
        <v>5</v>
      </c>
      <c r="DC18" s="205"/>
      <c r="DD18" s="205"/>
      <c r="DE18" s="205"/>
      <c r="DF18" s="205"/>
      <c r="DG18" s="205"/>
      <c r="DH18" s="205"/>
      <c r="DI18" s="205"/>
      <c r="DJ18" s="205"/>
      <c r="DK18" s="205"/>
      <c r="DL18" s="205"/>
      <c r="DM18" s="205"/>
      <c r="DN18" s="205"/>
      <c r="DO18" s="205"/>
      <c r="DP18" s="205"/>
      <c r="DQ18" s="205"/>
      <c r="DR18" s="205"/>
      <c r="DS18" s="205"/>
      <c r="DT18" s="205"/>
      <c r="DU18" s="205"/>
      <c r="DV18" s="205"/>
      <c r="DW18" s="205"/>
      <c r="DX18" s="205"/>
      <c r="DY18" s="205"/>
      <c r="DZ18" s="205"/>
      <c r="EA18" s="205"/>
      <c r="EB18" s="205"/>
      <c r="EC18" s="205"/>
      <c r="ED18" s="205"/>
      <c r="EE18" s="206">
        <v>0</v>
      </c>
      <c r="EF18" s="206">
        <v>0</v>
      </c>
      <c r="EG18" s="206">
        <v>0</v>
      </c>
      <c r="EH18" s="206">
        <v>0</v>
      </c>
      <c r="EI18" s="206">
        <v>0</v>
      </c>
      <c r="EJ18" s="206">
        <v>0</v>
      </c>
      <c r="EK18" s="205"/>
      <c r="EL18" s="205"/>
      <c r="EM18" s="205"/>
      <c r="EN18" s="205"/>
      <c r="EO18" s="206">
        <v>0</v>
      </c>
      <c r="EP18" s="206">
        <v>0</v>
      </c>
      <c r="EQ18" s="206">
        <v>0</v>
      </c>
      <c r="ER18" s="205"/>
      <c r="ES18" s="206">
        <v>0</v>
      </c>
      <c r="ET18" s="206">
        <v>0</v>
      </c>
      <c r="EU18" s="206">
        <v>0</v>
      </c>
      <c r="EV18" s="205"/>
      <c r="EW18" s="206">
        <v>0</v>
      </c>
      <c r="EX18" s="206">
        <v>0</v>
      </c>
      <c r="EY18" s="205"/>
      <c r="EZ18" s="205"/>
      <c r="FA18" s="206">
        <v>0</v>
      </c>
      <c r="FB18" s="205"/>
      <c r="FC18" s="205"/>
      <c r="FD18" s="205"/>
      <c r="FE18" s="205"/>
      <c r="FF18" s="205"/>
      <c r="FG18" s="207"/>
      <c r="FH18" s="208">
        <v>44269</v>
      </c>
      <c r="FI18" s="209" t="s">
        <v>365</v>
      </c>
      <c r="FJ18" s="209"/>
      <c r="FK18" s="209" t="s">
        <v>373</v>
      </c>
      <c r="FL18" s="210">
        <v>306</v>
      </c>
      <c r="FM18" s="12" t="s">
        <v>185</v>
      </c>
    </row>
    <row r="19" spans="1:169" s="12" customFormat="1" ht="15" customHeight="1">
      <c r="A19" s="203" t="s">
        <v>368</v>
      </c>
      <c r="B19" s="203" t="s">
        <v>361</v>
      </c>
      <c r="C19" s="203" t="s">
        <v>369</v>
      </c>
      <c r="D19" s="203" t="s">
        <v>65</v>
      </c>
      <c r="E19" s="204" t="s">
        <v>115</v>
      </c>
      <c r="F19" s="203" t="s">
        <v>363</v>
      </c>
      <c r="G19" s="203" t="s">
        <v>874</v>
      </c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5"/>
      <c r="BN19" s="205"/>
      <c r="BO19" s="205"/>
      <c r="BP19" s="205"/>
      <c r="BQ19" s="205"/>
      <c r="BR19" s="205"/>
      <c r="BS19" s="205"/>
      <c r="BT19" s="205"/>
      <c r="BU19" s="205"/>
      <c r="BV19" s="205"/>
      <c r="BW19" s="205"/>
      <c r="BX19" s="205"/>
      <c r="BY19" s="205"/>
      <c r="BZ19" s="205"/>
      <c r="CA19" s="205"/>
      <c r="CB19" s="205"/>
      <c r="CC19" s="205"/>
      <c r="CD19" s="205"/>
      <c r="CE19" s="205"/>
      <c r="CF19" s="205"/>
      <c r="CG19" s="205"/>
      <c r="CH19" s="205"/>
      <c r="CI19" s="205"/>
      <c r="CJ19" s="205"/>
      <c r="CK19" s="205"/>
      <c r="CL19" s="205"/>
      <c r="CM19" s="205"/>
      <c r="CN19" s="205">
        <v>5</v>
      </c>
      <c r="CO19" s="205"/>
      <c r="CP19" s="205"/>
      <c r="CQ19" s="205"/>
      <c r="CR19" s="205"/>
      <c r="CS19" s="205"/>
      <c r="CT19" s="205"/>
      <c r="CU19" s="205"/>
      <c r="CV19" s="205"/>
      <c r="CW19" s="205"/>
      <c r="CX19" s="205"/>
      <c r="CY19" s="205"/>
      <c r="CZ19" s="205"/>
      <c r="DA19" s="205"/>
      <c r="DB19" s="205"/>
      <c r="DC19" s="205"/>
      <c r="DD19" s="205"/>
      <c r="DE19" s="205"/>
      <c r="DF19" s="205"/>
      <c r="DG19" s="205"/>
      <c r="DH19" s="205"/>
      <c r="DI19" s="205"/>
      <c r="DJ19" s="205"/>
      <c r="DK19" s="205"/>
      <c r="DL19" s="205"/>
      <c r="DM19" s="205"/>
      <c r="DN19" s="205"/>
      <c r="DO19" s="205"/>
      <c r="DP19" s="205"/>
      <c r="DQ19" s="205"/>
      <c r="DR19" s="205"/>
      <c r="DS19" s="205"/>
      <c r="DT19" s="205"/>
      <c r="DU19" s="205"/>
      <c r="DV19" s="205"/>
      <c r="DW19" s="205"/>
      <c r="DX19" s="205"/>
      <c r="DY19" s="205"/>
      <c r="DZ19" s="205"/>
      <c r="EA19" s="205"/>
      <c r="EB19" s="205"/>
      <c r="EC19" s="205"/>
      <c r="ED19" s="205"/>
      <c r="EE19" s="205"/>
      <c r="EF19" s="205"/>
      <c r="EG19" s="205"/>
      <c r="EH19" s="205"/>
      <c r="EI19" s="205"/>
      <c r="EJ19" s="205"/>
      <c r="EK19" s="205"/>
      <c r="EL19" s="205"/>
      <c r="EM19" s="205"/>
      <c r="EN19" s="205"/>
      <c r="EO19" s="205"/>
      <c r="EP19" s="205"/>
      <c r="EQ19" s="205"/>
      <c r="ER19" s="206">
        <v>0</v>
      </c>
      <c r="ES19" s="205"/>
      <c r="ET19" s="205"/>
      <c r="EU19" s="205"/>
      <c r="EV19" s="206">
        <v>0</v>
      </c>
      <c r="EW19" s="205"/>
      <c r="EX19" s="205"/>
      <c r="EY19" s="205"/>
      <c r="EZ19" s="206">
        <v>0</v>
      </c>
      <c r="FA19" s="205"/>
      <c r="FB19" s="205"/>
      <c r="FC19" s="205"/>
      <c r="FD19" s="205"/>
      <c r="FE19" s="205"/>
      <c r="FF19" s="205"/>
      <c r="FG19" s="207"/>
      <c r="FH19" s="208">
        <v>44269</v>
      </c>
      <c r="FI19" s="209" t="s">
        <v>365</v>
      </c>
      <c r="FJ19" s="209"/>
      <c r="FK19" s="209" t="s">
        <v>373</v>
      </c>
      <c r="FL19" s="210">
        <v>5</v>
      </c>
      <c r="FM19" s="12" t="s">
        <v>185</v>
      </c>
    </row>
    <row r="20" spans="1:169" s="5" customFormat="1" ht="15" customHeight="1">
      <c r="A20" s="107" t="s">
        <v>368</v>
      </c>
      <c r="B20" s="107" t="s">
        <v>361</v>
      </c>
      <c r="C20" s="107" t="s">
        <v>369</v>
      </c>
      <c r="D20" s="107" t="s">
        <v>64</v>
      </c>
      <c r="E20" s="108" t="s">
        <v>106</v>
      </c>
      <c r="F20" s="107" t="s">
        <v>363</v>
      </c>
      <c r="G20" s="246" t="s">
        <v>970</v>
      </c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6">
        <v>10</v>
      </c>
      <c r="AF20" s="217"/>
      <c r="AG20" s="217"/>
      <c r="AH20" s="216">
        <f>50-50</f>
        <v>0</v>
      </c>
      <c r="AI20" s="217"/>
      <c r="AJ20" s="217"/>
      <c r="AK20" s="217"/>
      <c r="AL20" s="217"/>
      <c r="AM20" s="216">
        <v>30</v>
      </c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217"/>
      <c r="BL20" s="217"/>
      <c r="BM20" s="217"/>
      <c r="BN20" s="217"/>
      <c r="BO20" s="217"/>
      <c r="BP20" s="217"/>
      <c r="BQ20" s="217"/>
      <c r="BR20" s="217"/>
      <c r="BS20" s="217"/>
      <c r="BT20" s="217"/>
      <c r="BU20" s="217"/>
      <c r="BV20" s="217"/>
      <c r="BW20" s="217"/>
      <c r="BX20" s="217"/>
      <c r="BY20" s="217"/>
      <c r="BZ20" s="217"/>
      <c r="CA20" s="217"/>
      <c r="CB20" s="217"/>
      <c r="CC20" s="217"/>
      <c r="CD20" s="217"/>
      <c r="CE20" s="217"/>
      <c r="CF20" s="217"/>
      <c r="CG20" s="217"/>
      <c r="CH20" s="217"/>
      <c r="CI20" s="217"/>
      <c r="CJ20" s="217"/>
      <c r="CK20" s="217"/>
      <c r="CL20" s="217"/>
      <c r="CM20" s="217"/>
      <c r="CN20" s="217"/>
      <c r="CO20" s="217"/>
      <c r="CP20" s="217"/>
      <c r="CQ20" s="217"/>
      <c r="CR20" s="217"/>
      <c r="CS20" s="217"/>
      <c r="CT20" s="217"/>
      <c r="CU20" s="217"/>
      <c r="CV20" s="217"/>
      <c r="CW20" s="217"/>
      <c r="CX20" s="217"/>
      <c r="CY20" s="217"/>
      <c r="CZ20" s="217"/>
      <c r="DA20" s="217"/>
      <c r="DB20" s="217"/>
      <c r="DC20" s="217"/>
      <c r="DD20" s="217"/>
      <c r="DE20" s="217"/>
      <c r="DF20" s="217"/>
      <c r="DG20" s="217"/>
      <c r="DH20" s="217"/>
      <c r="DI20" s="217"/>
      <c r="DJ20" s="217"/>
      <c r="DK20" s="217"/>
      <c r="DL20" s="217"/>
      <c r="DM20" s="217"/>
      <c r="DN20" s="217"/>
      <c r="DO20" s="217"/>
      <c r="DP20" s="217"/>
      <c r="DQ20" s="217"/>
      <c r="DR20" s="217"/>
      <c r="DS20" s="217"/>
      <c r="DT20" s="217"/>
      <c r="DU20" s="217"/>
      <c r="DV20" s="217"/>
      <c r="DW20" s="217"/>
      <c r="DX20" s="217"/>
      <c r="DY20" s="217"/>
      <c r="DZ20" s="217"/>
      <c r="EA20" s="217"/>
      <c r="EB20" s="217"/>
      <c r="EC20" s="217"/>
      <c r="ED20" s="217"/>
      <c r="EE20" s="217"/>
      <c r="EF20" s="217"/>
      <c r="EG20" s="217"/>
      <c r="EH20" s="217"/>
      <c r="EI20" s="217"/>
      <c r="EJ20" s="217"/>
      <c r="EK20" s="217"/>
      <c r="EL20" s="217"/>
      <c r="EM20" s="217"/>
      <c r="EN20" s="217"/>
      <c r="EO20" s="217"/>
      <c r="EP20" s="217"/>
      <c r="EQ20" s="217"/>
      <c r="ER20" s="217"/>
      <c r="ES20" s="217"/>
      <c r="ET20" s="217"/>
      <c r="EU20" s="217"/>
      <c r="EV20" s="217"/>
      <c r="EW20" s="217"/>
      <c r="EX20" s="217"/>
      <c r="EY20" s="217"/>
      <c r="EZ20" s="217"/>
      <c r="FA20" s="217"/>
      <c r="FB20" s="217"/>
      <c r="FC20" s="217"/>
      <c r="FD20" s="217"/>
      <c r="FE20" s="217"/>
      <c r="FF20" s="217"/>
      <c r="FG20" s="218"/>
      <c r="FH20" s="110" t="s">
        <v>364</v>
      </c>
      <c r="FI20" s="219" t="s">
        <v>365</v>
      </c>
      <c r="FJ20" s="219"/>
      <c r="FK20" s="219" t="s">
        <v>374</v>
      </c>
      <c r="FL20" s="220">
        <f t="shared" si="0"/>
        <v>40</v>
      </c>
      <c r="FM20" s="5" t="s">
        <v>183</v>
      </c>
    </row>
    <row r="21" spans="1:169" s="5" customFormat="1" ht="15" customHeight="1">
      <c r="A21" s="107" t="s">
        <v>368</v>
      </c>
      <c r="B21" s="107" t="s">
        <v>361</v>
      </c>
      <c r="C21" s="107" t="s">
        <v>369</v>
      </c>
      <c r="D21" s="107" t="s">
        <v>63</v>
      </c>
      <c r="E21" s="108" t="s">
        <v>106</v>
      </c>
      <c r="F21" s="107" t="s">
        <v>363</v>
      </c>
      <c r="G21" s="246" t="s">
        <v>970</v>
      </c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6">
        <f>200-200</f>
        <v>0</v>
      </c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6">
        <v>30</v>
      </c>
      <c r="AU21" s="217"/>
      <c r="AV21" s="217"/>
      <c r="AW21" s="217"/>
      <c r="AX21" s="217"/>
      <c r="AY21" s="217"/>
      <c r="AZ21" s="217"/>
      <c r="BA21" s="217"/>
      <c r="BB21" s="217"/>
      <c r="BC21" s="217"/>
      <c r="BD21" s="216">
        <v>10</v>
      </c>
      <c r="BE21" s="217"/>
      <c r="BF21" s="216">
        <f>50-50</f>
        <v>0</v>
      </c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>
        <v>10</v>
      </c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>
        <v>10</v>
      </c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  <c r="CU21" s="217"/>
      <c r="CV21" s="217"/>
      <c r="CW21" s="217"/>
      <c r="CX21" s="217"/>
      <c r="CY21" s="217"/>
      <c r="CZ21" s="217"/>
      <c r="DA21" s="217"/>
      <c r="DB21" s="217"/>
      <c r="DC21" s="217"/>
      <c r="DD21" s="217"/>
      <c r="DE21" s="217"/>
      <c r="DF21" s="217"/>
      <c r="DG21" s="217"/>
      <c r="DH21" s="217"/>
      <c r="DI21" s="217"/>
      <c r="DJ21" s="217"/>
      <c r="DK21" s="217"/>
      <c r="DL21" s="217"/>
      <c r="DM21" s="217"/>
      <c r="DN21" s="217"/>
      <c r="DO21" s="217"/>
      <c r="DP21" s="217"/>
      <c r="DQ21" s="217"/>
      <c r="DR21" s="217"/>
      <c r="DS21" s="217"/>
      <c r="DT21" s="217"/>
      <c r="DU21" s="217"/>
      <c r="DV21" s="217"/>
      <c r="DW21" s="217"/>
      <c r="DX21" s="217"/>
      <c r="DY21" s="217"/>
      <c r="DZ21" s="217"/>
      <c r="EA21" s="217"/>
      <c r="EB21" s="217"/>
      <c r="EC21" s="217"/>
      <c r="ED21" s="217"/>
      <c r="EE21" s="217"/>
      <c r="EF21" s="217"/>
      <c r="EG21" s="217"/>
      <c r="EH21" s="217"/>
      <c r="EI21" s="217"/>
      <c r="EJ21" s="217"/>
      <c r="EK21" s="217"/>
      <c r="EL21" s="217"/>
      <c r="EM21" s="217"/>
      <c r="EN21" s="217"/>
      <c r="EO21" s="217"/>
      <c r="EP21" s="217"/>
      <c r="EQ21" s="217"/>
      <c r="ER21" s="217"/>
      <c r="ES21" s="217"/>
      <c r="ET21" s="217"/>
      <c r="EU21" s="217"/>
      <c r="EV21" s="217"/>
      <c r="EW21" s="217"/>
      <c r="EX21" s="217"/>
      <c r="EY21" s="217"/>
      <c r="EZ21" s="217"/>
      <c r="FA21" s="217"/>
      <c r="FB21" s="217"/>
      <c r="FC21" s="217"/>
      <c r="FD21" s="217"/>
      <c r="FE21" s="217"/>
      <c r="FF21" s="217"/>
      <c r="FG21" s="218"/>
      <c r="FH21" s="110" t="s">
        <v>364</v>
      </c>
      <c r="FI21" s="219" t="s">
        <v>365</v>
      </c>
      <c r="FJ21" s="219"/>
      <c r="FK21" s="219" t="s">
        <v>374</v>
      </c>
      <c r="FL21" s="220">
        <f t="shared" si="0"/>
        <v>60</v>
      </c>
      <c r="FM21" s="5" t="s">
        <v>183</v>
      </c>
    </row>
    <row r="22" spans="1:169" s="5" customFormat="1" ht="15" customHeight="1">
      <c r="A22" s="107" t="s">
        <v>368</v>
      </c>
      <c r="B22" s="107" t="s">
        <v>361</v>
      </c>
      <c r="C22" s="107" t="s">
        <v>369</v>
      </c>
      <c r="D22" s="107" t="s">
        <v>64</v>
      </c>
      <c r="E22" s="108" t="s">
        <v>110</v>
      </c>
      <c r="F22" s="107" t="s">
        <v>363</v>
      </c>
      <c r="G22" s="107" t="s">
        <v>968</v>
      </c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6">
        <f>100-100</f>
        <v>0</v>
      </c>
      <c r="AI22" s="217"/>
      <c r="AJ22" s="217"/>
      <c r="AK22" s="217"/>
      <c r="AL22" s="217"/>
      <c r="AM22" s="216">
        <f>50-50</f>
        <v>0</v>
      </c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7"/>
      <c r="BY22" s="217"/>
      <c r="BZ22" s="217"/>
      <c r="CA22" s="217"/>
      <c r="CB22" s="217"/>
      <c r="CC22" s="217"/>
      <c r="CD22" s="217"/>
      <c r="CE22" s="217"/>
      <c r="CF22" s="217"/>
      <c r="CG22" s="217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7"/>
      <c r="CU22" s="217"/>
      <c r="CV22" s="217"/>
      <c r="CW22" s="217"/>
      <c r="CX22" s="217"/>
      <c r="CY22" s="217"/>
      <c r="CZ22" s="217"/>
      <c r="DA22" s="217"/>
      <c r="DB22" s="217"/>
      <c r="DC22" s="217"/>
      <c r="DD22" s="217"/>
      <c r="DE22" s="217"/>
      <c r="DF22" s="217"/>
      <c r="DG22" s="217"/>
      <c r="DH22" s="217"/>
      <c r="DI22" s="217"/>
      <c r="DJ22" s="217"/>
      <c r="DK22" s="217"/>
      <c r="DL22" s="217"/>
      <c r="DM22" s="217"/>
      <c r="DN22" s="217"/>
      <c r="DO22" s="217"/>
      <c r="DP22" s="217"/>
      <c r="DQ22" s="217"/>
      <c r="DR22" s="217"/>
      <c r="DS22" s="217"/>
      <c r="DT22" s="217"/>
      <c r="DU22" s="217"/>
      <c r="DV22" s="217"/>
      <c r="DW22" s="217"/>
      <c r="DX22" s="217"/>
      <c r="DY22" s="217"/>
      <c r="DZ22" s="217"/>
      <c r="EA22" s="217"/>
      <c r="EB22" s="217"/>
      <c r="EC22" s="217"/>
      <c r="ED22" s="217"/>
      <c r="EE22" s="217"/>
      <c r="EF22" s="217"/>
      <c r="EG22" s="217"/>
      <c r="EH22" s="217"/>
      <c r="EI22" s="217"/>
      <c r="EJ22" s="217"/>
      <c r="EK22" s="217"/>
      <c r="EL22" s="217"/>
      <c r="EM22" s="217"/>
      <c r="EN22" s="217"/>
      <c r="EO22" s="217"/>
      <c r="EP22" s="217"/>
      <c r="EQ22" s="217"/>
      <c r="ER22" s="217"/>
      <c r="ES22" s="217"/>
      <c r="ET22" s="217"/>
      <c r="EU22" s="217"/>
      <c r="EV22" s="217"/>
      <c r="EW22" s="217"/>
      <c r="EX22" s="217"/>
      <c r="EY22" s="217"/>
      <c r="EZ22" s="217"/>
      <c r="FA22" s="217"/>
      <c r="FB22" s="217"/>
      <c r="FC22" s="217"/>
      <c r="FD22" s="217"/>
      <c r="FE22" s="217"/>
      <c r="FF22" s="217"/>
      <c r="FG22" s="218"/>
      <c r="FH22" s="110" t="s">
        <v>364</v>
      </c>
      <c r="FI22" s="219" t="s">
        <v>365</v>
      </c>
      <c r="FJ22" s="219"/>
      <c r="FK22" s="219" t="s">
        <v>375</v>
      </c>
      <c r="FL22" s="220">
        <f t="shared" si="0"/>
        <v>0</v>
      </c>
      <c r="FM22" s="5" t="s">
        <v>183</v>
      </c>
    </row>
    <row r="23" spans="1:169" s="5" customFormat="1" ht="15" customHeight="1">
      <c r="A23" s="107" t="s">
        <v>368</v>
      </c>
      <c r="B23" s="107" t="s">
        <v>361</v>
      </c>
      <c r="C23" s="107" t="s">
        <v>369</v>
      </c>
      <c r="D23" s="107" t="s">
        <v>63</v>
      </c>
      <c r="E23" s="108" t="s">
        <v>110</v>
      </c>
      <c r="F23" s="107" t="s">
        <v>363</v>
      </c>
      <c r="G23" s="246" t="s">
        <v>971</v>
      </c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6">
        <f>100-100</f>
        <v>0</v>
      </c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6">
        <v>30</v>
      </c>
      <c r="AU23" s="217"/>
      <c r="AV23" s="217"/>
      <c r="AW23" s="217"/>
      <c r="AX23" s="217"/>
      <c r="AY23" s="217"/>
      <c r="AZ23" s="217"/>
      <c r="BA23" s="217"/>
      <c r="BB23" s="217"/>
      <c r="BC23" s="217"/>
      <c r="BD23" s="216">
        <v>10</v>
      </c>
      <c r="BE23" s="217"/>
      <c r="BF23" s="216">
        <f>50-50</f>
        <v>0</v>
      </c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>
        <v>10</v>
      </c>
      <c r="BS23" s="217">
        <v>10</v>
      </c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7"/>
      <c r="EP23" s="217">
        <v>10</v>
      </c>
      <c r="EQ23" s="217"/>
      <c r="ER23" s="217"/>
      <c r="ES23" s="217"/>
      <c r="ET23" s="217"/>
      <c r="EU23" s="217"/>
      <c r="EV23" s="217"/>
      <c r="EW23" s="217"/>
      <c r="EX23" s="217"/>
      <c r="EY23" s="217"/>
      <c r="EZ23" s="217"/>
      <c r="FA23" s="217"/>
      <c r="FB23" s="217"/>
      <c r="FC23" s="217"/>
      <c r="FD23" s="217"/>
      <c r="FE23" s="217"/>
      <c r="FF23" s="217"/>
      <c r="FG23" s="218"/>
      <c r="FH23" s="110" t="s">
        <v>364</v>
      </c>
      <c r="FI23" s="219" t="s">
        <v>365</v>
      </c>
      <c r="FJ23" s="219"/>
      <c r="FK23" s="219" t="s">
        <v>375</v>
      </c>
      <c r="FL23" s="220">
        <f t="shared" si="0"/>
        <v>70</v>
      </c>
      <c r="FM23" s="5" t="s">
        <v>183</v>
      </c>
    </row>
    <row r="24" spans="1:169" s="5" customFormat="1" ht="15" customHeight="1">
      <c r="A24" s="107" t="s">
        <v>368</v>
      </c>
      <c r="B24" s="107" t="s">
        <v>361</v>
      </c>
      <c r="C24" s="107" t="s">
        <v>369</v>
      </c>
      <c r="D24" s="107" t="s">
        <v>64</v>
      </c>
      <c r="E24" s="108" t="s">
        <v>114</v>
      </c>
      <c r="F24" s="107" t="s">
        <v>363</v>
      </c>
      <c r="G24" s="107" t="s">
        <v>968</v>
      </c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6">
        <f>10-10</f>
        <v>0</v>
      </c>
      <c r="AF24" s="217"/>
      <c r="AG24" s="217"/>
      <c r="AH24" s="216">
        <f>10-10</f>
        <v>0</v>
      </c>
      <c r="AI24" s="217"/>
      <c r="AJ24" s="217"/>
      <c r="AK24" s="217"/>
      <c r="AL24" s="217"/>
      <c r="AM24" s="217"/>
      <c r="AN24" s="217"/>
      <c r="AO24" s="217"/>
      <c r="AP24" s="217"/>
      <c r="AQ24" s="216">
        <f>40-40</f>
        <v>0</v>
      </c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17"/>
      <c r="CD24" s="217"/>
      <c r="CE24" s="217"/>
      <c r="CF24" s="217"/>
      <c r="CG24" s="217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7"/>
      <c r="CU24" s="217"/>
      <c r="CV24" s="217"/>
      <c r="CW24" s="217"/>
      <c r="CX24" s="217"/>
      <c r="CY24" s="217"/>
      <c r="CZ24" s="217"/>
      <c r="DA24" s="217"/>
      <c r="DB24" s="217"/>
      <c r="DC24" s="217"/>
      <c r="DD24" s="217"/>
      <c r="DE24" s="217"/>
      <c r="DF24" s="217"/>
      <c r="DG24" s="217"/>
      <c r="DH24" s="217"/>
      <c r="DI24" s="217"/>
      <c r="DJ24" s="217"/>
      <c r="DK24" s="217"/>
      <c r="DL24" s="217"/>
      <c r="DM24" s="217"/>
      <c r="DN24" s="217"/>
      <c r="DO24" s="217"/>
      <c r="DP24" s="217"/>
      <c r="DQ24" s="217"/>
      <c r="DR24" s="217"/>
      <c r="DS24" s="217"/>
      <c r="DT24" s="217"/>
      <c r="DU24" s="217"/>
      <c r="DV24" s="217"/>
      <c r="DW24" s="217"/>
      <c r="DX24" s="217"/>
      <c r="DY24" s="217"/>
      <c r="DZ24" s="217"/>
      <c r="EA24" s="217"/>
      <c r="EB24" s="217"/>
      <c r="EC24" s="217"/>
      <c r="ED24" s="217"/>
      <c r="EE24" s="217"/>
      <c r="EF24" s="217"/>
      <c r="EG24" s="217"/>
      <c r="EH24" s="217"/>
      <c r="EI24" s="217"/>
      <c r="EJ24" s="217"/>
      <c r="EK24" s="217"/>
      <c r="EL24" s="217"/>
      <c r="EM24" s="217"/>
      <c r="EN24" s="217"/>
      <c r="EO24" s="217"/>
      <c r="EP24" s="217"/>
      <c r="EQ24" s="217"/>
      <c r="ER24" s="217"/>
      <c r="ES24" s="217"/>
      <c r="ET24" s="217"/>
      <c r="EU24" s="217"/>
      <c r="EV24" s="217"/>
      <c r="EW24" s="217"/>
      <c r="EX24" s="217"/>
      <c r="EY24" s="217"/>
      <c r="EZ24" s="217"/>
      <c r="FA24" s="217"/>
      <c r="FB24" s="217"/>
      <c r="FC24" s="217"/>
      <c r="FD24" s="217"/>
      <c r="FE24" s="217"/>
      <c r="FF24" s="217"/>
      <c r="FG24" s="218"/>
      <c r="FH24" s="110" t="s">
        <v>364</v>
      </c>
      <c r="FI24" s="219" t="s">
        <v>365</v>
      </c>
      <c r="FJ24" s="219"/>
      <c r="FK24" s="219" t="s">
        <v>376</v>
      </c>
      <c r="FL24" s="220">
        <f t="shared" si="0"/>
        <v>0</v>
      </c>
      <c r="FM24" s="5" t="s">
        <v>183</v>
      </c>
    </row>
    <row r="25" spans="1:169" s="5" customFormat="1" ht="15" customHeight="1">
      <c r="A25" s="107" t="s">
        <v>368</v>
      </c>
      <c r="B25" s="107" t="s">
        <v>361</v>
      </c>
      <c r="C25" s="107" t="s">
        <v>369</v>
      </c>
      <c r="D25" s="107" t="s">
        <v>63</v>
      </c>
      <c r="E25" s="108" t="s">
        <v>114</v>
      </c>
      <c r="F25" s="107" t="s">
        <v>363</v>
      </c>
      <c r="G25" s="107" t="s">
        <v>972</v>
      </c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6">
        <f>10-10</f>
        <v>0</v>
      </c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6">
        <v>10</v>
      </c>
      <c r="AU25" s="217"/>
      <c r="AV25" s="217"/>
      <c r="AW25" s="217"/>
      <c r="AX25" s="217"/>
      <c r="AY25" s="217"/>
      <c r="AZ25" s="217"/>
      <c r="BA25" s="217"/>
      <c r="BB25" s="217"/>
      <c r="BC25" s="217"/>
      <c r="BD25" s="216">
        <v>10</v>
      </c>
      <c r="BE25" s="217"/>
      <c r="BF25" s="216">
        <f>40-40</f>
        <v>0</v>
      </c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>
        <v>20</v>
      </c>
      <c r="BT25" s="217"/>
      <c r="BU25" s="217"/>
      <c r="BV25" s="217"/>
      <c r="BW25" s="217"/>
      <c r="BX25" s="217"/>
      <c r="BY25" s="217"/>
      <c r="BZ25" s="217"/>
      <c r="CA25" s="217"/>
      <c r="CB25" s="217"/>
      <c r="CC25" s="217"/>
      <c r="CD25" s="217"/>
      <c r="CE25" s="217"/>
      <c r="CF25" s="217"/>
      <c r="CG25" s="217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7"/>
      <c r="CU25" s="217"/>
      <c r="CV25" s="217"/>
      <c r="CW25" s="217"/>
      <c r="CX25" s="217"/>
      <c r="CY25" s="217"/>
      <c r="CZ25" s="217"/>
      <c r="DA25" s="217"/>
      <c r="DB25" s="217"/>
      <c r="DC25" s="217"/>
      <c r="DD25" s="217"/>
      <c r="DE25" s="217"/>
      <c r="DF25" s="217"/>
      <c r="DG25" s="217"/>
      <c r="DH25" s="217"/>
      <c r="DI25" s="217"/>
      <c r="DJ25" s="217"/>
      <c r="DK25" s="217"/>
      <c r="DL25" s="217"/>
      <c r="DM25" s="217"/>
      <c r="DN25" s="217"/>
      <c r="DO25" s="217"/>
      <c r="DP25" s="217"/>
      <c r="DQ25" s="217"/>
      <c r="DR25" s="217"/>
      <c r="DS25" s="217"/>
      <c r="DT25" s="217"/>
      <c r="DU25" s="217"/>
      <c r="DV25" s="217"/>
      <c r="DW25" s="217"/>
      <c r="DX25" s="217"/>
      <c r="DY25" s="217"/>
      <c r="DZ25" s="217"/>
      <c r="EA25" s="217"/>
      <c r="EB25" s="217"/>
      <c r="EC25" s="217"/>
      <c r="ED25" s="217"/>
      <c r="EE25" s="217"/>
      <c r="EF25" s="217"/>
      <c r="EG25" s="217"/>
      <c r="EH25" s="217"/>
      <c r="EI25" s="217"/>
      <c r="EJ25" s="217"/>
      <c r="EK25" s="217"/>
      <c r="EL25" s="217"/>
      <c r="EM25" s="217"/>
      <c r="EN25" s="217"/>
      <c r="EO25" s="217"/>
      <c r="EP25" s="217"/>
      <c r="EQ25" s="217"/>
      <c r="ER25" s="217"/>
      <c r="ES25" s="217"/>
      <c r="ET25" s="217"/>
      <c r="EU25" s="217"/>
      <c r="EV25" s="217"/>
      <c r="EW25" s="217"/>
      <c r="EX25" s="217"/>
      <c r="EY25" s="217"/>
      <c r="EZ25" s="217"/>
      <c r="FA25" s="217"/>
      <c r="FB25" s="217"/>
      <c r="FC25" s="217"/>
      <c r="FD25" s="217"/>
      <c r="FE25" s="217"/>
      <c r="FF25" s="217"/>
      <c r="FG25" s="218"/>
      <c r="FH25" s="110" t="s">
        <v>364</v>
      </c>
      <c r="FI25" s="219" t="s">
        <v>365</v>
      </c>
      <c r="FJ25" s="219"/>
      <c r="FK25" s="219" t="s">
        <v>376</v>
      </c>
      <c r="FL25" s="220">
        <f t="shared" si="0"/>
        <v>40</v>
      </c>
      <c r="FM25" s="5" t="s">
        <v>183</v>
      </c>
    </row>
    <row r="26" spans="1:169" s="5" customFormat="1" ht="15" customHeight="1">
      <c r="A26" s="107" t="s">
        <v>368</v>
      </c>
      <c r="B26" s="107" t="s">
        <v>361</v>
      </c>
      <c r="C26" s="107" t="s">
        <v>369</v>
      </c>
      <c r="D26" s="107" t="s">
        <v>64</v>
      </c>
      <c r="E26" s="108" t="s">
        <v>108</v>
      </c>
      <c r="F26" s="107" t="s">
        <v>363</v>
      </c>
      <c r="G26" s="246" t="s">
        <v>981</v>
      </c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99">
        <f>1000-1000</f>
        <v>0</v>
      </c>
      <c r="AI26" s="109"/>
      <c r="AJ26" s="109"/>
      <c r="AK26" s="109"/>
      <c r="AL26" s="109"/>
      <c r="AM26" s="199">
        <v>20</v>
      </c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09"/>
      <c r="FG26" s="112"/>
      <c r="FH26" s="110" t="s">
        <v>364</v>
      </c>
      <c r="FI26" s="111" t="s">
        <v>365</v>
      </c>
      <c r="FJ26" s="111" t="s">
        <v>377</v>
      </c>
      <c r="FK26" s="111" t="s">
        <v>371</v>
      </c>
      <c r="FL26" s="98">
        <f t="shared" si="0"/>
        <v>20</v>
      </c>
      <c r="FM26" s="5" t="s">
        <v>184</v>
      </c>
    </row>
    <row r="27" spans="1:169" s="5" customFormat="1" ht="15" customHeight="1">
      <c r="A27" s="107" t="s">
        <v>368</v>
      </c>
      <c r="B27" s="107" t="s">
        <v>361</v>
      </c>
      <c r="C27" s="107" t="s">
        <v>369</v>
      </c>
      <c r="D27" s="107" t="s">
        <v>63</v>
      </c>
      <c r="E27" s="108" t="s">
        <v>108</v>
      </c>
      <c r="F27" s="107" t="s">
        <v>363</v>
      </c>
      <c r="G27" s="246" t="s">
        <v>981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99">
        <f>1000-1000</f>
        <v>0</v>
      </c>
      <c r="AB27" s="199">
        <f>1000-1000</f>
        <v>0</v>
      </c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99">
        <f>500-500</f>
        <v>0</v>
      </c>
      <c r="ED27" s="109"/>
      <c r="EE27" s="199">
        <f>500-500</f>
        <v>0</v>
      </c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230">
        <v>20</v>
      </c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99">
        <f>1000-1000</f>
        <v>0</v>
      </c>
      <c r="FE27" s="109"/>
      <c r="FF27" s="109"/>
      <c r="FG27" s="112"/>
      <c r="FH27" s="110" t="s">
        <v>364</v>
      </c>
      <c r="FI27" s="111" t="s">
        <v>365</v>
      </c>
      <c r="FJ27" s="111" t="s">
        <v>377</v>
      </c>
      <c r="FK27" s="111" t="s">
        <v>371</v>
      </c>
      <c r="FL27" s="98">
        <f t="shared" si="0"/>
        <v>20</v>
      </c>
      <c r="FM27" s="5" t="s">
        <v>184</v>
      </c>
    </row>
    <row r="28" spans="1:169" s="5" customFormat="1" ht="15" customHeight="1">
      <c r="A28" s="107" t="s">
        <v>378</v>
      </c>
      <c r="B28" s="107" t="s">
        <v>361</v>
      </c>
      <c r="C28" s="107" t="s">
        <v>369</v>
      </c>
      <c r="D28" s="107" t="s">
        <v>64</v>
      </c>
      <c r="E28" s="108" t="s">
        <v>111</v>
      </c>
      <c r="F28" s="107" t="s">
        <v>363</v>
      </c>
      <c r="G28" s="107" t="s">
        <v>968</v>
      </c>
      <c r="H28" s="217"/>
      <c r="I28" s="217"/>
      <c r="J28" s="217"/>
      <c r="K28" s="217"/>
      <c r="L28" s="217"/>
      <c r="M28" s="217"/>
      <c r="N28" s="216">
        <f>200-200</f>
        <v>0</v>
      </c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6">
        <f>100-100</f>
        <v>0</v>
      </c>
      <c r="AF28" s="217"/>
      <c r="AG28" s="217"/>
      <c r="AH28" s="216">
        <f>50-50</f>
        <v>0</v>
      </c>
      <c r="AI28" s="217"/>
      <c r="AJ28" s="217"/>
      <c r="AK28" s="217"/>
      <c r="AL28" s="217"/>
      <c r="AM28" s="216">
        <f>100-100</f>
        <v>0</v>
      </c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217"/>
      <c r="CG28" s="217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7"/>
      <c r="CU28" s="217"/>
      <c r="CV28" s="217"/>
      <c r="CW28" s="217"/>
      <c r="CX28" s="217"/>
      <c r="CY28" s="217"/>
      <c r="CZ28" s="217"/>
      <c r="DA28" s="217"/>
      <c r="DB28" s="217"/>
      <c r="DC28" s="217"/>
      <c r="DD28" s="217"/>
      <c r="DE28" s="217"/>
      <c r="DF28" s="217"/>
      <c r="DG28" s="217"/>
      <c r="DH28" s="217"/>
      <c r="DI28" s="217"/>
      <c r="DJ28" s="217"/>
      <c r="DK28" s="217"/>
      <c r="DL28" s="217"/>
      <c r="DM28" s="217"/>
      <c r="DN28" s="217"/>
      <c r="DO28" s="217"/>
      <c r="DP28" s="217"/>
      <c r="DQ28" s="217"/>
      <c r="DR28" s="217"/>
      <c r="DS28" s="217"/>
      <c r="DT28" s="217"/>
      <c r="DU28" s="217"/>
      <c r="DV28" s="217"/>
      <c r="DW28" s="217"/>
      <c r="DX28" s="217"/>
      <c r="DY28" s="217"/>
      <c r="DZ28" s="217"/>
      <c r="EA28" s="217"/>
      <c r="EB28" s="217"/>
      <c r="EC28" s="217"/>
      <c r="ED28" s="217"/>
      <c r="EE28" s="217"/>
      <c r="EF28" s="217"/>
      <c r="EG28" s="217"/>
      <c r="EH28" s="217"/>
      <c r="EI28" s="217"/>
      <c r="EJ28" s="217"/>
      <c r="EK28" s="217"/>
      <c r="EL28" s="217"/>
      <c r="EM28" s="217"/>
      <c r="EN28" s="217"/>
      <c r="EO28" s="217"/>
      <c r="EP28" s="217"/>
      <c r="EQ28" s="217"/>
      <c r="ER28" s="217"/>
      <c r="ES28" s="217"/>
      <c r="ET28" s="217"/>
      <c r="EU28" s="217"/>
      <c r="EV28" s="217"/>
      <c r="EW28" s="217"/>
      <c r="EX28" s="217"/>
      <c r="EY28" s="217"/>
      <c r="EZ28" s="217"/>
      <c r="FA28" s="217"/>
      <c r="FB28" s="217"/>
      <c r="FC28" s="217"/>
      <c r="FD28" s="217"/>
      <c r="FE28" s="217"/>
      <c r="FF28" s="217"/>
      <c r="FG28" s="218"/>
      <c r="FH28" s="110" t="s">
        <v>364</v>
      </c>
      <c r="FI28" s="219" t="s">
        <v>365</v>
      </c>
      <c r="FJ28" s="219"/>
      <c r="FK28" s="219" t="s">
        <v>375</v>
      </c>
      <c r="FL28" s="220">
        <f t="shared" si="0"/>
        <v>0</v>
      </c>
      <c r="FM28" s="5" t="s">
        <v>183</v>
      </c>
    </row>
    <row r="29" spans="1:169" s="5" customFormat="1" ht="15" customHeight="1">
      <c r="A29" s="107" t="s">
        <v>378</v>
      </c>
      <c r="B29" s="107" t="s">
        <v>361</v>
      </c>
      <c r="C29" s="107" t="s">
        <v>369</v>
      </c>
      <c r="D29" s="107" t="s">
        <v>63</v>
      </c>
      <c r="E29" s="108" t="s">
        <v>111</v>
      </c>
      <c r="F29" s="107" t="s">
        <v>363</v>
      </c>
      <c r="G29" s="107" t="s">
        <v>968</v>
      </c>
      <c r="H29" s="217"/>
      <c r="I29" s="217"/>
      <c r="J29" s="217"/>
      <c r="K29" s="217"/>
      <c r="L29" s="217"/>
      <c r="M29" s="217"/>
      <c r="N29" s="217"/>
      <c r="O29" s="216">
        <f>200-200</f>
        <v>0</v>
      </c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6">
        <f>100-100</f>
        <v>0</v>
      </c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6">
        <f>150-150</f>
        <v>0</v>
      </c>
      <c r="AU29" s="217"/>
      <c r="AV29" s="217"/>
      <c r="AW29" s="217"/>
      <c r="AX29" s="217"/>
      <c r="AY29" s="217"/>
      <c r="AZ29" s="217"/>
      <c r="BA29" s="217"/>
      <c r="BB29" s="217"/>
      <c r="BC29" s="217"/>
      <c r="BD29" s="216">
        <f>200-200</f>
        <v>0</v>
      </c>
      <c r="BE29" s="217"/>
      <c r="BF29" s="216">
        <f>50-50</f>
        <v>0</v>
      </c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217"/>
      <c r="DE29" s="217"/>
      <c r="DF29" s="217"/>
      <c r="DG29" s="217"/>
      <c r="DH29" s="217"/>
      <c r="DI29" s="217"/>
      <c r="DJ29" s="217"/>
      <c r="DK29" s="217"/>
      <c r="DL29" s="217"/>
      <c r="DM29" s="217"/>
      <c r="DN29" s="217"/>
      <c r="DO29" s="217"/>
      <c r="DP29" s="217"/>
      <c r="DQ29" s="217"/>
      <c r="DR29" s="217"/>
      <c r="DS29" s="217"/>
      <c r="DT29" s="217"/>
      <c r="DU29" s="217"/>
      <c r="DV29" s="217"/>
      <c r="DW29" s="217"/>
      <c r="DX29" s="217"/>
      <c r="DY29" s="217"/>
      <c r="DZ29" s="217"/>
      <c r="EA29" s="217"/>
      <c r="EB29" s="217"/>
      <c r="EC29" s="217"/>
      <c r="ED29" s="217"/>
      <c r="EE29" s="217"/>
      <c r="EF29" s="217"/>
      <c r="EG29" s="217"/>
      <c r="EH29" s="217"/>
      <c r="EI29" s="217"/>
      <c r="EJ29" s="217"/>
      <c r="EK29" s="217"/>
      <c r="EL29" s="217"/>
      <c r="EM29" s="217"/>
      <c r="EN29" s="217"/>
      <c r="EO29" s="217"/>
      <c r="EP29" s="217"/>
      <c r="EQ29" s="217"/>
      <c r="ER29" s="217"/>
      <c r="ES29" s="217"/>
      <c r="ET29" s="217"/>
      <c r="EU29" s="217"/>
      <c r="EV29" s="217"/>
      <c r="EW29" s="217"/>
      <c r="EX29" s="217"/>
      <c r="EY29" s="217"/>
      <c r="EZ29" s="217"/>
      <c r="FA29" s="217"/>
      <c r="FB29" s="217"/>
      <c r="FC29" s="217"/>
      <c r="FD29" s="217"/>
      <c r="FE29" s="217"/>
      <c r="FF29" s="217"/>
      <c r="FG29" s="218"/>
      <c r="FH29" s="110" t="s">
        <v>364</v>
      </c>
      <c r="FI29" s="219" t="s">
        <v>365</v>
      </c>
      <c r="FJ29" s="219"/>
      <c r="FK29" s="219" t="s">
        <v>375</v>
      </c>
      <c r="FL29" s="220">
        <f t="shared" si="0"/>
        <v>0</v>
      </c>
      <c r="FM29" s="5" t="s">
        <v>183</v>
      </c>
    </row>
    <row r="30" spans="1:169" s="12" customFormat="1" ht="15" customHeight="1">
      <c r="A30" s="203" t="s">
        <v>361</v>
      </c>
      <c r="B30" s="203" t="s">
        <v>361</v>
      </c>
      <c r="C30" s="203" t="s">
        <v>369</v>
      </c>
      <c r="D30" s="203" t="s">
        <v>64</v>
      </c>
      <c r="E30" s="204" t="s">
        <v>116</v>
      </c>
      <c r="F30" s="203" t="s">
        <v>363</v>
      </c>
      <c r="G30" s="203" t="s">
        <v>875</v>
      </c>
      <c r="H30" s="205"/>
      <c r="I30" s="206">
        <v>0</v>
      </c>
      <c r="J30" s="205"/>
      <c r="K30" s="206">
        <v>0</v>
      </c>
      <c r="L30" s="205"/>
      <c r="M30" s="205"/>
      <c r="N30" s="206">
        <v>0</v>
      </c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6">
        <v>0</v>
      </c>
      <c r="AF30" s="205"/>
      <c r="AG30" s="206">
        <v>0</v>
      </c>
      <c r="AH30" s="206">
        <v>0</v>
      </c>
      <c r="AI30" s="205"/>
      <c r="AJ30" s="205"/>
      <c r="AK30" s="205"/>
      <c r="AL30" s="205"/>
      <c r="AM30" s="206">
        <v>20</v>
      </c>
      <c r="AN30" s="205"/>
      <c r="AO30" s="205"/>
      <c r="AP30" s="205"/>
      <c r="AQ30" s="206">
        <v>0</v>
      </c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  <c r="BM30" s="205"/>
      <c r="BN30" s="205"/>
      <c r="BO30" s="205"/>
      <c r="BP30" s="205"/>
      <c r="BQ30" s="205"/>
      <c r="BR30" s="205"/>
      <c r="BS30" s="205"/>
      <c r="BT30" s="205"/>
      <c r="BU30" s="205"/>
      <c r="BV30" s="205"/>
      <c r="BW30" s="205"/>
      <c r="BX30" s="205"/>
      <c r="BY30" s="205"/>
      <c r="BZ30" s="205"/>
      <c r="CA30" s="205"/>
      <c r="CB30" s="205"/>
      <c r="CC30" s="205"/>
      <c r="CD30" s="205"/>
      <c r="CE30" s="205"/>
      <c r="CF30" s="205"/>
      <c r="CG30" s="205"/>
      <c r="CH30" s="205"/>
      <c r="CI30" s="205"/>
      <c r="CJ30" s="205"/>
      <c r="CK30" s="205"/>
      <c r="CL30" s="205"/>
      <c r="CM30" s="205"/>
      <c r="CN30" s="205"/>
      <c r="CO30" s="205"/>
      <c r="CP30" s="205"/>
      <c r="CQ30" s="205"/>
      <c r="CR30" s="205"/>
      <c r="CS30" s="205"/>
      <c r="CT30" s="205"/>
      <c r="CU30" s="205"/>
      <c r="CV30" s="205"/>
      <c r="CW30" s="205"/>
      <c r="CX30" s="205"/>
      <c r="CY30" s="205"/>
      <c r="CZ30" s="205"/>
      <c r="DA30" s="205"/>
      <c r="DB30" s="205"/>
      <c r="DC30" s="205"/>
      <c r="DD30" s="205"/>
      <c r="DE30" s="205"/>
      <c r="DF30" s="205"/>
      <c r="DG30" s="205"/>
      <c r="DH30" s="205"/>
      <c r="DI30" s="205"/>
      <c r="DJ30" s="205"/>
      <c r="DK30" s="205"/>
      <c r="DL30" s="205"/>
      <c r="DM30" s="205"/>
      <c r="DN30" s="205"/>
      <c r="DO30" s="205"/>
      <c r="DP30" s="205"/>
      <c r="DQ30" s="205"/>
      <c r="DR30" s="205"/>
      <c r="DS30" s="205"/>
      <c r="DT30" s="205"/>
      <c r="DU30" s="211">
        <v>100</v>
      </c>
      <c r="DV30" s="206">
        <v>0</v>
      </c>
      <c r="DW30" s="205"/>
      <c r="DX30" s="205"/>
      <c r="DY30" s="205"/>
      <c r="DZ30" s="205"/>
      <c r="EA30" s="205"/>
      <c r="EB30" s="205"/>
      <c r="EC30" s="205"/>
      <c r="ED30" s="205"/>
      <c r="EE30" s="205"/>
      <c r="EF30" s="205"/>
      <c r="EG30" s="205"/>
      <c r="EH30" s="205"/>
      <c r="EI30" s="205"/>
      <c r="EJ30" s="205"/>
      <c r="EK30" s="205"/>
      <c r="EL30" s="205"/>
      <c r="EM30" s="205"/>
      <c r="EN30" s="205"/>
      <c r="EO30" s="205"/>
      <c r="EP30" s="205"/>
      <c r="EQ30" s="205"/>
      <c r="ER30" s="205"/>
      <c r="ES30" s="205"/>
      <c r="ET30" s="205"/>
      <c r="EU30" s="205"/>
      <c r="EV30" s="205"/>
      <c r="EW30" s="205"/>
      <c r="EX30" s="205"/>
      <c r="EY30" s="205"/>
      <c r="EZ30" s="205"/>
      <c r="FA30" s="205"/>
      <c r="FB30" s="205"/>
      <c r="FC30" s="205"/>
      <c r="FD30" s="205"/>
      <c r="FE30" s="205"/>
      <c r="FF30" s="205"/>
      <c r="FG30" s="207"/>
      <c r="FH30" s="208">
        <v>44269</v>
      </c>
      <c r="FI30" s="209" t="s">
        <v>365</v>
      </c>
      <c r="FJ30" s="209"/>
      <c r="FK30" s="209" t="s">
        <v>373</v>
      </c>
      <c r="FL30" s="210">
        <v>120</v>
      </c>
      <c r="FM30" s="12" t="s">
        <v>185</v>
      </c>
    </row>
    <row r="31" spans="1:169" s="12" customFormat="1" ht="15" customHeight="1">
      <c r="A31" s="203" t="s">
        <v>361</v>
      </c>
      <c r="B31" s="203" t="s">
        <v>361</v>
      </c>
      <c r="C31" s="203" t="s">
        <v>369</v>
      </c>
      <c r="D31" s="203" t="s">
        <v>63</v>
      </c>
      <c r="E31" s="204" t="s">
        <v>116</v>
      </c>
      <c r="F31" s="203" t="s">
        <v>363</v>
      </c>
      <c r="G31" s="203" t="s">
        <v>875</v>
      </c>
      <c r="H31" s="205"/>
      <c r="I31" s="205"/>
      <c r="J31" s="205"/>
      <c r="K31" s="205"/>
      <c r="L31" s="205"/>
      <c r="M31" s="205"/>
      <c r="N31" s="205"/>
      <c r="O31" s="206">
        <v>0</v>
      </c>
      <c r="P31" s="206">
        <v>0</v>
      </c>
      <c r="Q31" s="205"/>
      <c r="R31" s="205"/>
      <c r="S31" s="206">
        <v>0</v>
      </c>
      <c r="T31" s="205"/>
      <c r="U31" s="206">
        <v>0</v>
      </c>
      <c r="V31" s="206">
        <v>0</v>
      </c>
      <c r="W31" s="205"/>
      <c r="X31" s="205"/>
      <c r="Y31" s="205"/>
      <c r="Z31" s="206">
        <v>0</v>
      </c>
      <c r="AA31" s="206">
        <v>0</v>
      </c>
      <c r="AB31" s="206">
        <v>0</v>
      </c>
      <c r="AC31" s="206">
        <v>15</v>
      </c>
      <c r="AD31" s="206">
        <v>0</v>
      </c>
      <c r="AE31" s="205"/>
      <c r="AF31" s="206">
        <v>0</v>
      </c>
      <c r="AG31" s="205"/>
      <c r="AH31" s="205"/>
      <c r="AI31" s="206">
        <v>0</v>
      </c>
      <c r="AJ31" s="205"/>
      <c r="AK31" s="205"/>
      <c r="AL31" s="205"/>
      <c r="AM31" s="205"/>
      <c r="AN31" s="205"/>
      <c r="AO31" s="206">
        <v>20</v>
      </c>
      <c r="AP31" s="205"/>
      <c r="AQ31" s="205"/>
      <c r="AR31" s="205"/>
      <c r="AS31" s="205"/>
      <c r="AT31" s="206">
        <v>80</v>
      </c>
      <c r="AU31" s="205"/>
      <c r="AV31" s="205"/>
      <c r="AW31" s="205"/>
      <c r="AX31" s="205"/>
      <c r="AY31" s="205"/>
      <c r="AZ31" s="206">
        <v>0</v>
      </c>
      <c r="BA31" s="205"/>
      <c r="BB31" s="205"/>
      <c r="BC31" s="205"/>
      <c r="BD31" s="206">
        <v>70</v>
      </c>
      <c r="BE31" s="206">
        <v>0</v>
      </c>
      <c r="BF31" s="206">
        <v>0</v>
      </c>
      <c r="BG31" s="205"/>
      <c r="BH31" s="205"/>
      <c r="BI31" s="205"/>
      <c r="BJ31" s="205"/>
      <c r="BK31" s="205"/>
      <c r="BL31" s="205"/>
      <c r="BM31" s="205"/>
      <c r="BN31" s="205"/>
      <c r="BO31" s="205"/>
      <c r="BP31" s="205">
        <v>10</v>
      </c>
      <c r="BQ31" s="205"/>
      <c r="BR31" s="205">
        <v>5</v>
      </c>
      <c r="BS31" s="205">
        <v>45</v>
      </c>
      <c r="BT31" s="205">
        <v>15</v>
      </c>
      <c r="BU31" s="205">
        <v>5</v>
      </c>
      <c r="BV31" s="205"/>
      <c r="BW31" s="205"/>
      <c r="BX31" s="205"/>
      <c r="BY31" s="205"/>
      <c r="BZ31" s="205"/>
      <c r="CA31" s="205"/>
      <c r="CB31" s="205"/>
      <c r="CC31" s="205">
        <v>10</v>
      </c>
      <c r="CD31" s="205"/>
      <c r="CE31" s="205"/>
      <c r="CF31" s="205">
        <v>10</v>
      </c>
      <c r="CG31" s="205">
        <v>5</v>
      </c>
      <c r="CH31" s="205"/>
      <c r="CI31" s="205">
        <v>4</v>
      </c>
      <c r="CJ31" s="205"/>
      <c r="CK31" s="205">
        <v>5</v>
      </c>
      <c r="CL31" s="205"/>
      <c r="CM31" s="205"/>
      <c r="CN31" s="205"/>
      <c r="CO31" s="205"/>
      <c r="CP31" s="205"/>
      <c r="CQ31" s="205"/>
      <c r="CR31" s="205"/>
      <c r="CS31" s="205"/>
      <c r="CT31" s="205"/>
      <c r="CU31" s="205"/>
      <c r="CV31" s="205"/>
      <c r="CW31" s="205"/>
      <c r="CX31" s="205"/>
      <c r="CY31" s="205"/>
      <c r="CZ31" s="205">
        <v>2</v>
      </c>
      <c r="DA31" s="205"/>
      <c r="DB31" s="205">
        <v>5</v>
      </c>
      <c r="DC31" s="205"/>
      <c r="DD31" s="205"/>
      <c r="DE31" s="205"/>
      <c r="DF31" s="205"/>
      <c r="DG31" s="205"/>
      <c r="DH31" s="205"/>
      <c r="DI31" s="205"/>
      <c r="DJ31" s="205"/>
      <c r="DK31" s="205"/>
      <c r="DL31" s="205"/>
      <c r="DM31" s="205"/>
      <c r="DN31" s="205"/>
      <c r="DO31" s="205"/>
      <c r="DP31" s="205"/>
      <c r="DQ31" s="205"/>
      <c r="DR31" s="205"/>
      <c r="DS31" s="205"/>
      <c r="DT31" s="205"/>
      <c r="DU31" s="205"/>
      <c r="DV31" s="205"/>
      <c r="DW31" s="205"/>
      <c r="DX31" s="205"/>
      <c r="DY31" s="205"/>
      <c r="DZ31" s="205"/>
      <c r="EA31" s="205"/>
      <c r="EB31" s="205"/>
      <c r="EC31" s="205"/>
      <c r="ED31" s="205"/>
      <c r="EE31" s="206">
        <v>0</v>
      </c>
      <c r="EF31" s="206">
        <v>0</v>
      </c>
      <c r="EG31" s="206">
        <v>0</v>
      </c>
      <c r="EH31" s="206">
        <v>0</v>
      </c>
      <c r="EI31" s="206">
        <v>0</v>
      </c>
      <c r="EJ31" s="206">
        <v>0</v>
      </c>
      <c r="EK31" s="205"/>
      <c r="EL31" s="205"/>
      <c r="EM31" s="205"/>
      <c r="EN31" s="205"/>
      <c r="EO31" s="206">
        <v>0</v>
      </c>
      <c r="EP31" s="206">
        <v>0</v>
      </c>
      <c r="EQ31" s="206">
        <v>0</v>
      </c>
      <c r="ER31" s="205"/>
      <c r="ES31" s="206">
        <v>0</v>
      </c>
      <c r="ET31" s="206">
        <v>0</v>
      </c>
      <c r="EU31" s="206">
        <v>0</v>
      </c>
      <c r="EV31" s="205"/>
      <c r="EW31" s="206">
        <v>0</v>
      </c>
      <c r="EX31" s="206">
        <v>0</v>
      </c>
      <c r="EY31" s="205"/>
      <c r="EZ31" s="205"/>
      <c r="FA31" s="206">
        <v>0</v>
      </c>
      <c r="FB31" s="205"/>
      <c r="FC31" s="205"/>
      <c r="FD31" s="205"/>
      <c r="FE31" s="205"/>
      <c r="FF31" s="205"/>
      <c r="FG31" s="207"/>
      <c r="FH31" s="208">
        <v>44269</v>
      </c>
      <c r="FI31" s="209" t="s">
        <v>365</v>
      </c>
      <c r="FJ31" s="209"/>
      <c r="FK31" s="209" t="s">
        <v>373</v>
      </c>
      <c r="FL31" s="210">
        <v>306</v>
      </c>
      <c r="FM31" s="12" t="s">
        <v>185</v>
      </c>
    </row>
    <row r="32" spans="1:169" s="12" customFormat="1" ht="15" customHeight="1">
      <c r="A32" s="203" t="s">
        <v>361</v>
      </c>
      <c r="B32" s="203" t="s">
        <v>361</v>
      </c>
      <c r="C32" s="203" t="s">
        <v>369</v>
      </c>
      <c r="D32" s="203" t="s">
        <v>65</v>
      </c>
      <c r="E32" s="204" t="s">
        <v>116</v>
      </c>
      <c r="F32" s="203" t="s">
        <v>363</v>
      </c>
      <c r="G32" s="203" t="s">
        <v>983</v>
      </c>
      <c r="H32" s="205"/>
      <c r="I32" s="205"/>
      <c r="J32" s="206">
        <v>0</v>
      </c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  <c r="BM32" s="205"/>
      <c r="BN32" s="205"/>
      <c r="BO32" s="205"/>
      <c r="BP32" s="205"/>
      <c r="BQ32" s="205"/>
      <c r="BR32" s="205"/>
      <c r="BS32" s="205"/>
      <c r="BT32" s="205"/>
      <c r="BU32" s="205"/>
      <c r="BV32" s="205"/>
      <c r="BW32" s="205"/>
      <c r="BX32" s="205"/>
      <c r="BY32" s="205"/>
      <c r="BZ32" s="205"/>
      <c r="CA32" s="205"/>
      <c r="CB32" s="205"/>
      <c r="CC32" s="205"/>
      <c r="CD32" s="205"/>
      <c r="CE32" s="205"/>
      <c r="CF32" s="205"/>
      <c r="CG32" s="205"/>
      <c r="CH32" s="205"/>
      <c r="CI32" s="205"/>
      <c r="CJ32" s="205"/>
      <c r="CK32" s="205"/>
      <c r="CL32" s="205"/>
      <c r="CM32" s="205"/>
      <c r="CN32" s="205">
        <v>5</v>
      </c>
      <c r="CO32" s="205"/>
      <c r="CP32" s="205"/>
      <c r="CQ32" s="205"/>
      <c r="CR32" s="205"/>
      <c r="CS32" s="205"/>
      <c r="CT32" s="205"/>
      <c r="CU32" s="205"/>
      <c r="CV32" s="205"/>
      <c r="CW32" s="205"/>
      <c r="CX32" s="205"/>
      <c r="CY32" s="205"/>
      <c r="CZ32" s="205"/>
      <c r="DA32" s="205"/>
      <c r="DB32" s="205"/>
      <c r="DC32" s="205"/>
      <c r="DD32" s="205"/>
      <c r="DE32" s="205"/>
      <c r="DF32" s="205"/>
      <c r="DG32" s="205"/>
      <c r="DH32" s="205"/>
      <c r="DI32" s="205"/>
      <c r="DJ32" s="205"/>
      <c r="DK32" s="205"/>
      <c r="DL32" s="205"/>
      <c r="DM32" s="205"/>
      <c r="DN32" s="205"/>
      <c r="DO32" s="205"/>
      <c r="DP32" s="205"/>
      <c r="DQ32" s="205"/>
      <c r="DR32" s="205"/>
      <c r="DS32" s="205"/>
      <c r="DT32" s="205"/>
      <c r="DU32" s="205"/>
      <c r="DV32" s="205"/>
      <c r="DW32" s="205"/>
      <c r="DX32" s="205"/>
      <c r="DY32" s="205"/>
      <c r="DZ32" s="205"/>
      <c r="EA32" s="205"/>
      <c r="EB32" s="205"/>
      <c r="EC32" s="205"/>
      <c r="ED32" s="205"/>
      <c r="EE32" s="205"/>
      <c r="EF32" s="205"/>
      <c r="EG32" s="205"/>
      <c r="EH32" s="205"/>
      <c r="EI32" s="205"/>
      <c r="EJ32" s="205"/>
      <c r="EK32" s="205"/>
      <c r="EL32" s="205"/>
      <c r="EM32" s="205"/>
      <c r="EN32" s="205"/>
      <c r="EO32" s="205"/>
      <c r="EP32" s="205"/>
      <c r="EQ32" s="205"/>
      <c r="ER32" s="206">
        <v>0</v>
      </c>
      <c r="ES32" s="205"/>
      <c r="ET32" s="205"/>
      <c r="EU32" s="205"/>
      <c r="EV32" s="206">
        <v>0</v>
      </c>
      <c r="EW32" s="205"/>
      <c r="EX32" s="205"/>
      <c r="EY32" s="205"/>
      <c r="EZ32" s="206">
        <v>0</v>
      </c>
      <c r="FA32" s="205"/>
      <c r="FB32" s="205"/>
      <c r="FC32" s="205"/>
      <c r="FD32" s="205"/>
      <c r="FE32" s="205"/>
      <c r="FF32" s="205"/>
      <c r="FG32" s="207"/>
      <c r="FH32" s="208">
        <v>44269</v>
      </c>
      <c r="FI32" s="209" t="s">
        <v>365</v>
      </c>
      <c r="FJ32" s="209"/>
      <c r="FK32" s="209" t="s">
        <v>373</v>
      </c>
      <c r="FL32" s="210">
        <v>5</v>
      </c>
      <c r="FM32" s="12" t="s">
        <v>185</v>
      </c>
    </row>
    <row r="33" spans="1:169" s="5" customFormat="1" ht="15" customHeight="1">
      <c r="A33" s="107" t="s">
        <v>368</v>
      </c>
      <c r="B33" s="107" t="s">
        <v>361</v>
      </c>
      <c r="C33" s="107" t="s">
        <v>369</v>
      </c>
      <c r="D33" s="107" t="s">
        <v>64</v>
      </c>
      <c r="E33" s="108" t="s">
        <v>112</v>
      </c>
      <c r="F33" s="107" t="s">
        <v>363</v>
      </c>
      <c r="G33" s="107" t="s">
        <v>968</v>
      </c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6">
        <f>50-50</f>
        <v>0</v>
      </c>
      <c r="AF33" s="217"/>
      <c r="AG33" s="217"/>
      <c r="AH33" s="216">
        <f>50-50</f>
        <v>0</v>
      </c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  <c r="AZ33" s="217"/>
      <c r="BA33" s="217"/>
      <c r="BB33" s="217"/>
      <c r="BC33" s="217"/>
      <c r="BD33" s="217"/>
      <c r="BE33" s="217"/>
      <c r="BF33" s="217"/>
      <c r="BG33" s="217"/>
      <c r="BH33" s="217"/>
      <c r="BI33" s="217"/>
      <c r="BJ33" s="217"/>
      <c r="BK33" s="217"/>
      <c r="BL33" s="217"/>
      <c r="BM33" s="217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217"/>
      <c r="BZ33" s="217"/>
      <c r="CA33" s="217"/>
      <c r="CB33" s="217"/>
      <c r="CC33" s="217"/>
      <c r="CD33" s="217"/>
      <c r="CE33" s="217"/>
      <c r="CF33" s="217"/>
      <c r="CG33" s="217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7"/>
      <c r="CU33" s="217"/>
      <c r="CV33" s="217"/>
      <c r="CW33" s="217"/>
      <c r="CX33" s="217"/>
      <c r="CY33" s="217"/>
      <c r="CZ33" s="217"/>
      <c r="DA33" s="217"/>
      <c r="DB33" s="217"/>
      <c r="DC33" s="217"/>
      <c r="DD33" s="217"/>
      <c r="DE33" s="217"/>
      <c r="DF33" s="217"/>
      <c r="DG33" s="217"/>
      <c r="DH33" s="217"/>
      <c r="DI33" s="217"/>
      <c r="DJ33" s="217"/>
      <c r="DK33" s="217"/>
      <c r="DL33" s="217"/>
      <c r="DM33" s="217"/>
      <c r="DN33" s="217"/>
      <c r="DO33" s="217"/>
      <c r="DP33" s="217"/>
      <c r="DQ33" s="217"/>
      <c r="DR33" s="217"/>
      <c r="DS33" s="217"/>
      <c r="DT33" s="217"/>
      <c r="DU33" s="217"/>
      <c r="DV33" s="217"/>
      <c r="DW33" s="217"/>
      <c r="DX33" s="217"/>
      <c r="DY33" s="217"/>
      <c r="DZ33" s="217"/>
      <c r="EA33" s="217"/>
      <c r="EB33" s="217"/>
      <c r="EC33" s="217"/>
      <c r="ED33" s="217"/>
      <c r="EE33" s="217"/>
      <c r="EF33" s="217"/>
      <c r="EG33" s="217"/>
      <c r="EH33" s="217"/>
      <c r="EI33" s="217"/>
      <c r="EJ33" s="217"/>
      <c r="EK33" s="217"/>
      <c r="EL33" s="217"/>
      <c r="EM33" s="217"/>
      <c r="EN33" s="217"/>
      <c r="EO33" s="217"/>
      <c r="EP33" s="217"/>
      <c r="EQ33" s="217"/>
      <c r="ER33" s="217"/>
      <c r="ES33" s="217"/>
      <c r="ET33" s="217"/>
      <c r="EU33" s="217"/>
      <c r="EV33" s="217"/>
      <c r="EW33" s="217"/>
      <c r="EX33" s="217"/>
      <c r="EY33" s="217"/>
      <c r="EZ33" s="217"/>
      <c r="FA33" s="217"/>
      <c r="FB33" s="217"/>
      <c r="FC33" s="217"/>
      <c r="FD33" s="217"/>
      <c r="FE33" s="217"/>
      <c r="FF33" s="217"/>
      <c r="FG33" s="218"/>
      <c r="FH33" s="110" t="s">
        <v>364</v>
      </c>
      <c r="FI33" s="219" t="s">
        <v>365</v>
      </c>
      <c r="FJ33" s="219"/>
      <c r="FK33" s="219" t="s">
        <v>375</v>
      </c>
      <c r="FL33" s="220">
        <f t="shared" si="0"/>
        <v>0</v>
      </c>
      <c r="FM33" s="5" t="s">
        <v>183</v>
      </c>
    </row>
    <row r="34" spans="1:169" s="5" customFormat="1" ht="15" customHeight="1">
      <c r="A34" s="107" t="s">
        <v>368</v>
      </c>
      <c r="B34" s="107" t="s">
        <v>361</v>
      </c>
      <c r="C34" s="107" t="s">
        <v>369</v>
      </c>
      <c r="D34" s="107" t="s">
        <v>63</v>
      </c>
      <c r="E34" s="108" t="s">
        <v>112</v>
      </c>
      <c r="F34" s="107" t="s">
        <v>363</v>
      </c>
      <c r="G34" s="107" t="s">
        <v>968</v>
      </c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6">
        <f>50-50</f>
        <v>0</v>
      </c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6">
        <f>200-200</f>
        <v>0</v>
      </c>
      <c r="AU34" s="217"/>
      <c r="AV34" s="217"/>
      <c r="AW34" s="217"/>
      <c r="AX34" s="217"/>
      <c r="AY34" s="217"/>
      <c r="AZ34" s="217"/>
      <c r="BA34" s="217"/>
      <c r="BB34" s="217"/>
      <c r="BC34" s="217"/>
      <c r="BD34" s="216">
        <f>50-50</f>
        <v>0</v>
      </c>
      <c r="BE34" s="217"/>
      <c r="BF34" s="216">
        <f>20-20</f>
        <v>0</v>
      </c>
      <c r="BG34" s="217"/>
      <c r="BH34" s="217"/>
      <c r="BI34" s="217"/>
      <c r="BJ34" s="217"/>
      <c r="BK34" s="217"/>
      <c r="BL34" s="217"/>
      <c r="BM34" s="217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7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7"/>
      <c r="CU34" s="217"/>
      <c r="CV34" s="217"/>
      <c r="CW34" s="217"/>
      <c r="CX34" s="217"/>
      <c r="CY34" s="217"/>
      <c r="CZ34" s="217"/>
      <c r="DA34" s="217"/>
      <c r="DB34" s="217"/>
      <c r="DC34" s="217"/>
      <c r="DD34" s="217"/>
      <c r="DE34" s="217"/>
      <c r="DF34" s="217"/>
      <c r="DG34" s="217"/>
      <c r="DH34" s="217"/>
      <c r="DI34" s="217"/>
      <c r="DJ34" s="217"/>
      <c r="DK34" s="217"/>
      <c r="DL34" s="217"/>
      <c r="DM34" s="217"/>
      <c r="DN34" s="217"/>
      <c r="DO34" s="217"/>
      <c r="DP34" s="217"/>
      <c r="DQ34" s="217"/>
      <c r="DR34" s="217"/>
      <c r="DS34" s="217"/>
      <c r="DT34" s="217"/>
      <c r="DU34" s="217"/>
      <c r="DV34" s="217"/>
      <c r="DW34" s="217"/>
      <c r="DX34" s="217"/>
      <c r="DY34" s="217"/>
      <c r="DZ34" s="217"/>
      <c r="EA34" s="217"/>
      <c r="EB34" s="217"/>
      <c r="EC34" s="217"/>
      <c r="ED34" s="217"/>
      <c r="EE34" s="217"/>
      <c r="EF34" s="217"/>
      <c r="EG34" s="216">
        <f>100-100</f>
        <v>0</v>
      </c>
      <c r="EH34" s="217"/>
      <c r="EI34" s="217"/>
      <c r="EJ34" s="216">
        <f>100-100</f>
        <v>0</v>
      </c>
      <c r="EK34" s="217"/>
      <c r="EL34" s="217"/>
      <c r="EM34" s="217"/>
      <c r="EN34" s="217"/>
      <c r="EO34" s="217"/>
      <c r="EP34" s="217"/>
      <c r="EQ34" s="217"/>
      <c r="ER34" s="217"/>
      <c r="ES34" s="217"/>
      <c r="ET34" s="217"/>
      <c r="EU34" s="217"/>
      <c r="EV34" s="217"/>
      <c r="EW34" s="217"/>
      <c r="EX34" s="217"/>
      <c r="EY34" s="217"/>
      <c r="EZ34" s="217"/>
      <c r="FA34" s="217"/>
      <c r="FB34" s="217"/>
      <c r="FC34" s="217"/>
      <c r="FD34" s="217"/>
      <c r="FE34" s="217"/>
      <c r="FF34" s="217"/>
      <c r="FG34" s="218"/>
      <c r="FH34" s="110" t="s">
        <v>364</v>
      </c>
      <c r="FI34" s="219" t="s">
        <v>365</v>
      </c>
      <c r="FJ34" s="219"/>
      <c r="FK34" s="219" t="s">
        <v>375</v>
      </c>
      <c r="FL34" s="220">
        <f t="shared" si="0"/>
        <v>0</v>
      </c>
      <c r="FM34" s="5" t="s">
        <v>183</v>
      </c>
    </row>
    <row r="35" spans="1:169" s="5" customFormat="1" ht="15" customHeight="1">
      <c r="A35" s="107" t="s">
        <v>368</v>
      </c>
      <c r="B35" s="107" t="s">
        <v>361</v>
      </c>
      <c r="C35" s="107" t="s">
        <v>369</v>
      </c>
      <c r="D35" s="107" t="s">
        <v>64</v>
      </c>
      <c r="E35" s="108" t="s">
        <v>109</v>
      </c>
      <c r="F35" s="107" t="s">
        <v>363</v>
      </c>
      <c r="G35" s="246" t="s">
        <v>982</v>
      </c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99">
        <v>10</v>
      </c>
      <c r="AF35" s="109"/>
      <c r="AG35" s="199">
        <f>500-500</f>
        <v>0</v>
      </c>
      <c r="AH35" s="199">
        <f>100-100</f>
        <v>0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09"/>
      <c r="DO35" s="109"/>
      <c r="DP35" s="109"/>
      <c r="DQ35" s="109"/>
      <c r="DR35" s="109"/>
      <c r="DS35" s="109"/>
      <c r="DT35" s="109"/>
      <c r="DU35" s="109"/>
      <c r="DV35" s="109"/>
      <c r="DW35" s="109"/>
      <c r="DX35" s="109"/>
      <c r="DY35" s="109"/>
      <c r="DZ35" s="109"/>
      <c r="EA35" s="109"/>
      <c r="EB35" s="109"/>
      <c r="EC35" s="109"/>
      <c r="ED35" s="109"/>
      <c r="EE35" s="109"/>
      <c r="EF35" s="109"/>
      <c r="EG35" s="109"/>
      <c r="EH35" s="109"/>
      <c r="EI35" s="109"/>
      <c r="EJ35" s="109"/>
      <c r="EK35" s="109"/>
      <c r="EL35" s="109"/>
      <c r="EM35" s="109"/>
      <c r="EN35" s="109"/>
      <c r="EO35" s="109"/>
      <c r="EP35" s="230"/>
      <c r="EQ35" s="109"/>
      <c r="ER35" s="109"/>
      <c r="ES35" s="109"/>
      <c r="ET35" s="109"/>
      <c r="EU35" s="109"/>
      <c r="EV35" s="109"/>
      <c r="EW35" s="109"/>
      <c r="EX35" s="109"/>
      <c r="EY35" s="109"/>
      <c r="EZ35" s="109"/>
      <c r="FA35" s="109"/>
      <c r="FB35" s="109"/>
      <c r="FC35" s="109"/>
      <c r="FD35" s="109"/>
      <c r="FE35" s="109"/>
      <c r="FF35" s="109"/>
      <c r="FG35" s="112"/>
      <c r="FH35" s="110" t="s">
        <v>364</v>
      </c>
      <c r="FI35" s="111" t="s">
        <v>365</v>
      </c>
      <c r="FJ35" s="111" t="s">
        <v>379</v>
      </c>
      <c r="FK35" s="111" t="s">
        <v>371</v>
      </c>
      <c r="FL35" s="98">
        <f t="shared" si="0"/>
        <v>10</v>
      </c>
      <c r="FM35" s="5" t="s">
        <v>184</v>
      </c>
    </row>
    <row r="36" spans="1:169" s="5" customFormat="1" ht="15" customHeight="1">
      <c r="A36" s="107" t="s">
        <v>368</v>
      </c>
      <c r="B36" s="107" t="s">
        <v>361</v>
      </c>
      <c r="C36" s="107" t="s">
        <v>369</v>
      </c>
      <c r="D36" s="107" t="s">
        <v>63</v>
      </c>
      <c r="E36" s="108" t="s">
        <v>109</v>
      </c>
      <c r="F36" s="107" t="s">
        <v>363</v>
      </c>
      <c r="G36" s="246" t="s">
        <v>979</v>
      </c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99">
        <f>100-100</f>
        <v>0</v>
      </c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99">
        <f>1000-1000</f>
        <v>0</v>
      </c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09"/>
      <c r="CS36" s="109"/>
      <c r="CT36" s="109"/>
      <c r="CU36" s="109"/>
      <c r="CV36" s="109"/>
      <c r="CW36" s="109"/>
      <c r="CX36" s="109"/>
      <c r="CY36" s="109"/>
      <c r="CZ36" s="109"/>
      <c r="DA36" s="109"/>
      <c r="DB36" s="109"/>
      <c r="DC36" s="109"/>
      <c r="DD36" s="109"/>
      <c r="DE36" s="109"/>
      <c r="DF36" s="109"/>
      <c r="DG36" s="109"/>
      <c r="DH36" s="109"/>
      <c r="DI36" s="109"/>
      <c r="DJ36" s="109"/>
      <c r="DK36" s="109"/>
      <c r="DL36" s="109"/>
      <c r="DM36" s="109"/>
      <c r="DN36" s="109"/>
      <c r="DO36" s="109"/>
      <c r="DP36" s="109"/>
      <c r="DQ36" s="109"/>
      <c r="DR36" s="109"/>
      <c r="DS36" s="109"/>
      <c r="DT36" s="109"/>
      <c r="DU36" s="109"/>
      <c r="DV36" s="109"/>
      <c r="DW36" s="109"/>
      <c r="DX36" s="109"/>
      <c r="DY36" s="109"/>
      <c r="DZ36" s="109"/>
      <c r="EA36" s="109"/>
      <c r="EB36" s="109"/>
      <c r="EC36" s="109"/>
      <c r="ED36" s="109"/>
      <c r="EE36" s="109"/>
      <c r="EF36" s="109"/>
      <c r="EG36" s="109"/>
      <c r="EH36" s="109"/>
      <c r="EI36" s="109"/>
      <c r="EJ36" s="109"/>
      <c r="EK36" s="109"/>
      <c r="EL36" s="109"/>
      <c r="EM36" s="109"/>
      <c r="EN36" s="109"/>
      <c r="EO36" s="109"/>
      <c r="EP36" s="109"/>
      <c r="EQ36" s="199">
        <f>10-10</f>
        <v>0</v>
      </c>
      <c r="ER36" s="109"/>
      <c r="ES36" s="199">
        <f>20-20</f>
        <v>0</v>
      </c>
      <c r="ET36" s="199">
        <f>10-10</f>
        <v>0</v>
      </c>
      <c r="EU36" s="109"/>
      <c r="EV36" s="109"/>
      <c r="EW36" s="199">
        <f>20-20</f>
        <v>0</v>
      </c>
      <c r="EX36" s="109"/>
      <c r="EY36" s="109"/>
      <c r="EZ36" s="109"/>
      <c r="FA36" s="109"/>
      <c r="FB36" s="109"/>
      <c r="FC36" s="109"/>
      <c r="FD36" s="109"/>
      <c r="FE36" s="109"/>
      <c r="FF36" s="109"/>
      <c r="FG36" s="112"/>
      <c r="FH36" s="110" t="s">
        <v>364</v>
      </c>
      <c r="FI36" s="111" t="s">
        <v>365</v>
      </c>
      <c r="FJ36" s="111" t="s">
        <v>379</v>
      </c>
      <c r="FK36" s="111" t="s">
        <v>371</v>
      </c>
      <c r="FL36" s="98">
        <f t="shared" si="0"/>
        <v>0</v>
      </c>
      <c r="FM36" s="5" t="s">
        <v>184</v>
      </c>
    </row>
    <row r="37" spans="1:169" s="5" customFormat="1" ht="15" customHeight="1">
      <c r="A37" s="107" t="s">
        <v>368</v>
      </c>
      <c r="B37" s="107" t="s">
        <v>361</v>
      </c>
      <c r="C37" s="107" t="s">
        <v>369</v>
      </c>
      <c r="D37" s="107" t="s">
        <v>65</v>
      </c>
      <c r="E37" s="108" t="s">
        <v>109</v>
      </c>
      <c r="F37" s="107" t="s">
        <v>363</v>
      </c>
      <c r="G37" s="246" t="s">
        <v>979</v>
      </c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D37" s="109"/>
      <c r="DE37" s="109"/>
      <c r="DF37" s="109"/>
      <c r="DG37" s="109"/>
      <c r="DH37" s="109"/>
      <c r="DI37" s="109"/>
      <c r="DJ37" s="109"/>
      <c r="DK37" s="109"/>
      <c r="DL37" s="109"/>
      <c r="DM37" s="109"/>
      <c r="DN37" s="109"/>
      <c r="DO37" s="109"/>
      <c r="DP37" s="109"/>
      <c r="DQ37" s="109"/>
      <c r="DR37" s="109"/>
      <c r="DS37" s="109"/>
      <c r="DT37" s="109"/>
      <c r="DU37" s="109"/>
      <c r="DV37" s="109"/>
      <c r="DW37" s="109"/>
      <c r="DX37" s="109"/>
      <c r="DY37" s="109"/>
      <c r="DZ37" s="109"/>
      <c r="EA37" s="109"/>
      <c r="EB37" s="109"/>
      <c r="EC37" s="109"/>
      <c r="ED37" s="109"/>
      <c r="EE37" s="109"/>
      <c r="EF37" s="109"/>
      <c r="EG37" s="109"/>
      <c r="EH37" s="109"/>
      <c r="EI37" s="109"/>
      <c r="EJ37" s="109"/>
      <c r="EK37" s="109"/>
      <c r="EL37" s="109"/>
      <c r="EM37" s="109"/>
      <c r="EN37" s="109"/>
      <c r="EO37" s="109"/>
      <c r="EP37" s="109"/>
      <c r="EQ37" s="109"/>
      <c r="ER37" s="199">
        <f>20-20</f>
        <v>0</v>
      </c>
      <c r="ES37" s="109"/>
      <c r="ET37" s="109"/>
      <c r="EU37" s="109"/>
      <c r="EV37" s="199">
        <f>20-20</f>
        <v>0</v>
      </c>
      <c r="EW37" s="109"/>
      <c r="EX37" s="109"/>
      <c r="EY37" s="109"/>
      <c r="EZ37" s="199">
        <f>20-20</f>
        <v>0</v>
      </c>
      <c r="FA37" s="109"/>
      <c r="FB37" s="109"/>
      <c r="FC37" s="109"/>
      <c r="FD37" s="109"/>
      <c r="FE37" s="109"/>
      <c r="FF37" s="109"/>
      <c r="FG37" s="112"/>
      <c r="FH37" s="110" t="s">
        <v>364</v>
      </c>
      <c r="FI37" s="111" t="s">
        <v>365</v>
      </c>
      <c r="FJ37" s="111" t="s">
        <v>379</v>
      </c>
      <c r="FK37" s="111" t="s">
        <v>371</v>
      </c>
      <c r="FL37" s="98">
        <f t="shared" si="0"/>
        <v>0</v>
      </c>
      <c r="FM37" s="5" t="s">
        <v>184</v>
      </c>
    </row>
    <row r="38" spans="1:169" s="5" customFormat="1" ht="15" customHeight="1">
      <c r="A38" s="107" t="s">
        <v>368</v>
      </c>
      <c r="B38" s="107" t="s">
        <v>361</v>
      </c>
      <c r="C38" s="107" t="s">
        <v>380</v>
      </c>
      <c r="D38" s="107" t="s">
        <v>64</v>
      </c>
      <c r="E38" s="108" t="s">
        <v>117</v>
      </c>
      <c r="F38" s="107" t="s">
        <v>363</v>
      </c>
      <c r="G38" s="107" t="s">
        <v>984</v>
      </c>
      <c r="H38" s="205"/>
      <c r="I38" s="206">
        <f>200-200</f>
        <v>0</v>
      </c>
      <c r="J38" s="205"/>
      <c r="K38" s="205"/>
      <c r="L38" s="205"/>
      <c r="M38" s="205"/>
      <c r="N38" s="206">
        <f>500-500</f>
        <v>0</v>
      </c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11">
        <f>0+20</f>
        <v>20</v>
      </c>
      <c r="AF38" s="205"/>
      <c r="AG38" s="205"/>
      <c r="AH38" s="205"/>
      <c r="AI38" s="205"/>
      <c r="AJ38" s="205"/>
      <c r="AK38" s="205"/>
      <c r="AL38" s="205"/>
      <c r="AM38" s="211">
        <f>500-500+95</f>
        <v>95</v>
      </c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205"/>
      <c r="BW38" s="205"/>
      <c r="BX38" s="205"/>
      <c r="BY38" s="205"/>
      <c r="BZ38" s="205"/>
      <c r="CA38" s="205"/>
      <c r="CB38" s="205"/>
      <c r="CC38" s="205"/>
      <c r="CD38" s="205"/>
      <c r="CE38" s="205"/>
      <c r="CF38" s="205"/>
      <c r="CG38" s="205"/>
      <c r="CH38" s="205"/>
      <c r="CI38" s="205"/>
      <c r="CJ38" s="205"/>
      <c r="CK38" s="205"/>
      <c r="CL38" s="205"/>
      <c r="CM38" s="205"/>
      <c r="CN38" s="205"/>
      <c r="CO38" s="205"/>
      <c r="CP38" s="205"/>
      <c r="CQ38" s="205"/>
      <c r="CR38" s="205"/>
      <c r="CS38" s="205"/>
      <c r="CT38" s="205"/>
      <c r="CU38" s="205"/>
      <c r="CV38" s="205"/>
      <c r="CW38" s="205"/>
      <c r="CX38" s="205"/>
      <c r="CY38" s="205"/>
      <c r="CZ38" s="205"/>
      <c r="DA38" s="205"/>
      <c r="DB38" s="205"/>
      <c r="DC38" s="205"/>
      <c r="DD38" s="205"/>
      <c r="DE38" s="205"/>
      <c r="DF38" s="205"/>
      <c r="DG38" s="205"/>
      <c r="DH38" s="205"/>
      <c r="DI38" s="205"/>
      <c r="DJ38" s="205"/>
      <c r="DK38" s="205"/>
      <c r="DL38" s="205"/>
      <c r="DM38" s="205"/>
      <c r="DN38" s="205"/>
      <c r="DO38" s="205"/>
      <c r="DP38" s="205"/>
      <c r="DQ38" s="205"/>
      <c r="DR38" s="205"/>
      <c r="DS38" s="205"/>
      <c r="DT38" s="205"/>
      <c r="DU38" s="205"/>
      <c r="DV38" s="205"/>
      <c r="DW38" s="205"/>
      <c r="DX38" s="205"/>
      <c r="DY38" s="205"/>
      <c r="DZ38" s="205"/>
      <c r="EA38" s="205"/>
      <c r="EB38" s="205"/>
      <c r="EC38" s="205"/>
      <c r="ED38" s="205"/>
      <c r="EE38" s="205"/>
      <c r="EF38" s="205"/>
      <c r="EG38" s="205"/>
      <c r="EH38" s="205"/>
      <c r="EI38" s="205"/>
      <c r="EJ38" s="205"/>
      <c r="EK38" s="205"/>
      <c r="EL38" s="205"/>
      <c r="EM38" s="205"/>
      <c r="EN38" s="205"/>
      <c r="EO38" s="205"/>
      <c r="EP38" s="205"/>
      <c r="EQ38" s="205"/>
      <c r="ER38" s="205"/>
      <c r="ES38" s="205"/>
      <c r="ET38" s="205"/>
      <c r="EU38" s="205"/>
      <c r="EV38" s="205"/>
      <c r="EW38" s="205"/>
      <c r="EX38" s="205"/>
      <c r="EY38" s="205"/>
      <c r="EZ38" s="205"/>
      <c r="FA38" s="205"/>
      <c r="FB38" s="205"/>
      <c r="FC38" s="205"/>
      <c r="FD38" s="205"/>
      <c r="FE38" s="205"/>
      <c r="FF38" s="205"/>
      <c r="FG38" s="112"/>
      <c r="FH38" s="110" t="s">
        <v>364</v>
      </c>
      <c r="FI38" s="111" t="s">
        <v>365</v>
      </c>
      <c r="FJ38" s="111"/>
      <c r="FK38" s="111" t="s">
        <v>381</v>
      </c>
      <c r="FL38" s="98">
        <f t="shared" si="0"/>
        <v>115</v>
      </c>
      <c r="FM38" s="5" t="s">
        <v>186</v>
      </c>
    </row>
    <row r="39" spans="1:169" s="5" customFormat="1" ht="15" customHeight="1">
      <c r="A39" s="107" t="s">
        <v>368</v>
      </c>
      <c r="B39" s="107" t="s">
        <v>361</v>
      </c>
      <c r="C39" s="107" t="s">
        <v>380</v>
      </c>
      <c r="D39" s="107" t="s">
        <v>63</v>
      </c>
      <c r="E39" s="108" t="s">
        <v>117</v>
      </c>
      <c r="F39" s="107" t="s">
        <v>363</v>
      </c>
      <c r="G39" s="107" t="s">
        <v>984</v>
      </c>
      <c r="H39" s="205"/>
      <c r="I39" s="205"/>
      <c r="J39" s="205"/>
      <c r="K39" s="205"/>
      <c r="L39" s="205"/>
      <c r="M39" s="205"/>
      <c r="N39" s="205"/>
      <c r="O39" s="206">
        <f>1000-1000</f>
        <v>0</v>
      </c>
      <c r="P39" s="206">
        <f>500-500</f>
        <v>0</v>
      </c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6">
        <f>1500-1500</f>
        <v>0</v>
      </c>
      <c r="AC39" s="211">
        <f>0+30</f>
        <v>30</v>
      </c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11">
        <f>2000-2000+430</f>
        <v>430</v>
      </c>
      <c r="AU39" s="205"/>
      <c r="AV39" s="205"/>
      <c r="AW39" s="205"/>
      <c r="AX39" s="205"/>
      <c r="AY39" s="205"/>
      <c r="AZ39" s="205"/>
      <c r="BA39" s="205"/>
      <c r="BB39" s="205"/>
      <c r="BC39" s="205"/>
      <c r="BD39" s="211">
        <f>2000-2000+320</f>
        <v>320</v>
      </c>
      <c r="BE39" s="205"/>
      <c r="BF39" s="205"/>
      <c r="BG39" s="205"/>
      <c r="BH39" s="205"/>
      <c r="BI39" s="205"/>
      <c r="BJ39" s="205"/>
      <c r="BK39" s="205"/>
      <c r="BL39" s="205"/>
      <c r="BM39" s="205"/>
      <c r="BN39" s="205"/>
      <c r="BO39" s="205"/>
      <c r="BP39" s="211">
        <v>120</v>
      </c>
      <c r="BQ39" s="211"/>
      <c r="BR39" s="211">
        <v>30</v>
      </c>
      <c r="BS39" s="211">
        <v>380</v>
      </c>
      <c r="BT39" s="211">
        <v>150</v>
      </c>
      <c r="BU39" s="211">
        <v>10</v>
      </c>
      <c r="BV39" s="205"/>
      <c r="BW39" s="205"/>
      <c r="BX39" s="205"/>
      <c r="BY39" s="205"/>
      <c r="BZ39" s="205"/>
      <c r="CA39" s="205"/>
      <c r="CB39" s="205"/>
      <c r="CC39" s="211">
        <v>200</v>
      </c>
      <c r="CD39" s="211"/>
      <c r="CE39" s="211"/>
      <c r="CF39" s="211">
        <v>200</v>
      </c>
      <c r="CG39" s="211">
        <v>10</v>
      </c>
      <c r="CH39" s="211"/>
      <c r="CI39" s="211">
        <v>8</v>
      </c>
      <c r="CJ39" s="211">
        <v>10</v>
      </c>
      <c r="CK39" s="211">
        <v>30</v>
      </c>
      <c r="CL39" s="205"/>
      <c r="CM39" s="205"/>
      <c r="CN39" s="205"/>
      <c r="CO39" s="205"/>
      <c r="CP39" s="230">
        <v>9</v>
      </c>
      <c r="CQ39" s="205"/>
      <c r="CR39" s="205"/>
      <c r="CS39" s="205"/>
      <c r="CT39" s="205"/>
      <c r="CU39" s="205"/>
      <c r="CV39" s="205"/>
      <c r="CW39" s="205"/>
      <c r="CX39" s="205"/>
      <c r="CY39" s="205"/>
      <c r="CZ39" s="211">
        <v>4</v>
      </c>
      <c r="DA39" s="211">
        <v>10</v>
      </c>
      <c r="DB39" s="211">
        <v>30</v>
      </c>
      <c r="DC39" s="205"/>
      <c r="DD39" s="205"/>
      <c r="DE39" s="205"/>
      <c r="DF39" s="205"/>
      <c r="DG39" s="205"/>
      <c r="DH39" s="205"/>
      <c r="DI39" s="205"/>
      <c r="DJ39" s="205"/>
      <c r="DK39" s="205"/>
      <c r="DL39" s="205"/>
      <c r="DM39" s="205"/>
      <c r="DN39" s="205"/>
      <c r="DO39" s="205"/>
      <c r="DP39" s="205"/>
      <c r="DQ39" s="205"/>
      <c r="DR39" s="205"/>
      <c r="DS39" s="205"/>
      <c r="DT39" s="205"/>
      <c r="DU39" s="205"/>
      <c r="DV39" s="205"/>
      <c r="DW39" s="205"/>
      <c r="DX39" s="205"/>
      <c r="DY39" s="205"/>
      <c r="DZ39" s="205"/>
      <c r="EA39" s="205"/>
      <c r="EB39" s="205"/>
      <c r="EC39" s="205"/>
      <c r="ED39" s="205"/>
      <c r="EE39" s="205"/>
      <c r="EF39" s="205"/>
      <c r="EG39" s="205"/>
      <c r="EH39" s="205"/>
      <c r="EI39" s="205"/>
      <c r="EJ39" s="206">
        <f>500-500</f>
        <v>0</v>
      </c>
      <c r="EK39" s="205"/>
      <c r="EL39" s="205"/>
      <c r="EM39" s="211">
        <v>40</v>
      </c>
      <c r="EN39" s="211"/>
      <c r="EO39" s="211"/>
      <c r="EP39" s="211">
        <v>70</v>
      </c>
      <c r="EQ39" s="211">
        <v>20</v>
      </c>
      <c r="ER39" s="205"/>
      <c r="ES39" s="205"/>
      <c r="ET39" s="211">
        <v>5</v>
      </c>
      <c r="EU39" s="205"/>
      <c r="EV39" s="205"/>
      <c r="EW39" s="205"/>
      <c r="EX39" s="205"/>
      <c r="EY39" s="205"/>
      <c r="EZ39" s="205"/>
      <c r="FA39" s="205"/>
      <c r="FB39" s="205"/>
      <c r="FC39" s="205"/>
      <c r="FD39" s="205"/>
      <c r="FE39" s="205"/>
      <c r="FF39" s="205"/>
      <c r="FG39" s="112"/>
      <c r="FH39" s="110" t="s">
        <v>364</v>
      </c>
      <c r="FI39" s="111" t="s">
        <v>365</v>
      </c>
      <c r="FJ39" s="111"/>
      <c r="FK39" s="111" t="s">
        <v>381</v>
      </c>
      <c r="FL39" s="98">
        <f t="shared" ref="FL39:FL71" si="1">SUM(H39:FF39)</f>
        <v>2116</v>
      </c>
      <c r="FM39" s="5" t="s">
        <v>186</v>
      </c>
    </row>
    <row r="40" spans="1:169" s="5" customFormat="1" ht="15" customHeight="1">
      <c r="A40" s="213" t="s">
        <v>368</v>
      </c>
      <c r="B40" s="213" t="s">
        <v>361</v>
      </c>
      <c r="C40" s="213" t="s">
        <v>380</v>
      </c>
      <c r="D40" s="213" t="s">
        <v>9</v>
      </c>
      <c r="E40" s="214" t="s">
        <v>117</v>
      </c>
      <c r="F40" s="213" t="s">
        <v>363</v>
      </c>
      <c r="G40" s="213" t="s">
        <v>985</v>
      </c>
      <c r="H40" s="205"/>
      <c r="I40" s="205"/>
      <c r="J40" s="205"/>
      <c r="K40" s="205"/>
      <c r="L40" s="205"/>
      <c r="M40" s="205"/>
      <c r="N40" s="205"/>
      <c r="O40" s="206"/>
      <c r="P40" s="206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6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5"/>
      <c r="BM40" s="205"/>
      <c r="BN40" s="205"/>
      <c r="BO40" s="205"/>
      <c r="BP40" s="205"/>
      <c r="BQ40" s="205"/>
      <c r="BR40" s="205"/>
      <c r="BS40" s="205"/>
      <c r="BT40" s="205"/>
      <c r="BU40" s="205"/>
      <c r="BV40" s="205"/>
      <c r="BW40" s="205"/>
      <c r="BX40" s="205"/>
      <c r="BY40" s="205"/>
      <c r="BZ40" s="205"/>
      <c r="CA40" s="205"/>
      <c r="CB40" s="205"/>
      <c r="CC40" s="205"/>
      <c r="CD40" s="205"/>
      <c r="CE40" s="205"/>
      <c r="CF40" s="205"/>
      <c r="CG40" s="205"/>
      <c r="CH40" s="205"/>
      <c r="CI40" s="205"/>
      <c r="CJ40" s="205"/>
      <c r="CK40" s="205"/>
      <c r="CL40" s="205"/>
      <c r="CM40" s="205"/>
      <c r="CN40" s="211">
        <v>50</v>
      </c>
      <c r="CO40" s="205"/>
      <c r="CP40" s="205"/>
      <c r="CQ40" s="205"/>
      <c r="CR40" s="205"/>
      <c r="CS40" s="205"/>
      <c r="CT40" s="205"/>
      <c r="CU40" s="205"/>
      <c r="CV40" s="205"/>
      <c r="CW40" s="205"/>
      <c r="CX40" s="205"/>
      <c r="CY40" s="205"/>
      <c r="CZ40" s="205"/>
      <c r="DA40" s="205"/>
      <c r="DB40" s="205"/>
      <c r="DC40" s="205"/>
      <c r="DD40" s="205"/>
      <c r="DE40" s="205"/>
      <c r="DF40" s="205"/>
      <c r="DG40" s="205"/>
      <c r="DH40" s="205"/>
      <c r="DI40" s="205"/>
      <c r="DJ40" s="205"/>
      <c r="DK40" s="205"/>
      <c r="DL40" s="205"/>
      <c r="DM40" s="205"/>
      <c r="DN40" s="205"/>
      <c r="DO40" s="205"/>
      <c r="DP40" s="205"/>
      <c r="DQ40" s="205"/>
      <c r="DR40" s="205"/>
      <c r="DS40" s="205"/>
      <c r="DT40" s="205"/>
      <c r="DU40" s="205"/>
      <c r="DV40" s="205"/>
      <c r="DW40" s="205"/>
      <c r="DX40" s="205"/>
      <c r="DY40" s="205"/>
      <c r="DZ40" s="205"/>
      <c r="EA40" s="205"/>
      <c r="EB40" s="205"/>
      <c r="EC40" s="205"/>
      <c r="ED40" s="205"/>
      <c r="EE40" s="205"/>
      <c r="EF40" s="205"/>
      <c r="EG40" s="205"/>
      <c r="EH40" s="205"/>
      <c r="EI40" s="205"/>
      <c r="EJ40" s="206"/>
      <c r="EK40" s="205"/>
      <c r="EL40" s="205"/>
      <c r="EM40" s="205"/>
      <c r="EN40" s="205"/>
      <c r="EO40" s="205"/>
      <c r="EP40" s="205"/>
      <c r="EQ40" s="205"/>
      <c r="ER40" s="205"/>
      <c r="ES40" s="205"/>
      <c r="ET40" s="205"/>
      <c r="EU40" s="205"/>
      <c r="EV40" s="205"/>
      <c r="EW40" s="205"/>
      <c r="EX40" s="205"/>
      <c r="EY40" s="205"/>
      <c r="EZ40" s="205"/>
      <c r="FA40" s="205"/>
      <c r="FB40" s="205"/>
      <c r="FC40" s="205"/>
      <c r="FD40" s="205"/>
      <c r="FE40" s="205"/>
      <c r="FF40" s="205"/>
      <c r="FG40" s="112"/>
      <c r="FH40" s="110" t="s">
        <v>364</v>
      </c>
      <c r="FI40" s="219" t="s">
        <v>365</v>
      </c>
      <c r="FJ40" s="219"/>
      <c r="FK40" s="219" t="s">
        <v>381</v>
      </c>
      <c r="FL40" s="220">
        <f t="shared" ref="FL40" si="2">SUM(H40:FF40)</f>
        <v>50</v>
      </c>
      <c r="FM40" s="5" t="s">
        <v>186</v>
      </c>
    </row>
    <row r="41" spans="1:169" s="5" customFormat="1" ht="15" customHeight="1">
      <c r="A41" s="107" t="s">
        <v>361</v>
      </c>
      <c r="B41" s="107" t="s">
        <v>361</v>
      </c>
      <c r="C41" s="107" t="s">
        <v>382</v>
      </c>
      <c r="D41" s="107" t="s">
        <v>64</v>
      </c>
      <c r="E41" s="108" t="s">
        <v>118</v>
      </c>
      <c r="F41" s="107" t="s">
        <v>363</v>
      </c>
      <c r="G41" s="107" t="s">
        <v>876</v>
      </c>
      <c r="H41" s="205"/>
      <c r="I41" s="206">
        <f>600-600</f>
        <v>0</v>
      </c>
      <c r="J41" s="205"/>
      <c r="K41" s="206">
        <f>600-600</f>
        <v>0</v>
      </c>
      <c r="L41" s="205"/>
      <c r="M41" s="205"/>
      <c r="N41" s="206">
        <f>400-400</f>
        <v>0</v>
      </c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11">
        <f>200-200+10</f>
        <v>10</v>
      </c>
      <c r="AF41" s="205"/>
      <c r="AG41" s="206">
        <f>200-200</f>
        <v>0</v>
      </c>
      <c r="AH41" s="205"/>
      <c r="AI41" s="205"/>
      <c r="AJ41" s="205"/>
      <c r="AK41" s="205"/>
      <c r="AL41" s="205"/>
      <c r="AM41" s="211">
        <f>400-400+55</f>
        <v>55</v>
      </c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  <c r="BD41" s="205"/>
      <c r="BE41" s="205"/>
      <c r="BF41" s="205"/>
      <c r="BG41" s="205"/>
      <c r="BH41" s="205"/>
      <c r="BI41" s="205"/>
      <c r="BJ41" s="205"/>
      <c r="BK41" s="205"/>
      <c r="BL41" s="205"/>
      <c r="BM41" s="205"/>
      <c r="BN41" s="205"/>
      <c r="BO41" s="205"/>
      <c r="BP41" s="205"/>
      <c r="BQ41" s="205"/>
      <c r="BR41" s="205"/>
      <c r="BS41" s="205"/>
      <c r="BT41" s="205"/>
      <c r="BU41" s="205"/>
      <c r="BV41" s="205"/>
      <c r="BW41" s="205"/>
      <c r="BX41" s="205"/>
      <c r="BY41" s="205"/>
      <c r="BZ41" s="205"/>
      <c r="CA41" s="205"/>
      <c r="CB41" s="205"/>
      <c r="CC41" s="205"/>
      <c r="CD41" s="205"/>
      <c r="CE41" s="205"/>
      <c r="CF41" s="205"/>
      <c r="CG41" s="205"/>
      <c r="CH41" s="205"/>
      <c r="CI41" s="205"/>
      <c r="CJ41" s="205"/>
      <c r="CK41" s="205"/>
      <c r="CL41" s="205"/>
      <c r="CM41" s="205"/>
      <c r="CN41" s="205"/>
      <c r="CO41" s="205"/>
      <c r="CP41" s="205"/>
      <c r="CQ41" s="205"/>
      <c r="CR41" s="205"/>
      <c r="CS41" s="205"/>
      <c r="CT41" s="205"/>
      <c r="CU41" s="205"/>
      <c r="CV41" s="205"/>
      <c r="CW41" s="205"/>
      <c r="CX41" s="205"/>
      <c r="CY41" s="205"/>
      <c r="CZ41" s="205"/>
      <c r="DA41" s="205"/>
      <c r="DB41" s="205"/>
      <c r="DC41" s="205"/>
      <c r="DD41" s="205"/>
      <c r="DE41" s="205"/>
      <c r="DF41" s="205"/>
      <c r="DG41" s="205"/>
      <c r="DH41" s="205"/>
      <c r="DI41" s="205"/>
      <c r="DJ41" s="205"/>
      <c r="DK41" s="205"/>
      <c r="DL41" s="205"/>
      <c r="DM41" s="205"/>
      <c r="DN41" s="205"/>
      <c r="DO41" s="205"/>
      <c r="DP41" s="205"/>
      <c r="DQ41" s="205"/>
      <c r="DR41" s="205"/>
      <c r="DS41" s="205"/>
      <c r="DT41" s="205"/>
      <c r="DU41" s="205"/>
      <c r="DV41" s="205"/>
      <c r="DW41" s="205"/>
      <c r="DX41" s="205"/>
      <c r="DY41" s="205"/>
      <c r="DZ41" s="205"/>
      <c r="EA41" s="205"/>
      <c r="EB41" s="205"/>
      <c r="EC41" s="205"/>
      <c r="ED41" s="205"/>
      <c r="EE41" s="205"/>
      <c r="EF41" s="205"/>
      <c r="EG41" s="205"/>
      <c r="EH41" s="205"/>
      <c r="EI41" s="205"/>
      <c r="EJ41" s="205"/>
      <c r="EK41" s="205"/>
      <c r="EL41" s="205"/>
      <c r="EM41" s="205"/>
      <c r="EN41" s="205"/>
      <c r="EO41" s="205"/>
      <c r="EP41" s="205"/>
      <c r="EQ41" s="205"/>
      <c r="ER41" s="205"/>
      <c r="ES41" s="205"/>
      <c r="ET41" s="205"/>
      <c r="EU41" s="205"/>
      <c r="EV41" s="205"/>
      <c r="EW41" s="205"/>
      <c r="EX41" s="205"/>
      <c r="EY41" s="205"/>
      <c r="EZ41" s="205"/>
      <c r="FA41" s="205"/>
      <c r="FB41" s="205"/>
      <c r="FC41" s="205"/>
      <c r="FD41" s="205"/>
      <c r="FE41" s="205"/>
      <c r="FF41" s="205"/>
      <c r="FG41" s="112"/>
      <c r="FH41" s="110" t="s">
        <v>364</v>
      </c>
      <c r="FI41" s="111" t="s">
        <v>365</v>
      </c>
      <c r="FJ41" s="111"/>
      <c r="FK41" s="111" t="s">
        <v>383</v>
      </c>
      <c r="FL41" s="98">
        <f t="shared" si="1"/>
        <v>65</v>
      </c>
      <c r="FM41" s="5" t="s">
        <v>187</v>
      </c>
    </row>
    <row r="42" spans="1:169" s="5" customFormat="1" ht="15" customHeight="1">
      <c r="A42" s="107" t="s">
        <v>361</v>
      </c>
      <c r="B42" s="107" t="s">
        <v>361</v>
      </c>
      <c r="C42" s="107" t="s">
        <v>382</v>
      </c>
      <c r="D42" s="107" t="s">
        <v>63</v>
      </c>
      <c r="E42" s="108" t="s">
        <v>118</v>
      </c>
      <c r="F42" s="107" t="s">
        <v>363</v>
      </c>
      <c r="G42" s="107" t="s">
        <v>876</v>
      </c>
      <c r="H42" s="205"/>
      <c r="I42" s="205"/>
      <c r="J42" s="205"/>
      <c r="K42" s="205"/>
      <c r="L42" s="205"/>
      <c r="M42" s="205"/>
      <c r="N42" s="205"/>
      <c r="O42" s="206">
        <f>400-400</f>
        <v>0</v>
      </c>
      <c r="P42" s="206">
        <f>400-400</f>
        <v>0</v>
      </c>
      <c r="Q42" s="205"/>
      <c r="R42" s="205"/>
      <c r="S42" s="205"/>
      <c r="T42" s="205"/>
      <c r="U42" s="206">
        <f>100-100</f>
        <v>0</v>
      </c>
      <c r="V42" s="205"/>
      <c r="W42" s="205"/>
      <c r="X42" s="205"/>
      <c r="Y42" s="205"/>
      <c r="Z42" s="205"/>
      <c r="AA42" s="205"/>
      <c r="AB42" s="206">
        <f>300-300</f>
        <v>0</v>
      </c>
      <c r="AC42" s="211">
        <f>200-200+15</f>
        <v>15</v>
      </c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11">
        <f>500-500+250</f>
        <v>250</v>
      </c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5"/>
      <c r="BM42" s="205"/>
      <c r="BN42" s="205"/>
      <c r="BO42" s="205"/>
      <c r="BP42" s="211">
        <v>0</v>
      </c>
      <c r="BQ42" s="211"/>
      <c r="BR42" s="211">
        <v>0</v>
      </c>
      <c r="BS42" s="211">
        <v>0</v>
      </c>
      <c r="BT42" s="211">
        <v>0</v>
      </c>
      <c r="BU42" s="211">
        <v>0</v>
      </c>
      <c r="BV42" s="248"/>
      <c r="BW42" s="248"/>
      <c r="BX42" s="248"/>
      <c r="BY42" s="248"/>
      <c r="BZ42" s="248"/>
      <c r="CA42" s="248"/>
      <c r="CB42" s="248"/>
      <c r="CC42" s="211">
        <v>0</v>
      </c>
      <c r="CD42" s="211"/>
      <c r="CE42" s="211"/>
      <c r="CF42" s="211">
        <v>0</v>
      </c>
      <c r="CG42" s="211">
        <v>0</v>
      </c>
      <c r="CH42" s="211"/>
      <c r="CI42" s="211">
        <v>0</v>
      </c>
      <c r="CJ42" s="211">
        <v>0</v>
      </c>
      <c r="CK42" s="211">
        <v>0</v>
      </c>
      <c r="CL42" s="248"/>
      <c r="CM42" s="248"/>
      <c r="CN42" s="248"/>
      <c r="CO42" s="248"/>
      <c r="CP42" s="248"/>
      <c r="CQ42" s="248"/>
      <c r="CR42" s="248"/>
      <c r="CS42" s="248"/>
      <c r="CT42" s="248"/>
      <c r="CU42" s="248"/>
      <c r="CV42" s="248"/>
      <c r="CW42" s="248"/>
      <c r="CX42" s="248"/>
      <c r="CY42" s="248"/>
      <c r="CZ42" s="211">
        <v>0</v>
      </c>
      <c r="DA42" s="211">
        <v>0</v>
      </c>
      <c r="DB42" s="211">
        <v>0</v>
      </c>
      <c r="DC42" s="248"/>
      <c r="DD42" s="248"/>
      <c r="DE42" s="248"/>
      <c r="DF42" s="248"/>
      <c r="DG42" s="248"/>
      <c r="DH42" s="248"/>
      <c r="DI42" s="248"/>
      <c r="DJ42" s="248"/>
      <c r="DK42" s="248"/>
      <c r="DL42" s="248"/>
      <c r="DM42" s="248"/>
      <c r="DN42" s="248"/>
      <c r="DO42" s="248"/>
      <c r="DP42" s="248"/>
      <c r="DQ42" s="248"/>
      <c r="DR42" s="248"/>
      <c r="DS42" s="247">
        <f>(300-300)-0</f>
        <v>0</v>
      </c>
      <c r="DT42" s="248"/>
      <c r="DU42" s="248"/>
      <c r="DV42" s="248"/>
      <c r="DW42" s="248"/>
      <c r="DX42" s="248"/>
      <c r="DY42" s="248"/>
      <c r="DZ42" s="248"/>
      <c r="EA42" s="248"/>
      <c r="EB42" s="248"/>
      <c r="EC42" s="248"/>
      <c r="ED42" s="248"/>
      <c r="EE42" s="248"/>
      <c r="EF42" s="248"/>
      <c r="EG42" s="248"/>
      <c r="EH42" s="248"/>
      <c r="EI42" s="248"/>
      <c r="EJ42" s="248"/>
      <c r="EK42" s="248"/>
      <c r="EL42" s="248"/>
      <c r="EM42" s="211">
        <v>0</v>
      </c>
      <c r="EN42" s="248"/>
      <c r="EO42" s="248"/>
      <c r="EP42" s="211">
        <v>0</v>
      </c>
      <c r="EQ42" s="211">
        <v>0</v>
      </c>
      <c r="ER42" s="248"/>
      <c r="ES42" s="248"/>
      <c r="ET42" s="211">
        <v>0</v>
      </c>
      <c r="EU42" s="205"/>
      <c r="EV42" s="205"/>
      <c r="EW42" s="205"/>
      <c r="EX42" s="205"/>
      <c r="EY42" s="205"/>
      <c r="EZ42" s="205"/>
      <c r="FA42" s="205"/>
      <c r="FB42" s="205"/>
      <c r="FC42" s="205"/>
      <c r="FD42" s="205"/>
      <c r="FE42" s="205"/>
      <c r="FF42" s="205"/>
      <c r="FG42" s="112"/>
      <c r="FH42" s="110" t="s">
        <v>364</v>
      </c>
      <c r="FI42" s="111" t="s">
        <v>365</v>
      </c>
      <c r="FJ42" s="111"/>
      <c r="FK42" s="111" t="s">
        <v>383</v>
      </c>
      <c r="FL42" s="98">
        <f t="shared" si="1"/>
        <v>265</v>
      </c>
      <c r="FM42" s="5" t="s">
        <v>187</v>
      </c>
    </row>
    <row r="43" spans="1:169" s="5" customFormat="1" ht="15" customHeight="1">
      <c r="A43" s="107" t="s">
        <v>361</v>
      </c>
      <c r="B43" s="107" t="s">
        <v>361</v>
      </c>
      <c r="C43" s="107" t="s">
        <v>382</v>
      </c>
      <c r="D43" s="107" t="s">
        <v>65</v>
      </c>
      <c r="E43" s="108" t="s">
        <v>118</v>
      </c>
      <c r="F43" s="107" t="s">
        <v>363</v>
      </c>
      <c r="G43" s="107" t="s">
        <v>965</v>
      </c>
      <c r="H43" s="205"/>
      <c r="I43" s="205"/>
      <c r="J43" s="206">
        <f>600-600</f>
        <v>0</v>
      </c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5"/>
      <c r="BM43" s="205"/>
      <c r="BN43" s="205"/>
      <c r="BO43" s="205"/>
      <c r="BP43" s="248"/>
      <c r="BQ43" s="248"/>
      <c r="BR43" s="248"/>
      <c r="BS43" s="248"/>
      <c r="BT43" s="248"/>
      <c r="BU43" s="248"/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  <c r="CH43" s="248"/>
      <c r="CI43" s="248"/>
      <c r="CJ43" s="248"/>
      <c r="CK43" s="248"/>
      <c r="CL43" s="248"/>
      <c r="CM43" s="248"/>
      <c r="CN43" s="211">
        <f>60-60</f>
        <v>0</v>
      </c>
      <c r="CO43" s="248"/>
      <c r="CP43" s="248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  <c r="DC43" s="248"/>
      <c r="DD43" s="248"/>
      <c r="DE43" s="248"/>
      <c r="DF43" s="248"/>
      <c r="DG43" s="248"/>
      <c r="DH43" s="248"/>
      <c r="DI43" s="248"/>
      <c r="DJ43" s="248"/>
      <c r="DK43" s="248"/>
      <c r="DL43" s="248"/>
      <c r="DM43" s="248"/>
      <c r="DN43" s="248"/>
      <c r="DO43" s="248"/>
      <c r="DP43" s="248"/>
      <c r="DQ43" s="248"/>
      <c r="DR43" s="248"/>
      <c r="DS43" s="248"/>
      <c r="DT43" s="248"/>
      <c r="DU43" s="248"/>
      <c r="DV43" s="248"/>
      <c r="DW43" s="248"/>
      <c r="DX43" s="248"/>
      <c r="DY43" s="248"/>
      <c r="DZ43" s="248"/>
      <c r="EA43" s="248"/>
      <c r="EB43" s="248"/>
      <c r="EC43" s="248"/>
      <c r="ED43" s="248"/>
      <c r="EE43" s="248"/>
      <c r="EF43" s="248"/>
      <c r="EG43" s="248"/>
      <c r="EH43" s="248"/>
      <c r="EI43" s="248"/>
      <c r="EJ43" s="248"/>
      <c r="EK43" s="248"/>
      <c r="EL43" s="248"/>
      <c r="EM43" s="248"/>
      <c r="EN43" s="248"/>
      <c r="EO43" s="248"/>
      <c r="EP43" s="248"/>
      <c r="EQ43" s="248"/>
      <c r="ER43" s="248"/>
      <c r="ES43" s="248"/>
      <c r="ET43" s="248"/>
      <c r="EU43" s="205"/>
      <c r="EV43" s="205"/>
      <c r="EW43" s="205"/>
      <c r="EX43" s="205"/>
      <c r="EY43" s="205"/>
      <c r="EZ43" s="205"/>
      <c r="FA43" s="205"/>
      <c r="FB43" s="205"/>
      <c r="FC43" s="205"/>
      <c r="FD43" s="205"/>
      <c r="FE43" s="205"/>
      <c r="FF43" s="205"/>
      <c r="FG43" s="112"/>
      <c r="FH43" s="110" t="s">
        <v>364</v>
      </c>
      <c r="FI43" s="111" t="s">
        <v>365</v>
      </c>
      <c r="FJ43" s="111"/>
      <c r="FK43" s="111" t="s">
        <v>383</v>
      </c>
      <c r="FL43" s="98">
        <f t="shared" si="1"/>
        <v>0</v>
      </c>
      <c r="FM43" s="5" t="s">
        <v>187</v>
      </c>
    </row>
    <row r="44" spans="1:169" s="5" customFormat="1" ht="15" customHeight="1">
      <c r="A44" s="107" t="s">
        <v>361</v>
      </c>
      <c r="B44" s="107" t="s">
        <v>361</v>
      </c>
      <c r="C44" s="107" t="s">
        <v>382</v>
      </c>
      <c r="D44" s="107" t="s">
        <v>64</v>
      </c>
      <c r="E44" s="108" t="s">
        <v>119</v>
      </c>
      <c r="F44" s="107" t="s">
        <v>363</v>
      </c>
      <c r="G44" s="107" t="s">
        <v>838</v>
      </c>
      <c r="H44" s="205"/>
      <c r="I44" s="205"/>
      <c r="J44" s="205"/>
      <c r="K44" s="205"/>
      <c r="L44" s="205"/>
      <c r="M44" s="205"/>
      <c r="N44" s="206">
        <f>100-100</f>
        <v>0</v>
      </c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5"/>
      <c r="BT44" s="205"/>
      <c r="BU44" s="205"/>
      <c r="BV44" s="205"/>
      <c r="BW44" s="205"/>
      <c r="BX44" s="205"/>
      <c r="BY44" s="205"/>
      <c r="BZ44" s="205"/>
      <c r="CA44" s="205"/>
      <c r="CB44" s="205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5"/>
      <c r="CO44" s="205"/>
      <c r="CP44" s="205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5"/>
      <c r="DB44" s="205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5"/>
      <c r="DO44" s="205"/>
      <c r="DP44" s="205"/>
      <c r="DQ44" s="205"/>
      <c r="DR44" s="205"/>
      <c r="DS44" s="205"/>
      <c r="DT44" s="205"/>
      <c r="DU44" s="205"/>
      <c r="DV44" s="205"/>
      <c r="DW44" s="205"/>
      <c r="DX44" s="205"/>
      <c r="DY44" s="205"/>
      <c r="DZ44" s="205"/>
      <c r="EA44" s="205"/>
      <c r="EB44" s="205"/>
      <c r="EC44" s="205"/>
      <c r="ED44" s="205"/>
      <c r="EE44" s="205"/>
      <c r="EF44" s="205"/>
      <c r="EG44" s="205"/>
      <c r="EH44" s="205"/>
      <c r="EI44" s="205"/>
      <c r="EJ44" s="205"/>
      <c r="EK44" s="205"/>
      <c r="EL44" s="205"/>
      <c r="EM44" s="205"/>
      <c r="EN44" s="205"/>
      <c r="EO44" s="205"/>
      <c r="EP44" s="205"/>
      <c r="EQ44" s="205"/>
      <c r="ER44" s="205"/>
      <c r="ES44" s="205"/>
      <c r="ET44" s="205"/>
      <c r="EU44" s="205"/>
      <c r="EV44" s="205"/>
      <c r="EW44" s="205"/>
      <c r="EX44" s="205"/>
      <c r="EY44" s="205"/>
      <c r="EZ44" s="205"/>
      <c r="FA44" s="205"/>
      <c r="FB44" s="205"/>
      <c r="FC44" s="205"/>
      <c r="FD44" s="205"/>
      <c r="FE44" s="205"/>
      <c r="FF44" s="205"/>
      <c r="FG44" s="112"/>
      <c r="FH44" s="110" t="s">
        <v>364</v>
      </c>
      <c r="FI44" s="111" t="s">
        <v>365</v>
      </c>
      <c r="FJ44" s="111"/>
      <c r="FK44" s="111" t="s">
        <v>384</v>
      </c>
      <c r="FL44" s="98">
        <f t="shared" si="1"/>
        <v>0</v>
      </c>
      <c r="FM44" s="5" t="s">
        <v>186</v>
      </c>
    </row>
    <row r="45" spans="1:169" s="5" customFormat="1" ht="15" customHeight="1">
      <c r="A45" s="107" t="s">
        <v>361</v>
      </c>
      <c r="B45" s="107" t="s">
        <v>361</v>
      </c>
      <c r="C45" s="107" t="s">
        <v>382</v>
      </c>
      <c r="D45" s="107" t="s">
        <v>63</v>
      </c>
      <c r="E45" s="108" t="s">
        <v>119</v>
      </c>
      <c r="F45" s="107" t="s">
        <v>363</v>
      </c>
      <c r="G45" s="107" t="s">
        <v>838</v>
      </c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5"/>
      <c r="BM45" s="205"/>
      <c r="BN45" s="205"/>
      <c r="BO45" s="205"/>
      <c r="BP45" s="205"/>
      <c r="BQ45" s="205"/>
      <c r="BR45" s="205"/>
      <c r="BS45" s="205"/>
      <c r="BT45" s="205"/>
      <c r="BU45" s="205"/>
      <c r="BV45" s="205"/>
      <c r="BW45" s="205"/>
      <c r="BX45" s="205"/>
      <c r="BY45" s="205"/>
      <c r="BZ45" s="205"/>
      <c r="CA45" s="205"/>
      <c r="CB45" s="205"/>
      <c r="CC45" s="205"/>
      <c r="CD45" s="205"/>
      <c r="CE45" s="205"/>
      <c r="CF45" s="205"/>
      <c r="CG45" s="205"/>
      <c r="CH45" s="205"/>
      <c r="CI45" s="205"/>
      <c r="CJ45" s="205"/>
      <c r="CK45" s="205"/>
      <c r="CL45" s="205"/>
      <c r="CM45" s="205"/>
      <c r="CN45" s="205"/>
      <c r="CO45" s="205"/>
      <c r="CP45" s="205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5"/>
      <c r="DB45" s="205"/>
      <c r="DC45" s="205"/>
      <c r="DD45" s="205"/>
      <c r="DE45" s="205"/>
      <c r="DF45" s="205"/>
      <c r="DG45" s="205"/>
      <c r="DH45" s="205"/>
      <c r="DI45" s="205"/>
      <c r="DJ45" s="205"/>
      <c r="DK45" s="205"/>
      <c r="DL45" s="205"/>
      <c r="DM45" s="205"/>
      <c r="DN45" s="205"/>
      <c r="DO45" s="205"/>
      <c r="DP45" s="205"/>
      <c r="DQ45" s="205"/>
      <c r="DR45" s="205"/>
      <c r="DS45" s="205"/>
      <c r="DT45" s="205"/>
      <c r="DU45" s="205"/>
      <c r="DV45" s="205"/>
      <c r="DW45" s="205"/>
      <c r="DX45" s="205"/>
      <c r="DY45" s="205"/>
      <c r="DZ45" s="205"/>
      <c r="EA45" s="205"/>
      <c r="EB45" s="205"/>
      <c r="EC45" s="205"/>
      <c r="ED45" s="205"/>
      <c r="EE45" s="205"/>
      <c r="EF45" s="205"/>
      <c r="EG45" s="205"/>
      <c r="EH45" s="205"/>
      <c r="EI45" s="205"/>
      <c r="EJ45" s="205"/>
      <c r="EK45" s="205"/>
      <c r="EL45" s="205"/>
      <c r="EM45" s="205"/>
      <c r="EN45" s="205"/>
      <c r="EO45" s="205"/>
      <c r="EP45" s="205"/>
      <c r="EQ45" s="205"/>
      <c r="ER45" s="205"/>
      <c r="ES45" s="205"/>
      <c r="ET45" s="205"/>
      <c r="EU45" s="205"/>
      <c r="EV45" s="205"/>
      <c r="EW45" s="205"/>
      <c r="EX45" s="205"/>
      <c r="EY45" s="205"/>
      <c r="EZ45" s="205"/>
      <c r="FA45" s="205"/>
      <c r="FB45" s="205"/>
      <c r="FC45" s="206">
        <f>50-50</f>
        <v>0</v>
      </c>
      <c r="FD45" s="205"/>
      <c r="FE45" s="205"/>
      <c r="FF45" s="205"/>
      <c r="FG45" s="112"/>
      <c r="FH45" s="110" t="s">
        <v>364</v>
      </c>
      <c r="FI45" s="111" t="s">
        <v>365</v>
      </c>
      <c r="FJ45" s="111"/>
      <c r="FK45" s="111" t="s">
        <v>384</v>
      </c>
      <c r="FL45" s="98">
        <f t="shared" si="1"/>
        <v>0</v>
      </c>
      <c r="FM45" s="5" t="s">
        <v>186</v>
      </c>
    </row>
    <row r="46" spans="1:169" s="5" customFormat="1" ht="15" customHeight="1">
      <c r="A46" s="107" t="s">
        <v>368</v>
      </c>
      <c r="B46" s="107" t="s">
        <v>361</v>
      </c>
      <c r="C46" s="107" t="s">
        <v>385</v>
      </c>
      <c r="D46" s="107" t="s">
        <v>64</v>
      </c>
      <c r="E46" s="108" t="s">
        <v>132</v>
      </c>
      <c r="F46" s="107" t="s">
        <v>363</v>
      </c>
      <c r="G46" s="107" t="s">
        <v>845</v>
      </c>
      <c r="H46" s="205"/>
      <c r="I46" s="205"/>
      <c r="J46" s="205"/>
      <c r="K46" s="205"/>
      <c r="L46" s="205"/>
      <c r="M46" s="205"/>
      <c r="N46" s="206">
        <f>100-100</f>
        <v>0</v>
      </c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6">
        <f>100-100</f>
        <v>0</v>
      </c>
      <c r="AH46" s="205"/>
      <c r="AI46" s="205"/>
      <c r="AJ46" s="205"/>
      <c r="AK46" s="205"/>
      <c r="AL46" s="205"/>
      <c r="AM46" s="222">
        <v>10</v>
      </c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5"/>
      <c r="BS46" s="205"/>
      <c r="BT46" s="205"/>
      <c r="BU46" s="205"/>
      <c r="BV46" s="205"/>
      <c r="BW46" s="205"/>
      <c r="BX46" s="205"/>
      <c r="BY46" s="205"/>
      <c r="BZ46" s="205"/>
      <c r="CA46" s="205"/>
      <c r="CB46" s="205"/>
      <c r="CC46" s="205"/>
      <c r="CD46" s="205"/>
      <c r="CE46" s="205"/>
      <c r="CF46" s="205"/>
      <c r="CG46" s="205"/>
      <c r="CH46" s="205"/>
      <c r="CI46" s="205"/>
      <c r="CJ46" s="205"/>
      <c r="CK46" s="205"/>
      <c r="CL46" s="205"/>
      <c r="CM46" s="205"/>
      <c r="CN46" s="205"/>
      <c r="CO46" s="205"/>
      <c r="CP46" s="205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5"/>
      <c r="DB46" s="205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5"/>
      <c r="DO46" s="205"/>
      <c r="DP46" s="205"/>
      <c r="DQ46" s="205"/>
      <c r="DR46" s="205"/>
      <c r="DS46" s="205"/>
      <c r="DT46" s="205"/>
      <c r="DU46" s="205"/>
      <c r="DV46" s="205"/>
      <c r="DW46" s="205"/>
      <c r="DX46" s="205"/>
      <c r="DY46" s="205"/>
      <c r="DZ46" s="205"/>
      <c r="EA46" s="205"/>
      <c r="EB46" s="205"/>
      <c r="EC46" s="205"/>
      <c r="ED46" s="205"/>
      <c r="EE46" s="205"/>
      <c r="EF46" s="205"/>
      <c r="EG46" s="205"/>
      <c r="EH46" s="205"/>
      <c r="EI46" s="205"/>
      <c r="EJ46" s="205"/>
      <c r="EK46" s="205"/>
      <c r="EL46" s="205"/>
      <c r="EM46" s="205"/>
      <c r="EN46" s="205"/>
      <c r="EO46" s="205"/>
      <c r="EP46" s="205"/>
      <c r="EQ46" s="205"/>
      <c r="ER46" s="205"/>
      <c r="ES46" s="205"/>
      <c r="ET46" s="205"/>
      <c r="EU46" s="205"/>
      <c r="EV46" s="205"/>
      <c r="EW46" s="205"/>
      <c r="EX46" s="205"/>
      <c r="EY46" s="205"/>
      <c r="EZ46" s="205"/>
      <c r="FA46" s="205"/>
      <c r="FB46" s="205"/>
      <c r="FC46" s="205"/>
      <c r="FD46" s="205"/>
      <c r="FE46" s="205"/>
      <c r="FF46" s="205"/>
      <c r="FG46" s="112"/>
      <c r="FH46" s="110" t="s">
        <v>364</v>
      </c>
      <c r="FI46" s="111" t="s">
        <v>365</v>
      </c>
      <c r="FJ46" s="111" t="s">
        <v>386</v>
      </c>
      <c r="FK46" s="111" t="s">
        <v>387</v>
      </c>
      <c r="FL46" s="98">
        <f t="shared" si="1"/>
        <v>10</v>
      </c>
      <c r="FM46" s="5" t="s">
        <v>190</v>
      </c>
    </row>
    <row r="47" spans="1:169" s="5" customFormat="1" ht="15" customHeight="1">
      <c r="A47" s="107" t="s">
        <v>368</v>
      </c>
      <c r="B47" s="107" t="s">
        <v>361</v>
      </c>
      <c r="C47" s="107" t="s">
        <v>385</v>
      </c>
      <c r="D47" s="107" t="s">
        <v>63</v>
      </c>
      <c r="E47" s="108" t="s">
        <v>132</v>
      </c>
      <c r="F47" s="107" t="s">
        <v>363</v>
      </c>
      <c r="G47" s="107" t="s">
        <v>845</v>
      </c>
      <c r="H47" s="205"/>
      <c r="I47" s="205"/>
      <c r="J47" s="205"/>
      <c r="K47" s="205"/>
      <c r="L47" s="206">
        <f>100-100</f>
        <v>0</v>
      </c>
      <c r="M47" s="205"/>
      <c r="N47" s="205"/>
      <c r="O47" s="206">
        <f>100-100</f>
        <v>0</v>
      </c>
      <c r="P47" s="206">
        <f>100-100</f>
        <v>0</v>
      </c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6">
        <f>100-100</f>
        <v>0</v>
      </c>
      <c r="AC47" s="222">
        <f>100-100+10</f>
        <v>10</v>
      </c>
      <c r="AD47" s="205"/>
      <c r="AE47" s="205"/>
      <c r="AF47" s="205"/>
      <c r="AG47" s="205"/>
      <c r="AH47" s="205"/>
      <c r="AI47" s="205"/>
      <c r="AJ47" s="205"/>
      <c r="AK47" s="206">
        <f>100-100</f>
        <v>0</v>
      </c>
      <c r="AL47" s="205"/>
      <c r="AM47" s="205"/>
      <c r="AN47" s="205"/>
      <c r="AO47" s="222">
        <v>20</v>
      </c>
      <c r="AP47" s="205"/>
      <c r="AQ47" s="205"/>
      <c r="AR47" s="205"/>
      <c r="AS47" s="205"/>
      <c r="AT47" s="222">
        <f>100-100+40</f>
        <v>40</v>
      </c>
      <c r="AU47" s="205"/>
      <c r="AV47" s="205"/>
      <c r="AW47" s="205"/>
      <c r="AX47" s="205"/>
      <c r="AY47" s="205"/>
      <c r="AZ47" s="205"/>
      <c r="BA47" s="205"/>
      <c r="BB47" s="205"/>
      <c r="BC47" s="205"/>
      <c r="BD47" s="222">
        <f>100-100+20</f>
        <v>20</v>
      </c>
      <c r="BE47" s="205"/>
      <c r="BF47" s="205"/>
      <c r="BG47" s="205"/>
      <c r="BH47" s="205"/>
      <c r="BI47" s="205"/>
      <c r="BJ47" s="205"/>
      <c r="BK47" s="205"/>
      <c r="BL47" s="205"/>
      <c r="BM47" s="205"/>
      <c r="BN47" s="205"/>
      <c r="BO47" s="205"/>
      <c r="BP47" s="223">
        <v>10</v>
      </c>
      <c r="BQ47" s="205"/>
      <c r="BR47" s="205"/>
      <c r="BS47" s="223">
        <v>10</v>
      </c>
      <c r="BT47" s="223">
        <v>20</v>
      </c>
      <c r="BU47" s="205"/>
      <c r="BV47" s="205"/>
      <c r="BW47" s="205"/>
      <c r="BX47" s="205"/>
      <c r="BY47" s="205"/>
      <c r="BZ47" s="205"/>
      <c r="CA47" s="205"/>
      <c r="CB47" s="205"/>
      <c r="CC47" s="223">
        <v>10</v>
      </c>
      <c r="CD47" s="205"/>
      <c r="CE47" s="205"/>
      <c r="CF47" s="223">
        <v>10</v>
      </c>
      <c r="CG47" s="205"/>
      <c r="CH47" s="205"/>
      <c r="CI47" s="205"/>
      <c r="CJ47" s="205"/>
      <c r="CK47" s="223">
        <v>5</v>
      </c>
      <c r="CL47" s="205"/>
      <c r="CM47" s="205"/>
      <c r="CN47" s="205"/>
      <c r="CO47" s="205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23">
        <v>5</v>
      </c>
      <c r="DC47" s="205"/>
      <c r="DD47" s="205"/>
      <c r="DE47" s="205"/>
      <c r="DF47" s="205"/>
      <c r="DG47" s="205"/>
      <c r="DH47" s="205"/>
      <c r="DI47" s="205"/>
      <c r="DJ47" s="205"/>
      <c r="DK47" s="205"/>
      <c r="DL47" s="205"/>
      <c r="DM47" s="205"/>
      <c r="DN47" s="205"/>
      <c r="DO47" s="205"/>
      <c r="DP47" s="205"/>
      <c r="DQ47" s="205"/>
      <c r="DR47" s="205"/>
      <c r="DS47" s="205"/>
      <c r="DT47" s="205"/>
      <c r="DU47" s="205"/>
      <c r="DV47" s="205"/>
      <c r="DW47" s="205"/>
      <c r="DX47" s="205"/>
      <c r="DY47" s="205"/>
      <c r="DZ47" s="205"/>
      <c r="EA47" s="206">
        <f>100-100</f>
        <v>0</v>
      </c>
      <c r="EB47" s="206">
        <f>100-100</f>
        <v>0</v>
      </c>
      <c r="EC47" s="205"/>
      <c r="ED47" s="205"/>
      <c r="EE47" s="206">
        <f>100-100</f>
        <v>0</v>
      </c>
      <c r="EF47" s="205"/>
      <c r="EG47" s="205"/>
      <c r="EH47" s="206">
        <f>100-100</f>
        <v>0</v>
      </c>
      <c r="EI47" s="205"/>
      <c r="EJ47" s="206">
        <f>100-100</f>
        <v>0</v>
      </c>
      <c r="EK47" s="205"/>
      <c r="EL47" s="205"/>
      <c r="EM47" s="223">
        <v>5</v>
      </c>
      <c r="EN47" s="205"/>
      <c r="EO47" s="205"/>
      <c r="EP47" s="205"/>
      <c r="EQ47" s="205"/>
      <c r="ER47" s="205"/>
      <c r="ES47" s="205"/>
      <c r="ET47" s="205"/>
      <c r="EU47" s="205"/>
      <c r="EV47" s="205"/>
      <c r="EW47" s="205"/>
      <c r="EX47" s="205"/>
      <c r="EY47" s="205"/>
      <c r="EZ47" s="205"/>
      <c r="FA47" s="205"/>
      <c r="FB47" s="205"/>
      <c r="FC47" s="205"/>
      <c r="FD47" s="205"/>
      <c r="FE47" s="205"/>
      <c r="FF47" s="205"/>
      <c r="FG47" s="112"/>
      <c r="FH47" s="110" t="s">
        <v>364</v>
      </c>
      <c r="FI47" s="111" t="s">
        <v>365</v>
      </c>
      <c r="FJ47" s="111" t="s">
        <v>386</v>
      </c>
      <c r="FK47" s="111" t="s">
        <v>387</v>
      </c>
      <c r="FL47" s="98">
        <f t="shared" si="1"/>
        <v>165</v>
      </c>
      <c r="FM47" s="5" t="s">
        <v>190</v>
      </c>
    </row>
    <row r="48" spans="1:169" s="5" customFormat="1" ht="15" customHeight="1">
      <c r="A48" s="107" t="s">
        <v>378</v>
      </c>
      <c r="B48" s="107" t="s">
        <v>361</v>
      </c>
      <c r="C48" s="107" t="s">
        <v>385</v>
      </c>
      <c r="D48" s="107" t="s">
        <v>64</v>
      </c>
      <c r="E48" s="108" t="s">
        <v>131</v>
      </c>
      <c r="F48" s="107" t="s">
        <v>363</v>
      </c>
      <c r="G48" s="107" t="s">
        <v>923</v>
      </c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6">
        <f>50-50</f>
        <v>0</v>
      </c>
      <c r="AI48" s="205"/>
      <c r="AJ48" s="205"/>
      <c r="AK48" s="205"/>
      <c r="AL48" s="205"/>
      <c r="AM48" s="205"/>
      <c r="AN48" s="205"/>
      <c r="AO48" s="205"/>
      <c r="AP48" s="206">
        <f>20-20</f>
        <v>0</v>
      </c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05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5"/>
      <c r="DM48" s="205"/>
      <c r="DN48" s="205"/>
      <c r="DO48" s="205"/>
      <c r="DP48" s="205"/>
      <c r="DQ48" s="205"/>
      <c r="DR48" s="205"/>
      <c r="DS48" s="205"/>
      <c r="DT48" s="205"/>
      <c r="DU48" s="205"/>
      <c r="DV48" s="205"/>
      <c r="DW48" s="205"/>
      <c r="DX48" s="205"/>
      <c r="DY48" s="205"/>
      <c r="DZ48" s="205"/>
      <c r="EA48" s="205"/>
      <c r="EB48" s="205"/>
      <c r="EC48" s="205"/>
      <c r="ED48" s="205"/>
      <c r="EE48" s="205"/>
      <c r="EF48" s="205"/>
      <c r="EG48" s="205"/>
      <c r="EH48" s="205"/>
      <c r="EI48" s="205"/>
      <c r="EJ48" s="205"/>
      <c r="EK48" s="205"/>
      <c r="EL48" s="205"/>
      <c r="EM48" s="205"/>
      <c r="EN48" s="205"/>
      <c r="EO48" s="205"/>
      <c r="EP48" s="205"/>
      <c r="EQ48" s="205"/>
      <c r="ER48" s="205"/>
      <c r="ES48" s="205"/>
      <c r="ET48" s="205"/>
      <c r="EU48" s="205"/>
      <c r="EV48" s="205"/>
      <c r="EW48" s="205"/>
      <c r="EX48" s="205"/>
      <c r="EY48" s="205"/>
      <c r="EZ48" s="205"/>
      <c r="FA48" s="205"/>
      <c r="FB48" s="205"/>
      <c r="FC48" s="205"/>
      <c r="FD48" s="205"/>
      <c r="FE48" s="205"/>
      <c r="FF48" s="205"/>
      <c r="FG48" s="112"/>
      <c r="FH48" s="110" t="s">
        <v>364</v>
      </c>
      <c r="FI48" s="111" t="s">
        <v>365</v>
      </c>
      <c r="FJ48" s="111" t="s">
        <v>388</v>
      </c>
      <c r="FK48" s="111" t="s">
        <v>389</v>
      </c>
      <c r="FL48" s="98">
        <f t="shared" si="1"/>
        <v>0</v>
      </c>
      <c r="FM48" s="5" t="s">
        <v>190</v>
      </c>
    </row>
    <row r="49" spans="1:169" s="5" customFormat="1" ht="15" customHeight="1">
      <c r="A49" s="107" t="s">
        <v>378</v>
      </c>
      <c r="B49" s="107" t="s">
        <v>361</v>
      </c>
      <c r="C49" s="107" t="s">
        <v>385</v>
      </c>
      <c r="D49" s="107" t="s">
        <v>63</v>
      </c>
      <c r="E49" s="108" t="s">
        <v>131</v>
      </c>
      <c r="F49" s="107" t="s">
        <v>363</v>
      </c>
      <c r="G49" s="107" t="s">
        <v>846</v>
      </c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6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>
        <v>10</v>
      </c>
      <c r="AP49" s="205"/>
      <c r="AQ49" s="205"/>
      <c r="AR49" s="205"/>
      <c r="AS49" s="205"/>
      <c r="AT49" s="206">
        <v>20</v>
      </c>
      <c r="AU49" s="205"/>
      <c r="AV49" s="205"/>
      <c r="AW49" s="205"/>
      <c r="AX49" s="205"/>
      <c r="AY49" s="205"/>
      <c r="AZ49" s="205"/>
      <c r="BA49" s="205"/>
      <c r="BB49" s="205"/>
      <c r="BC49" s="205"/>
      <c r="BD49" s="206"/>
      <c r="BE49" s="205"/>
      <c r="BF49" s="205"/>
      <c r="BG49" s="205"/>
      <c r="BH49" s="205"/>
      <c r="BI49" s="205"/>
      <c r="BJ49" s="205"/>
      <c r="BK49" s="205"/>
      <c r="BL49" s="205"/>
      <c r="BM49" s="205"/>
      <c r="BN49" s="205"/>
      <c r="BO49" s="205"/>
      <c r="BP49" s="205"/>
      <c r="BQ49" s="205"/>
      <c r="BR49" s="205"/>
      <c r="BS49" s="205"/>
      <c r="BT49" s="205"/>
      <c r="BU49" s="205"/>
      <c r="BV49" s="205">
        <v>5</v>
      </c>
      <c r="BW49" s="205"/>
      <c r="BX49" s="205"/>
      <c r="BY49" s="205"/>
      <c r="BZ49" s="205"/>
      <c r="CA49" s="205"/>
      <c r="CB49" s="205"/>
      <c r="CC49" s="205"/>
      <c r="CD49" s="205"/>
      <c r="CE49" s="205"/>
      <c r="CF49" s="205"/>
      <c r="CG49" s="205"/>
      <c r="CH49" s="205"/>
      <c r="CI49" s="205"/>
      <c r="CJ49" s="205"/>
      <c r="CK49" s="205"/>
      <c r="CL49" s="205"/>
      <c r="CM49" s="205"/>
      <c r="CN49" s="205"/>
      <c r="CO49" s="205"/>
      <c r="CP49" s="205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5"/>
      <c r="DB49" s="205"/>
      <c r="DC49" s="205"/>
      <c r="DD49" s="205"/>
      <c r="DE49" s="205"/>
      <c r="DF49" s="205"/>
      <c r="DG49" s="205"/>
      <c r="DH49" s="205"/>
      <c r="DI49" s="205"/>
      <c r="DJ49" s="205"/>
      <c r="DK49" s="205"/>
      <c r="DL49" s="205"/>
      <c r="DM49" s="205"/>
      <c r="DN49" s="205"/>
      <c r="DO49" s="205"/>
      <c r="DP49" s="205"/>
      <c r="DQ49" s="205"/>
      <c r="DR49" s="205"/>
      <c r="DS49" s="205"/>
      <c r="DT49" s="205"/>
      <c r="DU49" s="205"/>
      <c r="DV49" s="205"/>
      <c r="DW49" s="205"/>
      <c r="DX49" s="205"/>
      <c r="DY49" s="205"/>
      <c r="DZ49" s="205"/>
      <c r="EA49" s="205"/>
      <c r="EB49" s="205"/>
      <c r="EC49" s="205"/>
      <c r="ED49" s="205"/>
      <c r="EE49" s="205"/>
      <c r="EF49" s="205"/>
      <c r="EG49" s="205"/>
      <c r="EH49" s="205"/>
      <c r="EI49" s="205"/>
      <c r="EJ49" s="205"/>
      <c r="EK49" s="205"/>
      <c r="EL49" s="205"/>
      <c r="EM49" s="205"/>
      <c r="EN49" s="205"/>
      <c r="EO49" s="206"/>
      <c r="EP49" s="205">
        <v>5</v>
      </c>
      <c r="EQ49" s="205"/>
      <c r="ER49" s="205"/>
      <c r="ES49" s="205"/>
      <c r="ET49" s="205"/>
      <c r="EU49" s="205"/>
      <c r="EV49" s="205"/>
      <c r="EW49" s="205"/>
      <c r="EX49" s="205"/>
      <c r="EY49" s="205"/>
      <c r="EZ49" s="205"/>
      <c r="FA49" s="205"/>
      <c r="FB49" s="205"/>
      <c r="FC49" s="205"/>
      <c r="FD49" s="205"/>
      <c r="FE49" s="205"/>
      <c r="FF49" s="205"/>
      <c r="FG49" s="112"/>
      <c r="FH49" s="110" t="s">
        <v>364</v>
      </c>
      <c r="FI49" s="111" t="s">
        <v>365</v>
      </c>
      <c r="FJ49" s="111" t="s">
        <v>388</v>
      </c>
      <c r="FK49" s="111" t="s">
        <v>389</v>
      </c>
      <c r="FL49" s="98">
        <f t="shared" si="1"/>
        <v>40</v>
      </c>
      <c r="FM49" s="5" t="s">
        <v>190</v>
      </c>
    </row>
    <row r="50" spans="1:169" s="5" customFormat="1" ht="15" customHeight="1">
      <c r="A50" s="107" t="s">
        <v>368</v>
      </c>
      <c r="B50" s="107" t="s">
        <v>361</v>
      </c>
      <c r="C50" s="107" t="s">
        <v>385</v>
      </c>
      <c r="D50" s="107" t="s">
        <v>64</v>
      </c>
      <c r="E50" s="108" t="s">
        <v>143</v>
      </c>
      <c r="F50" s="107" t="s">
        <v>363</v>
      </c>
      <c r="G50" s="107" t="s">
        <v>909</v>
      </c>
      <c r="H50" s="205"/>
      <c r="I50" s="205"/>
      <c r="J50" s="205"/>
      <c r="K50" s="205"/>
      <c r="L50" s="205"/>
      <c r="M50" s="205"/>
      <c r="N50" s="206">
        <v>0</v>
      </c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6">
        <v>0</v>
      </c>
      <c r="AF50" s="205"/>
      <c r="AG50" s="206">
        <v>0</v>
      </c>
      <c r="AH50" s="205"/>
      <c r="AI50" s="205"/>
      <c r="AJ50" s="205"/>
      <c r="AK50" s="205"/>
      <c r="AL50" s="205"/>
      <c r="AM50" s="206">
        <v>0</v>
      </c>
      <c r="AN50" s="205"/>
      <c r="AO50" s="205"/>
      <c r="AP50" s="206">
        <v>0</v>
      </c>
      <c r="AQ50" s="206">
        <v>0</v>
      </c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205"/>
      <c r="CB50" s="205"/>
      <c r="CC50" s="205"/>
      <c r="CD50" s="205"/>
      <c r="CE50" s="205"/>
      <c r="CF50" s="205"/>
      <c r="CG50" s="205"/>
      <c r="CH50" s="205"/>
      <c r="CI50" s="205"/>
      <c r="CJ50" s="205"/>
      <c r="CK50" s="205"/>
      <c r="CL50" s="205"/>
      <c r="CM50" s="205"/>
      <c r="CN50" s="205"/>
      <c r="CO50" s="205"/>
      <c r="CP50" s="205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205"/>
      <c r="DG50" s="205"/>
      <c r="DH50" s="205"/>
      <c r="DI50" s="205"/>
      <c r="DJ50" s="205"/>
      <c r="DK50" s="205"/>
      <c r="DL50" s="205"/>
      <c r="DM50" s="205"/>
      <c r="DN50" s="205"/>
      <c r="DO50" s="205"/>
      <c r="DP50" s="205"/>
      <c r="DQ50" s="205"/>
      <c r="DR50" s="205"/>
      <c r="DS50" s="205"/>
      <c r="DT50" s="205"/>
      <c r="DU50" s="205"/>
      <c r="DV50" s="205"/>
      <c r="DW50" s="205"/>
      <c r="DX50" s="205"/>
      <c r="DY50" s="205"/>
      <c r="DZ50" s="205"/>
      <c r="EA50" s="205"/>
      <c r="EB50" s="205"/>
      <c r="EC50" s="205"/>
      <c r="ED50" s="205"/>
      <c r="EE50" s="205"/>
      <c r="EF50" s="205"/>
      <c r="EG50" s="205"/>
      <c r="EH50" s="205"/>
      <c r="EI50" s="205"/>
      <c r="EJ50" s="205"/>
      <c r="EK50" s="205"/>
      <c r="EL50" s="205"/>
      <c r="EM50" s="205"/>
      <c r="EN50" s="205"/>
      <c r="EO50" s="205"/>
      <c r="EP50" s="205"/>
      <c r="EQ50" s="205"/>
      <c r="ER50" s="205"/>
      <c r="ES50" s="205"/>
      <c r="ET50" s="205"/>
      <c r="EU50" s="205"/>
      <c r="EV50" s="205"/>
      <c r="EW50" s="205"/>
      <c r="EX50" s="205"/>
      <c r="EY50" s="205"/>
      <c r="EZ50" s="205"/>
      <c r="FA50" s="205"/>
      <c r="FB50" s="205"/>
      <c r="FC50" s="205"/>
      <c r="FD50" s="205"/>
      <c r="FE50" s="205"/>
      <c r="FF50" s="205"/>
      <c r="FG50" s="112"/>
      <c r="FH50" s="110" t="s">
        <v>364</v>
      </c>
      <c r="FI50" s="111" t="s">
        <v>365</v>
      </c>
      <c r="FJ50" s="111"/>
      <c r="FK50" s="111" t="s">
        <v>390</v>
      </c>
      <c r="FL50" s="98">
        <f t="shared" si="1"/>
        <v>0</v>
      </c>
      <c r="FM50" s="5" t="s">
        <v>192</v>
      </c>
    </row>
    <row r="51" spans="1:169" s="5" customFormat="1" ht="15" customHeight="1">
      <c r="A51" s="107" t="s">
        <v>368</v>
      </c>
      <c r="B51" s="107" t="s">
        <v>361</v>
      </c>
      <c r="C51" s="107" t="s">
        <v>385</v>
      </c>
      <c r="D51" s="107" t="s">
        <v>63</v>
      </c>
      <c r="E51" s="108" t="s">
        <v>143</v>
      </c>
      <c r="F51" s="107" t="s">
        <v>363</v>
      </c>
      <c r="G51" s="107" t="s">
        <v>909</v>
      </c>
      <c r="H51" s="205"/>
      <c r="I51" s="205"/>
      <c r="J51" s="205"/>
      <c r="K51" s="205"/>
      <c r="L51" s="205"/>
      <c r="M51" s="205"/>
      <c r="N51" s="205"/>
      <c r="O51" s="206">
        <v>0</v>
      </c>
      <c r="P51" s="205"/>
      <c r="Q51" s="205"/>
      <c r="R51" s="205"/>
      <c r="S51" s="205"/>
      <c r="T51" s="205"/>
      <c r="U51" s="206">
        <v>0</v>
      </c>
      <c r="V51" s="205"/>
      <c r="W51" s="205"/>
      <c r="X51" s="205"/>
      <c r="Y51" s="205"/>
      <c r="Z51" s="206">
        <v>0</v>
      </c>
      <c r="AA51" s="205"/>
      <c r="AB51" s="206">
        <v>0</v>
      </c>
      <c r="AC51" s="205">
        <v>20</v>
      </c>
      <c r="AD51" s="205"/>
      <c r="AE51" s="205"/>
      <c r="AF51" s="205"/>
      <c r="AG51" s="205"/>
      <c r="AH51" s="205"/>
      <c r="AI51" s="206">
        <v>0</v>
      </c>
      <c r="AJ51" s="206">
        <v>0</v>
      </c>
      <c r="AK51" s="206">
        <v>0</v>
      </c>
      <c r="AL51" s="205"/>
      <c r="AM51" s="205"/>
      <c r="AN51" s="205"/>
      <c r="AO51" s="205"/>
      <c r="AP51" s="205"/>
      <c r="AQ51" s="205"/>
      <c r="AR51" s="205"/>
      <c r="AS51" s="205"/>
      <c r="AT51" s="206">
        <v>50</v>
      </c>
      <c r="AU51" s="205"/>
      <c r="AV51" s="205"/>
      <c r="AW51" s="205"/>
      <c r="AX51" s="205"/>
      <c r="AY51" s="205"/>
      <c r="AZ51" s="206">
        <v>0</v>
      </c>
      <c r="BA51" s="205"/>
      <c r="BB51" s="205"/>
      <c r="BC51" s="205"/>
      <c r="BD51" s="206">
        <v>30</v>
      </c>
      <c r="BE51" s="206">
        <v>0</v>
      </c>
      <c r="BF51" s="206">
        <v>0</v>
      </c>
      <c r="BG51" s="205"/>
      <c r="BH51" s="205"/>
      <c r="BI51" s="205"/>
      <c r="BJ51" s="205"/>
      <c r="BK51" s="205"/>
      <c r="BL51" s="205"/>
      <c r="BM51" s="205"/>
      <c r="BN51" s="205"/>
      <c r="BO51" s="205"/>
      <c r="BP51" s="205">
        <v>10</v>
      </c>
      <c r="BQ51" s="205"/>
      <c r="BR51" s="205"/>
      <c r="BS51" s="205"/>
      <c r="BT51" s="205">
        <v>20</v>
      </c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>
        <v>5</v>
      </c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205"/>
      <c r="DG51" s="205"/>
      <c r="DH51" s="205"/>
      <c r="DI51" s="205"/>
      <c r="DJ51" s="205"/>
      <c r="DK51" s="205"/>
      <c r="DL51" s="205"/>
      <c r="DM51" s="205"/>
      <c r="DN51" s="205"/>
      <c r="DO51" s="205"/>
      <c r="DP51" s="205"/>
      <c r="DQ51" s="205"/>
      <c r="DR51" s="205"/>
      <c r="DS51" s="205"/>
      <c r="DT51" s="205"/>
      <c r="DU51" s="205"/>
      <c r="DV51" s="205"/>
      <c r="DW51" s="206">
        <v>0</v>
      </c>
      <c r="DX51" s="206">
        <v>0</v>
      </c>
      <c r="DY51" s="205"/>
      <c r="DZ51" s="205"/>
      <c r="EA51" s="205"/>
      <c r="EB51" s="205"/>
      <c r="EC51" s="205"/>
      <c r="ED51" s="205"/>
      <c r="EE51" s="206">
        <v>0</v>
      </c>
      <c r="EF51" s="205"/>
      <c r="EG51" s="205"/>
      <c r="EH51" s="205"/>
      <c r="EI51" s="205"/>
      <c r="EJ51" s="206">
        <v>0</v>
      </c>
      <c r="EK51" s="205"/>
      <c r="EL51" s="205"/>
      <c r="EM51" s="205"/>
      <c r="EN51" s="205"/>
      <c r="EO51" s="205"/>
      <c r="EP51" s="205">
        <v>10</v>
      </c>
      <c r="EQ51" s="205"/>
      <c r="ER51" s="205"/>
      <c r="ES51" s="205"/>
      <c r="ET51" s="205"/>
      <c r="EU51" s="205"/>
      <c r="EV51" s="205"/>
      <c r="EW51" s="205"/>
      <c r="EX51" s="205"/>
      <c r="EY51" s="205"/>
      <c r="EZ51" s="205"/>
      <c r="FA51" s="205"/>
      <c r="FB51" s="205"/>
      <c r="FC51" s="205"/>
      <c r="FD51" s="205"/>
      <c r="FE51" s="205"/>
      <c r="FF51" s="205"/>
      <c r="FG51" s="112"/>
      <c r="FH51" s="110" t="s">
        <v>364</v>
      </c>
      <c r="FI51" s="111" t="s">
        <v>365</v>
      </c>
      <c r="FJ51" s="111"/>
      <c r="FK51" s="111" t="s">
        <v>390</v>
      </c>
      <c r="FL51" s="98">
        <f t="shared" si="1"/>
        <v>145</v>
      </c>
      <c r="FM51" s="5" t="s">
        <v>192</v>
      </c>
    </row>
    <row r="52" spans="1:169" s="5" customFormat="1" ht="15" customHeight="1">
      <c r="A52" s="107" t="s">
        <v>361</v>
      </c>
      <c r="B52" s="107" t="s">
        <v>361</v>
      </c>
      <c r="C52" s="107" t="s">
        <v>385</v>
      </c>
      <c r="D52" s="107" t="s">
        <v>64</v>
      </c>
      <c r="E52" s="108" t="s">
        <v>911</v>
      </c>
      <c r="F52" s="107" t="s">
        <v>363</v>
      </c>
      <c r="G52" s="107" t="s">
        <v>910</v>
      </c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6">
        <v>0</v>
      </c>
      <c r="AF52" s="205"/>
      <c r="AG52" s="206">
        <v>0</v>
      </c>
      <c r="AH52" s="206">
        <v>0</v>
      </c>
      <c r="AI52" s="205"/>
      <c r="AJ52" s="205"/>
      <c r="AK52" s="205"/>
      <c r="AL52" s="205"/>
      <c r="AM52" s="206">
        <v>0</v>
      </c>
      <c r="AN52" s="205"/>
      <c r="AO52" s="205"/>
      <c r="AP52" s="206">
        <v>0</v>
      </c>
      <c r="AQ52" s="206">
        <v>0</v>
      </c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5"/>
      <c r="BM52" s="205"/>
      <c r="BN52" s="205"/>
      <c r="BO52" s="205"/>
      <c r="BP52" s="205"/>
      <c r="BQ52" s="205"/>
      <c r="BR52" s="205"/>
      <c r="BS52" s="205"/>
      <c r="BT52" s="205"/>
      <c r="BU52" s="205"/>
      <c r="BV52" s="205"/>
      <c r="BW52" s="205"/>
      <c r="BX52" s="205"/>
      <c r="BY52" s="205"/>
      <c r="BZ52" s="205"/>
      <c r="CA52" s="205"/>
      <c r="CB52" s="205"/>
      <c r="CC52" s="205"/>
      <c r="CD52" s="205"/>
      <c r="CE52" s="205"/>
      <c r="CF52" s="205"/>
      <c r="CG52" s="205"/>
      <c r="CH52" s="205"/>
      <c r="CI52" s="205"/>
      <c r="CJ52" s="205"/>
      <c r="CK52" s="205"/>
      <c r="CL52" s="205"/>
      <c r="CM52" s="205"/>
      <c r="CN52" s="205"/>
      <c r="CO52" s="205"/>
      <c r="CP52" s="205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5"/>
      <c r="DC52" s="205"/>
      <c r="DD52" s="205"/>
      <c r="DE52" s="205"/>
      <c r="DF52" s="205"/>
      <c r="DG52" s="205"/>
      <c r="DH52" s="205"/>
      <c r="DI52" s="205"/>
      <c r="DJ52" s="205"/>
      <c r="DK52" s="205"/>
      <c r="DL52" s="205"/>
      <c r="DM52" s="205"/>
      <c r="DN52" s="205"/>
      <c r="DO52" s="205"/>
      <c r="DP52" s="205"/>
      <c r="DQ52" s="205"/>
      <c r="DR52" s="205"/>
      <c r="DS52" s="205"/>
      <c r="DT52" s="205"/>
      <c r="DU52" s="205"/>
      <c r="DV52" s="205"/>
      <c r="DW52" s="205"/>
      <c r="DX52" s="205"/>
      <c r="DY52" s="205"/>
      <c r="DZ52" s="205"/>
      <c r="EA52" s="205"/>
      <c r="EB52" s="205"/>
      <c r="EC52" s="205"/>
      <c r="ED52" s="205"/>
      <c r="EE52" s="205"/>
      <c r="EF52" s="205"/>
      <c r="EG52" s="205"/>
      <c r="EH52" s="205"/>
      <c r="EI52" s="205"/>
      <c r="EJ52" s="205"/>
      <c r="EK52" s="205"/>
      <c r="EL52" s="205"/>
      <c r="EM52" s="205"/>
      <c r="EN52" s="205"/>
      <c r="EO52" s="205"/>
      <c r="EP52" s="205"/>
      <c r="EQ52" s="205"/>
      <c r="ER52" s="205"/>
      <c r="ES52" s="205"/>
      <c r="ET52" s="205"/>
      <c r="EU52" s="205"/>
      <c r="EV52" s="205"/>
      <c r="EW52" s="205"/>
      <c r="EX52" s="205"/>
      <c r="EY52" s="205"/>
      <c r="EZ52" s="205"/>
      <c r="FA52" s="205"/>
      <c r="FB52" s="205"/>
      <c r="FC52" s="205"/>
      <c r="FD52" s="205"/>
      <c r="FE52" s="205"/>
      <c r="FF52" s="205"/>
      <c r="FG52" s="112"/>
      <c r="FH52" s="110" t="s">
        <v>364</v>
      </c>
      <c r="FI52" s="111" t="s">
        <v>365</v>
      </c>
      <c r="FJ52" s="111"/>
      <c r="FK52" s="111" t="s">
        <v>390</v>
      </c>
      <c r="FL52" s="98">
        <f t="shared" si="1"/>
        <v>0</v>
      </c>
      <c r="FM52" s="5" t="s">
        <v>192</v>
      </c>
    </row>
    <row r="53" spans="1:169" s="5" customFormat="1" ht="15" customHeight="1">
      <c r="A53" s="107" t="s">
        <v>361</v>
      </c>
      <c r="B53" s="107" t="s">
        <v>361</v>
      </c>
      <c r="C53" s="107" t="s">
        <v>385</v>
      </c>
      <c r="D53" s="107" t="s">
        <v>63</v>
      </c>
      <c r="E53" s="108" t="s">
        <v>911</v>
      </c>
      <c r="F53" s="107" t="s">
        <v>363</v>
      </c>
      <c r="G53" s="107" t="s">
        <v>910</v>
      </c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6">
        <v>0</v>
      </c>
      <c r="AA53" s="205"/>
      <c r="AB53" s="206">
        <v>0</v>
      </c>
      <c r="AC53" s="206">
        <v>0</v>
      </c>
      <c r="AD53" s="206">
        <v>0</v>
      </c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6">
        <v>0</v>
      </c>
      <c r="AP53" s="205"/>
      <c r="AQ53" s="205"/>
      <c r="AR53" s="205"/>
      <c r="AS53" s="205"/>
      <c r="AT53" s="206">
        <v>1000</v>
      </c>
      <c r="AU53" s="205"/>
      <c r="AV53" s="205"/>
      <c r="AW53" s="205"/>
      <c r="AX53" s="205"/>
      <c r="AY53" s="205"/>
      <c r="AZ53" s="205"/>
      <c r="BA53" s="205"/>
      <c r="BB53" s="205"/>
      <c r="BC53" s="205"/>
      <c r="BD53" s="205"/>
      <c r="BE53" s="206">
        <v>0</v>
      </c>
      <c r="BF53" s="205"/>
      <c r="BG53" s="205"/>
      <c r="BH53" s="205"/>
      <c r="BI53" s="205"/>
      <c r="BJ53" s="205"/>
      <c r="BK53" s="205"/>
      <c r="BL53" s="205"/>
      <c r="BM53" s="205"/>
      <c r="BN53" s="205"/>
      <c r="BO53" s="205"/>
      <c r="BP53" s="205"/>
      <c r="BQ53" s="205"/>
      <c r="BR53" s="205"/>
      <c r="BS53" s="205"/>
      <c r="BT53" s="205"/>
      <c r="BU53" s="205"/>
      <c r="BV53" s="205"/>
      <c r="BW53" s="205"/>
      <c r="BX53" s="205"/>
      <c r="BY53" s="205"/>
      <c r="BZ53" s="205"/>
      <c r="CA53" s="205"/>
      <c r="CB53" s="205"/>
      <c r="CC53" s="205"/>
      <c r="CD53" s="205"/>
      <c r="CE53" s="205"/>
      <c r="CF53" s="205">
        <v>100</v>
      </c>
      <c r="CG53" s="205"/>
      <c r="CH53" s="205"/>
      <c r="CI53" s="205"/>
      <c r="CJ53" s="205"/>
      <c r="CK53" s="205"/>
      <c r="CL53" s="205"/>
      <c r="CM53" s="205"/>
      <c r="CN53" s="205"/>
      <c r="CO53" s="205"/>
      <c r="CP53" s="205"/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5"/>
      <c r="DC53" s="205"/>
      <c r="DD53" s="205"/>
      <c r="DE53" s="205"/>
      <c r="DF53" s="205"/>
      <c r="DG53" s="205"/>
      <c r="DH53" s="205"/>
      <c r="DI53" s="205"/>
      <c r="DJ53" s="205"/>
      <c r="DK53" s="205"/>
      <c r="DL53" s="205"/>
      <c r="DM53" s="205"/>
      <c r="DN53" s="205"/>
      <c r="DO53" s="205"/>
      <c r="DP53" s="205"/>
      <c r="DQ53" s="205"/>
      <c r="DR53" s="205"/>
      <c r="DS53" s="205"/>
      <c r="DT53" s="205"/>
      <c r="DU53" s="205"/>
      <c r="DV53" s="205"/>
      <c r="DW53" s="206">
        <v>0</v>
      </c>
      <c r="DX53" s="206">
        <v>0</v>
      </c>
      <c r="DY53" s="205"/>
      <c r="DZ53" s="205"/>
      <c r="EA53" s="206">
        <v>0</v>
      </c>
      <c r="EB53" s="206">
        <v>0</v>
      </c>
      <c r="EC53" s="205"/>
      <c r="ED53" s="205"/>
      <c r="EE53" s="206">
        <v>0</v>
      </c>
      <c r="EF53" s="206">
        <v>0</v>
      </c>
      <c r="EG53" s="206">
        <v>0</v>
      </c>
      <c r="EH53" s="206">
        <v>0</v>
      </c>
      <c r="EI53" s="206">
        <v>0</v>
      </c>
      <c r="EJ53" s="206">
        <v>0</v>
      </c>
      <c r="EK53" s="205"/>
      <c r="EL53" s="205"/>
      <c r="EM53" s="205"/>
      <c r="EN53" s="205"/>
      <c r="EO53" s="205"/>
      <c r="EP53" s="205"/>
      <c r="EQ53" s="205"/>
      <c r="ER53" s="205"/>
      <c r="ES53" s="205"/>
      <c r="ET53" s="205"/>
      <c r="EU53" s="205"/>
      <c r="EV53" s="205"/>
      <c r="EW53" s="205"/>
      <c r="EX53" s="205"/>
      <c r="EY53" s="205"/>
      <c r="EZ53" s="205"/>
      <c r="FA53" s="205"/>
      <c r="FB53" s="205"/>
      <c r="FC53" s="205"/>
      <c r="FD53" s="205"/>
      <c r="FE53" s="205"/>
      <c r="FF53" s="205"/>
      <c r="FG53" s="112"/>
      <c r="FH53" s="110" t="s">
        <v>364</v>
      </c>
      <c r="FI53" s="111" t="s">
        <v>365</v>
      </c>
      <c r="FJ53" s="111"/>
      <c r="FK53" s="111" t="s">
        <v>390</v>
      </c>
      <c r="FL53" s="98">
        <f t="shared" si="1"/>
        <v>1100</v>
      </c>
      <c r="FM53" s="5" t="s">
        <v>192</v>
      </c>
    </row>
    <row r="54" spans="1:169" s="5" customFormat="1" ht="15" customHeight="1">
      <c r="A54" s="107" t="s">
        <v>368</v>
      </c>
      <c r="B54" s="107" t="s">
        <v>361</v>
      </c>
      <c r="C54" s="107" t="s">
        <v>385</v>
      </c>
      <c r="D54" s="107" t="s">
        <v>64</v>
      </c>
      <c r="E54" s="108" t="s">
        <v>137</v>
      </c>
      <c r="F54" s="107" t="s">
        <v>363</v>
      </c>
      <c r="G54" s="107" t="s">
        <v>857</v>
      </c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231">
        <v>10</v>
      </c>
      <c r="AF54" s="109"/>
      <c r="AG54" s="109"/>
      <c r="AH54" s="206">
        <f>50-50</f>
        <v>0</v>
      </c>
      <c r="AI54" s="109"/>
      <c r="AJ54" s="109"/>
      <c r="AK54" s="109"/>
      <c r="AL54" s="109"/>
      <c r="AM54" s="109"/>
      <c r="AN54" s="109"/>
      <c r="AO54" s="109"/>
      <c r="AP54" s="109"/>
      <c r="AQ54" s="206">
        <f>50-50</f>
        <v>0</v>
      </c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  <c r="BS54" s="109"/>
      <c r="BT54" s="109"/>
      <c r="BU54" s="109"/>
      <c r="BV54" s="109"/>
      <c r="BW54" s="109"/>
      <c r="BX54" s="109"/>
      <c r="BY54" s="109"/>
      <c r="BZ54" s="109"/>
      <c r="CA54" s="109"/>
      <c r="CB54" s="109"/>
      <c r="CC54" s="109"/>
      <c r="CD54" s="109"/>
      <c r="CE54" s="109"/>
      <c r="CF54" s="109"/>
      <c r="CG54" s="109"/>
      <c r="CH54" s="109"/>
      <c r="CI54" s="109"/>
      <c r="CJ54" s="109"/>
      <c r="CK54" s="109"/>
      <c r="CL54" s="109"/>
      <c r="CM54" s="109"/>
      <c r="CN54" s="109"/>
      <c r="CO54" s="109"/>
      <c r="CP54" s="109"/>
      <c r="CQ54" s="109"/>
      <c r="CR54" s="109"/>
      <c r="CS54" s="109"/>
      <c r="CT54" s="109"/>
      <c r="CU54" s="109"/>
      <c r="CV54" s="109"/>
      <c r="CW54" s="109"/>
      <c r="CX54" s="109"/>
      <c r="CY54" s="109"/>
      <c r="CZ54" s="109"/>
      <c r="DA54" s="109"/>
      <c r="DB54" s="109"/>
      <c r="DC54" s="109"/>
      <c r="DD54" s="109"/>
      <c r="DE54" s="109"/>
      <c r="DF54" s="109"/>
      <c r="DG54" s="109"/>
      <c r="DH54" s="109"/>
      <c r="DI54" s="109"/>
      <c r="DJ54" s="109"/>
      <c r="DK54" s="109"/>
      <c r="DL54" s="109"/>
      <c r="DM54" s="109"/>
      <c r="DN54" s="109"/>
      <c r="DO54" s="109"/>
      <c r="DP54" s="109"/>
      <c r="DQ54" s="109"/>
      <c r="DR54" s="109"/>
      <c r="DS54" s="109"/>
      <c r="DT54" s="109"/>
      <c r="DU54" s="109"/>
      <c r="DV54" s="109"/>
      <c r="DW54" s="109"/>
      <c r="DX54" s="109"/>
      <c r="DY54" s="109"/>
      <c r="DZ54" s="109"/>
      <c r="EA54" s="109"/>
      <c r="EB54" s="109"/>
      <c r="EC54" s="109"/>
      <c r="ED54" s="109"/>
      <c r="EE54" s="109"/>
      <c r="EF54" s="109"/>
      <c r="EG54" s="109"/>
      <c r="EH54" s="109"/>
      <c r="EI54" s="109"/>
      <c r="EJ54" s="109"/>
      <c r="EK54" s="109"/>
      <c r="EL54" s="109"/>
      <c r="EM54" s="109"/>
      <c r="EN54" s="109"/>
      <c r="EO54" s="109"/>
      <c r="EP54" s="109"/>
      <c r="EQ54" s="109"/>
      <c r="ER54" s="109"/>
      <c r="ES54" s="109"/>
      <c r="ET54" s="109"/>
      <c r="EU54" s="109"/>
      <c r="EV54" s="109"/>
      <c r="EW54" s="109"/>
      <c r="EX54" s="109"/>
      <c r="EY54" s="109"/>
      <c r="EZ54" s="109"/>
      <c r="FA54" s="109"/>
      <c r="FB54" s="109"/>
      <c r="FC54" s="109"/>
      <c r="FD54" s="109"/>
      <c r="FE54" s="109"/>
      <c r="FF54" s="109"/>
      <c r="FG54" s="112"/>
      <c r="FH54" s="110" t="s">
        <v>364</v>
      </c>
      <c r="FI54" s="111" t="s">
        <v>365</v>
      </c>
      <c r="FJ54" s="111" t="s">
        <v>391</v>
      </c>
      <c r="FK54" s="111" t="s">
        <v>392</v>
      </c>
      <c r="FL54" s="98">
        <f t="shared" si="1"/>
        <v>10</v>
      </c>
      <c r="FM54" s="5" t="s">
        <v>191</v>
      </c>
    </row>
    <row r="55" spans="1:169" s="5" customFormat="1" ht="15" customHeight="1">
      <c r="A55" s="107" t="s">
        <v>368</v>
      </c>
      <c r="B55" s="107" t="s">
        <v>361</v>
      </c>
      <c r="C55" s="107" t="s">
        <v>385</v>
      </c>
      <c r="D55" s="107" t="s">
        <v>63</v>
      </c>
      <c r="E55" s="108" t="s">
        <v>137</v>
      </c>
      <c r="F55" s="107" t="s">
        <v>363</v>
      </c>
      <c r="G55" s="107" t="s">
        <v>857</v>
      </c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231">
        <v>40</v>
      </c>
      <c r="AU55" s="109"/>
      <c r="AV55" s="109"/>
      <c r="AW55" s="109"/>
      <c r="AX55" s="109"/>
      <c r="AY55" s="109"/>
      <c r="AZ55" s="109"/>
      <c r="BA55" s="109"/>
      <c r="BB55" s="109"/>
      <c r="BC55" s="109"/>
      <c r="BD55" s="231">
        <v>10</v>
      </c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231">
        <v>10</v>
      </c>
      <c r="BQ55" s="109"/>
      <c r="BR55" s="109"/>
      <c r="BS55" s="231">
        <v>30</v>
      </c>
      <c r="BT55" s="109"/>
      <c r="BU55" s="109"/>
      <c r="BV55" s="109"/>
      <c r="BW55" s="109"/>
      <c r="BX55" s="109"/>
      <c r="BY55" s="109"/>
      <c r="BZ55" s="109"/>
      <c r="CA55" s="109"/>
      <c r="CB55" s="109"/>
      <c r="CC55" s="231">
        <v>5</v>
      </c>
      <c r="CD55" s="109"/>
      <c r="CE55" s="109"/>
      <c r="CF55" s="231">
        <v>10</v>
      </c>
      <c r="CG55" s="232"/>
      <c r="CH55" s="109"/>
      <c r="CI55" s="109"/>
      <c r="CJ55" s="109"/>
      <c r="CK55" s="231">
        <v>5</v>
      </c>
      <c r="CL55" s="109"/>
      <c r="CM55" s="109"/>
      <c r="CN55" s="109"/>
      <c r="CO55" s="109"/>
      <c r="CP55" s="109"/>
      <c r="CQ55" s="109"/>
      <c r="CR55" s="109"/>
      <c r="CS55" s="109"/>
      <c r="CT55" s="109"/>
      <c r="CU55" s="109"/>
      <c r="CV55" s="109"/>
      <c r="CW55" s="109"/>
      <c r="CX55" s="109"/>
      <c r="CY55" s="109"/>
      <c r="CZ55" s="109"/>
      <c r="DA55" s="109"/>
      <c r="DB55" s="109"/>
      <c r="DC55" s="109"/>
      <c r="DD55" s="109"/>
      <c r="DE55" s="231">
        <v>2</v>
      </c>
      <c r="DF55" s="109"/>
      <c r="DG55" s="109"/>
      <c r="DH55" s="109"/>
      <c r="DI55" s="109"/>
      <c r="DJ55" s="109"/>
      <c r="DK55" s="109"/>
      <c r="DL55" s="109"/>
      <c r="DM55" s="109"/>
      <c r="DN55" s="109"/>
      <c r="DO55" s="109"/>
      <c r="DP55" s="109"/>
      <c r="DQ55" s="109"/>
      <c r="DR55" s="109"/>
      <c r="DS55" s="109"/>
      <c r="DT55" s="109"/>
      <c r="DU55" s="109"/>
      <c r="DV55" s="109"/>
      <c r="DW55" s="109"/>
      <c r="DX55" s="109"/>
      <c r="DY55" s="109"/>
      <c r="DZ55" s="109"/>
      <c r="EA55" s="109"/>
      <c r="EB55" s="109"/>
      <c r="EC55" s="109"/>
      <c r="ED55" s="109"/>
      <c r="EE55" s="109"/>
      <c r="EF55" s="109"/>
      <c r="EG55" s="109"/>
      <c r="EH55" s="109"/>
      <c r="EI55" s="109"/>
      <c r="EJ55" s="109"/>
      <c r="EK55" s="109"/>
      <c r="EL55" s="109"/>
      <c r="EM55" s="109"/>
      <c r="EN55" s="109"/>
      <c r="EO55" s="109"/>
      <c r="EP55" s="109"/>
      <c r="EQ55" s="109"/>
      <c r="ER55" s="109"/>
      <c r="ES55" s="109"/>
      <c r="ET55" s="109"/>
      <c r="EU55" s="109"/>
      <c r="EV55" s="109"/>
      <c r="EW55" s="109"/>
      <c r="EX55" s="109"/>
      <c r="EY55" s="109"/>
      <c r="EZ55" s="109"/>
      <c r="FA55" s="109"/>
      <c r="FB55" s="109"/>
      <c r="FC55" s="109"/>
      <c r="FD55" s="109"/>
      <c r="FE55" s="109"/>
      <c r="FF55" s="109"/>
      <c r="FG55" s="112"/>
      <c r="FH55" s="110" t="s">
        <v>364</v>
      </c>
      <c r="FI55" s="111" t="s">
        <v>365</v>
      </c>
      <c r="FJ55" s="111" t="s">
        <v>391</v>
      </c>
      <c r="FK55" s="111" t="s">
        <v>392</v>
      </c>
      <c r="FL55" s="98">
        <f t="shared" si="1"/>
        <v>112</v>
      </c>
      <c r="FM55" s="5" t="s">
        <v>191</v>
      </c>
    </row>
    <row r="56" spans="1:169" s="5" customFormat="1" ht="15" customHeight="1">
      <c r="A56" s="107" t="s">
        <v>368</v>
      </c>
      <c r="B56" s="107" t="s">
        <v>361</v>
      </c>
      <c r="C56" s="107" t="s">
        <v>385</v>
      </c>
      <c r="D56" s="107" t="s">
        <v>64</v>
      </c>
      <c r="E56" s="108" t="s">
        <v>913</v>
      </c>
      <c r="F56" s="107" t="s">
        <v>363</v>
      </c>
      <c r="G56" s="107" t="s">
        <v>912</v>
      </c>
      <c r="H56" s="205"/>
      <c r="I56" s="205"/>
      <c r="J56" s="205"/>
      <c r="K56" s="205"/>
      <c r="L56" s="205"/>
      <c r="M56" s="205"/>
      <c r="N56" s="206">
        <v>0</v>
      </c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6">
        <v>20</v>
      </c>
      <c r="AF56" s="205"/>
      <c r="AG56" s="206">
        <v>0</v>
      </c>
      <c r="AH56" s="206">
        <v>0</v>
      </c>
      <c r="AI56" s="205"/>
      <c r="AJ56" s="205"/>
      <c r="AK56" s="205"/>
      <c r="AL56" s="205"/>
      <c r="AM56" s="205">
        <v>40</v>
      </c>
      <c r="AN56" s="205"/>
      <c r="AO56" s="205"/>
      <c r="AP56" s="206">
        <v>0</v>
      </c>
      <c r="AQ56" s="206">
        <v>0</v>
      </c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  <c r="DC56" s="205"/>
      <c r="DD56" s="205"/>
      <c r="DE56" s="205"/>
      <c r="DF56" s="205"/>
      <c r="DG56" s="205"/>
      <c r="DH56" s="205"/>
      <c r="DI56" s="205"/>
      <c r="DJ56" s="205"/>
      <c r="DK56" s="205"/>
      <c r="DL56" s="205"/>
      <c r="DM56" s="205"/>
      <c r="DN56" s="205"/>
      <c r="DO56" s="205"/>
      <c r="DP56" s="205"/>
      <c r="DQ56" s="205"/>
      <c r="DR56" s="205"/>
      <c r="DS56" s="205"/>
      <c r="DT56" s="205"/>
      <c r="DU56" s="205"/>
      <c r="DV56" s="205"/>
      <c r="DW56" s="205"/>
      <c r="DX56" s="205"/>
      <c r="DY56" s="205"/>
      <c r="DZ56" s="205"/>
      <c r="EA56" s="205"/>
      <c r="EB56" s="205"/>
      <c r="EC56" s="205"/>
      <c r="ED56" s="205"/>
      <c r="EE56" s="205"/>
      <c r="EF56" s="205"/>
      <c r="EG56" s="205"/>
      <c r="EH56" s="205"/>
      <c r="EI56" s="205"/>
      <c r="EJ56" s="205"/>
      <c r="EK56" s="205"/>
      <c r="EL56" s="205"/>
      <c r="EM56" s="205"/>
      <c r="EN56" s="205"/>
      <c r="EO56" s="205"/>
      <c r="EP56" s="205"/>
      <c r="EQ56" s="205"/>
      <c r="ER56" s="205"/>
      <c r="ES56" s="205"/>
      <c r="ET56" s="205"/>
      <c r="EU56" s="205"/>
      <c r="EV56" s="205"/>
      <c r="EW56" s="205"/>
      <c r="EX56" s="205"/>
      <c r="EY56" s="205"/>
      <c r="EZ56" s="205"/>
      <c r="FA56" s="205"/>
      <c r="FB56" s="205"/>
      <c r="FC56" s="205"/>
      <c r="FD56" s="205"/>
      <c r="FE56" s="205"/>
      <c r="FF56" s="205"/>
      <c r="FG56" s="112"/>
      <c r="FH56" s="110" t="s">
        <v>364</v>
      </c>
      <c r="FI56" s="111" t="s">
        <v>365</v>
      </c>
      <c r="FJ56" s="111"/>
      <c r="FK56" s="111" t="s">
        <v>404</v>
      </c>
      <c r="FL56" s="98">
        <f t="shared" si="1"/>
        <v>60</v>
      </c>
      <c r="FM56" s="5" t="s">
        <v>192</v>
      </c>
    </row>
    <row r="57" spans="1:169" s="5" customFormat="1" ht="15" customHeight="1">
      <c r="A57" s="107" t="s">
        <v>368</v>
      </c>
      <c r="B57" s="107" t="s">
        <v>361</v>
      </c>
      <c r="C57" s="107" t="s">
        <v>385</v>
      </c>
      <c r="D57" s="107" t="s">
        <v>63</v>
      </c>
      <c r="E57" s="108" t="s">
        <v>913</v>
      </c>
      <c r="F57" s="107" t="s">
        <v>363</v>
      </c>
      <c r="G57" s="107" t="s">
        <v>912</v>
      </c>
      <c r="H57" s="205"/>
      <c r="I57" s="205"/>
      <c r="J57" s="205"/>
      <c r="K57" s="205"/>
      <c r="L57" s="205"/>
      <c r="M57" s="205"/>
      <c r="N57" s="205"/>
      <c r="O57" s="206">
        <v>0</v>
      </c>
      <c r="P57" s="206">
        <v>0</v>
      </c>
      <c r="Q57" s="205"/>
      <c r="R57" s="205"/>
      <c r="S57" s="205"/>
      <c r="T57" s="205"/>
      <c r="U57" s="205"/>
      <c r="V57" s="205"/>
      <c r="W57" s="205"/>
      <c r="X57" s="205"/>
      <c r="Y57" s="205"/>
      <c r="Z57" s="206">
        <v>0</v>
      </c>
      <c r="AA57" s="205"/>
      <c r="AB57" s="206">
        <v>0</v>
      </c>
      <c r="AC57" s="206">
        <v>0</v>
      </c>
      <c r="AD57" s="206">
        <v>0</v>
      </c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6">
        <v>0</v>
      </c>
      <c r="AP57" s="205"/>
      <c r="AQ57" s="205"/>
      <c r="AR57" s="205"/>
      <c r="AS57" s="205"/>
      <c r="AT57" s="206">
        <v>100</v>
      </c>
      <c r="AU57" s="205"/>
      <c r="AV57" s="205"/>
      <c r="AW57" s="205"/>
      <c r="AX57" s="205"/>
      <c r="AY57" s="205"/>
      <c r="AZ57" s="205"/>
      <c r="BA57" s="205"/>
      <c r="BB57" s="205"/>
      <c r="BC57" s="205"/>
      <c r="BD57" s="205">
        <v>50</v>
      </c>
      <c r="BE57" s="205"/>
      <c r="BF57" s="205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5"/>
      <c r="BS57" s="205">
        <v>60</v>
      </c>
      <c r="BT57" s="205">
        <v>20</v>
      </c>
      <c r="BU57" s="205"/>
      <c r="BV57" s="205"/>
      <c r="BW57" s="205"/>
      <c r="BX57" s="205"/>
      <c r="BY57" s="205"/>
      <c r="BZ57" s="205"/>
      <c r="CA57" s="205"/>
      <c r="CB57" s="205"/>
      <c r="CC57" s="205"/>
      <c r="CD57" s="205"/>
      <c r="CE57" s="205"/>
      <c r="CF57" s="205">
        <v>20</v>
      </c>
      <c r="CG57" s="205"/>
      <c r="CH57" s="205"/>
      <c r="CI57" s="205"/>
      <c r="CJ57" s="205"/>
      <c r="CK57" s="205"/>
      <c r="CL57" s="205"/>
      <c r="CM57" s="205"/>
      <c r="CN57" s="205"/>
      <c r="CO57" s="205"/>
      <c r="CP57" s="205"/>
      <c r="CQ57" s="205"/>
      <c r="CR57" s="205"/>
      <c r="CS57" s="205"/>
      <c r="CT57" s="205"/>
      <c r="CU57" s="205"/>
      <c r="CV57" s="205"/>
      <c r="CW57" s="205"/>
      <c r="CX57" s="205"/>
      <c r="CY57" s="205"/>
      <c r="CZ57" s="205"/>
      <c r="DA57" s="205"/>
      <c r="DB57" s="205">
        <v>5</v>
      </c>
      <c r="DC57" s="205"/>
      <c r="DD57" s="205"/>
      <c r="DE57" s="205">
        <v>1</v>
      </c>
      <c r="DF57" s="205"/>
      <c r="DG57" s="205"/>
      <c r="DH57" s="205"/>
      <c r="DI57" s="205"/>
      <c r="DJ57" s="205"/>
      <c r="DK57" s="205"/>
      <c r="DL57" s="205"/>
      <c r="DM57" s="205"/>
      <c r="DN57" s="205"/>
      <c r="DO57" s="205"/>
      <c r="DP57" s="205"/>
      <c r="DQ57" s="205"/>
      <c r="DR57" s="205"/>
      <c r="DS57" s="205"/>
      <c r="DT57" s="205"/>
      <c r="DU57" s="205"/>
      <c r="DV57" s="205"/>
      <c r="DW57" s="205"/>
      <c r="DX57" s="205"/>
      <c r="DY57" s="205"/>
      <c r="DZ57" s="205"/>
      <c r="EA57" s="206">
        <v>0</v>
      </c>
      <c r="EB57" s="206">
        <v>0</v>
      </c>
      <c r="EC57" s="205"/>
      <c r="ED57" s="205"/>
      <c r="EE57" s="206">
        <v>0</v>
      </c>
      <c r="EF57" s="206">
        <v>0</v>
      </c>
      <c r="EG57" s="206">
        <v>0</v>
      </c>
      <c r="EH57" s="206">
        <v>0</v>
      </c>
      <c r="EI57" s="206">
        <v>0</v>
      </c>
      <c r="EJ57" s="206">
        <v>0</v>
      </c>
      <c r="EK57" s="205"/>
      <c r="EL57" s="205"/>
      <c r="EM57" s="205">
        <v>10</v>
      </c>
      <c r="EN57" s="205"/>
      <c r="EO57" s="205"/>
      <c r="EP57" s="205">
        <v>20</v>
      </c>
      <c r="EQ57" s="205"/>
      <c r="ER57" s="205"/>
      <c r="ES57" s="205"/>
      <c r="ET57" s="205"/>
      <c r="EU57" s="205"/>
      <c r="EV57" s="205"/>
      <c r="EW57" s="205"/>
      <c r="EX57" s="205"/>
      <c r="EY57" s="205"/>
      <c r="EZ57" s="205"/>
      <c r="FA57" s="205"/>
      <c r="FB57" s="205"/>
      <c r="FC57" s="205"/>
      <c r="FD57" s="205"/>
      <c r="FE57" s="205"/>
      <c r="FF57" s="205"/>
      <c r="FG57" s="112"/>
      <c r="FH57" s="110" t="s">
        <v>364</v>
      </c>
      <c r="FI57" s="111" t="s">
        <v>365</v>
      </c>
      <c r="FJ57" s="111"/>
      <c r="FK57" s="239" t="s">
        <v>404</v>
      </c>
      <c r="FL57" s="98">
        <f t="shared" si="1"/>
        <v>286</v>
      </c>
      <c r="FM57" s="5" t="s">
        <v>192</v>
      </c>
    </row>
    <row r="58" spans="1:169" s="5" customFormat="1" ht="15" customHeight="1">
      <c r="A58" s="107" t="s">
        <v>378</v>
      </c>
      <c r="B58" s="107" t="s">
        <v>361</v>
      </c>
      <c r="C58" s="107" t="s">
        <v>385</v>
      </c>
      <c r="D58" s="107" t="s">
        <v>64</v>
      </c>
      <c r="E58" s="108" t="s">
        <v>139</v>
      </c>
      <c r="F58" s="107" t="s">
        <v>363</v>
      </c>
      <c r="G58" s="107" t="s">
        <v>847</v>
      </c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6">
        <f>40-40</f>
        <v>0</v>
      </c>
      <c r="AI58" s="205"/>
      <c r="AJ58" s="205"/>
      <c r="AK58" s="205"/>
      <c r="AL58" s="205"/>
      <c r="AM58" s="205">
        <v>10</v>
      </c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/>
      <c r="BC58" s="205"/>
      <c r="BD58" s="205"/>
      <c r="BE58" s="205"/>
      <c r="BF58" s="205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05"/>
      <c r="BS58" s="205"/>
      <c r="BT58" s="205"/>
      <c r="BU58" s="205"/>
      <c r="BV58" s="205"/>
      <c r="BW58" s="205"/>
      <c r="BX58" s="205"/>
      <c r="BY58" s="205"/>
      <c r="BZ58" s="205"/>
      <c r="CA58" s="205"/>
      <c r="CB58" s="205"/>
      <c r="CC58" s="205"/>
      <c r="CD58" s="205"/>
      <c r="CE58" s="205"/>
      <c r="CF58" s="205"/>
      <c r="CG58" s="205"/>
      <c r="CH58" s="205"/>
      <c r="CI58" s="205"/>
      <c r="CJ58" s="205"/>
      <c r="CK58" s="205"/>
      <c r="CL58" s="205"/>
      <c r="CM58" s="205"/>
      <c r="CN58" s="205"/>
      <c r="CO58" s="205"/>
      <c r="CP58" s="205"/>
      <c r="CQ58" s="205"/>
      <c r="CR58" s="205"/>
      <c r="CS58" s="205"/>
      <c r="CT58" s="205"/>
      <c r="CU58" s="205"/>
      <c r="CV58" s="205"/>
      <c r="CW58" s="205"/>
      <c r="CX58" s="205"/>
      <c r="CY58" s="205"/>
      <c r="CZ58" s="205"/>
      <c r="DA58" s="205"/>
      <c r="DB58" s="205"/>
      <c r="DC58" s="205"/>
      <c r="DD58" s="205"/>
      <c r="DE58" s="205"/>
      <c r="DF58" s="205"/>
      <c r="DG58" s="205"/>
      <c r="DH58" s="205"/>
      <c r="DI58" s="205"/>
      <c r="DJ58" s="205"/>
      <c r="DK58" s="205"/>
      <c r="DL58" s="205"/>
      <c r="DM58" s="205"/>
      <c r="DN58" s="205"/>
      <c r="DO58" s="205"/>
      <c r="DP58" s="205"/>
      <c r="DQ58" s="205"/>
      <c r="DR58" s="205"/>
      <c r="DS58" s="205"/>
      <c r="DT58" s="205"/>
      <c r="DU58" s="205"/>
      <c r="DV58" s="205"/>
      <c r="DW58" s="205"/>
      <c r="DX58" s="205"/>
      <c r="DY58" s="205"/>
      <c r="DZ58" s="205"/>
      <c r="EA58" s="205"/>
      <c r="EB58" s="205"/>
      <c r="EC58" s="205"/>
      <c r="ED58" s="205"/>
      <c r="EE58" s="205"/>
      <c r="EF58" s="205"/>
      <c r="EG58" s="205"/>
      <c r="EH58" s="205"/>
      <c r="EI58" s="205"/>
      <c r="EJ58" s="205"/>
      <c r="EK58" s="205"/>
      <c r="EL58" s="205"/>
      <c r="EM58" s="205"/>
      <c r="EN58" s="205"/>
      <c r="EO58" s="205"/>
      <c r="EP58" s="205"/>
      <c r="EQ58" s="205"/>
      <c r="ER58" s="205"/>
      <c r="ES58" s="205"/>
      <c r="ET58" s="205"/>
      <c r="EU58" s="205"/>
      <c r="EV58" s="205"/>
      <c r="EW58" s="205"/>
      <c r="EX58" s="205"/>
      <c r="EY58" s="205"/>
      <c r="EZ58" s="205"/>
      <c r="FA58" s="205"/>
      <c r="FB58" s="205"/>
      <c r="FC58" s="205"/>
      <c r="FD58" s="205"/>
      <c r="FE58" s="205"/>
      <c r="FF58" s="205"/>
      <c r="FG58" s="112"/>
      <c r="FH58" s="110" t="s">
        <v>364</v>
      </c>
      <c r="FI58" s="111" t="s">
        <v>365</v>
      </c>
      <c r="FJ58" s="111" t="s">
        <v>393</v>
      </c>
      <c r="FK58" s="111" t="s">
        <v>404</v>
      </c>
      <c r="FL58" s="98">
        <f t="shared" si="1"/>
        <v>10</v>
      </c>
      <c r="FM58" s="5" t="s">
        <v>190</v>
      </c>
    </row>
    <row r="59" spans="1:169" s="5" customFormat="1" ht="15" customHeight="1">
      <c r="A59" s="107" t="s">
        <v>378</v>
      </c>
      <c r="B59" s="107" t="s">
        <v>361</v>
      </c>
      <c r="C59" s="107" t="s">
        <v>385</v>
      </c>
      <c r="D59" s="107" t="s">
        <v>63</v>
      </c>
      <c r="E59" s="108" t="s">
        <v>139</v>
      </c>
      <c r="F59" s="107" t="s">
        <v>363</v>
      </c>
      <c r="G59" s="107" t="s">
        <v>847</v>
      </c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>
        <v>10</v>
      </c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>
        <v>10</v>
      </c>
      <c r="BU59" s="205"/>
      <c r="BV59" s="205"/>
      <c r="BW59" s="205"/>
      <c r="BX59" s="205"/>
      <c r="BY59" s="205"/>
      <c r="BZ59" s="205"/>
      <c r="CA59" s="205"/>
      <c r="CB59" s="205"/>
      <c r="CC59" s="205"/>
      <c r="CD59" s="205"/>
      <c r="CE59" s="205"/>
      <c r="CF59" s="205"/>
      <c r="CG59" s="205"/>
      <c r="CH59" s="205"/>
      <c r="CI59" s="205"/>
      <c r="CJ59" s="205"/>
      <c r="CK59" s="205"/>
      <c r="CL59" s="205"/>
      <c r="CM59" s="205"/>
      <c r="CN59" s="205"/>
      <c r="CO59" s="205"/>
      <c r="CP59" s="205"/>
      <c r="CQ59" s="205"/>
      <c r="CR59" s="205"/>
      <c r="CS59" s="205"/>
      <c r="CT59" s="205"/>
      <c r="CU59" s="205"/>
      <c r="CV59" s="205"/>
      <c r="CW59" s="205"/>
      <c r="CX59" s="205"/>
      <c r="CY59" s="205"/>
      <c r="CZ59" s="205"/>
      <c r="DA59" s="205"/>
      <c r="DB59" s="205"/>
      <c r="DC59" s="205"/>
      <c r="DD59" s="205"/>
      <c r="DE59" s="205"/>
      <c r="DF59" s="205"/>
      <c r="DG59" s="205"/>
      <c r="DH59" s="205"/>
      <c r="DI59" s="205"/>
      <c r="DJ59" s="205"/>
      <c r="DK59" s="205"/>
      <c r="DL59" s="205"/>
      <c r="DM59" s="205"/>
      <c r="DN59" s="205"/>
      <c r="DO59" s="205"/>
      <c r="DP59" s="205"/>
      <c r="DQ59" s="205"/>
      <c r="DR59" s="205"/>
      <c r="DS59" s="205"/>
      <c r="DT59" s="205"/>
      <c r="DU59" s="205"/>
      <c r="DV59" s="205"/>
      <c r="DW59" s="205"/>
      <c r="DX59" s="205"/>
      <c r="DY59" s="205"/>
      <c r="DZ59" s="205"/>
      <c r="EA59" s="205"/>
      <c r="EB59" s="205"/>
      <c r="EC59" s="205"/>
      <c r="ED59" s="205"/>
      <c r="EE59" s="205"/>
      <c r="EF59" s="205"/>
      <c r="EG59" s="205"/>
      <c r="EH59" s="205"/>
      <c r="EI59" s="205"/>
      <c r="EJ59" s="205"/>
      <c r="EK59" s="205"/>
      <c r="EL59" s="205"/>
      <c r="EM59" s="205"/>
      <c r="EN59" s="205"/>
      <c r="EO59" s="205"/>
      <c r="EP59" s="205"/>
      <c r="EQ59" s="205"/>
      <c r="ER59" s="205"/>
      <c r="ES59" s="205"/>
      <c r="ET59" s="205"/>
      <c r="EU59" s="205"/>
      <c r="EV59" s="205"/>
      <c r="EW59" s="205"/>
      <c r="EX59" s="205"/>
      <c r="EY59" s="205"/>
      <c r="EZ59" s="205"/>
      <c r="FA59" s="205"/>
      <c r="FB59" s="205"/>
      <c r="FC59" s="205"/>
      <c r="FD59" s="205"/>
      <c r="FE59" s="205"/>
      <c r="FF59" s="205"/>
      <c r="FG59" s="112"/>
      <c r="FH59" s="110" t="s">
        <v>364</v>
      </c>
      <c r="FI59" s="111" t="s">
        <v>365</v>
      </c>
      <c r="FJ59" s="111" t="s">
        <v>393</v>
      </c>
      <c r="FK59" s="111" t="s">
        <v>394</v>
      </c>
      <c r="FL59" s="98">
        <f t="shared" si="1"/>
        <v>20</v>
      </c>
      <c r="FM59" s="5" t="s">
        <v>190</v>
      </c>
    </row>
    <row r="60" spans="1:169" s="5" customFormat="1" ht="15" customHeight="1">
      <c r="A60" s="107" t="s">
        <v>368</v>
      </c>
      <c r="B60" s="107" t="s">
        <v>367</v>
      </c>
      <c r="C60" s="107" t="s">
        <v>385</v>
      </c>
      <c r="D60" s="107" t="s">
        <v>64</v>
      </c>
      <c r="E60" s="108" t="s">
        <v>140</v>
      </c>
      <c r="F60" s="107" t="s">
        <v>363</v>
      </c>
      <c r="G60" s="107" t="s">
        <v>858</v>
      </c>
      <c r="H60" s="109"/>
      <c r="I60" s="109"/>
      <c r="J60" s="109"/>
      <c r="K60" s="109"/>
      <c r="L60" s="109"/>
      <c r="M60" s="109"/>
      <c r="N60" s="206">
        <f>135-135</f>
        <v>0</v>
      </c>
      <c r="O60" s="109"/>
      <c r="P60" s="109"/>
      <c r="Q60" s="206">
        <f>50-50</f>
        <v>0</v>
      </c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206">
        <f>35-35</f>
        <v>0</v>
      </c>
      <c r="AF60" s="109"/>
      <c r="AG60" s="206">
        <f>40-40</f>
        <v>0</v>
      </c>
      <c r="AH60" s="206">
        <f>160-160</f>
        <v>0</v>
      </c>
      <c r="AI60" s="109"/>
      <c r="AJ60" s="109"/>
      <c r="AK60" s="109"/>
      <c r="AL60" s="109"/>
      <c r="AM60" s="231">
        <v>10</v>
      </c>
      <c r="AN60" s="109"/>
      <c r="AO60" s="109"/>
      <c r="AP60" s="206">
        <f>130-130</f>
        <v>0</v>
      </c>
      <c r="AQ60" s="206">
        <f>15-15</f>
        <v>0</v>
      </c>
      <c r="AR60" s="109"/>
      <c r="AS60" s="109"/>
      <c r="AT60" s="109"/>
      <c r="AU60" s="109"/>
      <c r="AV60" s="109"/>
      <c r="AW60" s="109"/>
      <c r="AX60" s="206">
        <f>30-30</f>
        <v>0</v>
      </c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09"/>
      <c r="BZ60" s="109"/>
      <c r="CA60" s="109"/>
      <c r="CB60" s="109"/>
      <c r="CC60" s="109"/>
      <c r="CD60" s="109"/>
      <c r="CE60" s="109"/>
      <c r="CF60" s="109"/>
      <c r="CG60" s="109"/>
      <c r="CH60" s="109"/>
      <c r="CI60" s="109"/>
      <c r="CJ60" s="109"/>
      <c r="CK60" s="109"/>
      <c r="CL60" s="109"/>
      <c r="CM60" s="109"/>
      <c r="CN60" s="109"/>
      <c r="CO60" s="109"/>
      <c r="CP60" s="109"/>
      <c r="CQ60" s="109"/>
      <c r="CR60" s="109"/>
      <c r="CS60" s="109"/>
      <c r="CT60" s="109"/>
      <c r="CU60" s="109"/>
      <c r="CV60" s="109"/>
      <c r="CW60" s="109"/>
      <c r="CX60" s="109"/>
      <c r="CY60" s="109"/>
      <c r="CZ60" s="109"/>
      <c r="DA60" s="109"/>
      <c r="DB60" s="109"/>
      <c r="DC60" s="109"/>
      <c r="DD60" s="109"/>
      <c r="DE60" s="109"/>
      <c r="DF60" s="109"/>
      <c r="DG60" s="109"/>
      <c r="DH60" s="109"/>
      <c r="DI60" s="109"/>
      <c r="DJ60" s="109"/>
      <c r="DK60" s="109"/>
      <c r="DL60" s="109"/>
      <c r="DM60" s="109"/>
      <c r="DN60" s="109"/>
      <c r="DO60" s="109"/>
      <c r="DP60" s="109"/>
      <c r="DQ60" s="109"/>
      <c r="DR60" s="109"/>
      <c r="DS60" s="109"/>
      <c r="DT60" s="109"/>
      <c r="DU60" s="109"/>
      <c r="DV60" s="109"/>
      <c r="DW60" s="109"/>
      <c r="DX60" s="109"/>
      <c r="DY60" s="109"/>
      <c r="DZ60" s="109"/>
      <c r="EA60" s="109"/>
      <c r="EB60" s="109"/>
      <c r="EC60" s="109"/>
      <c r="ED60" s="109"/>
      <c r="EE60" s="109"/>
      <c r="EF60" s="109"/>
      <c r="EG60" s="109"/>
      <c r="EH60" s="109"/>
      <c r="EI60" s="109"/>
      <c r="EJ60" s="109"/>
      <c r="EK60" s="109"/>
      <c r="EL60" s="109"/>
      <c r="EM60" s="109"/>
      <c r="EN60" s="109"/>
      <c r="EO60" s="109"/>
      <c r="EP60" s="109"/>
      <c r="EQ60" s="109"/>
      <c r="ER60" s="109"/>
      <c r="ES60" s="109"/>
      <c r="ET60" s="109"/>
      <c r="EU60" s="109"/>
      <c r="EV60" s="109"/>
      <c r="EW60" s="109"/>
      <c r="EX60" s="109"/>
      <c r="EY60" s="109"/>
      <c r="EZ60" s="109"/>
      <c r="FA60" s="109"/>
      <c r="FB60" s="109"/>
      <c r="FC60" s="109"/>
      <c r="FD60" s="109"/>
      <c r="FE60" s="109"/>
      <c r="FF60" s="109"/>
      <c r="FG60" s="112"/>
      <c r="FH60" s="110" t="s">
        <v>364</v>
      </c>
      <c r="FI60" s="111" t="s">
        <v>365</v>
      </c>
      <c r="FJ60" s="111" t="s">
        <v>395</v>
      </c>
      <c r="FK60" s="111" t="s">
        <v>394</v>
      </c>
      <c r="FL60" s="98">
        <f t="shared" si="1"/>
        <v>10</v>
      </c>
      <c r="FM60" s="5" t="s">
        <v>191</v>
      </c>
    </row>
    <row r="61" spans="1:169" s="5" customFormat="1" ht="15" customHeight="1">
      <c r="A61" s="107" t="s">
        <v>368</v>
      </c>
      <c r="B61" s="107" t="s">
        <v>367</v>
      </c>
      <c r="C61" s="107" t="s">
        <v>385</v>
      </c>
      <c r="D61" s="107" t="s">
        <v>63</v>
      </c>
      <c r="E61" s="108" t="s">
        <v>140</v>
      </c>
      <c r="F61" s="107" t="s">
        <v>363</v>
      </c>
      <c r="G61" s="107" t="s">
        <v>858</v>
      </c>
      <c r="H61" s="109"/>
      <c r="I61" s="109"/>
      <c r="J61" s="109"/>
      <c r="K61" s="109"/>
      <c r="L61" s="206">
        <f>60-60</f>
        <v>0</v>
      </c>
      <c r="M61" s="206">
        <f>50-50</f>
        <v>0</v>
      </c>
      <c r="N61" s="109"/>
      <c r="O61" s="109"/>
      <c r="P61" s="109"/>
      <c r="Q61" s="109"/>
      <c r="R61" s="109"/>
      <c r="S61" s="206">
        <f>40-40</f>
        <v>0</v>
      </c>
      <c r="T61" s="109"/>
      <c r="U61" s="206">
        <f>100-100</f>
        <v>0</v>
      </c>
      <c r="V61" s="109"/>
      <c r="W61" s="109"/>
      <c r="X61" s="109"/>
      <c r="Y61" s="109"/>
      <c r="Z61" s="206">
        <f>35-35</f>
        <v>0</v>
      </c>
      <c r="AA61" s="109"/>
      <c r="AB61" s="109"/>
      <c r="AC61" s="231">
        <v>10</v>
      </c>
      <c r="AD61" s="109"/>
      <c r="AE61" s="109"/>
      <c r="AF61" s="109"/>
      <c r="AG61" s="109"/>
      <c r="AH61" s="109"/>
      <c r="AI61" s="206">
        <f>70-70</f>
        <v>0</v>
      </c>
      <c r="AJ61" s="109"/>
      <c r="AK61" s="109"/>
      <c r="AL61" s="109"/>
      <c r="AM61" s="109"/>
      <c r="AN61" s="109"/>
      <c r="AO61" s="231">
        <v>10</v>
      </c>
      <c r="AP61" s="109"/>
      <c r="AQ61" s="109"/>
      <c r="AR61" s="109"/>
      <c r="AS61" s="109"/>
      <c r="AT61" s="231">
        <v>10</v>
      </c>
      <c r="AU61" s="109"/>
      <c r="AV61" s="109"/>
      <c r="AW61" s="109"/>
      <c r="AX61" s="109"/>
      <c r="AY61" s="109"/>
      <c r="AZ61" s="109"/>
      <c r="BA61" s="109"/>
      <c r="BB61" s="109"/>
      <c r="BC61" s="109"/>
      <c r="BD61" s="231">
        <v>10</v>
      </c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231">
        <v>10</v>
      </c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  <c r="CP61" s="109"/>
      <c r="CQ61" s="109"/>
      <c r="CR61" s="109"/>
      <c r="CS61" s="109"/>
      <c r="CT61" s="109"/>
      <c r="CU61" s="109"/>
      <c r="CV61" s="109"/>
      <c r="CW61" s="109"/>
      <c r="CX61" s="109"/>
      <c r="CY61" s="109"/>
      <c r="CZ61" s="109"/>
      <c r="DA61" s="109"/>
      <c r="DB61" s="109"/>
      <c r="DC61" s="109"/>
      <c r="DD61" s="109"/>
      <c r="DE61" s="109"/>
      <c r="DF61" s="109"/>
      <c r="DG61" s="109"/>
      <c r="DH61" s="109"/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206">
        <f>10-10</f>
        <v>0</v>
      </c>
      <c r="EB61" s="109"/>
      <c r="EC61" s="206">
        <f>10-10</f>
        <v>0</v>
      </c>
      <c r="ED61" s="109"/>
      <c r="EE61" s="206">
        <f>10-10</f>
        <v>0</v>
      </c>
      <c r="EF61" s="109"/>
      <c r="EG61" s="109"/>
      <c r="EH61" s="206">
        <f>10-10</f>
        <v>0</v>
      </c>
      <c r="EI61" s="206">
        <f>10-10</f>
        <v>0</v>
      </c>
      <c r="EJ61" s="206">
        <f>710-710</f>
        <v>0</v>
      </c>
      <c r="EK61" s="109"/>
      <c r="EL61" s="109"/>
      <c r="EM61" s="109"/>
      <c r="EN61" s="109"/>
      <c r="EO61" s="109"/>
      <c r="EP61" s="206">
        <f>30-30</f>
        <v>0</v>
      </c>
      <c r="EQ61" s="206">
        <f>10-10</f>
        <v>0</v>
      </c>
      <c r="ER61" s="109"/>
      <c r="ES61" s="206">
        <f>30-30</f>
        <v>0</v>
      </c>
      <c r="ET61" s="109"/>
      <c r="EU61" s="206">
        <f>10-10</f>
        <v>0</v>
      </c>
      <c r="EV61" s="109"/>
      <c r="EW61" s="206">
        <f>15-15</f>
        <v>0</v>
      </c>
      <c r="EX61" s="206">
        <f>5-5</f>
        <v>0</v>
      </c>
      <c r="EY61" s="109"/>
      <c r="EZ61" s="109"/>
      <c r="FA61" s="206">
        <f>10-10</f>
        <v>0</v>
      </c>
      <c r="FB61" s="109"/>
      <c r="FC61" s="109"/>
      <c r="FD61" s="206">
        <f>700-700</f>
        <v>0</v>
      </c>
      <c r="FE61" s="109"/>
      <c r="FF61" s="109"/>
      <c r="FG61" s="112"/>
      <c r="FH61" s="110" t="s">
        <v>364</v>
      </c>
      <c r="FI61" s="111" t="s">
        <v>365</v>
      </c>
      <c r="FJ61" s="111" t="s">
        <v>395</v>
      </c>
      <c r="FK61" s="111" t="s">
        <v>394</v>
      </c>
      <c r="FL61" s="98">
        <f t="shared" si="1"/>
        <v>50</v>
      </c>
      <c r="FM61" s="5" t="s">
        <v>191</v>
      </c>
    </row>
    <row r="62" spans="1:169" s="5" customFormat="1" ht="15" customHeight="1">
      <c r="A62" s="107" t="s">
        <v>368</v>
      </c>
      <c r="B62" s="107" t="s">
        <v>361</v>
      </c>
      <c r="C62" s="107" t="s">
        <v>385</v>
      </c>
      <c r="D62" s="107" t="s">
        <v>64</v>
      </c>
      <c r="E62" s="108" t="s">
        <v>120</v>
      </c>
      <c r="F62" s="107" t="s">
        <v>363</v>
      </c>
      <c r="G62" s="107" t="s">
        <v>906</v>
      </c>
      <c r="H62" s="109"/>
      <c r="I62" s="206">
        <f>200-200</f>
        <v>0</v>
      </c>
      <c r="J62" s="109"/>
      <c r="K62" s="206">
        <f>500-500</f>
        <v>0</v>
      </c>
      <c r="L62" s="109"/>
      <c r="M62" s="109"/>
      <c r="N62" s="206">
        <f>600-600</f>
        <v>0</v>
      </c>
      <c r="O62" s="109"/>
      <c r="P62" s="109"/>
      <c r="Q62" s="206">
        <f>2000-2000</f>
        <v>0</v>
      </c>
      <c r="R62" s="109"/>
      <c r="S62" s="109"/>
      <c r="T62" s="206">
        <f>2000-2000</f>
        <v>0</v>
      </c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206">
        <f>2000-2000</f>
        <v>0</v>
      </c>
      <c r="AF62" s="109"/>
      <c r="AG62" s="206">
        <f>2000-2000</f>
        <v>0</v>
      </c>
      <c r="AH62" s="206">
        <f>2000-2000</f>
        <v>0</v>
      </c>
      <c r="AI62" s="109"/>
      <c r="AJ62" s="109"/>
      <c r="AK62" s="109"/>
      <c r="AL62" s="109"/>
      <c r="AM62" s="206">
        <f>1900-1900</f>
        <v>0</v>
      </c>
      <c r="AN62" s="109"/>
      <c r="AO62" s="109"/>
      <c r="AP62" s="206">
        <f>2000-2000</f>
        <v>0</v>
      </c>
      <c r="AQ62" s="109"/>
      <c r="AR62" s="109"/>
      <c r="AS62" s="109"/>
      <c r="AT62" s="109"/>
      <c r="AU62" s="109"/>
      <c r="AV62" s="109"/>
      <c r="AW62" s="109"/>
      <c r="AX62" s="206">
        <f>2000-2000</f>
        <v>0</v>
      </c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09"/>
      <c r="BZ62" s="109"/>
      <c r="CA62" s="109"/>
      <c r="CB62" s="109"/>
      <c r="CC62" s="109"/>
      <c r="CD62" s="10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9"/>
      <c r="DV62" s="109"/>
      <c r="DW62" s="109"/>
      <c r="DX62" s="109"/>
      <c r="DY62" s="109"/>
      <c r="DZ62" s="10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/>
      <c r="EN62" s="109"/>
      <c r="EO62" s="109"/>
      <c r="EP62" s="109"/>
      <c r="EQ62" s="109"/>
      <c r="ER62" s="109"/>
      <c r="ES62" s="109"/>
      <c r="ET62" s="109"/>
      <c r="EU62" s="109"/>
      <c r="EV62" s="109"/>
      <c r="EW62" s="109"/>
      <c r="EX62" s="109"/>
      <c r="EY62" s="109"/>
      <c r="EZ62" s="109"/>
      <c r="FA62" s="109"/>
      <c r="FB62" s="109"/>
      <c r="FC62" s="109"/>
      <c r="FD62" s="109"/>
      <c r="FE62" s="109"/>
      <c r="FF62" s="109"/>
      <c r="FG62" s="112"/>
      <c r="FH62" s="110" t="s">
        <v>364</v>
      </c>
      <c r="FI62" s="111" t="s">
        <v>365</v>
      </c>
      <c r="FJ62" s="111"/>
      <c r="FK62" s="111" t="s">
        <v>396</v>
      </c>
      <c r="FL62" s="98">
        <f t="shared" si="1"/>
        <v>0</v>
      </c>
      <c r="FM62" s="5" t="s">
        <v>188</v>
      </c>
    </row>
    <row r="63" spans="1:169" s="5" customFormat="1" ht="15" customHeight="1">
      <c r="A63" s="107" t="s">
        <v>368</v>
      </c>
      <c r="B63" s="107" t="s">
        <v>361</v>
      </c>
      <c r="C63" s="107" t="s">
        <v>385</v>
      </c>
      <c r="D63" s="107" t="s">
        <v>63</v>
      </c>
      <c r="E63" s="108" t="s">
        <v>120</v>
      </c>
      <c r="F63" s="107" t="s">
        <v>363</v>
      </c>
      <c r="G63" s="107" t="s">
        <v>906</v>
      </c>
      <c r="H63" s="206">
        <f>5-5</f>
        <v>0</v>
      </c>
      <c r="I63" s="109"/>
      <c r="J63" s="109"/>
      <c r="K63" s="109"/>
      <c r="L63" s="109"/>
      <c r="M63" s="109"/>
      <c r="N63" s="109"/>
      <c r="O63" s="206">
        <f>900-900</f>
        <v>0</v>
      </c>
      <c r="P63" s="206">
        <f>300-300</f>
        <v>0</v>
      </c>
      <c r="Q63" s="109"/>
      <c r="R63" s="109"/>
      <c r="S63" s="206">
        <f>2000-2000</f>
        <v>0</v>
      </c>
      <c r="T63" s="109"/>
      <c r="U63" s="206">
        <f>2000-2000</f>
        <v>0</v>
      </c>
      <c r="V63" s="206">
        <f>2000-2000</f>
        <v>0</v>
      </c>
      <c r="W63" s="206">
        <f>2000-2000</f>
        <v>0</v>
      </c>
      <c r="X63" s="109"/>
      <c r="Y63" s="206">
        <f>2000-2000</f>
        <v>0</v>
      </c>
      <c r="Z63" s="206">
        <f>2000-2000</f>
        <v>0</v>
      </c>
      <c r="AA63" s="109"/>
      <c r="AB63" s="206">
        <f>1990-1990</f>
        <v>0</v>
      </c>
      <c r="AC63" s="206">
        <f>2000-2000</f>
        <v>0</v>
      </c>
      <c r="AD63" s="206">
        <f>2000-2000</f>
        <v>0</v>
      </c>
      <c r="AE63" s="109"/>
      <c r="AF63" s="206">
        <f>2000-2000</f>
        <v>0</v>
      </c>
      <c r="AG63" s="109"/>
      <c r="AH63" s="109"/>
      <c r="AI63" s="206">
        <f>2000-2000</f>
        <v>0</v>
      </c>
      <c r="AJ63" s="206">
        <f>2000-2000</f>
        <v>0</v>
      </c>
      <c r="AK63" s="109"/>
      <c r="AL63" s="206">
        <f>2000-2000</f>
        <v>0</v>
      </c>
      <c r="AM63" s="109"/>
      <c r="AN63" s="109"/>
      <c r="AO63" s="206">
        <v>100</v>
      </c>
      <c r="AP63" s="109"/>
      <c r="AQ63" s="109"/>
      <c r="AR63" s="206">
        <f>2000-2000</f>
        <v>0</v>
      </c>
      <c r="AS63" s="206">
        <f>2000-2000</f>
        <v>0</v>
      </c>
      <c r="AT63" s="206">
        <f>1890-1890</f>
        <v>0</v>
      </c>
      <c r="AU63" s="109"/>
      <c r="AV63" s="109"/>
      <c r="AW63" s="206">
        <f>2000-2000</f>
        <v>0</v>
      </c>
      <c r="AX63" s="109"/>
      <c r="AY63" s="109"/>
      <c r="AZ63" s="206">
        <f>460-460</f>
        <v>0</v>
      </c>
      <c r="BA63" s="109"/>
      <c r="BB63" s="109"/>
      <c r="BC63" s="109"/>
      <c r="BD63" s="206">
        <f>500-500</f>
        <v>0</v>
      </c>
      <c r="BE63" s="206">
        <f>500-500</f>
        <v>0</v>
      </c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230">
        <f>80-60</f>
        <v>20</v>
      </c>
      <c r="BQ63" s="206">
        <f>2000-2000</f>
        <v>0</v>
      </c>
      <c r="BR63" s="206">
        <v>50</v>
      </c>
      <c r="BS63" s="206">
        <v>150</v>
      </c>
      <c r="BT63" s="206">
        <v>60</v>
      </c>
      <c r="BU63" s="211">
        <v>5</v>
      </c>
      <c r="BV63" s="206">
        <f>2000-2000</f>
        <v>0</v>
      </c>
      <c r="BW63" s="206">
        <f>1995-1995</f>
        <v>0</v>
      </c>
      <c r="BX63" s="206">
        <f>2000-2000</f>
        <v>0</v>
      </c>
      <c r="BY63" s="206">
        <f>1996-1996</f>
        <v>0</v>
      </c>
      <c r="BZ63" s="206">
        <f>2000-2000</f>
        <v>0</v>
      </c>
      <c r="CA63" s="206">
        <f>2000-2000</f>
        <v>0</v>
      </c>
      <c r="CB63" s="206">
        <f>2000-2000</f>
        <v>0</v>
      </c>
      <c r="CC63" s="206">
        <f>980-980</f>
        <v>0</v>
      </c>
      <c r="CD63" s="206">
        <f>1000-1000</f>
        <v>0</v>
      </c>
      <c r="CE63" s="206">
        <f>1000-1000</f>
        <v>0</v>
      </c>
      <c r="CF63" s="206">
        <f>850-850</f>
        <v>0</v>
      </c>
      <c r="CG63" s="206">
        <f>1000-1000</f>
        <v>0</v>
      </c>
      <c r="CH63" s="206">
        <f>200-200</f>
        <v>0</v>
      </c>
      <c r="CI63" s="206">
        <f>192-192</f>
        <v>0</v>
      </c>
      <c r="CJ63" s="206">
        <f>200-200</f>
        <v>0</v>
      </c>
      <c r="CK63" s="206">
        <f>200-200</f>
        <v>0</v>
      </c>
      <c r="CL63" s="206">
        <f>200-200</f>
        <v>0</v>
      </c>
      <c r="CM63" s="206">
        <f>200-200</f>
        <v>0</v>
      </c>
      <c r="CN63" s="109"/>
      <c r="CO63" s="206">
        <f>200-200</f>
        <v>0</v>
      </c>
      <c r="CP63" s="206">
        <f>198-198</f>
        <v>0</v>
      </c>
      <c r="CQ63" s="109"/>
      <c r="CR63" s="109"/>
      <c r="CS63" s="109"/>
      <c r="CT63" s="109"/>
      <c r="CU63" s="109"/>
      <c r="CV63" s="109"/>
      <c r="CW63" s="206">
        <f>30-30</f>
        <v>0</v>
      </c>
      <c r="CX63" s="206">
        <f>170-170</f>
        <v>0</v>
      </c>
      <c r="CY63" s="206">
        <f>50-50</f>
        <v>0</v>
      </c>
      <c r="CZ63" s="206">
        <v>4</v>
      </c>
      <c r="DA63" s="206">
        <v>5</v>
      </c>
      <c r="DB63" s="206">
        <v>10</v>
      </c>
      <c r="DC63" s="206">
        <f>50-50</f>
        <v>0</v>
      </c>
      <c r="DD63" s="206">
        <f>50-50</f>
        <v>0</v>
      </c>
      <c r="DE63" s="206">
        <f>50-50</f>
        <v>0</v>
      </c>
      <c r="DF63" s="206">
        <f>50-50</f>
        <v>0</v>
      </c>
      <c r="DG63" s="109"/>
      <c r="DH63" s="109"/>
      <c r="DI63" s="109"/>
      <c r="DJ63" s="109"/>
      <c r="DK63" s="109"/>
      <c r="DL63" s="109"/>
      <c r="DM63" s="206">
        <f>50-50</f>
        <v>0</v>
      </c>
      <c r="DN63" s="109"/>
      <c r="DO63" s="109"/>
      <c r="DP63" s="109"/>
      <c r="DQ63" s="109"/>
      <c r="DR63" s="109"/>
      <c r="DS63" s="109"/>
      <c r="DT63" s="109"/>
      <c r="DU63" s="109"/>
      <c r="DV63" s="109"/>
      <c r="DW63" s="206">
        <f>1000-1000</f>
        <v>0</v>
      </c>
      <c r="DX63" s="206">
        <f>1000-1000</f>
        <v>0</v>
      </c>
      <c r="DY63" s="109"/>
      <c r="DZ63" s="109"/>
      <c r="EA63" s="206">
        <f>1000-1000</f>
        <v>0</v>
      </c>
      <c r="EB63" s="206">
        <f>1000-1000</f>
        <v>0</v>
      </c>
      <c r="EC63" s="206">
        <f>1000-1000</f>
        <v>0</v>
      </c>
      <c r="ED63" s="206">
        <f>1000-1000</f>
        <v>0</v>
      </c>
      <c r="EE63" s="206">
        <f>1000-1000</f>
        <v>0</v>
      </c>
      <c r="EF63" s="109"/>
      <c r="EG63" s="109"/>
      <c r="EH63" s="206">
        <f>1000-1000</f>
        <v>0</v>
      </c>
      <c r="EI63" s="206">
        <f>1000-1000</f>
        <v>0</v>
      </c>
      <c r="EJ63" s="206">
        <f>1000-1000</f>
        <v>0</v>
      </c>
      <c r="EK63" s="206">
        <f>2000-2000</f>
        <v>0</v>
      </c>
      <c r="EL63" s="206">
        <f>2000-2000</f>
        <v>0</v>
      </c>
      <c r="EM63" s="206">
        <f>980-980</f>
        <v>0</v>
      </c>
      <c r="EN63" s="109"/>
      <c r="EO63" s="206">
        <f>970-970</f>
        <v>0</v>
      </c>
      <c r="EP63" s="206">
        <v>40</v>
      </c>
      <c r="EQ63" s="206">
        <v>5</v>
      </c>
      <c r="ER63" s="109"/>
      <c r="ES63" s="206">
        <f>290-290</f>
        <v>0</v>
      </c>
      <c r="ET63" s="206">
        <f>300-300</f>
        <v>0</v>
      </c>
      <c r="EU63" s="206">
        <f>300-300</f>
        <v>0</v>
      </c>
      <c r="EV63" s="109"/>
      <c r="EW63" s="206">
        <f>300-300</f>
        <v>0</v>
      </c>
      <c r="EX63" s="206">
        <f>50-50</f>
        <v>0</v>
      </c>
      <c r="EY63" s="206">
        <f>15-15</f>
        <v>0</v>
      </c>
      <c r="EZ63" s="109"/>
      <c r="FA63" s="206">
        <f>50-50</f>
        <v>0</v>
      </c>
      <c r="FB63" s="109"/>
      <c r="FC63" s="206">
        <f>3000-3000</f>
        <v>0</v>
      </c>
      <c r="FD63" s="206">
        <f>3000-3000</f>
        <v>0</v>
      </c>
      <c r="FE63" s="109"/>
      <c r="FF63" s="109"/>
      <c r="FG63" s="112"/>
      <c r="FH63" s="110" t="s">
        <v>364</v>
      </c>
      <c r="FI63" s="111" t="s">
        <v>365</v>
      </c>
      <c r="FJ63" s="111"/>
      <c r="FK63" s="111" t="s">
        <v>396</v>
      </c>
      <c r="FL63" s="98">
        <f t="shared" si="1"/>
        <v>449</v>
      </c>
      <c r="FM63" s="5" t="s">
        <v>188</v>
      </c>
    </row>
    <row r="64" spans="1:169" s="5" customFormat="1" ht="15" customHeight="1">
      <c r="A64" s="107" t="s">
        <v>368</v>
      </c>
      <c r="B64" s="107" t="s">
        <v>361</v>
      </c>
      <c r="C64" s="107" t="s">
        <v>385</v>
      </c>
      <c r="D64" s="107" t="s">
        <v>65</v>
      </c>
      <c r="E64" s="108" t="s">
        <v>120</v>
      </c>
      <c r="F64" s="107" t="s">
        <v>363</v>
      </c>
      <c r="G64" s="107" t="s">
        <v>907</v>
      </c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09"/>
      <c r="BZ64" s="109"/>
      <c r="CA64" s="109"/>
      <c r="CB64" s="109"/>
      <c r="CC64" s="109"/>
      <c r="CD64" s="109"/>
      <c r="CE64" s="109"/>
      <c r="CF64" s="109"/>
      <c r="CG64" s="109"/>
      <c r="CH64" s="109"/>
      <c r="CI64" s="109"/>
      <c r="CJ64" s="109"/>
      <c r="CK64" s="109"/>
      <c r="CL64" s="109"/>
      <c r="CM64" s="109"/>
      <c r="CN64" s="206">
        <v>20</v>
      </c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9"/>
      <c r="DV64" s="109"/>
      <c r="DW64" s="109"/>
      <c r="DX64" s="109"/>
      <c r="DY64" s="109"/>
      <c r="DZ64" s="10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/>
      <c r="EN64" s="206">
        <f>1000-1000</f>
        <v>0</v>
      </c>
      <c r="EO64" s="109"/>
      <c r="EP64" s="109"/>
      <c r="EQ64" s="109"/>
      <c r="ER64" s="206">
        <f>300-300</f>
        <v>0</v>
      </c>
      <c r="ES64" s="109"/>
      <c r="ET64" s="109"/>
      <c r="EU64" s="109"/>
      <c r="EV64" s="206">
        <f>300-300</f>
        <v>0</v>
      </c>
      <c r="EW64" s="109"/>
      <c r="EX64" s="109"/>
      <c r="EY64" s="109"/>
      <c r="EZ64" s="206">
        <f>50-50</f>
        <v>0</v>
      </c>
      <c r="FA64" s="109"/>
      <c r="FB64" s="109"/>
      <c r="FC64" s="109"/>
      <c r="FD64" s="109"/>
      <c r="FE64" s="109"/>
      <c r="FF64" s="109"/>
      <c r="FG64" s="112"/>
      <c r="FH64" s="110" t="s">
        <v>364</v>
      </c>
      <c r="FI64" s="111" t="s">
        <v>365</v>
      </c>
      <c r="FJ64" s="111"/>
      <c r="FK64" s="111" t="s">
        <v>396</v>
      </c>
      <c r="FL64" s="98">
        <f t="shared" si="1"/>
        <v>20</v>
      </c>
      <c r="FM64" s="5" t="s">
        <v>188</v>
      </c>
    </row>
    <row r="65" spans="1:169" s="5" customFormat="1" ht="15" customHeight="1">
      <c r="A65" s="107" t="s">
        <v>361</v>
      </c>
      <c r="B65" s="107" t="s">
        <v>361</v>
      </c>
      <c r="C65" s="107" t="s">
        <v>385</v>
      </c>
      <c r="D65" s="107" t="s">
        <v>64</v>
      </c>
      <c r="E65" s="108" t="s">
        <v>133</v>
      </c>
      <c r="F65" s="107" t="s">
        <v>363</v>
      </c>
      <c r="G65" s="107" t="s">
        <v>848</v>
      </c>
      <c r="H65" s="224"/>
      <c r="I65" s="224"/>
      <c r="J65" s="224"/>
      <c r="K65" s="224"/>
      <c r="L65" s="224"/>
      <c r="M65" s="224"/>
      <c r="N65" s="225">
        <f>200-200</f>
        <v>0</v>
      </c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6">
        <f>200-200+10</f>
        <v>10</v>
      </c>
      <c r="AF65" s="224"/>
      <c r="AG65" s="225">
        <f>200-200</f>
        <v>0</v>
      </c>
      <c r="AH65" s="225">
        <f>200-200</f>
        <v>0</v>
      </c>
      <c r="AI65" s="224"/>
      <c r="AJ65" s="224"/>
      <c r="AK65" s="224"/>
      <c r="AL65" s="224"/>
      <c r="AM65" s="226">
        <v>10</v>
      </c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24"/>
      <c r="BN65" s="224"/>
      <c r="BO65" s="224"/>
      <c r="BP65" s="224"/>
      <c r="BQ65" s="224"/>
      <c r="BR65" s="224"/>
      <c r="BS65" s="224"/>
      <c r="BT65" s="224"/>
      <c r="BU65" s="224"/>
      <c r="BV65" s="224"/>
      <c r="BW65" s="224"/>
      <c r="BX65" s="224"/>
      <c r="BY65" s="224"/>
      <c r="BZ65" s="224"/>
      <c r="CA65" s="224"/>
      <c r="CB65" s="224"/>
      <c r="CC65" s="224"/>
      <c r="CD65" s="224"/>
      <c r="CE65" s="224"/>
      <c r="CF65" s="224"/>
      <c r="CG65" s="224"/>
      <c r="CH65" s="224"/>
      <c r="CI65" s="224"/>
      <c r="CJ65" s="224"/>
      <c r="CK65" s="224"/>
      <c r="CL65" s="224"/>
      <c r="CM65" s="224"/>
      <c r="CN65" s="224"/>
      <c r="CO65" s="224"/>
      <c r="CP65" s="224"/>
      <c r="CQ65" s="224"/>
      <c r="CR65" s="224"/>
      <c r="CS65" s="224"/>
      <c r="CT65" s="224"/>
      <c r="CU65" s="224"/>
      <c r="CV65" s="224"/>
      <c r="CW65" s="224"/>
      <c r="CX65" s="224"/>
      <c r="CY65" s="224"/>
      <c r="CZ65" s="224"/>
      <c r="DA65" s="224"/>
      <c r="DB65" s="224"/>
      <c r="DC65" s="224"/>
      <c r="DD65" s="224"/>
      <c r="DE65" s="224"/>
      <c r="DF65" s="224"/>
      <c r="DG65" s="224"/>
      <c r="DH65" s="224"/>
      <c r="DI65" s="224"/>
      <c r="DJ65" s="224"/>
      <c r="DK65" s="224"/>
      <c r="DL65" s="224"/>
      <c r="DM65" s="224"/>
      <c r="DN65" s="224"/>
      <c r="DO65" s="224"/>
      <c r="DP65" s="224"/>
      <c r="DQ65" s="224"/>
      <c r="DR65" s="224"/>
      <c r="DS65" s="224"/>
      <c r="DT65" s="224"/>
      <c r="DU65" s="224"/>
      <c r="DV65" s="224"/>
      <c r="DW65" s="224"/>
      <c r="DX65" s="224"/>
      <c r="DY65" s="224"/>
      <c r="DZ65" s="224"/>
      <c r="EA65" s="224"/>
      <c r="EB65" s="224"/>
      <c r="EC65" s="224"/>
      <c r="ED65" s="224"/>
      <c r="EE65" s="224"/>
      <c r="EF65" s="224"/>
      <c r="EG65" s="224"/>
      <c r="EH65" s="224"/>
      <c r="EI65" s="224"/>
      <c r="EJ65" s="224"/>
      <c r="EK65" s="224"/>
      <c r="EL65" s="224"/>
      <c r="EM65" s="224"/>
      <c r="EN65" s="224"/>
      <c r="EO65" s="224"/>
      <c r="EP65" s="224"/>
      <c r="EQ65" s="224"/>
      <c r="ER65" s="224"/>
      <c r="ES65" s="224"/>
      <c r="ET65" s="224"/>
      <c r="EU65" s="224"/>
      <c r="EV65" s="224"/>
      <c r="EW65" s="224"/>
      <c r="EX65" s="224"/>
      <c r="EY65" s="224"/>
      <c r="EZ65" s="224"/>
      <c r="FA65" s="224"/>
      <c r="FB65" s="224"/>
      <c r="FC65" s="224"/>
      <c r="FD65" s="224"/>
      <c r="FE65" s="224"/>
      <c r="FF65" s="224"/>
      <c r="FG65" s="112"/>
      <c r="FH65" s="110" t="s">
        <v>364</v>
      </c>
      <c r="FI65" s="111" t="s">
        <v>365</v>
      </c>
      <c r="FJ65" s="111" t="s">
        <v>397</v>
      </c>
      <c r="FK65" s="111" t="s">
        <v>398</v>
      </c>
      <c r="FL65" s="98">
        <f t="shared" si="1"/>
        <v>20</v>
      </c>
      <c r="FM65" s="5" t="s">
        <v>190</v>
      </c>
    </row>
    <row r="66" spans="1:169" s="5" customFormat="1" ht="15" customHeight="1">
      <c r="A66" s="107" t="s">
        <v>361</v>
      </c>
      <c r="B66" s="107" t="s">
        <v>361</v>
      </c>
      <c r="C66" s="107" t="s">
        <v>385</v>
      </c>
      <c r="D66" s="107" t="s">
        <v>63</v>
      </c>
      <c r="E66" s="108" t="s">
        <v>133</v>
      </c>
      <c r="F66" s="107" t="s">
        <v>363</v>
      </c>
      <c r="G66" s="107" t="s">
        <v>849</v>
      </c>
      <c r="H66" s="227"/>
      <c r="I66" s="227"/>
      <c r="J66" s="227"/>
      <c r="K66" s="227"/>
      <c r="L66" s="228">
        <f>100-100</f>
        <v>0</v>
      </c>
      <c r="M66" s="227"/>
      <c r="N66" s="227"/>
      <c r="O66" s="228">
        <f>200-200</f>
        <v>0</v>
      </c>
      <c r="P66" s="228">
        <f>300-300</f>
        <v>0</v>
      </c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8">
        <f>200-200</f>
        <v>0</v>
      </c>
      <c r="AC66" s="228">
        <f>200-200</f>
        <v>0</v>
      </c>
      <c r="AD66" s="227"/>
      <c r="AE66" s="227"/>
      <c r="AF66" s="227"/>
      <c r="AG66" s="227"/>
      <c r="AH66" s="227"/>
      <c r="AI66" s="227"/>
      <c r="AJ66" s="227"/>
      <c r="AK66" s="228">
        <f>200-200</f>
        <v>0</v>
      </c>
      <c r="AL66" s="227"/>
      <c r="AM66" s="227"/>
      <c r="AN66" s="227"/>
      <c r="AO66" s="222">
        <v>20</v>
      </c>
      <c r="AP66" s="227"/>
      <c r="AQ66" s="227"/>
      <c r="AR66" s="227"/>
      <c r="AS66" s="227"/>
      <c r="AT66" s="223">
        <f>300-300+40</f>
        <v>40</v>
      </c>
      <c r="AU66" s="227"/>
      <c r="AV66" s="227"/>
      <c r="AW66" s="227"/>
      <c r="AX66" s="227"/>
      <c r="AY66" s="227"/>
      <c r="AZ66" s="228">
        <f>200-200</f>
        <v>0</v>
      </c>
      <c r="BA66" s="227"/>
      <c r="BB66" s="227"/>
      <c r="BC66" s="227"/>
      <c r="BD66" s="223">
        <f>200-200+30</f>
        <v>30</v>
      </c>
      <c r="BE66" s="227"/>
      <c r="BF66" s="227"/>
      <c r="BG66" s="227"/>
      <c r="BH66" s="227"/>
      <c r="BI66" s="227"/>
      <c r="BJ66" s="227"/>
      <c r="BK66" s="227"/>
      <c r="BL66" s="227"/>
      <c r="BM66" s="227"/>
      <c r="BN66" s="227"/>
      <c r="BO66" s="227"/>
      <c r="BP66" s="223">
        <v>10</v>
      </c>
      <c r="BQ66" s="227"/>
      <c r="BR66" s="227"/>
      <c r="BS66" s="223">
        <v>30</v>
      </c>
      <c r="BT66" s="223">
        <v>20</v>
      </c>
      <c r="BU66" s="227"/>
      <c r="BV66" s="223">
        <v>5</v>
      </c>
      <c r="BW66" s="227"/>
      <c r="BX66" s="227"/>
      <c r="BY66" s="227"/>
      <c r="BZ66" s="227"/>
      <c r="CA66" s="227"/>
      <c r="CB66" s="227"/>
      <c r="CC66" s="223">
        <v>20</v>
      </c>
      <c r="CD66" s="227"/>
      <c r="CE66" s="227"/>
      <c r="CF66" s="223">
        <v>10</v>
      </c>
      <c r="CG66" s="223">
        <v>5</v>
      </c>
      <c r="CH66" s="227"/>
      <c r="CI66" s="227"/>
      <c r="CJ66" s="227"/>
      <c r="CK66" s="223">
        <v>5</v>
      </c>
      <c r="CL66" s="227"/>
      <c r="CM66" s="227"/>
      <c r="CN66" s="227"/>
      <c r="CO66" s="227"/>
      <c r="CP66" s="227"/>
      <c r="CQ66" s="227"/>
      <c r="CR66" s="227"/>
      <c r="CS66" s="227"/>
      <c r="CT66" s="227"/>
      <c r="CU66" s="227"/>
      <c r="CV66" s="227"/>
      <c r="CW66" s="227"/>
      <c r="CX66" s="227"/>
      <c r="CY66" s="227"/>
      <c r="CZ66" s="227"/>
      <c r="DA66" s="227"/>
      <c r="DB66" s="227"/>
      <c r="DC66" s="227"/>
      <c r="DD66" s="227"/>
      <c r="DE66" s="227"/>
      <c r="DF66" s="227"/>
      <c r="DG66" s="227"/>
      <c r="DH66" s="227"/>
      <c r="DI66" s="227"/>
      <c r="DJ66" s="227"/>
      <c r="DK66" s="227"/>
      <c r="DL66" s="227"/>
      <c r="DM66" s="227"/>
      <c r="DN66" s="227"/>
      <c r="DO66" s="227"/>
      <c r="DP66" s="227"/>
      <c r="DQ66" s="227"/>
      <c r="DR66" s="227"/>
      <c r="DS66" s="227"/>
      <c r="DT66" s="227"/>
      <c r="DU66" s="227"/>
      <c r="DV66" s="227"/>
      <c r="DW66" s="227"/>
      <c r="DX66" s="227"/>
      <c r="DY66" s="227"/>
      <c r="DZ66" s="227"/>
      <c r="EA66" s="228">
        <f>100-100</f>
        <v>0</v>
      </c>
      <c r="EB66" s="228">
        <f>100-100</f>
        <v>0</v>
      </c>
      <c r="EC66" s="227"/>
      <c r="ED66" s="227"/>
      <c r="EE66" s="228">
        <f>100-100</f>
        <v>0</v>
      </c>
      <c r="EF66" s="227"/>
      <c r="EG66" s="227"/>
      <c r="EH66" s="228">
        <f>100-100</f>
        <v>0</v>
      </c>
      <c r="EI66" s="227"/>
      <c r="EJ66" s="228">
        <f>200-200</f>
        <v>0</v>
      </c>
      <c r="EK66" s="227"/>
      <c r="EL66" s="227"/>
      <c r="EM66" s="223">
        <v>5</v>
      </c>
      <c r="EN66" s="227"/>
      <c r="EO66" s="227"/>
      <c r="EP66" s="223">
        <v>5</v>
      </c>
      <c r="EQ66" s="227"/>
      <c r="ER66" s="227"/>
      <c r="ES66" s="227"/>
      <c r="ET66" s="227"/>
      <c r="EU66" s="227"/>
      <c r="EV66" s="227"/>
      <c r="EW66" s="227"/>
      <c r="EX66" s="227"/>
      <c r="EY66" s="227"/>
      <c r="EZ66" s="227"/>
      <c r="FA66" s="227"/>
      <c r="FB66" s="227"/>
      <c r="FC66" s="227"/>
      <c r="FD66" s="227"/>
      <c r="FE66" s="227"/>
      <c r="FF66" s="227"/>
      <c r="FG66" s="112"/>
      <c r="FH66" s="110" t="s">
        <v>364</v>
      </c>
      <c r="FI66" s="111" t="s">
        <v>365</v>
      </c>
      <c r="FJ66" s="111" t="s">
        <v>397</v>
      </c>
      <c r="FK66" s="111" t="s">
        <v>398</v>
      </c>
      <c r="FL66" s="98">
        <f t="shared" si="1"/>
        <v>205</v>
      </c>
      <c r="FM66" s="5" t="s">
        <v>190</v>
      </c>
    </row>
    <row r="67" spans="1:169" s="5" customFormat="1" ht="15" customHeight="1">
      <c r="A67" s="107" t="s">
        <v>368</v>
      </c>
      <c r="B67" s="107" t="s">
        <v>361</v>
      </c>
      <c r="C67" s="107" t="s">
        <v>385</v>
      </c>
      <c r="D67" s="107" t="s">
        <v>64</v>
      </c>
      <c r="E67" s="108" t="s">
        <v>121</v>
      </c>
      <c r="F67" s="107" t="s">
        <v>363</v>
      </c>
      <c r="G67" s="107" t="s">
        <v>844</v>
      </c>
      <c r="H67" s="205"/>
      <c r="I67" s="206">
        <f>200-200</f>
        <v>0</v>
      </c>
      <c r="J67" s="205"/>
      <c r="K67" s="206">
        <f>200-200</f>
        <v>0</v>
      </c>
      <c r="L67" s="205"/>
      <c r="M67" s="205"/>
      <c r="N67" s="206">
        <f>200-200</f>
        <v>0</v>
      </c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6">
        <v>0</v>
      </c>
      <c r="AF67" s="205"/>
      <c r="AG67" s="206">
        <f>200-200</f>
        <v>0</v>
      </c>
      <c r="AH67" s="206">
        <f>200-200</f>
        <v>0</v>
      </c>
      <c r="AI67" s="205"/>
      <c r="AJ67" s="205"/>
      <c r="AK67" s="205"/>
      <c r="AL67" s="205"/>
      <c r="AM67" s="205">
        <v>30</v>
      </c>
      <c r="AN67" s="205"/>
      <c r="AO67" s="205"/>
      <c r="AP67" s="206">
        <f>200-200</f>
        <v>0</v>
      </c>
      <c r="AQ67" s="206">
        <f>200-200</f>
        <v>0</v>
      </c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05"/>
      <c r="BS67" s="205"/>
      <c r="BT67" s="205"/>
      <c r="BU67" s="205"/>
      <c r="BV67" s="205"/>
      <c r="BW67" s="205"/>
      <c r="BX67" s="205"/>
      <c r="BY67" s="205"/>
      <c r="BZ67" s="205"/>
      <c r="CA67" s="205"/>
      <c r="CB67" s="205"/>
      <c r="CC67" s="205"/>
      <c r="CD67" s="205"/>
      <c r="CE67" s="205"/>
      <c r="CF67" s="205"/>
      <c r="CG67" s="205"/>
      <c r="CH67" s="205"/>
      <c r="CI67" s="205"/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5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  <c r="DE67" s="205"/>
      <c r="DF67" s="205"/>
      <c r="DG67" s="205"/>
      <c r="DH67" s="205"/>
      <c r="DI67" s="205"/>
      <c r="DJ67" s="205"/>
      <c r="DK67" s="205"/>
      <c r="DL67" s="205"/>
      <c r="DM67" s="205"/>
      <c r="DN67" s="205"/>
      <c r="DO67" s="205"/>
      <c r="DP67" s="205"/>
      <c r="DQ67" s="206">
        <f>100-100</f>
        <v>0</v>
      </c>
      <c r="DR67" s="205"/>
      <c r="DS67" s="205"/>
      <c r="DT67" s="206">
        <f>200-200</f>
        <v>0</v>
      </c>
      <c r="DU67" s="205"/>
      <c r="DV67" s="205"/>
      <c r="DW67" s="205"/>
      <c r="DX67" s="205"/>
      <c r="DY67" s="205"/>
      <c r="DZ67" s="205"/>
      <c r="EA67" s="205"/>
      <c r="EB67" s="205"/>
      <c r="EC67" s="205"/>
      <c r="ED67" s="205"/>
      <c r="EE67" s="205"/>
      <c r="EF67" s="205"/>
      <c r="EG67" s="205"/>
      <c r="EH67" s="205"/>
      <c r="EI67" s="205"/>
      <c r="EJ67" s="205"/>
      <c r="EK67" s="205"/>
      <c r="EL67" s="205"/>
      <c r="EM67" s="205"/>
      <c r="EN67" s="205"/>
      <c r="EO67" s="205"/>
      <c r="EP67" s="205"/>
      <c r="EQ67" s="205"/>
      <c r="ER67" s="205"/>
      <c r="ES67" s="205"/>
      <c r="ET67" s="205"/>
      <c r="EU67" s="205"/>
      <c r="EV67" s="205"/>
      <c r="EW67" s="205"/>
      <c r="EX67" s="205"/>
      <c r="EY67" s="205"/>
      <c r="EZ67" s="205"/>
      <c r="FA67" s="205"/>
      <c r="FB67" s="205"/>
      <c r="FC67" s="205"/>
      <c r="FD67" s="205"/>
      <c r="FE67" s="205"/>
      <c r="FF67" s="205"/>
      <c r="FG67" s="207"/>
      <c r="FH67" s="110" t="s">
        <v>364</v>
      </c>
      <c r="FI67" s="111" t="s">
        <v>365</v>
      </c>
      <c r="FJ67" s="111"/>
      <c r="FK67" s="111" t="s">
        <v>396</v>
      </c>
      <c r="FL67" s="98">
        <f t="shared" si="1"/>
        <v>30</v>
      </c>
      <c r="FM67" s="5" t="s">
        <v>189</v>
      </c>
    </row>
    <row r="68" spans="1:169" s="5" customFormat="1" ht="15" customHeight="1">
      <c r="A68" s="107" t="s">
        <v>368</v>
      </c>
      <c r="B68" s="107" t="s">
        <v>361</v>
      </c>
      <c r="C68" s="107" t="s">
        <v>385</v>
      </c>
      <c r="D68" s="107" t="s">
        <v>63</v>
      </c>
      <c r="E68" s="108" t="s">
        <v>121</v>
      </c>
      <c r="F68" s="107" t="s">
        <v>363</v>
      </c>
      <c r="G68" s="107" t="s">
        <v>844</v>
      </c>
      <c r="H68" s="205"/>
      <c r="I68" s="205"/>
      <c r="J68" s="205"/>
      <c r="K68" s="205"/>
      <c r="L68" s="206">
        <f>200-200</f>
        <v>0</v>
      </c>
      <c r="M68" s="205"/>
      <c r="N68" s="205"/>
      <c r="O68" s="206">
        <f>200-200</f>
        <v>0</v>
      </c>
      <c r="P68" s="206">
        <f>200-200</f>
        <v>0</v>
      </c>
      <c r="Q68" s="205"/>
      <c r="R68" s="205"/>
      <c r="S68" s="206">
        <f>100-100</f>
        <v>0</v>
      </c>
      <c r="T68" s="205"/>
      <c r="U68" s="206">
        <f>100-100</f>
        <v>0</v>
      </c>
      <c r="V68" s="205"/>
      <c r="W68" s="205"/>
      <c r="X68" s="205"/>
      <c r="Y68" s="205"/>
      <c r="Z68" s="205"/>
      <c r="AA68" s="206">
        <f>100-100</f>
        <v>0</v>
      </c>
      <c r="AB68" s="206">
        <f>200-200</f>
        <v>0</v>
      </c>
      <c r="AC68" s="206">
        <f>100-100</f>
        <v>0</v>
      </c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6">
        <f>200-200</f>
        <v>0</v>
      </c>
      <c r="AU68" s="205"/>
      <c r="AV68" s="205"/>
      <c r="AW68" s="205"/>
      <c r="AX68" s="205"/>
      <c r="AY68" s="205"/>
      <c r="AZ68" s="205"/>
      <c r="BA68" s="205"/>
      <c r="BB68" s="205"/>
      <c r="BC68" s="205"/>
      <c r="BD68" s="206">
        <f>100-100</f>
        <v>0</v>
      </c>
      <c r="BE68" s="205"/>
      <c r="BF68" s="206">
        <f>100-100</f>
        <v>0</v>
      </c>
      <c r="BG68" s="205"/>
      <c r="BH68" s="205"/>
      <c r="BI68" s="205"/>
      <c r="BJ68" s="205"/>
      <c r="BK68" s="205"/>
      <c r="BL68" s="205"/>
      <c r="BM68" s="205"/>
      <c r="BN68" s="205"/>
      <c r="BO68" s="205"/>
      <c r="BP68" s="237">
        <v>20</v>
      </c>
      <c r="BQ68" s="206">
        <f>100-100</f>
        <v>0</v>
      </c>
      <c r="BR68" s="237">
        <v>30</v>
      </c>
      <c r="BS68" s="237">
        <v>50</v>
      </c>
      <c r="BT68" s="237">
        <v>20</v>
      </c>
      <c r="BU68" s="205"/>
      <c r="BV68" s="206">
        <f>200-200</f>
        <v>0</v>
      </c>
      <c r="BW68" s="206">
        <f>200-200</f>
        <v>0</v>
      </c>
      <c r="BX68" s="206">
        <f>200-200</f>
        <v>0</v>
      </c>
      <c r="BY68" s="206">
        <f>200-200</f>
        <v>0</v>
      </c>
      <c r="BZ68" s="206">
        <f>200-200</f>
        <v>0</v>
      </c>
      <c r="CA68" s="205"/>
      <c r="CB68" s="206">
        <f>200-200</f>
        <v>0</v>
      </c>
      <c r="CC68" s="237">
        <v>40</v>
      </c>
      <c r="CD68" s="206">
        <f>100-100</f>
        <v>0</v>
      </c>
      <c r="CE68" s="206">
        <f>200-200</f>
        <v>0</v>
      </c>
      <c r="CF68" s="206">
        <f>200-200</f>
        <v>0</v>
      </c>
      <c r="CG68" s="206">
        <f>200-200</f>
        <v>0</v>
      </c>
      <c r="CH68" s="206">
        <f>200-200</f>
        <v>0</v>
      </c>
      <c r="CI68" s="237">
        <v>4</v>
      </c>
      <c r="CJ68" s="237">
        <v>5</v>
      </c>
      <c r="CK68" s="206">
        <f>200-200</f>
        <v>0</v>
      </c>
      <c r="CL68" s="205"/>
      <c r="CM68" s="206">
        <f>200-200</f>
        <v>0</v>
      </c>
      <c r="CN68" s="205"/>
      <c r="CO68" s="205"/>
      <c r="CP68" s="237">
        <v>5</v>
      </c>
      <c r="CQ68" s="205"/>
      <c r="CR68" s="205"/>
      <c r="CS68" s="205"/>
      <c r="CT68" s="205"/>
      <c r="CU68" s="205"/>
      <c r="CV68" s="230"/>
      <c r="CW68" s="206">
        <f>200-200</f>
        <v>0</v>
      </c>
      <c r="CX68" s="206">
        <f>200-200</f>
        <v>0</v>
      </c>
      <c r="CY68" s="206">
        <f>20-20</f>
        <v>0</v>
      </c>
      <c r="CZ68" s="206">
        <v>0</v>
      </c>
      <c r="DA68" s="237">
        <v>5</v>
      </c>
      <c r="DB68" s="237">
        <v>10</v>
      </c>
      <c r="DC68" s="205"/>
      <c r="DD68" s="206">
        <f>20-20</f>
        <v>0</v>
      </c>
      <c r="DE68" s="206">
        <f>20-20</f>
        <v>0</v>
      </c>
      <c r="DF68" s="205"/>
      <c r="DG68" s="205"/>
      <c r="DH68" s="205"/>
      <c r="DI68" s="205"/>
      <c r="DJ68" s="205"/>
      <c r="DK68" s="205"/>
      <c r="DL68" s="205"/>
      <c r="DM68" s="206">
        <f>20-20</f>
        <v>0</v>
      </c>
      <c r="DN68" s="205"/>
      <c r="DO68" s="205"/>
      <c r="DP68" s="205"/>
      <c r="DQ68" s="205"/>
      <c r="DR68" s="211">
        <f>100-100+100</f>
        <v>100</v>
      </c>
      <c r="DS68" s="205"/>
      <c r="DT68" s="205"/>
      <c r="DU68" s="205"/>
      <c r="DV68" s="205"/>
      <c r="DW68" s="205"/>
      <c r="DX68" s="205"/>
      <c r="DY68" s="205"/>
      <c r="DZ68" s="205"/>
      <c r="EA68" s="206">
        <f>200-200</f>
        <v>0</v>
      </c>
      <c r="EB68" s="206">
        <f>20-20</f>
        <v>0</v>
      </c>
      <c r="EC68" s="206">
        <f>200-200</f>
        <v>0</v>
      </c>
      <c r="ED68" s="205"/>
      <c r="EE68" s="206">
        <f>200-200</f>
        <v>0</v>
      </c>
      <c r="EF68" s="205"/>
      <c r="EG68" s="206">
        <f>200-200</f>
        <v>0</v>
      </c>
      <c r="EH68" s="206">
        <f>200-200</f>
        <v>0</v>
      </c>
      <c r="EI68" s="205"/>
      <c r="EJ68" s="206">
        <f>200-200</f>
        <v>0</v>
      </c>
      <c r="EK68" s="205"/>
      <c r="EL68" s="205"/>
      <c r="EM68" s="237">
        <v>10</v>
      </c>
      <c r="EN68" s="205"/>
      <c r="EO68" s="206">
        <f>100-100</f>
        <v>0</v>
      </c>
      <c r="EP68" s="237">
        <v>20</v>
      </c>
      <c r="EQ68" s="230"/>
      <c r="ER68" s="205"/>
      <c r="ES68" s="206">
        <f>60-60</f>
        <v>0</v>
      </c>
      <c r="ET68" s="206">
        <f>60-60</f>
        <v>0</v>
      </c>
      <c r="EU68" s="205"/>
      <c r="EV68" s="205"/>
      <c r="EW68" s="206">
        <f>60-60</f>
        <v>0</v>
      </c>
      <c r="EX68" s="206">
        <f>20-20</f>
        <v>0</v>
      </c>
      <c r="EY68" s="205"/>
      <c r="EZ68" s="205"/>
      <c r="FA68" s="206">
        <f>20-20</f>
        <v>0</v>
      </c>
      <c r="FB68" s="205"/>
      <c r="FC68" s="206">
        <f>300-300</f>
        <v>0</v>
      </c>
      <c r="FD68" s="206">
        <f>300-300</f>
        <v>0</v>
      </c>
      <c r="FE68" s="205"/>
      <c r="FF68" s="205"/>
      <c r="FG68" s="207"/>
      <c r="FH68" s="110" t="s">
        <v>364</v>
      </c>
      <c r="FI68" s="111" t="s">
        <v>365</v>
      </c>
      <c r="FJ68" s="111"/>
      <c r="FK68" s="111" t="s">
        <v>396</v>
      </c>
      <c r="FL68" s="98">
        <f t="shared" si="1"/>
        <v>319</v>
      </c>
      <c r="FM68" s="5" t="s">
        <v>189</v>
      </c>
    </row>
    <row r="69" spans="1:169" s="5" customFormat="1" ht="15" customHeight="1">
      <c r="A69" s="107" t="s">
        <v>368</v>
      </c>
      <c r="B69" s="107" t="s">
        <v>361</v>
      </c>
      <c r="C69" s="107" t="s">
        <v>385</v>
      </c>
      <c r="D69" s="107" t="s">
        <v>65</v>
      </c>
      <c r="E69" s="108" t="s">
        <v>121</v>
      </c>
      <c r="F69" s="107" t="s">
        <v>363</v>
      </c>
      <c r="G69" s="107" t="s">
        <v>838</v>
      </c>
      <c r="H69" s="205"/>
      <c r="I69" s="205"/>
      <c r="J69" s="206">
        <f>200-200</f>
        <v>0</v>
      </c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  <c r="AS69" s="205"/>
      <c r="AT69" s="205"/>
      <c r="AU69" s="205"/>
      <c r="AV69" s="205"/>
      <c r="AW69" s="205"/>
      <c r="AX69" s="205"/>
      <c r="AY69" s="205"/>
      <c r="AZ69" s="205"/>
      <c r="BA69" s="205"/>
      <c r="BB69" s="205"/>
      <c r="BC69" s="205"/>
      <c r="BD69" s="205"/>
      <c r="BE69" s="205"/>
      <c r="BF69" s="205"/>
      <c r="BG69" s="205"/>
      <c r="BH69" s="205"/>
      <c r="BI69" s="205"/>
      <c r="BJ69" s="205"/>
      <c r="BK69" s="205"/>
      <c r="BL69" s="205"/>
      <c r="BM69" s="205"/>
      <c r="BN69" s="205"/>
      <c r="BO69" s="205"/>
      <c r="BP69" s="205"/>
      <c r="BQ69" s="205"/>
      <c r="BR69" s="205"/>
      <c r="BS69" s="205"/>
      <c r="BT69" s="205"/>
      <c r="BU69" s="205"/>
      <c r="BV69" s="205"/>
      <c r="BW69" s="205"/>
      <c r="BX69" s="205"/>
      <c r="BY69" s="205"/>
      <c r="BZ69" s="205"/>
      <c r="CA69" s="205"/>
      <c r="CB69" s="205"/>
      <c r="CC69" s="205"/>
      <c r="CD69" s="205"/>
      <c r="CE69" s="205"/>
      <c r="CF69" s="205"/>
      <c r="CG69" s="205"/>
      <c r="CH69" s="205"/>
      <c r="CI69" s="205"/>
      <c r="CJ69" s="205"/>
      <c r="CK69" s="205"/>
      <c r="CL69" s="205"/>
      <c r="CM69" s="205"/>
      <c r="CN69" s="206">
        <f>200-200</f>
        <v>0</v>
      </c>
      <c r="CO69" s="205"/>
      <c r="CP69" s="248"/>
      <c r="CQ69" s="205"/>
      <c r="CR69" s="205"/>
      <c r="CS69" s="205"/>
      <c r="CT69" s="205"/>
      <c r="CU69" s="205"/>
      <c r="CV69" s="230"/>
      <c r="CW69" s="205"/>
      <c r="CX69" s="205"/>
      <c r="CY69" s="205"/>
      <c r="CZ69" s="205"/>
      <c r="DA69" s="205"/>
      <c r="DB69" s="205"/>
      <c r="DC69" s="205"/>
      <c r="DD69" s="205"/>
      <c r="DE69" s="205"/>
      <c r="DF69" s="205"/>
      <c r="DG69" s="205"/>
      <c r="DH69" s="205"/>
      <c r="DI69" s="205"/>
      <c r="DJ69" s="205"/>
      <c r="DK69" s="205"/>
      <c r="DL69" s="205"/>
      <c r="DM69" s="205"/>
      <c r="DN69" s="205"/>
      <c r="DO69" s="205"/>
      <c r="DP69" s="205"/>
      <c r="DQ69" s="205"/>
      <c r="DR69" s="205"/>
      <c r="DS69" s="205"/>
      <c r="DT69" s="205"/>
      <c r="DU69" s="205"/>
      <c r="DV69" s="205"/>
      <c r="DW69" s="205"/>
      <c r="DX69" s="205"/>
      <c r="DY69" s="205"/>
      <c r="DZ69" s="205"/>
      <c r="EA69" s="205"/>
      <c r="EB69" s="205"/>
      <c r="EC69" s="205"/>
      <c r="ED69" s="205"/>
      <c r="EE69" s="205"/>
      <c r="EF69" s="205"/>
      <c r="EG69" s="205"/>
      <c r="EH69" s="205"/>
      <c r="EI69" s="205"/>
      <c r="EJ69" s="205"/>
      <c r="EK69" s="205"/>
      <c r="EL69" s="205"/>
      <c r="EM69" s="205"/>
      <c r="EN69" s="205"/>
      <c r="EO69" s="205"/>
      <c r="EP69" s="205"/>
      <c r="EQ69" s="205"/>
      <c r="ER69" s="206">
        <f>60-60</f>
        <v>0</v>
      </c>
      <c r="ES69" s="205"/>
      <c r="ET69" s="205"/>
      <c r="EU69" s="205"/>
      <c r="EV69" s="206">
        <f>60-60</f>
        <v>0</v>
      </c>
      <c r="EW69" s="205"/>
      <c r="EX69" s="205"/>
      <c r="EY69" s="205"/>
      <c r="EZ69" s="206">
        <f>20-20</f>
        <v>0</v>
      </c>
      <c r="FA69" s="205"/>
      <c r="FB69" s="205"/>
      <c r="FC69" s="205"/>
      <c r="FD69" s="205"/>
      <c r="FE69" s="205"/>
      <c r="FF69" s="205"/>
      <c r="FG69" s="207"/>
      <c r="FH69" s="110" t="s">
        <v>364</v>
      </c>
      <c r="FI69" s="111" t="s">
        <v>365</v>
      </c>
      <c r="FJ69" s="111"/>
      <c r="FK69" s="111" t="s">
        <v>396</v>
      </c>
      <c r="FL69" s="98">
        <f t="shared" si="1"/>
        <v>0</v>
      </c>
      <c r="FM69" s="5" t="s">
        <v>189</v>
      </c>
    </row>
    <row r="70" spans="1:169" s="5" customFormat="1" ht="15" customHeight="1">
      <c r="A70" s="107" t="s">
        <v>368</v>
      </c>
      <c r="B70" s="107" t="s">
        <v>361</v>
      </c>
      <c r="C70" s="107" t="s">
        <v>385</v>
      </c>
      <c r="D70" s="107" t="s">
        <v>918</v>
      </c>
      <c r="E70" s="108" t="s">
        <v>125</v>
      </c>
      <c r="F70" s="107" t="s">
        <v>363</v>
      </c>
      <c r="G70" s="107" t="s">
        <v>919</v>
      </c>
      <c r="H70" s="205"/>
      <c r="I70" s="206">
        <f>40-40</f>
        <v>0</v>
      </c>
      <c r="J70" s="205"/>
      <c r="K70" s="206">
        <f>30-30</f>
        <v>0</v>
      </c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6">
        <f>10-10</f>
        <v>0</v>
      </c>
      <c r="AF70" s="205"/>
      <c r="AG70" s="206">
        <f>20-20</f>
        <v>0</v>
      </c>
      <c r="AH70" s="206">
        <f>30-30</f>
        <v>0</v>
      </c>
      <c r="AI70" s="205"/>
      <c r="AJ70" s="205"/>
      <c r="AK70" s="205"/>
      <c r="AL70" s="205"/>
      <c r="AM70" s="205"/>
      <c r="AN70" s="205"/>
      <c r="AO70" s="205"/>
      <c r="AP70" s="205"/>
      <c r="AQ70" s="206">
        <f>40-40</f>
        <v>0</v>
      </c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5"/>
      <c r="BS70" s="205"/>
      <c r="BT70" s="205"/>
      <c r="BU70" s="205"/>
      <c r="BV70" s="205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>
        <v>5</v>
      </c>
      <c r="CO70" s="205"/>
      <c r="CP70" s="248"/>
      <c r="CQ70" s="205"/>
      <c r="CR70" s="205"/>
      <c r="CS70" s="205"/>
      <c r="CT70" s="205"/>
      <c r="CU70" s="205"/>
      <c r="CV70" s="230"/>
      <c r="CW70" s="205"/>
      <c r="CX70" s="205"/>
      <c r="CY70" s="205"/>
      <c r="CZ70" s="205"/>
      <c r="DA70" s="205"/>
      <c r="DB70" s="205"/>
      <c r="DC70" s="205"/>
      <c r="DD70" s="205"/>
      <c r="DE70" s="205"/>
      <c r="DF70" s="205"/>
      <c r="DG70" s="205"/>
      <c r="DH70" s="205"/>
      <c r="DI70" s="205"/>
      <c r="DJ70" s="205"/>
      <c r="DK70" s="205"/>
      <c r="DL70" s="205"/>
      <c r="DM70" s="205"/>
      <c r="DN70" s="205"/>
      <c r="DO70" s="205"/>
      <c r="DP70" s="205"/>
      <c r="DQ70" s="205"/>
      <c r="DR70" s="205"/>
      <c r="DS70" s="205"/>
      <c r="DT70" s="205"/>
      <c r="DU70" s="205"/>
      <c r="DV70" s="205"/>
      <c r="DW70" s="205"/>
      <c r="DX70" s="205"/>
      <c r="DY70" s="205"/>
      <c r="DZ70" s="205"/>
      <c r="EA70" s="205"/>
      <c r="EB70" s="205"/>
      <c r="EC70" s="205"/>
      <c r="ED70" s="205"/>
      <c r="EE70" s="205"/>
      <c r="EF70" s="205"/>
      <c r="EG70" s="205"/>
      <c r="EH70" s="205"/>
      <c r="EI70" s="205"/>
      <c r="EJ70" s="205"/>
      <c r="EK70" s="205"/>
      <c r="EL70" s="205"/>
      <c r="EM70" s="205"/>
      <c r="EN70" s="205"/>
      <c r="EO70" s="205"/>
      <c r="EP70" s="205"/>
      <c r="EQ70" s="205"/>
      <c r="ER70" s="205"/>
      <c r="ES70" s="205"/>
      <c r="ET70" s="205"/>
      <c r="EU70" s="205"/>
      <c r="EV70" s="205"/>
      <c r="EW70" s="205"/>
      <c r="EX70" s="205"/>
      <c r="EY70" s="205"/>
      <c r="EZ70" s="205"/>
      <c r="FA70" s="205"/>
      <c r="FB70" s="205"/>
      <c r="FC70" s="205"/>
      <c r="FD70" s="205"/>
      <c r="FE70" s="205"/>
      <c r="FF70" s="205"/>
      <c r="FG70" s="112"/>
      <c r="FH70" s="110" t="s">
        <v>364</v>
      </c>
      <c r="FI70" s="111" t="s">
        <v>365</v>
      </c>
      <c r="FJ70" s="111" t="s">
        <v>399</v>
      </c>
      <c r="FK70" s="111" t="s">
        <v>400</v>
      </c>
      <c r="FL70" s="98">
        <f t="shared" si="1"/>
        <v>5</v>
      </c>
      <c r="FM70" s="5" t="s">
        <v>190</v>
      </c>
    </row>
    <row r="71" spans="1:169" s="5" customFormat="1" ht="15" customHeight="1">
      <c r="A71" s="107" t="s">
        <v>368</v>
      </c>
      <c r="B71" s="107" t="s">
        <v>361</v>
      </c>
      <c r="C71" s="107" t="s">
        <v>385</v>
      </c>
      <c r="D71" s="107" t="s">
        <v>63</v>
      </c>
      <c r="E71" s="108" t="s">
        <v>125</v>
      </c>
      <c r="F71" s="107" t="s">
        <v>363</v>
      </c>
      <c r="G71" s="107" t="s">
        <v>850</v>
      </c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6"/>
      <c r="T71" s="205"/>
      <c r="U71" s="206"/>
      <c r="V71" s="205"/>
      <c r="W71" s="205"/>
      <c r="X71" s="205"/>
      <c r="Y71" s="205"/>
      <c r="Z71" s="205"/>
      <c r="AA71" s="206"/>
      <c r="AB71" s="205"/>
      <c r="AC71" s="206">
        <v>20</v>
      </c>
      <c r="AD71" s="205"/>
      <c r="AE71" s="205"/>
      <c r="AF71" s="205"/>
      <c r="AG71" s="205"/>
      <c r="AH71" s="205"/>
      <c r="AI71" s="205"/>
      <c r="AJ71" s="205"/>
      <c r="AK71" s="205"/>
      <c r="AL71" s="205"/>
      <c r="AM71" s="205"/>
      <c r="AN71" s="205"/>
      <c r="AO71" s="206">
        <v>10</v>
      </c>
      <c r="AP71" s="205"/>
      <c r="AQ71" s="205"/>
      <c r="AR71" s="205"/>
      <c r="AS71" s="205"/>
      <c r="AT71" s="206">
        <v>40</v>
      </c>
      <c r="AU71" s="205"/>
      <c r="AV71" s="205"/>
      <c r="AW71" s="205"/>
      <c r="AX71" s="205"/>
      <c r="AY71" s="205"/>
      <c r="AZ71" s="205"/>
      <c r="BA71" s="205"/>
      <c r="BB71" s="205"/>
      <c r="BC71" s="205"/>
      <c r="BD71" s="206">
        <v>20</v>
      </c>
      <c r="BE71" s="205"/>
      <c r="BF71" s="206"/>
      <c r="BG71" s="205"/>
      <c r="BH71" s="205"/>
      <c r="BI71" s="205"/>
      <c r="BJ71" s="205"/>
      <c r="BK71" s="205"/>
      <c r="BL71" s="205"/>
      <c r="BM71" s="205"/>
      <c r="BN71" s="205"/>
      <c r="BO71" s="205"/>
      <c r="BP71" s="205">
        <v>5</v>
      </c>
      <c r="BQ71" s="205"/>
      <c r="BR71" s="205"/>
      <c r="BS71" s="205">
        <v>10</v>
      </c>
      <c r="BT71" s="205"/>
      <c r="BU71" s="205"/>
      <c r="BV71" s="205"/>
      <c r="BW71" s="205"/>
      <c r="BX71" s="205"/>
      <c r="BY71" s="205"/>
      <c r="BZ71" s="205"/>
      <c r="CA71" s="205"/>
      <c r="CB71" s="205">
        <v>1</v>
      </c>
      <c r="CC71" s="205">
        <v>5</v>
      </c>
      <c r="CD71" s="205"/>
      <c r="CE71" s="205"/>
      <c r="CF71" s="205"/>
      <c r="CG71" s="205"/>
      <c r="CH71" s="205"/>
      <c r="CI71" s="205"/>
      <c r="CJ71" s="205"/>
      <c r="CK71" s="205">
        <v>1</v>
      </c>
      <c r="CL71" s="205"/>
      <c r="CM71" s="205"/>
      <c r="CN71" s="205"/>
      <c r="CO71" s="205"/>
      <c r="CP71" s="248"/>
      <c r="CQ71" s="205"/>
      <c r="CR71" s="205"/>
      <c r="CS71" s="205"/>
      <c r="CT71" s="205"/>
      <c r="CU71" s="205"/>
      <c r="CV71" s="230"/>
      <c r="CW71" s="205"/>
      <c r="CX71" s="205"/>
      <c r="CY71" s="205"/>
      <c r="CZ71" s="205"/>
      <c r="DA71" s="205"/>
      <c r="DB71" s="205">
        <v>2</v>
      </c>
      <c r="DC71" s="205"/>
      <c r="DD71" s="205"/>
      <c r="DE71" s="205"/>
      <c r="DF71" s="205"/>
      <c r="DG71" s="205"/>
      <c r="DH71" s="205"/>
      <c r="DI71" s="205"/>
      <c r="DJ71" s="205"/>
      <c r="DK71" s="205"/>
      <c r="DL71" s="205"/>
      <c r="DM71" s="205"/>
      <c r="DN71" s="205"/>
      <c r="DO71" s="205"/>
      <c r="DP71" s="205"/>
      <c r="DQ71" s="205"/>
      <c r="DR71" s="205"/>
      <c r="DS71" s="206"/>
      <c r="DT71" s="205"/>
      <c r="DU71" s="205"/>
      <c r="DV71" s="205"/>
      <c r="DW71" s="205"/>
      <c r="DX71" s="205"/>
      <c r="DY71" s="206"/>
      <c r="DZ71" s="206"/>
      <c r="EA71" s="206"/>
      <c r="EB71" s="206"/>
      <c r="EC71" s="206"/>
      <c r="ED71" s="205"/>
      <c r="EE71" s="206"/>
      <c r="EF71" s="205"/>
      <c r="EG71" s="206"/>
      <c r="EH71" s="206"/>
      <c r="EI71" s="205"/>
      <c r="EJ71" s="206"/>
      <c r="EK71" s="205"/>
      <c r="EL71" s="205"/>
      <c r="EM71" s="205"/>
      <c r="EN71" s="205"/>
      <c r="EO71" s="205"/>
      <c r="EP71" s="205">
        <v>3</v>
      </c>
      <c r="EQ71" s="205">
        <v>2</v>
      </c>
      <c r="ER71" s="205"/>
      <c r="ES71" s="205"/>
      <c r="ET71" s="205"/>
      <c r="EU71" s="205"/>
      <c r="EV71" s="205"/>
      <c r="EW71" s="205"/>
      <c r="EX71" s="205"/>
      <c r="EY71" s="205"/>
      <c r="EZ71" s="205"/>
      <c r="FA71" s="205"/>
      <c r="FB71" s="205"/>
      <c r="FC71" s="205"/>
      <c r="FD71" s="205"/>
      <c r="FE71" s="205"/>
      <c r="FF71" s="205"/>
      <c r="FG71" s="112"/>
      <c r="FH71" s="110" t="s">
        <v>364</v>
      </c>
      <c r="FI71" s="111" t="s">
        <v>365</v>
      </c>
      <c r="FJ71" s="111" t="s">
        <v>399</v>
      </c>
      <c r="FK71" s="111" t="s">
        <v>400</v>
      </c>
      <c r="FL71" s="98">
        <f t="shared" si="1"/>
        <v>119</v>
      </c>
      <c r="FM71" s="5" t="s">
        <v>190</v>
      </c>
    </row>
    <row r="72" spans="1:169" s="5" customFormat="1" ht="15" customHeight="1">
      <c r="A72" s="107" t="s">
        <v>368</v>
      </c>
      <c r="B72" s="107" t="s">
        <v>361</v>
      </c>
      <c r="C72" s="107" t="s">
        <v>385</v>
      </c>
      <c r="D72" s="107" t="s">
        <v>65</v>
      </c>
      <c r="E72" s="108" t="s">
        <v>125</v>
      </c>
      <c r="F72" s="107" t="s">
        <v>363</v>
      </c>
      <c r="G72" s="107" t="s">
        <v>924</v>
      </c>
      <c r="H72" s="205"/>
      <c r="I72" s="205"/>
      <c r="J72" s="206">
        <f>20-20</f>
        <v>0</v>
      </c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  <c r="AS72" s="205"/>
      <c r="AT72" s="205"/>
      <c r="AU72" s="205"/>
      <c r="AV72" s="205"/>
      <c r="AW72" s="205"/>
      <c r="AX72" s="205"/>
      <c r="AY72" s="205"/>
      <c r="AZ72" s="205"/>
      <c r="BA72" s="205"/>
      <c r="BB72" s="205"/>
      <c r="BC72" s="205"/>
      <c r="BD72" s="205"/>
      <c r="BE72" s="205"/>
      <c r="BF72" s="205"/>
      <c r="BG72" s="205"/>
      <c r="BH72" s="205"/>
      <c r="BI72" s="205"/>
      <c r="BJ72" s="205"/>
      <c r="BK72" s="205"/>
      <c r="BL72" s="205"/>
      <c r="BM72" s="205"/>
      <c r="BN72" s="205"/>
      <c r="BO72" s="205"/>
      <c r="BP72" s="205"/>
      <c r="BQ72" s="205"/>
      <c r="BR72" s="205"/>
      <c r="BS72" s="205"/>
      <c r="BT72" s="205"/>
      <c r="BU72" s="205"/>
      <c r="BV72" s="205"/>
      <c r="BW72" s="205"/>
      <c r="BX72" s="205"/>
      <c r="BY72" s="205"/>
      <c r="BZ72" s="205"/>
      <c r="CA72" s="205"/>
      <c r="CB72" s="205"/>
      <c r="CC72" s="205"/>
      <c r="CD72" s="205"/>
      <c r="CE72" s="205"/>
      <c r="CF72" s="205"/>
      <c r="CG72" s="205"/>
      <c r="CH72" s="205"/>
      <c r="CI72" s="205"/>
      <c r="CJ72" s="205"/>
      <c r="CK72" s="205"/>
      <c r="CL72" s="205"/>
      <c r="CM72" s="205"/>
      <c r="CN72" s="205"/>
      <c r="CO72" s="205"/>
      <c r="CP72" s="248"/>
      <c r="CQ72" s="205"/>
      <c r="CR72" s="205"/>
      <c r="CS72" s="205"/>
      <c r="CT72" s="205"/>
      <c r="CU72" s="205"/>
      <c r="CV72" s="230"/>
      <c r="CW72" s="205"/>
      <c r="CX72" s="205"/>
      <c r="CY72" s="205"/>
      <c r="CZ72" s="205"/>
      <c r="DA72" s="205"/>
      <c r="DB72" s="205"/>
      <c r="DC72" s="205"/>
      <c r="DD72" s="205"/>
      <c r="DE72" s="205"/>
      <c r="DF72" s="205"/>
      <c r="DG72" s="205"/>
      <c r="DH72" s="205"/>
      <c r="DI72" s="205"/>
      <c r="DJ72" s="205"/>
      <c r="DK72" s="205"/>
      <c r="DL72" s="205"/>
      <c r="DM72" s="205"/>
      <c r="DN72" s="205"/>
      <c r="DO72" s="205"/>
      <c r="DP72" s="205"/>
      <c r="DQ72" s="205"/>
      <c r="DR72" s="205"/>
      <c r="DS72" s="205"/>
      <c r="DT72" s="205"/>
      <c r="DU72" s="205"/>
      <c r="DV72" s="205"/>
      <c r="DW72" s="205"/>
      <c r="DX72" s="205"/>
      <c r="DY72" s="205"/>
      <c r="DZ72" s="205"/>
      <c r="EA72" s="205"/>
      <c r="EB72" s="205"/>
      <c r="EC72" s="205"/>
      <c r="ED72" s="205"/>
      <c r="EE72" s="205"/>
      <c r="EF72" s="205"/>
      <c r="EG72" s="205"/>
      <c r="EH72" s="205"/>
      <c r="EI72" s="205"/>
      <c r="EJ72" s="205"/>
      <c r="EK72" s="205"/>
      <c r="EL72" s="205"/>
      <c r="EM72" s="205"/>
      <c r="EN72" s="205"/>
      <c r="EO72" s="205"/>
      <c r="EP72" s="205"/>
      <c r="EQ72" s="205"/>
      <c r="ER72" s="205"/>
      <c r="ES72" s="205"/>
      <c r="ET72" s="205"/>
      <c r="EU72" s="205"/>
      <c r="EV72" s="205"/>
      <c r="EW72" s="205"/>
      <c r="EX72" s="205"/>
      <c r="EY72" s="205"/>
      <c r="EZ72" s="205"/>
      <c r="FA72" s="205"/>
      <c r="FB72" s="205"/>
      <c r="FC72" s="205"/>
      <c r="FD72" s="205"/>
      <c r="FE72" s="205"/>
      <c r="FF72" s="205"/>
      <c r="FG72" s="112"/>
      <c r="FH72" s="110" t="s">
        <v>364</v>
      </c>
      <c r="FI72" s="111" t="s">
        <v>365</v>
      </c>
      <c r="FJ72" s="111" t="s">
        <v>399</v>
      </c>
      <c r="FK72" s="111" t="s">
        <v>400</v>
      </c>
      <c r="FL72" s="98">
        <f t="shared" ref="FL72:FL112" si="3">SUM(H72:FF72)</f>
        <v>0</v>
      </c>
      <c r="FM72" s="5" t="s">
        <v>190</v>
      </c>
    </row>
    <row r="73" spans="1:169" s="5" customFormat="1" ht="15" customHeight="1">
      <c r="A73" s="107" t="s">
        <v>368</v>
      </c>
      <c r="B73" s="107" t="s">
        <v>367</v>
      </c>
      <c r="C73" s="107" t="s">
        <v>385</v>
      </c>
      <c r="D73" s="107" t="s">
        <v>64</v>
      </c>
      <c r="E73" s="108" t="s">
        <v>125</v>
      </c>
      <c r="F73" s="107" t="s">
        <v>363</v>
      </c>
      <c r="G73" s="107" t="s">
        <v>889</v>
      </c>
      <c r="H73" s="205"/>
      <c r="I73" s="206">
        <f>20-20</f>
        <v>0</v>
      </c>
      <c r="J73" s="205"/>
      <c r="K73" s="206">
        <f>50-50</f>
        <v>0</v>
      </c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6">
        <f>20-20</f>
        <v>0</v>
      </c>
      <c r="AF73" s="205"/>
      <c r="AG73" s="206">
        <f>40-40</f>
        <v>0</v>
      </c>
      <c r="AH73" s="206">
        <f>40-40</f>
        <v>0</v>
      </c>
      <c r="AI73" s="205"/>
      <c r="AJ73" s="205"/>
      <c r="AK73" s="205"/>
      <c r="AL73" s="205"/>
      <c r="AM73" s="205"/>
      <c r="AN73" s="205"/>
      <c r="AO73" s="205"/>
      <c r="AP73" s="205"/>
      <c r="AQ73" s="206">
        <f>90-90</f>
        <v>0</v>
      </c>
      <c r="AR73" s="205"/>
      <c r="AS73" s="205"/>
      <c r="AT73" s="205"/>
      <c r="AU73" s="205"/>
      <c r="AV73" s="205"/>
      <c r="AW73" s="205"/>
      <c r="AX73" s="205"/>
      <c r="AY73" s="205"/>
      <c r="AZ73" s="205"/>
      <c r="BA73" s="205"/>
      <c r="BB73" s="205"/>
      <c r="BC73" s="205"/>
      <c r="BD73" s="205"/>
      <c r="BE73" s="205"/>
      <c r="BF73" s="205"/>
      <c r="BG73" s="205"/>
      <c r="BH73" s="205"/>
      <c r="BI73" s="205"/>
      <c r="BJ73" s="205"/>
      <c r="BK73" s="205"/>
      <c r="BL73" s="205"/>
      <c r="BM73" s="205"/>
      <c r="BN73" s="205"/>
      <c r="BO73" s="205"/>
      <c r="BP73" s="205"/>
      <c r="BQ73" s="205"/>
      <c r="BR73" s="205"/>
      <c r="BS73" s="205"/>
      <c r="BT73" s="205"/>
      <c r="BU73" s="205"/>
      <c r="BV73" s="205"/>
      <c r="BW73" s="205"/>
      <c r="BX73" s="205"/>
      <c r="BY73" s="205"/>
      <c r="BZ73" s="205"/>
      <c r="CA73" s="205"/>
      <c r="CB73" s="205"/>
      <c r="CC73" s="205"/>
      <c r="CD73" s="205"/>
      <c r="CE73" s="205"/>
      <c r="CF73" s="205"/>
      <c r="CG73" s="205"/>
      <c r="CH73" s="205"/>
      <c r="CI73" s="205"/>
      <c r="CJ73" s="205"/>
      <c r="CK73" s="205"/>
      <c r="CL73" s="205"/>
      <c r="CM73" s="205"/>
      <c r="CN73" s="205"/>
      <c r="CO73" s="205"/>
      <c r="CP73" s="248"/>
      <c r="CQ73" s="205"/>
      <c r="CR73" s="205"/>
      <c r="CS73" s="205"/>
      <c r="CT73" s="205"/>
      <c r="CU73" s="205"/>
      <c r="CV73" s="230"/>
      <c r="CW73" s="205"/>
      <c r="CX73" s="205"/>
      <c r="CY73" s="205"/>
      <c r="CZ73" s="205"/>
      <c r="DA73" s="205"/>
      <c r="DB73" s="205"/>
      <c r="DC73" s="205"/>
      <c r="DD73" s="205"/>
      <c r="DE73" s="205"/>
      <c r="DF73" s="205"/>
      <c r="DG73" s="205"/>
      <c r="DH73" s="205"/>
      <c r="DI73" s="205"/>
      <c r="DJ73" s="205"/>
      <c r="DK73" s="205"/>
      <c r="DL73" s="205"/>
      <c r="DM73" s="205"/>
      <c r="DN73" s="205"/>
      <c r="DO73" s="205"/>
      <c r="DP73" s="205"/>
      <c r="DQ73" s="205"/>
      <c r="DR73" s="205"/>
      <c r="DS73" s="205"/>
      <c r="DT73" s="205"/>
      <c r="DU73" s="205"/>
      <c r="DV73" s="205"/>
      <c r="DW73" s="205"/>
      <c r="DX73" s="205"/>
      <c r="DY73" s="205"/>
      <c r="DZ73" s="205"/>
      <c r="EA73" s="205"/>
      <c r="EB73" s="205"/>
      <c r="EC73" s="205"/>
      <c r="ED73" s="205"/>
      <c r="EE73" s="205"/>
      <c r="EF73" s="205"/>
      <c r="EG73" s="205"/>
      <c r="EH73" s="205"/>
      <c r="EI73" s="205"/>
      <c r="EJ73" s="205"/>
      <c r="EK73" s="205"/>
      <c r="EL73" s="205"/>
      <c r="EM73" s="205"/>
      <c r="EN73" s="205"/>
      <c r="EO73" s="205"/>
      <c r="EP73" s="205"/>
      <c r="EQ73" s="205"/>
      <c r="ER73" s="205"/>
      <c r="ES73" s="205"/>
      <c r="ET73" s="205"/>
      <c r="EU73" s="205"/>
      <c r="EV73" s="205"/>
      <c r="EW73" s="205"/>
      <c r="EX73" s="205"/>
      <c r="EY73" s="205"/>
      <c r="EZ73" s="205"/>
      <c r="FA73" s="205"/>
      <c r="FB73" s="205"/>
      <c r="FC73" s="205"/>
      <c r="FD73" s="205"/>
      <c r="FE73" s="205"/>
      <c r="FF73" s="205"/>
      <c r="FG73" s="112"/>
      <c r="FH73" s="110" t="s">
        <v>364</v>
      </c>
      <c r="FI73" s="111" t="s">
        <v>365</v>
      </c>
      <c r="FJ73" s="111" t="s">
        <v>399</v>
      </c>
      <c r="FK73" s="111" t="s">
        <v>400</v>
      </c>
      <c r="FL73" s="98">
        <f t="shared" si="3"/>
        <v>0</v>
      </c>
      <c r="FM73" s="5" t="s">
        <v>190</v>
      </c>
    </row>
    <row r="74" spans="1:169" s="5" customFormat="1" ht="15" customHeight="1">
      <c r="A74" s="107" t="s">
        <v>368</v>
      </c>
      <c r="B74" s="107" t="s">
        <v>367</v>
      </c>
      <c r="C74" s="107" t="s">
        <v>385</v>
      </c>
      <c r="D74" s="107" t="s">
        <v>63</v>
      </c>
      <c r="E74" s="108" t="s">
        <v>125</v>
      </c>
      <c r="F74" s="107" t="s">
        <v>363</v>
      </c>
      <c r="G74" s="107" t="s">
        <v>838</v>
      </c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6">
        <f>80-80</f>
        <v>0</v>
      </c>
      <c r="T74" s="205"/>
      <c r="U74" s="206">
        <f>100-100</f>
        <v>0</v>
      </c>
      <c r="V74" s="205"/>
      <c r="W74" s="205"/>
      <c r="X74" s="205"/>
      <c r="Y74" s="205"/>
      <c r="Z74" s="205"/>
      <c r="AA74" s="206">
        <f>10-10</f>
        <v>0</v>
      </c>
      <c r="AB74" s="206">
        <f>50-50</f>
        <v>0</v>
      </c>
      <c r="AC74" s="206">
        <f>40-40</f>
        <v>0</v>
      </c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6">
        <f>91-91</f>
        <v>0</v>
      </c>
      <c r="AP74" s="205"/>
      <c r="AQ74" s="205"/>
      <c r="AR74" s="205"/>
      <c r="AS74" s="205"/>
      <c r="AT74" s="206">
        <f>350-350</f>
        <v>0</v>
      </c>
      <c r="AU74" s="205"/>
      <c r="AV74" s="205"/>
      <c r="AW74" s="205"/>
      <c r="AX74" s="205"/>
      <c r="AY74" s="205"/>
      <c r="AZ74" s="205"/>
      <c r="BA74" s="205"/>
      <c r="BB74" s="205"/>
      <c r="BC74" s="205"/>
      <c r="BD74" s="206">
        <f>40-40</f>
        <v>0</v>
      </c>
      <c r="BE74" s="205"/>
      <c r="BF74" s="206">
        <f>40-40</f>
        <v>0</v>
      </c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5"/>
      <c r="BW74" s="205"/>
      <c r="BX74" s="205"/>
      <c r="BY74" s="205"/>
      <c r="BZ74" s="205"/>
      <c r="CA74" s="205"/>
      <c r="CB74" s="205"/>
      <c r="CC74" s="205"/>
      <c r="CD74" s="205"/>
      <c r="CE74" s="205"/>
      <c r="CF74" s="205"/>
      <c r="CG74" s="205"/>
      <c r="CH74" s="205"/>
      <c r="CI74" s="205"/>
      <c r="CJ74" s="205"/>
      <c r="CK74" s="205"/>
      <c r="CL74" s="205"/>
      <c r="CM74" s="205"/>
      <c r="CN74" s="205"/>
      <c r="CO74" s="205"/>
      <c r="CP74" s="248"/>
      <c r="CQ74" s="205"/>
      <c r="CR74" s="205"/>
      <c r="CS74" s="205"/>
      <c r="CT74" s="205"/>
      <c r="CU74" s="205"/>
      <c r="CV74" s="230"/>
      <c r="CW74" s="205"/>
      <c r="CX74" s="205"/>
      <c r="CY74" s="205"/>
      <c r="CZ74" s="205"/>
      <c r="DA74" s="205"/>
      <c r="DB74" s="205"/>
      <c r="DC74" s="205"/>
      <c r="DD74" s="205"/>
      <c r="DE74" s="205"/>
      <c r="DF74" s="205"/>
      <c r="DG74" s="205"/>
      <c r="DH74" s="205"/>
      <c r="DI74" s="205"/>
      <c r="DJ74" s="205"/>
      <c r="DK74" s="205"/>
      <c r="DL74" s="205"/>
      <c r="DM74" s="205"/>
      <c r="DN74" s="205"/>
      <c r="DO74" s="205"/>
      <c r="DP74" s="205"/>
      <c r="DQ74" s="205"/>
      <c r="DR74" s="205"/>
      <c r="DS74" s="206">
        <f>240-240</f>
        <v>0</v>
      </c>
      <c r="DT74" s="205"/>
      <c r="DU74" s="205"/>
      <c r="DV74" s="205"/>
      <c r="DW74" s="205"/>
      <c r="DX74" s="205"/>
      <c r="DY74" s="205"/>
      <c r="DZ74" s="205"/>
      <c r="EA74" s="206">
        <f>40-40</f>
        <v>0</v>
      </c>
      <c r="EB74" s="206">
        <f>10-10</f>
        <v>0</v>
      </c>
      <c r="EC74" s="206">
        <f>4-4</f>
        <v>0</v>
      </c>
      <c r="ED74" s="205"/>
      <c r="EE74" s="206">
        <f>20-20</f>
        <v>0</v>
      </c>
      <c r="EF74" s="205"/>
      <c r="EG74" s="206">
        <f>40-40</f>
        <v>0</v>
      </c>
      <c r="EH74" s="206">
        <f>30-30</f>
        <v>0</v>
      </c>
      <c r="EI74" s="205"/>
      <c r="EJ74" s="206">
        <f>95-95</f>
        <v>0</v>
      </c>
      <c r="EK74" s="205"/>
      <c r="EL74" s="205"/>
      <c r="EM74" s="205"/>
      <c r="EN74" s="205"/>
      <c r="EO74" s="205"/>
      <c r="EP74" s="205"/>
      <c r="EQ74" s="205"/>
      <c r="ER74" s="205"/>
      <c r="ES74" s="205"/>
      <c r="ET74" s="205"/>
      <c r="EU74" s="205"/>
      <c r="EV74" s="205"/>
      <c r="EW74" s="205"/>
      <c r="EX74" s="205"/>
      <c r="EY74" s="205"/>
      <c r="EZ74" s="205"/>
      <c r="FA74" s="205"/>
      <c r="FB74" s="205"/>
      <c r="FC74" s="205"/>
      <c r="FD74" s="205"/>
      <c r="FE74" s="205"/>
      <c r="FF74" s="205"/>
      <c r="FG74" s="112"/>
      <c r="FH74" s="110" t="s">
        <v>364</v>
      </c>
      <c r="FI74" s="111" t="s">
        <v>365</v>
      </c>
      <c r="FJ74" s="111" t="s">
        <v>399</v>
      </c>
      <c r="FK74" s="111" t="s">
        <v>400</v>
      </c>
      <c r="FL74" s="98">
        <f t="shared" si="3"/>
        <v>0</v>
      </c>
      <c r="FM74" s="5" t="s">
        <v>190</v>
      </c>
    </row>
    <row r="75" spans="1:169" s="5" customFormat="1" ht="15" customHeight="1">
      <c r="A75" s="107" t="s">
        <v>368</v>
      </c>
      <c r="B75" s="107" t="s">
        <v>361</v>
      </c>
      <c r="C75" s="107" t="s">
        <v>385</v>
      </c>
      <c r="D75" s="107" t="s">
        <v>921</v>
      </c>
      <c r="E75" s="108" t="s">
        <v>136</v>
      </c>
      <c r="F75" s="107" t="s">
        <v>363</v>
      </c>
      <c r="G75" s="107" t="s">
        <v>920</v>
      </c>
      <c r="H75" s="205"/>
      <c r="I75" s="205"/>
      <c r="J75" s="206">
        <f>60-60</f>
        <v>0</v>
      </c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5"/>
      <c r="BW75" s="205"/>
      <c r="BX75" s="205"/>
      <c r="BY75" s="205"/>
      <c r="BZ75" s="205"/>
      <c r="CA75" s="205"/>
      <c r="CB75" s="205"/>
      <c r="CC75" s="205"/>
      <c r="CD75" s="205"/>
      <c r="CE75" s="205"/>
      <c r="CF75" s="205"/>
      <c r="CG75" s="205"/>
      <c r="CH75" s="205"/>
      <c r="CI75" s="205"/>
      <c r="CJ75" s="205"/>
      <c r="CK75" s="205"/>
      <c r="CL75" s="205"/>
      <c r="CM75" s="205"/>
      <c r="CN75" s="205">
        <v>5</v>
      </c>
      <c r="CO75" s="205"/>
      <c r="CP75" s="248"/>
      <c r="CQ75" s="205"/>
      <c r="CR75" s="205"/>
      <c r="CS75" s="205"/>
      <c r="CT75" s="205"/>
      <c r="CU75" s="205"/>
      <c r="CV75" s="230"/>
      <c r="CW75" s="205"/>
      <c r="CX75" s="205"/>
      <c r="CY75" s="205"/>
      <c r="CZ75" s="205"/>
      <c r="DA75" s="205"/>
      <c r="DB75" s="205"/>
      <c r="DC75" s="205"/>
      <c r="DD75" s="205"/>
      <c r="DE75" s="205"/>
      <c r="DF75" s="205"/>
      <c r="DG75" s="205"/>
      <c r="DH75" s="205"/>
      <c r="DI75" s="205"/>
      <c r="DJ75" s="205"/>
      <c r="DK75" s="205"/>
      <c r="DL75" s="205"/>
      <c r="DM75" s="205"/>
      <c r="DN75" s="205"/>
      <c r="DO75" s="205"/>
      <c r="DP75" s="205"/>
      <c r="DQ75" s="205"/>
      <c r="DR75" s="205"/>
      <c r="DS75" s="205"/>
      <c r="DT75" s="205"/>
      <c r="DU75" s="205"/>
      <c r="DV75" s="205"/>
      <c r="DW75" s="205"/>
      <c r="DX75" s="205"/>
      <c r="DY75" s="205"/>
      <c r="DZ75" s="205"/>
      <c r="EA75" s="205"/>
      <c r="EB75" s="205"/>
      <c r="EC75" s="205"/>
      <c r="ED75" s="205"/>
      <c r="EE75" s="205"/>
      <c r="EF75" s="205"/>
      <c r="EG75" s="205"/>
      <c r="EH75" s="205"/>
      <c r="EI75" s="205"/>
      <c r="EJ75" s="205"/>
      <c r="EK75" s="205"/>
      <c r="EL75" s="205"/>
      <c r="EM75" s="205"/>
      <c r="EN75" s="205"/>
      <c r="EO75" s="205"/>
      <c r="EP75" s="205"/>
      <c r="EQ75" s="205"/>
      <c r="ER75" s="205"/>
      <c r="ES75" s="205"/>
      <c r="ET75" s="205"/>
      <c r="EU75" s="205"/>
      <c r="EV75" s="205"/>
      <c r="EW75" s="205"/>
      <c r="EX75" s="205"/>
      <c r="EY75" s="205"/>
      <c r="EZ75" s="205"/>
      <c r="FA75" s="205"/>
      <c r="FB75" s="205"/>
      <c r="FC75" s="205"/>
      <c r="FD75" s="205"/>
      <c r="FE75" s="205"/>
      <c r="FF75" s="205"/>
      <c r="FG75" s="112"/>
      <c r="FH75" s="110" t="s">
        <v>364</v>
      </c>
      <c r="FI75" s="111" t="s">
        <v>365</v>
      </c>
      <c r="FJ75" s="111" t="s">
        <v>405</v>
      </c>
      <c r="FK75" s="111" t="s">
        <v>406</v>
      </c>
      <c r="FL75" s="98">
        <f t="shared" si="3"/>
        <v>5</v>
      </c>
      <c r="FM75" s="5" t="s">
        <v>190</v>
      </c>
    </row>
    <row r="76" spans="1:169" s="5" customFormat="1" ht="15" customHeight="1">
      <c r="A76" s="107" t="s">
        <v>361</v>
      </c>
      <c r="B76" s="107" t="s">
        <v>361</v>
      </c>
      <c r="C76" s="107" t="s">
        <v>385</v>
      </c>
      <c r="D76" s="107" t="s">
        <v>64</v>
      </c>
      <c r="E76" s="108" t="s">
        <v>898</v>
      </c>
      <c r="F76" s="107" t="s">
        <v>363</v>
      </c>
      <c r="G76" s="107" t="s">
        <v>859</v>
      </c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206">
        <f>300-300</f>
        <v>0</v>
      </c>
      <c r="AF76" s="109"/>
      <c r="AG76" s="109"/>
      <c r="AH76" s="206">
        <f>300-300</f>
        <v>0</v>
      </c>
      <c r="AI76" s="109"/>
      <c r="AJ76" s="109"/>
      <c r="AK76" s="109"/>
      <c r="AL76" s="109"/>
      <c r="AM76" s="231">
        <v>20</v>
      </c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09"/>
      <c r="BW76" s="109"/>
      <c r="BX76" s="109"/>
      <c r="BY76" s="109"/>
      <c r="BZ76" s="109"/>
      <c r="CA76" s="109"/>
      <c r="CB76" s="109"/>
      <c r="CC76" s="109"/>
      <c r="CD76" s="10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217"/>
      <c r="CQ76" s="109"/>
      <c r="CR76" s="109"/>
      <c r="CS76" s="109"/>
      <c r="CT76" s="109"/>
      <c r="CU76" s="109"/>
      <c r="CV76" s="230"/>
      <c r="CW76" s="109"/>
      <c r="CX76" s="109"/>
      <c r="CY76" s="109"/>
      <c r="CZ76" s="109"/>
      <c r="DA76" s="109"/>
      <c r="DB76" s="109"/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9"/>
      <c r="DV76" s="109"/>
      <c r="DW76" s="109"/>
      <c r="DX76" s="109"/>
      <c r="DY76" s="109"/>
      <c r="DZ76" s="10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/>
      <c r="EN76" s="109"/>
      <c r="EO76" s="109"/>
      <c r="EP76" s="109"/>
      <c r="EQ76" s="109"/>
      <c r="ER76" s="109"/>
      <c r="ES76" s="109"/>
      <c r="ET76" s="109"/>
      <c r="EU76" s="109"/>
      <c r="EV76" s="109"/>
      <c r="EW76" s="109"/>
      <c r="EX76" s="109"/>
      <c r="EY76" s="109"/>
      <c r="EZ76" s="109"/>
      <c r="FA76" s="109"/>
      <c r="FB76" s="109"/>
      <c r="FC76" s="109"/>
      <c r="FD76" s="109"/>
      <c r="FE76" s="109"/>
      <c r="FF76" s="109"/>
      <c r="FG76" s="112"/>
      <c r="FH76" s="110" t="s">
        <v>364</v>
      </c>
      <c r="FI76" s="111" t="s">
        <v>365</v>
      </c>
      <c r="FJ76" s="111" t="s">
        <v>401</v>
      </c>
      <c r="FK76" s="111" t="s">
        <v>394</v>
      </c>
      <c r="FL76" s="98">
        <f t="shared" si="3"/>
        <v>20</v>
      </c>
      <c r="FM76" s="5" t="s">
        <v>191</v>
      </c>
    </row>
    <row r="77" spans="1:169" s="5" customFormat="1" ht="15" customHeight="1">
      <c r="A77" s="107" t="s">
        <v>361</v>
      </c>
      <c r="B77" s="107"/>
      <c r="C77" s="107" t="s">
        <v>385</v>
      </c>
      <c r="D77" s="233" t="s">
        <v>896</v>
      </c>
      <c r="E77" s="253" t="s">
        <v>899</v>
      </c>
      <c r="F77" s="107" t="s">
        <v>363</v>
      </c>
      <c r="G77" s="213" t="s">
        <v>897</v>
      </c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206"/>
      <c r="AI77" s="109"/>
      <c r="AJ77" s="109"/>
      <c r="AK77" s="109"/>
      <c r="AL77" s="109"/>
      <c r="AM77" s="232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09"/>
      <c r="BZ77" s="109"/>
      <c r="CA77" s="109"/>
      <c r="CB77" s="109"/>
      <c r="CC77" s="109"/>
      <c r="CD77" s="109"/>
      <c r="CE77" s="109"/>
      <c r="CF77" s="109"/>
      <c r="CG77" s="109"/>
      <c r="CH77" s="109"/>
      <c r="CI77" s="109"/>
      <c r="CJ77" s="109"/>
      <c r="CK77" s="109"/>
      <c r="CL77" s="109"/>
      <c r="CM77" s="109"/>
      <c r="CN77" s="231">
        <v>5</v>
      </c>
      <c r="CO77" s="109"/>
      <c r="CP77" s="217"/>
      <c r="CQ77" s="109"/>
      <c r="CR77" s="109"/>
      <c r="CS77" s="109"/>
      <c r="CT77" s="109"/>
      <c r="CU77" s="109"/>
      <c r="CV77" s="230"/>
      <c r="CW77" s="109"/>
      <c r="CX77" s="109"/>
      <c r="CY77" s="109"/>
      <c r="CZ77" s="109"/>
      <c r="DA77" s="109"/>
      <c r="DB77" s="109"/>
      <c r="DC77" s="109"/>
      <c r="DD77" s="109"/>
      <c r="DE77" s="109"/>
      <c r="DF77" s="109"/>
      <c r="DG77" s="109"/>
      <c r="DH77" s="109"/>
      <c r="DI77" s="109"/>
      <c r="DJ77" s="109"/>
      <c r="DK77" s="109"/>
      <c r="DL77" s="109"/>
      <c r="DM77" s="109"/>
      <c r="DN77" s="109"/>
      <c r="DO77" s="109"/>
      <c r="DP77" s="109"/>
      <c r="DQ77" s="109"/>
      <c r="DR77" s="109"/>
      <c r="DS77" s="109"/>
      <c r="DT77" s="109"/>
      <c r="DU77" s="109"/>
      <c r="DV77" s="109"/>
      <c r="DW77" s="109"/>
      <c r="DX77" s="109"/>
      <c r="DY77" s="109"/>
      <c r="DZ77" s="109"/>
      <c r="EA77" s="109"/>
      <c r="EB77" s="109"/>
      <c r="EC77" s="109"/>
      <c r="ED77" s="109"/>
      <c r="EE77" s="109"/>
      <c r="EF77" s="109"/>
      <c r="EG77" s="109"/>
      <c r="EH77" s="109"/>
      <c r="EI77" s="109"/>
      <c r="EJ77" s="109"/>
      <c r="EK77" s="109"/>
      <c r="EL77" s="109"/>
      <c r="EM77" s="109"/>
      <c r="EN77" s="109"/>
      <c r="EO77" s="109"/>
      <c r="EP77" s="109"/>
      <c r="EQ77" s="109"/>
      <c r="ER77" s="109"/>
      <c r="ES77" s="109"/>
      <c r="ET77" s="109"/>
      <c r="EU77" s="109"/>
      <c r="EV77" s="109"/>
      <c r="EW77" s="109"/>
      <c r="EX77" s="109"/>
      <c r="EY77" s="109"/>
      <c r="EZ77" s="109"/>
      <c r="FA77" s="109"/>
      <c r="FB77" s="109"/>
      <c r="FC77" s="109"/>
      <c r="FD77" s="109"/>
      <c r="FE77" s="109"/>
      <c r="FF77" s="109"/>
      <c r="FG77" s="112"/>
      <c r="FH77" s="110" t="s">
        <v>364</v>
      </c>
      <c r="FI77" s="111" t="s">
        <v>365</v>
      </c>
      <c r="FJ77" s="235" t="s">
        <v>401</v>
      </c>
      <c r="FK77" s="111" t="s">
        <v>394</v>
      </c>
      <c r="FL77" s="98">
        <f t="shared" si="3"/>
        <v>5</v>
      </c>
      <c r="FM77" s="5" t="s">
        <v>191</v>
      </c>
    </row>
    <row r="78" spans="1:169" s="5" customFormat="1" ht="15" customHeight="1">
      <c r="A78" s="107" t="s">
        <v>361</v>
      </c>
      <c r="B78" s="107" t="s">
        <v>361</v>
      </c>
      <c r="C78" s="107" t="s">
        <v>385</v>
      </c>
      <c r="D78" s="107" t="s">
        <v>63</v>
      </c>
      <c r="E78" s="108" t="s">
        <v>141</v>
      </c>
      <c r="F78" s="107" t="s">
        <v>363</v>
      </c>
      <c r="G78" s="107" t="s">
        <v>859</v>
      </c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206">
        <f>100-100</f>
        <v>0</v>
      </c>
      <c r="Z78" s="109"/>
      <c r="AA78" s="109"/>
      <c r="AB78" s="206">
        <f>200-200</f>
        <v>0</v>
      </c>
      <c r="AC78" s="206">
        <f>100-100</f>
        <v>0</v>
      </c>
      <c r="AD78" s="206">
        <f>100-100</f>
        <v>0</v>
      </c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231">
        <v>70</v>
      </c>
      <c r="AU78" s="109"/>
      <c r="AV78" s="109"/>
      <c r="AW78" s="109"/>
      <c r="AX78" s="109"/>
      <c r="AY78" s="109"/>
      <c r="AZ78" s="206">
        <f>300-300</f>
        <v>0</v>
      </c>
      <c r="BA78" s="109"/>
      <c r="BB78" s="109"/>
      <c r="BC78" s="109"/>
      <c r="BD78" s="231">
        <v>20</v>
      </c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231">
        <v>10</v>
      </c>
      <c r="BQ78" s="109"/>
      <c r="BR78" s="109"/>
      <c r="BS78" s="231">
        <v>20</v>
      </c>
      <c r="BT78" s="109"/>
      <c r="BU78" s="109"/>
      <c r="BV78" s="109"/>
      <c r="BW78" s="109"/>
      <c r="BX78" s="109"/>
      <c r="BY78" s="109"/>
      <c r="BZ78" s="109"/>
      <c r="CA78" s="109"/>
      <c r="CB78" s="109"/>
      <c r="CC78" s="231">
        <v>10</v>
      </c>
      <c r="CD78" s="109"/>
      <c r="CE78" s="109"/>
      <c r="CF78" s="231">
        <v>10</v>
      </c>
      <c r="CG78" s="109"/>
      <c r="CH78" s="109"/>
      <c r="CI78" s="109"/>
      <c r="CJ78" s="109"/>
      <c r="CK78" s="109"/>
      <c r="CL78" s="109"/>
      <c r="CM78" s="109"/>
      <c r="CN78" s="109"/>
      <c r="CO78" s="109"/>
      <c r="CP78" s="217"/>
      <c r="CQ78" s="109"/>
      <c r="CR78" s="109"/>
      <c r="CS78" s="109"/>
      <c r="CT78" s="109"/>
      <c r="CU78" s="109"/>
      <c r="CV78" s="230"/>
      <c r="CW78" s="109"/>
      <c r="CX78" s="109"/>
      <c r="CY78" s="109"/>
      <c r="CZ78" s="109"/>
      <c r="DA78" s="109"/>
      <c r="DB78" s="231">
        <v>5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9"/>
      <c r="DV78" s="109"/>
      <c r="DW78" s="109"/>
      <c r="DX78" s="109"/>
      <c r="DY78" s="109"/>
      <c r="DZ78" s="10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/>
      <c r="EN78" s="109"/>
      <c r="EO78" s="109"/>
      <c r="EP78" s="109"/>
      <c r="EQ78" s="109"/>
      <c r="ER78" s="109"/>
      <c r="ES78" s="109"/>
      <c r="ET78" s="109"/>
      <c r="EU78" s="109"/>
      <c r="EV78" s="109"/>
      <c r="EW78" s="109"/>
      <c r="EX78" s="109"/>
      <c r="EY78" s="109"/>
      <c r="EZ78" s="109"/>
      <c r="FA78" s="109"/>
      <c r="FB78" s="109"/>
      <c r="FC78" s="109"/>
      <c r="FD78" s="109"/>
      <c r="FE78" s="109"/>
      <c r="FF78" s="109"/>
      <c r="FG78" s="112"/>
      <c r="FH78" s="110" t="s">
        <v>364</v>
      </c>
      <c r="FI78" s="111" t="s">
        <v>365</v>
      </c>
      <c r="FJ78" s="111" t="s">
        <v>401</v>
      </c>
      <c r="FK78" s="111" t="s">
        <v>394</v>
      </c>
      <c r="FL78" s="98">
        <f t="shared" si="3"/>
        <v>145</v>
      </c>
      <c r="FM78" s="5" t="s">
        <v>191</v>
      </c>
    </row>
    <row r="79" spans="1:169" s="5" customFormat="1" ht="15" customHeight="1">
      <c r="A79" s="107"/>
      <c r="B79" s="107"/>
      <c r="C79" s="107"/>
      <c r="D79" s="213" t="s">
        <v>63</v>
      </c>
      <c r="E79" s="253" t="s">
        <v>898</v>
      </c>
      <c r="F79" s="107" t="s">
        <v>363</v>
      </c>
      <c r="G79" s="254" t="s">
        <v>900</v>
      </c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1">
        <v>60</v>
      </c>
      <c r="AU79" s="234"/>
      <c r="AV79" s="234"/>
      <c r="AW79" s="234"/>
      <c r="AX79" s="234"/>
      <c r="AY79" s="234"/>
      <c r="AZ79" s="234"/>
      <c r="BA79" s="234"/>
      <c r="BB79" s="234"/>
      <c r="BC79" s="234"/>
      <c r="BD79" s="231">
        <v>20</v>
      </c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4"/>
      <c r="BQ79" s="234"/>
      <c r="BR79" s="234"/>
      <c r="BS79" s="231">
        <v>10</v>
      </c>
      <c r="BT79" s="234"/>
      <c r="BU79" s="234"/>
      <c r="BV79" s="234"/>
      <c r="BW79" s="234"/>
      <c r="BX79" s="234"/>
      <c r="BY79" s="234"/>
      <c r="BZ79" s="234"/>
      <c r="CA79" s="234"/>
      <c r="CB79" s="234"/>
      <c r="CC79" s="231">
        <v>5</v>
      </c>
      <c r="CD79" s="234"/>
      <c r="CE79" s="234"/>
      <c r="CF79" s="234"/>
      <c r="CG79" s="234"/>
      <c r="CH79" s="234"/>
      <c r="CI79" s="234"/>
      <c r="CJ79" s="234"/>
      <c r="CK79" s="234"/>
      <c r="CL79" s="234"/>
      <c r="CM79" s="234"/>
      <c r="CN79" s="234"/>
      <c r="CO79" s="234"/>
      <c r="CP79" s="234"/>
      <c r="CQ79" s="234"/>
      <c r="CR79" s="234"/>
      <c r="CS79" s="234"/>
      <c r="CT79" s="234"/>
      <c r="CU79" s="234"/>
      <c r="CV79" s="256"/>
      <c r="CW79" s="234"/>
      <c r="CX79" s="234"/>
      <c r="CY79" s="234"/>
      <c r="CZ79" s="234"/>
      <c r="DA79" s="234"/>
      <c r="DB79" s="234"/>
      <c r="DC79" s="234"/>
      <c r="DD79" s="234"/>
      <c r="DE79" s="234"/>
      <c r="DF79" s="234"/>
      <c r="DG79" s="234"/>
      <c r="DH79" s="234"/>
      <c r="DI79" s="234"/>
      <c r="DJ79" s="234"/>
      <c r="DK79" s="234"/>
      <c r="DL79" s="234"/>
      <c r="DM79" s="234"/>
      <c r="DN79" s="234"/>
      <c r="DO79" s="234"/>
      <c r="DP79" s="234"/>
      <c r="DQ79" s="234"/>
      <c r="DR79" s="234"/>
      <c r="DS79" s="234"/>
      <c r="DT79" s="234"/>
      <c r="DU79" s="234"/>
      <c r="DV79" s="234"/>
      <c r="DW79" s="234"/>
      <c r="DX79" s="234"/>
      <c r="DY79" s="234"/>
      <c r="DZ79" s="234"/>
      <c r="EA79" s="234"/>
      <c r="EB79" s="234"/>
      <c r="EC79" s="234"/>
      <c r="ED79" s="234"/>
      <c r="EE79" s="234"/>
      <c r="EF79" s="234"/>
      <c r="EG79" s="234"/>
      <c r="EH79" s="234"/>
      <c r="EI79" s="234"/>
      <c r="EJ79" s="234"/>
      <c r="EK79" s="234"/>
      <c r="EL79" s="234"/>
      <c r="EM79" s="234"/>
      <c r="EN79" s="234"/>
      <c r="EO79" s="234"/>
      <c r="EP79" s="234"/>
      <c r="EQ79" s="234"/>
      <c r="ER79" s="234"/>
      <c r="ES79" s="234"/>
      <c r="ET79" s="234"/>
      <c r="EU79" s="234"/>
      <c r="EV79" s="234"/>
      <c r="EW79" s="234"/>
      <c r="EX79" s="234"/>
      <c r="EY79" s="234"/>
      <c r="EZ79" s="234"/>
      <c r="FA79" s="234"/>
      <c r="FB79" s="234"/>
      <c r="FC79" s="234"/>
      <c r="FD79" s="234"/>
      <c r="FE79" s="234"/>
      <c r="FF79" s="234"/>
      <c r="FG79" s="112"/>
      <c r="FH79" s="110" t="s">
        <v>364</v>
      </c>
      <c r="FI79" s="111" t="s">
        <v>365</v>
      </c>
      <c r="FJ79" s="235" t="s">
        <v>901</v>
      </c>
      <c r="FK79" s="111" t="s">
        <v>394</v>
      </c>
      <c r="FL79" s="98">
        <f t="shared" si="3"/>
        <v>95</v>
      </c>
      <c r="FM79" s="5" t="s">
        <v>191</v>
      </c>
    </row>
    <row r="80" spans="1:169" s="5" customFormat="1" ht="15" customHeight="1">
      <c r="A80" s="107" t="s">
        <v>368</v>
      </c>
      <c r="B80" s="107" t="s">
        <v>361</v>
      </c>
      <c r="C80" s="107" t="s">
        <v>385</v>
      </c>
      <c r="D80" s="107" t="s">
        <v>64</v>
      </c>
      <c r="E80" s="108" t="s">
        <v>128</v>
      </c>
      <c r="F80" s="107" t="s">
        <v>363</v>
      </c>
      <c r="G80" s="107" t="s">
        <v>894</v>
      </c>
      <c r="H80" s="205"/>
      <c r="I80" s="206">
        <f>100-100</f>
        <v>0</v>
      </c>
      <c r="J80" s="205"/>
      <c r="K80" s="205"/>
      <c r="L80" s="205"/>
      <c r="M80" s="205"/>
      <c r="N80" s="206">
        <f>100-100</f>
        <v>0</v>
      </c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6">
        <f>100-100</f>
        <v>0</v>
      </c>
      <c r="AF80" s="205"/>
      <c r="AG80" s="206">
        <f>250-250</f>
        <v>0</v>
      </c>
      <c r="AH80" s="206">
        <f>150-150</f>
        <v>0</v>
      </c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5"/>
      <c r="BW80" s="205"/>
      <c r="BX80" s="205"/>
      <c r="BY80" s="205"/>
      <c r="BZ80" s="205"/>
      <c r="CA80" s="205"/>
      <c r="CB80" s="205"/>
      <c r="CC80" s="205"/>
      <c r="CD80" s="205"/>
      <c r="CE80" s="205"/>
      <c r="CF80" s="205"/>
      <c r="CG80" s="205"/>
      <c r="CH80" s="205"/>
      <c r="CI80" s="205"/>
      <c r="CJ80" s="205"/>
      <c r="CK80" s="205"/>
      <c r="CL80" s="205"/>
      <c r="CM80" s="205"/>
      <c r="CN80" s="205"/>
      <c r="CO80" s="205"/>
      <c r="CP80" s="248"/>
      <c r="CQ80" s="205"/>
      <c r="CR80" s="205"/>
      <c r="CS80" s="205"/>
      <c r="CT80" s="205"/>
      <c r="CU80" s="205"/>
      <c r="CV80" s="230"/>
      <c r="CW80" s="205"/>
      <c r="CX80" s="205"/>
      <c r="CY80" s="205"/>
      <c r="CZ80" s="205"/>
      <c r="DA80" s="205"/>
      <c r="DB80" s="205"/>
      <c r="DC80" s="205"/>
      <c r="DD80" s="205"/>
      <c r="DE80" s="205"/>
      <c r="DF80" s="205"/>
      <c r="DG80" s="205"/>
      <c r="DH80" s="205"/>
      <c r="DI80" s="205"/>
      <c r="DJ80" s="205"/>
      <c r="DK80" s="205"/>
      <c r="DL80" s="205"/>
      <c r="DM80" s="205"/>
      <c r="DN80" s="205"/>
      <c r="DO80" s="205"/>
      <c r="DP80" s="205"/>
      <c r="DQ80" s="205"/>
      <c r="DR80" s="205"/>
      <c r="DS80" s="205"/>
      <c r="DT80" s="205"/>
      <c r="DU80" s="205"/>
      <c r="DV80" s="205"/>
      <c r="DW80" s="205"/>
      <c r="DX80" s="205"/>
      <c r="DY80" s="205"/>
      <c r="DZ80" s="205"/>
      <c r="EA80" s="205"/>
      <c r="EB80" s="205"/>
      <c r="EC80" s="205"/>
      <c r="ED80" s="205"/>
      <c r="EE80" s="205"/>
      <c r="EF80" s="205"/>
      <c r="EG80" s="205"/>
      <c r="EH80" s="205"/>
      <c r="EI80" s="205"/>
      <c r="EJ80" s="205"/>
      <c r="EK80" s="205"/>
      <c r="EL80" s="205"/>
      <c r="EM80" s="205"/>
      <c r="EN80" s="205"/>
      <c r="EO80" s="205"/>
      <c r="EP80" s="205"/>
      <c r="EQ80" s="205"/>
      <c r="ER80" s="205"/>
      <c r="ES80" s="205"/>
      <c r="ET80" s="205"/>
      <c r="EU80" s="205"/>
      <c r="EV80" s="205"/>
      <c r="EW80" s="205"/>
      <c r="EX80" s="205"/>
      <c r="EY80" s="205"/>
      <c r="EZ80" s="205"/>
      <c r="FA80" s="205"/>
      <c r="FB80" s="205"/>
      <c r="FC80" s="205"/>
      <c r="FD80" s="205"/>
      <c r="FE80" s="205"/>
      <c r="FF80" s="205"/>
      <c r="FG80" s="112"/>
      <c r="FH80" s="110" t="s">
        <v>364</v>
      </c>
      <c r="FI80" s="111" t="s">
        <v>365</v>
      </c>
      <c r="FJ80" s="111" t="s">
        <v>402</v>
      </c>
      <c r="FK80" s="111" t="s">
        <v>403</v>
      </c>
      <c r="FL80" s="98">
        <f t="shared" si="3"/>
        <v>0</v>
      </c>
      <c r="FM80" s="5" t="s">
        <v>191</v>
      </c>
    </row>
    <row r="81" spans="1:169" s="5" customFormat="1" ht="15" customHeight="1">
      <c r="A81" s="107" t="s">
        <v>368</v>
      </c>
      <c r="B81" s="107" t="s">
        <v>361</v>
      </c>
      <c r="C81" s="107" t="s">
        <v>385</v>
      </c>
      <c r="D81" s="107" t="s">
        <v>63</v>
      </c>
      <c r="E81" s="108" t="s">
        <v>128</v>
      </c>
      <c r="F81" s="107" t="s">
        <v>363</v>
      </c>
      <c r="G81" s="107" t="s">
        <v>895</v>
      </c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6">
        <f>100-100</f>
        <v>0</v>
      </c>
      <c r="V81" s="205"/>
      <c r="W81" s="205"/>
      <c r="X81" s="205"/>
      <c r="Y81" s="206">
        <f>100-100</f>
        <v>0</v>
      </c>
      <c r="Z81" s="206">
        <f>100-100</f>
        <v>0</v>
      </c>
      <c r="AA81" s="205"/>
      <c r="AB81" s="206">
        <f>400-400</f>
        <v>0</v>
      </c>
      <c r="AC81" s="205"/>
      <c r="AD81" s="205"/>
      <c r="AE81" s="205"/>
      <c r="AF81" s="206">
        <f>150-150</f>
        <v>0</v>
      </c>
      <c r="AG81" s="205"/>
      <c r="AH81" s="205"/>
      <c r="AI81" s="205"/>
      <c r="AJ81" s="205"/>
      <c r="AK81" s="205"/>
      <c r="AL81" s="205"/>
      <c r="AM81" s="205"/>
      <c r="AN81" s="205"/>
      <c r="AO81" s="206">
        <f>100-100</f>
        <v>0</v>
      </c>
      <c r="AP81" s="205"/>
      <c r="AQ81" s="205"/>
      <c r="AR81" s="205"/>
      <c r="AS81" s="205"/>
      <c r="AT81" s="206">
        <f>200-200</f>
        <v>0</v>
      </c>
      <c r="AU81" s="205"/>
      <c r="AV81" s="205"/>
      <c r="AW81" s="205"/>
      <c r="AX81" s="205"/>
      <c r="AY81" s="205"/>
      <c r="AZ81" s="205"/>
      <c r="BA81" s="205"/>
      <c r="BB81" s="205"/>
      <c r="BC81" s="205"/>
      <c r="BD81" s="206">
        <f>50-50</f>
        <v>0</v>
      </c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5"/>
      <c r="BW81" s="205"/>
      <c r="BX81" s="205"/>
      <c r="BY81" s="205"/>
      <c r="BZ81" s="205"/>
      <c r="CA81" s="205"/>
      <c r="CB81" s="205"/>
      <c r="CC81" s="205"/>
      <c r="CD81" s="205"/>
      <c r="CE81" s="205"/>
      <c r="CF81" s="205"/>
      <c r="CG81" s="205"/>
      <c r="CH81" s="205"/>
      <c r="CI81" s="205"/>
      <c r="CJ81" s="205"/>
      <c r="CK81" s="205"/>
      <c r="CL81" s="205"/>
      <c r="CM81" s="205"/>
      <c r="CN81" s="205"/>
      <c r="CO81" s="205"/>
      <c r="CP81" s="248"/>
      <c r="CQ81" s="205"/>
      <c r="CR81" s="205"/>
      <c r="CS81" s="205"/>
      <c r="CT81" s="205"/>
      <c r="CU81" s="205"/>
      <c r="CV81" s="230"/>
      <c r="CW81" s="205"/>
      <c r="CX81" s="205"/>
      <c r="CY81" s="205"/>
      <c r="CZ81" s="205"/>
      <c r="DA81" s="205"/>
      <c r="DB81" s="205"/>
      <c r="DC81" s="205"/>
      <c r="DD81" s="205"/>
      <c r="DE81" s="205"/>
      <c r="DF81" s="205"/>
      <c r="DG81" s="205"/>
      <c r="DH81" s="205"/>
      <c r="DI81" s="205"/>
      <c r="DJ81" s="205"/>
      <c r="DK81" s="205"/>
      <c r="DL81" s="205"/>
      <c r="DM81" s="205"/>
      <c r="DN81" s="205"/>
      <c r="DO81" s="205"/>
      <c r="DP81" s="205"/>
      <c r="DQ81" s="205"/>
      <c r="DR81" s="205"/>
      <c r="DS81" s="205"/>
      <c r="DT81" s="205"/>
      <c r="DU81" s="205"/>
      <c r="DV81" s="205"/>
      <c r="DW81" s="205"/>
      <c r="DX81" s="205"/>
      <c r="DY81" s="205"/>
      <c r="DZ81" s="205"/>
      <c r="EA81" s="205"/>
      <c r="EB81" s="205"/>
      <c r="EC81" s="205"/>
      <c r="ED81" s="205"/>
      <c r="EE81" s="205"/>
      <c r="EF81" s="205"/>
      <c r="EG81" s="205"/>
      <c r="EH81" s="206">
        <f>40-40</f>
        <v>0</v>
      </c>
      <c r="EI81" s="205"/>
      <c r="EJ81" s="206">
        <f>40-40</f>
        <v>0</v>
      </c>
      <c r="EK81" s="205"/>
      <c r="EL81" s="205"/>
      <c r="EM81" s="205"/>
      <c r="EN81" s="205"/>
      <c r="EO81" s="205"/>
      <c r="EP81" s="205"/>
      <c r="EQ81" s="205"/>
      <c r="ER81" s="205"/>
      <c r="ES81" s="205"/>
      <c r="ET81" s="205"/>
      <c r="EU81" s="205"/>
      <c r="EV81" s="205"/>
      <c r="EW81" s="205"/>
      <c r="EX81" s="205"/>
      <c r="EY81" s="205"/>
      <c r="EZ81" s="205"/>
      <c r="FA81" s="205"/>
      <c r="FB81" s="205"/>
      <c r="FC81" s="205"/>
      <c r="FD81" s="205"/>
      <c r="FE81" s="205"/>
      <c r="FF81" s="205"/>
      <c r="FG81" s="112"/>
      <c r="FH81" s="110" t="s">
        <v>364</v>
      </c>
      <c r="FI81" s="111" t="s">
        <v>365</v>
      </c>
      <c r="FJ81" s="111" t="s">
        <v>402</v>
      </c>
      <c r="FK81" s="111" t="s">
        <v>403</v>
      </c>
      <c r="FL81" s="98">
        <f t="shared" si="3"/>
        <v>0</v>
      </c>
      <c r="FM81" s="5" t="s">
        <v>191</v>
      </c>
    </row>
    <row r="82" spans="1:169" s="5" customFormat="1" ht="15" customHeight="1">
      <c r="A82" s="107" t="s">
        <v>368</v>
      </c>
      <c r="B82" s="107" t="s">
        <v>361</v>
      </c>
      <c r="C82" s="107" t="s">
        <v>385</v>
      </c>
      <c r="D82" s="107" t="s">
        <v>64</v>
      </c>
      <c r="E82" s="108" t="s">
        <v>122</v>
      </c>
      <c r="F82" s="107" t="s">
        <v>363</v>
      </c>
      <c r="G82" s="107" t="s">
        <v>905</v>
      </c>
      <c r="H82" s="109"/>
      <c r="I82" s="206">
        <f>300-300</f>
        <v>0</v>
      </c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206">
        <f>500-500</f>
        <v>0</v>
      </c>
      <c r="AI82" s="109"/>
      <c r="AJ82" s="109"/>
      <c r="AK82" s="109"/>
      <c r="AL82" s="109"/>
      <c r="AM82" s="206">
        <v>100</v>
      </c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217"/>
      <c r="CQ82" s="109"/>
      <c r="CR82" s="109"/>
      <c r="CS82" s="109"/>
      <c r="CT82" s="109"/>
      <c r="CU82" s="109"/>
      <c r="CV82" s="230"/>
      <c r="CW82" s="109"/>
      <c r="CX82" s="109"/>
      <c r="CY82" s="109"/>
      <c r="CZ82" s="109"/>
      <c r="DA82" s="109"/>
      <c r="DB82" s="109"/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206">
        <f>120-120</f>
        <v>0</v>
      </c>
      <c r="DU82" s="211">
        <f>200-200+200</f>
        <v>200</v>
      </c>
      <c r="DV82" s="109"/>
      <c r="DW82" s="109"/>
      <c r="DX82" s="109"/>
      <c r="DY82" s="109"/>
      <c r="DZ82" s="10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/>
      <c r="EN82" s="109"/>
      <c r="EO82" s="109"/>
      <c r="EP82" s="109"/>
      <c r="EQ82" s="109"/>
      <c r="ER82" s="109"/>
      <c r="ES82" s="109"/>
      <c r="ET82" s="109"/>
      <c r="EU82" s="109"/>
      <c r="EV82" s="109"/>
      <c r="EW82" s="109"/>
      <c r="EX82" s="109"/>
      <c r="EY82" s="109"/>
      <c r="EZ82" s="109"/>
      <c r="FA82" s="109"/>
      <c r="FB82" s="109"/>
      <c r="FC82" s="109"/>
      <c r="FD82" s="109"/>
      <c r="FE82" s="109"/>
      <c r="FF82" s="109"/>
      <c r="FG82" s="112"/>
      <c r="FH82" s="110" t="s">
        <v>364</v>
      </c>
      <c r="FI82" s="111" t="s">
        <v>365</v>
      </c>
      <c r="FJ82" s="111"/>
      <c r="FK82" s="111" t="s">
        <v>396</v>
      </c>
      <c r="FL82" s="98">
        <f t="shared" si="3"/>
        <v>300</v>
      </c>
      <c r="FM82" s="5" t="s">
        <v>188</v>
      </c>
    </row>
    <row r="83" spans="1:169" s="5" customFormat="1" ht="15" customHeight="1">
      <c r="A83" s="107" t="s">
        <v>368</v>
      </c>
      <c r="B83" s="107" t="s">
        <v>361</v>
      </c>
      <c r="C83" s="107" t="s">
        <v>385</v>
      </c>
      <c r="D83" s="107" t="s">
        <v>63</v>
      </c>
      <c r="E83" s="108" t="s">
        <v>122</v>
      </c>
      <c r="F83" s="107" t="s">
        <v>363</v>
      </c>
      <c r="G83" s="107" t="s">
        <v>905</v>
      </c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206">
        <f>500-500</f>
        <v>0</v>
      </c>
      <c r="AC83" s="206">
        <v>40</v>
      </c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206">
        <f>500-500</f>
        <v>0</v>
      </c>
      <c r="AU83" s="109"/>
      <c r="AV83" s="109"/>
      <c r="AW83" s="109"/>
      <c r="AX83" s="109"/>
      <c r="AY83" s="109"/>
      <c r="AZ83" s="206">
        <f>500-500</f>
        <v>0</v>
      </c>
      <c r="BA83" s="109"/>
      <c r="BB83" s="109"/>
      <c r="BC83" s="109"/>
      <c r="BD83" s="206">
        <f>500-500</f>
        <v>0</v>
      </c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206">
        <v>40</v>
      </c>
      <c r="BQ83" s="206">
        <f>800-800</f>
        <v>0</v>
      </c>
      <c r="BR83" s="109"/>
      <c r="BS83" s="206">
        <v>50</v>
      </c>
      <c r="BT83" s="109">
        <v>40</v>
      </c>
      <c r="BU83" s="109"/>
      <c r="BV83" s="109"/>
      <c r="BW83" s="109"/>
      <c r="BX83" s="109"/>
      <c r="BY83" s="109"/>
      <c r="BZ83" s="206">
        <f>800-800</f>
        <v>0</v>
      </c>
      <c r="CA83" s="109"/>
      <c r="CB83" s="109"/>
      <c r="CC83" s="206">
        <v>20</v>
      </c>
      <c r="CD83" s="206">
        <f>800-800</f>
        <v>0</v>
      </c>
      <c r="CE83" s="206">
        <f>800-800</f>
        <v>0</v>
      </c>
      <c r="CF83" s="206">
        <f>800-800</f>
        <v>0</v>
      </c>
      <c r="CG83" s="206">
        <f>800-800</f>
        <v>0</v>
      </c>
      <c r="CH83" s="109"/>
      <c r="CI83" s="109"/>
      <c r="CJ83" s="109"/>
      <c r="CK83" s="109">
        <v>5</v>
      </c>
      <c r="CL83" s="109"/>
      <c r="CM83" s="109"/>
      <c r="CN83" s="109"/>
      <c r="CO83" s="109"/>
      <c r="CP83" s="217">
        <v>5</v>
      </c>
      <c r="CQ83" s="109"/>
      <c r="CR83" s="109"/>
      <c r="CS83" s="109"/>
      <c r="CT83" s="109"/>
      <c r="CU83" s="109"/>
      <c r="CV83" s="230"/>
      <c r="CW83" s="109"/>
      <c r="CX83" s="206">
        <f>800-800</f>
        <v>0</v>
      </c>
      <c r="CY83" s="206">
        <f>100-100</f>
        <v>0</v>
      </c>
      <c r="CZ83" s="206">
        <v>4</v>
      </c>
      <c r="DA83" s="109"/>
      <c r="DB83" s="206">
        <v>10</v>
      </c>
      <c r="DC83" s="109"/>
      <c r="DD83" s="109"/>
      <c r="DE83" s="206">
        <f>100-100</f>
        <v>0</v>
      </c>
      <c r="DF83" s="109"/>
      <c r="DG83" s="109"/>
      <c r="DH83" s="109"/>
      <c r="DI83" s="109"/>
      <c r="DJ83" s="109"/>
      <c r="DK83" s="206">
        <f>100-100</f>
        <v>0</v>
      </c>
      <c r="DL83" s="109"/>
      <c r="DM83" s="206">
        <f>100-100</f>
        <v>0</v>
      </c>
      <c r="DN83" s="109"/>
      <c r="DO83" s="109"/>
      <c r="DP83" s="109"/>
      <c r="DQ83" s="109"/>
      <c r="DR83" s="109"/>
      <c r="DS83" s="109"/>
      <c r="DT83" s="109"/>
      <c r="DU83" s="109"/>
      <c r="DV83" s="109"/>
      <c r="DW83" s="109"/>
      <c r="DX83" s="109"/>
      <c r="DY83" s="109"/>
      <c r="DZ83" s="109"/>
      <c r="EA83" s="109"/>
      <c r="EB83" s="109"/>
      <c r="EC83" s="109"/>
      <c r="ED83" s="109"/>
      <c r="EE83" s="109"/>
      <c r="EF83" s="109"/>
      <c r="EG83" s="109"/>
      <c r="EH83" s="109"/>
      <c r="EI83" s="109"/>
      <c r="EJ83" s="206">
        <f>600-600</f>
        <v>0</v>
      </c>
      <c r="EK83" s="109"/>
      <c r="EL83" s="109"/>
      <c r="EM83" s="109"/>
      <c r="EN83" s="109"/>
      <c r="EO83" s="206">
        <f>600-600</f>
        <v>0</v>
      </c>
      <c r="EP83" s="206">
        <v>20</v>
      </c>
      <c r="EQ83" s="109">
        <v>5</v>
      </c>
      <c r="ER83" s="109"/>
      <c r="ES83" s="109"/>
      <c r="ET83" s="109"/>
      <c r="EU83" s="109"/>
      <c r="EV83" s="109"/>
      <c r="EW83" s="206">
        <f>600-600</f>
        <v>0</v>
      </c>
      <c r="EX83" s="109"/>
      <c r="EY83" s="109"/>
      <c r="EZ83" s="109"/>
      <c r="FA83" s="109"/>
      <c r="FB83" s="109"/>
      <c r="FC83" s="109"/>
      <c r="FD83" s="109"/>
      <c r="FE83" s="109"/>
      <c r="FF83" s="109"/>
      <c r="FG83" s="112"/>
      <c r="FH83" s="110" t="s">
        <v>364</v>
      </c>
      <c r="FI83" s="111" t="s">
        <v>365</v>
      </c>
      <c r="FJ83" s="111"/>
      <c r="FK83" s="111" t="s">
        <v>396</v>
      </c>
      <c r="FL83" s="98">
        <f t="shared" si="3"/>
        <v>239</v>
      </c>
      <c r="FM83" s="5" t="s">
        <v>188</v>
      </c>
    </row>
    <row r="84" spans="1:169" s="5" customFormat="1" ht="15" customHeight="1">
      <c r="A84" s="107" t="s">
        <v>368</v>
      </c>
      <c r="B84" s="107" t="s">
        <v>361</v>
      </c>
      <c r="C84" s="107" t="s">
        <v>385</v>
      </c>
      <c r="D84" s="107" t="s">
        <v>9</v>
      </c>
      <c r="E84" s="108" t="s">
        <v>122</v>
      </c>
      <c r="F84" s="107" t="s">
        <v>363</v>
      </c>
      <c r="G84" s="107" t="s">
        <v>908</v>
      </c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206">
        <f>800-800</f>
        <v>0</v>
      </c>
      <c r="CO84" s="109"/>
      <c r="CP84" s="217"/>
      <c r="CQ84" s="109"/>
      <c r="CR84" s="109"/>
      <c r="CS84" s="109"/>
      <c r="CT84" s="109"/>
      <c r="CU84" s="109"/>
      <c r="CV84" s="230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>
        <v>8</v>
      </c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/>
      <c r="EN84" s="109"/>
      <c r="EO84" s="109"/>
      <c r="EP84" s="109"/>
      <c r="EQ84" s="109"/>
      <c r="ER84" s="109"/>
      <c r="ES84" s="109"/>
      <c r="ET84" s="109"/>
      <c r="EU84" s="109"/>
      <c r="EV84" s="109"/>
      <c r="EW84" s="109"/>
      <c r="EX84" s="109"/>
      <c r="EY84" s="109"/>
      <c r="EZ84" s="109"/>
      <c r="FA84" s="109"/>
      <c r="FB84" s="109"/>
      <c r="FC84" s="109"/>
      <c r="FD84" s="109"/>
      <c r="FE84" s="109"/>
      <c r="FF84" s="109"/>
      <c r="FG84" s="112"/>
      <c r="FH84" s="110" t="s">
        <v>364</v>
      </c>
      <c r="FI84" s="111" t="s">
        <v>365</v>
      </c>
      <c r="FJ84" s="111"/>
      <c r="FK84" s="111" t="s">
        <v>396</v>
      </c>
      <c r="FL84" s="98">
        <f t="shared" ref="FL84" si="4">SUM(H84:FF84)</f>
        <v>8</v>
      </c>
      <c r="FM84" s="5" t="s">
        <v>188</v>
      </c>
    </row>
    <row r="85" spans="1:169" s="5" customFormat="1" ht="15" customHeight="1">
      <c r="A85" s="107" t="s">
        <v>368</v>
      </c>
      <c r="B85" s="107" t="s">
        <v>361</v>
      </c>
      <c r="C85" s="107" t="s">
        <v>385</v>
      </c>
      <c r="D85" s="107" t="s">
        <v>64</v>
      </c>
      <c r="E85" s="108" t="s">
        <v>123</v>
      </c>
      <c r="F85" s="107" t="s">
        <v>363</v>
      </c>
      <c r="G85" s="107" t="s">
        <v>904</v>
      </c>
      <c r="H85" s="109"/>
      <c r="I85" s="109"/>
      <c r="J85" s="109"/>
      <c r="K85" s="109"/>
      <c r="L85" s="109"/>
      <c r="M85" s="109"/>
      <c r="N85" s="206">
        <f>50-50</f>
        <v>0</v>
      </c>
      <c r="O85" s="109"/>
      <c r="P85" s="109"/>
      <c r="Q85" s="206">
        <f>100-100</f>
        <v>0</v>
      </c>
      <c r="R85" s="109"/>
      <c r="S85" s="109"/>
      <c r="T85" s="206">
        <f>20-20</f>
        <v>0</v>
      </c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206">
        <v>20</v>
      </c>
      <c r="AF85" s="109"/>
      <c r="AG85" s="206">
        <f>300-300</f>
        <v>0</v>
      </c>
      <c r="AH85" s="206">
        <f>300-300</f>
        <v>0</v>
      </c>
      <c r="AI85" s="109"/>
      <c r="AJ85" s="109"/>
      <c r="AK85" s="109"/>
      <c r="AL85" s="109"/>
      <c r="AM85" s="206">
        <v>20</v>
      </c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217"/>
      <c r="CQ85" s="109"/>
      <c r="CR85" s="109"/>
      <c r="CS85" s="109"/>
      <c r="CT85" s="109"/>
      <c r="CU85" s="109"/>
      <c r="CV85" s="230"/>
      <c r="CW85" s="109"/>
      <c r="CX85" s="109"/>
      <c r="CY85" s="109"/>
      <c r="CZ85" s="109"/>
      <c r="DA85" s="109"/>
      <c r="DB85" s="109"/>
      <c r="DC85" s="109"/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  <c r="DN85" s="109"/>
      <c r="DO85" s="109"/>
      <c r="DP85" s="109"/>
      <c r="DQ85" s="109"/>
      <c r="DR85" s="109"/>
      <c r="DS85" s="109"/>
      <c r="DT85" s="109"/>
      <c r="DU85" s="109"/>
      <c r="DV85" s="109"/>
      <c r="DW85" s="109"/>
      <c r="DX85" s="109"/>
      <c r="DY85" s="109"/>
      <c r="DZ85" s="109"/>
      <c r="EA85" s="109"/>
      <c r="EB85" s="109"/>
      <c r="EC85" s="109"/>
      <c r="ED85" s="109"/>
      <c r="EE85" s="109"/>
      <c r="EF85" s="109"/>
      <c r="EG85" s="109"/>
      <c r="EH85" s="109"/>
      <c r="EI85" s="109"/>
      <c r="EJ85" s="109"/>
      <c r="EK85" s="109"/>
      <c r="EL85" s="109"/>
      <c r="EM85" s="109"/>
      <c r="EN85" s="109"/>
      <c r="EO85" s="109"/>
      <c r="EP85" s="109"/>
      <c r="EQ85" s="109"/>
      <c r="ER85" s="109"/>
      <c r="ES85" s="109"/>
      <c r="ET85" s="109"/>
      <c r="EU85" s="109"/>
      <c r="EV85" s="109"/>
      <c r="EW85" s="109"/>
      <c r="EX85" s="109"/>
      <c r="EY85" s="109"/>
      <c r="EZ85" s="109"/>
      <c r="FA85" s="109"/>
      <c r="FB85" s="109"/>
      <c r="FC85" s="109"/>
      <c r="FD85" s="109"/>
      <c r="FE85" s="109"/>
      <c r="FF85" s="109"/>
      <c r="FG85" s="112"/>
      <c r="FH85" s="110" t="s">
        <v>364</v>
      </c>
      <c r="FI85" s="111" t="s">
        <v>365</v>
      </c>
      <c r="FJ85" s="111"/>
      <c r="FK85" s="111" t="s">
        <v>396</v>
      </c>
      <c r="FL85" s="98">
        <f t="shared" si="3"/>
        <v>40</v>
      </c>
      <c r="FM85" s="5" t="s">
        <v>188</v>
      </c>
    </row>
    <row r="86" spans="1:169" s="5" customFormat="1" ht="15" customHeight="1">
      <c r="A86" s="107" t="s">
        <v>368</v>
      </c>
      <c r="B86" s="107" t="s">
        <v>361</v>
      </c>
      <c r="C86" s="107" t="s">
        <v>385</v>
      </c>
      <c r="D86" s="107" t="s">
        <v>63</v>
      </c>
      <c r="E86" s="108" t="s">
        <v>123</v>
      </c>
      <c r="F86" s="107" t="s">
        <v>363</v>
      </c>
      <c r="G86" s="107" t="s">
        <v>904</v>
      </c>
      <c r="H86" s="109"/>
      <c r="I86" s="109"/>
      <c r="J86" s="109"/>
      <c r="K86" s="109"/>
      <c r="L86" s="109"/>
      <c r="M86" s="109"/>
      <c r="N86" s="109"/>
      <c r="O86" s="206">
        <f>50-50</f>
        <v>0</v>
      </c>
      <c r="P86" s="206">
        <f>50-50</f>
        <v>0</v>
      </c>
      <c r="Q86" s="109"/>
      <c r="R86" s="109"/>
      <c r="S86" s="206">
        <f>20-20</f>
        <v>0</v>
      </c>
      <c r="T86" s="109"/>
      <c r="U86" s="206">
        <f>100-100</f>
        <v>0</v>
      </c>
      <c r="V86" s="206">
        <f>100-100</f>
        <v>0</v>
      </c>
      <c r="W86" s="109"/>
      <c r="X86" s="109"/>
      <c r="Y86" s="206">
        <f>100-100</f>
        <v>0</v>
      </c>
      <c r="Z86" s="206">
        <f>100-100</f>
        <v>0</v>
      </c>
      <c r="AA86" s="206">
        <f>200-200</f>
        <v>0</v>
      </c>
      <c r="AB86" s="206">
        <f>200-200</f>
        <v>0</v>
      </c>
      <c r="AC86" s="206">
        <f>100-100</f>
        <v>0</v>
      </c>
      <c r="AD86" s="206">
        <f>100-100</f>
        <v>0</v>
      </c>
      <c r="AE86" s="109"/>
      <c r="AF86" s="206">
        <f>100-100</f>
        <v>0</v>
      </c>
      <c r="AG86" s="109"/>
      <c r="AH86" s="109"/>
      <c r="AI86" s="206">
        <f>100-100</f>
        <v>0</v>
      </c>
      <c r="AJ86" s="109"/>
      <c r="AK86" s="109"/>
      <c r="AL86" s="109"/>
      <c r="AM86" s="109"/>
      <c r="AN86" s="109"/>
      <c r="AO86" s="206">
        <f>100-100</f>
        <v>0</v>
      </c>
      <c r="AP86" s="109"/>
      <c r="AQ86" s="109"/>
      <c r="AR86" s="109"/>
      <c r="AS86" s="109"/>
      <c r="AT86" s="206">
        <f>500-500</f>
        <v>0</v>
      </c>
      <c r="AU86" s="109"/>
      <c r="AV86" s="109"/>
      <c r="AW86" s="109"/>
      <c r="AX86" s="109"/>
      <c r="AY86" s="109"/>
      <c r="AZ86" s="206">
        <f>200-200</f>
        <v>0</v>
      </c>
      <c r="BA86" s="109"/>
      <c r="BB86" s="109"/>
      <c r="BC86" s="109"/>
      <c r="BD86" s="206">
        <f>300-300</f>
        <v>0</v>
      </c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>
        <v>10</v>
      </c>
      <c r="BQ86" s="206">
        <f>300-300</f>
        <v>0</v>
      </c>
      <c r="BR86" s="206">
        <v>10</v>
      </c>
      <c r="BS86" s="206">
        <v>50</v>
      </c>
      <c r="BT86" s="206">
        <v>10</v>
      </c>
      <c r="BU86" s="109"/>
      <c r="BV86" s="206">
        <f>300-300</f>
        <v>0</v>
      </c>
      <c r="BW86" s="206">
        <f>300-300</f>
        <v>0</v>
      </c>
      <c r="BX86" s="206">
        <f>300-300</f>
        <v>0</v>
      </c>
      <c r="BY86" s="206">
        <f>300-300</f>
        <v>0</v>
      </c>
      <c r="BZ86" s="206">
        <f>300-300</f>
        <v>0</v>
      </c>
      <c r="CA86" s="109"/>
      <c r="CB86" s="206">
        <f>300-300</f>
        <v>0</v>
      </c>
      <c r="CC86" s="206">
        <v>20</v>
      </c>
      <c r="CD86" s="206">
        <f>200-200</f>
        <v>0</v>
      </c>
      <c r="CE86" s="206">
        <f>200-200</f>
        <v>0</v>
      </c>
      <c r="CF86" s="206">
        <v>30</v>
      </c>
      <c r="CG86" s="206">
        <f>200-200</f>
        <v>0</v>
      </c>
      <c r="CH86" s="206">
        <f>100-100</f>
        <v>0</v>
      </c>
      <c r="CI86" s="109"/>
      <c r="CJ86" s="109"/>
      <c r="CK86" s="206">
        <v>10</v>
      </c>
      <c r="CL86" s="206">
        <f>100-100</f>
        <v>0</v>
      </c>
      <c r="CM86" s="206">
        <f>100-100</f>
        <v>0</v>
      </c>
      <c r="CN86" s="109"/>
      <c r="CO86" s="109"/>
      <c r="CP86" s="217"/>
      <c r="CQ86" s="109"/>
      <c r="CR86" s="109"/>
      <c r="CS86" s="109"/>
      <c r="CT86" s="109"/>
      <c r="CU86" s="109"/>
      <c r="CV86" s="230"/>
      <c r="CW86" s="109"/>
      <c r="CX86" s="206">
        <f>100-100</f>
        <v>0</v>
      </c>
      <c r="CY86" s="206">
        <f>50-50</f>
        <v>0</v>
      </c>
      <c r="CZ86" s="109"/>
      <c r="DA86" s="109"/>
      <c r="DB86" s="109"/>
      <c r="DC86" s="206">
        <f>30-30</f>
        <v>0</v>
      </c>
      <c r="DD86" s="206">
        <f>30-30</f>
        <v>0</v>
      </c>
      <c r="DE86" s="206">
        <f>30-30</f>
        <v>0</v>
      </c>
      <c r="DF86" s="109"/>
      <c r="DG86" s="109"/>
      <c r="DH86" s="109"/>
      <c r="DI86" s="109"/>
      <c r="DJ86" s="109"/>
      <c r="DK86" s="109"/>
      <c r="DL86" s="109"/>
      <c r="DM86" s="206">
        <f>10-10</f>
        <v>0</v>
      </c>
      <c r="DN86" s="109"/>
      <c r="DO86" s="109"/>
      <c r="DP86" s="109"/>
      <c r="DQ86" s="109"/>
      <c r="DR86" s="109"/>
      <c r="DS86" s="109"/>
      <c r="DT86" s="109"/>
      <c r="DU86" s="109"/>
      <c r="DV86" s="109"/>
      <c r="DW86" s="206">
        <f>50-50</f>
        <v>0</v>
      </c>
      <c r="DX86" s="206">
        <f>50-50</f>
        <v>0</v>
      </c>
      <c r="DY86" s="109"/>
      <c r="DZ86" s="109"/>
      <c r="EA86" s="206">
        <f>100-100</f>
        <v>0</v>
      </c>
      <c r="EB86" s="206">
        <f>50-50</f>
        <v>0</v>
      </c>
      <c r="EC86" s="109"/>
      <c r="ED86" s="109"/>
      <c r="EE86" s="109"/>
      <c r="EF86" s="206">
        <f>50-50</f>
        <v>0</v>
      </c>
      <c r="EG86" s="206">
        <f>50-50</f>
        <v>0</v>
      </c>
      <c r="EH86" s="206">
        <f>50-50</f>
        <v>0</v>
      </c>
      <c r="EI86" s="206">
        <f>50-50</f>
        <v>0</v>
      </c>
      <c r="EJ86" s="206">
        <f>50-50</f>
        <v>0</v>
      </c>
      <c r="EK86" s="109"/>
      <c r="EL86" s="109"/>
      <c r="EM86" s="109"/>
      <c r="EN86" s="109"/>
      <c r="EO86" s="109"/>
      <c r="EP86" s="206">
        <v>10</v>
      </c>
      <c r="EQ86" s="206">
        <v>0</v>
      </c>
      <c r="ER86" s="109"/>
      <c r="ES86" s="206">
        <f>30-30</f>
        <v>0</v>
      </c>
      <c r="ET86" s="206">
        <f>30-30</f>
        <v>0</v>
      </c>
      <c r="EU86" s="206">
        <f>30-30</f>
        <v>0</v>
      </c>
      <c r="EV86" s="109"/>
      <c r="EW86" s="206">
        <f>30-30</f>
        <v>0</v>
      </c>
      <c r="EX86" s="206">
        <f>20-20</f>
        <v>0</v>
      </c>
      <c r="EY86" s="109"/>
      <c r="EZ86" s="109"/>
      <c r="FA86" s="206">
        <f>20-20</f>
        <v>0</v>
      </c>
      <c r="FB86" s="109"/>
      <c r="FC86" s="109"/>
      <c r="FD86" s="109"/>
      <c r="FE86" s="109"/>
      <c r="FF86" s="109"/>
      <c r="FG86" s="112"/>
      <c r="FH86" s="110" t="s">
        <v>364</v>
      </c>
      <c r="FI86" s="111" t="s">
        <v>365</v>
      </c>
      <c r="FJ86" s="111"/>
      <c r="FK86" s="111" t="s">
        <v>396</v>
      </c>
      <c r="FL86" s="98">
        <f t="shared" si="3"/>
        <v>150</v>
      </c>
      <c r="FM86" s="5" t="s">
        <v>188</v>
      </c>
    </row>
    <row r="87" spans="1:169" s="5" customFormat="1" ht="15" customHeight="1">
      <c r="A87" s="107" t="s">
        <v>368</v>
      </c>
      <c r="B87" s="107" t="s">
        <v>361</v>
      </c>
      <c r="C87" s="107" t="s">
        <v>385</v>
      </c>
      <c r="D87" s="107" t="s">
        <v>65</v>
      </c>
      <c r="E87" s="108" t="s">
        <v>123</v>
      </c>
      <c r="F87" s="107" t="s">
        <v>363</v>
      </c>
      <c r="G87" s="107" t="s">
        <v>903</v>
      </c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206">
        <v>0</v>
      </c>
      <c r="CO87" s="109"/>
      <c r="CP87" s="217"/>
      <c r="CQ87" s="109"/>
      <c r="CR87" s="109"/>
      <c r="CS87" s="109"/>
      <c r="CT87" s="109"/>
      <c r="CU87" s="109"/>
      <c r="CV87" s="230"/>
      <c r="CW87" s="109"/>
      <c r="CX87" s="109"/>
      <c r="CY87" s="109"/>
      <c r="CZ87" s="109"/>
      <c r="DA87" s="109"/>
      <c r="DB87" s="109"/>
      <c r="DC87" s="109"/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9"/>
      <c r="DV87" s="109"/>
      <c r="DW87" s="109"/>
      <c r="DX87" s="109"/>
      <c r="DY87" s="109"/>
      <c r="DZ87" s="109"/>
      <c r="EA87" s="109"/>
      <c r="EB87" s="109"/>
      <c r="EC87" s="109"/>
      <c r="ED87" s="109"/>
      <c r="EE87" s="109"/>
      <c r="EF87" s="109"/>
      <c r="EG87" s="109"/>
      <c r="EH87" s="109"/>
      <c r="EI87" s="109"/>
      <c r="EJ87" s="109"/>
      <c r="EK87" s="109"/>
      <c r="EL87" s="109"/>
      <c r="EM87" s="109"/>
      <c r="EN87" s="109"/>
      <c r="EO87" s="109"/>
      <c r="EP87" s="109"/>
      <c r="EQ87" s="109"/>
      <c r="ER87" s="206">
        <f>30-30</f>
        <v>0</v>
      </c>
      <c r="ES87" s="109"/>
      <c r="ET87" s="109"/>
      <c r="EU87" s="109"/>
      <c r="EV87" s="206">
        <f>30-30</f>
        <v>0</v>
      </c>
      <c r="EW87" s="109"/>
      <c r="EX87" s="109"/>
      <c r="EY87" s="109"/>
      <c r="EZ87" s="206">
        <f>20-20</f>
        <v>0</v>
      </c>
      <c r="FA87" s="109"/>
      <c r="FB87" s="109"/>
      <c r="FC87" s="109"/>
      <c r="FD87" s="109"/>
      <c r="FE87" s="109"/>
      <c r="FF87" s="109"/>
      <c r="FG87" s="112"/>
      <c r="FH87" s="110" t="s">
        <v>364</v>
      </c>
      <c r="FI87" s="111" t="s">
        <v>365</v>
      </c>
      <c r="FJ87" s="111"/>
      <c r="FK87" s="111" t="s">
        <v>396</v>
      </c>
      <c r="FL87" s="98">
        <f t="shared" si="3"/>
        <v>0</v>
      </c>
      <c r="FM87" s="5" t="s">
        <v>188</v>
      </c>
    </row>
    <row r="88" spans="1:169" s="5" customFormat="1" ht="15" customHeight="1">
      <c r="A88" s="107" t="s">
        <v>368</v>
      </c>
      <c r="B88" s="107" t="s">
        <v>361</v>
      </c>
      <c r="C88" s="107" t="s">
        <v>385</v>
      </c>
      <c r="D88" s="107" t="s">
        <v>64</v>
      </c>
      <c r="E88" s="108" t="s">
        <v>135</v>
      </c>
      <c r="F88" s="107" t="s">
        <v>363</v>
      </c>
      <c r="G88" s="107" t="s">
        <v>914</v>
      </c>
      <c r="H88" s="205"/>
      <c r="I88" s="206">
        <v>0</v>
      </c>
      <c r="J88" s="205"/>
      <c r="K88" s="206">
        <v>0</v>
      </c>
      <c r="L88" s="205"/>
      <c r="M88" s="205"/>
      <c r="N88" s="206">
        <v>0</v>
      </c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6">
        <v>0</v>
      </c>
      <c r="AF88" s="205"/>
      <c r="AG88" s="206">
        <v>0</v>
      </c>
      <c r="AH88" s="206">
        <v>0</v>
      </c>
      <c r="AI88" s="205"/>
      <c r="AJ88" s="205"/>
      <c r="AK88" s="205"/>
      <c r="AL88" s="205"/>
      <c r="AM88" s="206">
        <v>0</v>
      </c>
      <c r="AN88" s="205"/>
      <c r="AO88" s="205"/>
      <c r="AP88" s="206">
        <v>0</v>
      </c>
      <c r="AQ88" s="206">
        <v>0</v>
      </c>
      <c r="AR88" s="205"/>
      <c r="AS88" s="205"/>
      <c r="AT88" s="205"/>
      <c r="AU88" s="205"/>
      <c r="AV88" s="205"/>
      <c r="AW88" s="205"/>
      <c r="AX88" s="206">
        <v>0</v>
      </c>
      <c r="AY88" s="205"/>
      <c r="AZ88" s="205"/>
      <c r="BA88" s="205"/>
      <c r="BB88" s="205"/>
      <c r="BC88" s="205"/>
      <c r="BD88" s="205"/>
      <c r="BE88" s="205"/>
      <c r="BF88" s="205"/>
      <c r="BG88" s="205"/>
      <c r="BH88" s="205"/>
      <c r="BI88" s="205"/>
      <c r="BJ88" s="205"/>
      <c r="BK88" s="205"/>
      <c r="BL88" s="205"/>
      <c r="BM88" s="205"/>
      <c r="BN88" s="205"/>
      <c r="BO88" s="205"/>
      <c r="BP88" s="205"/>
      <c r="BQ88" s="205"/>
      <c r="BR88" s="205"/>
      <c r="BS88" s="205"/>
      <c r="BT88" s="205"/>
      <c r="BU88" s="205"/>
      <c r="BV88" s="205"/>
      <c r="BW88" s="205"/>
      <c r="BX88" s="205"/>
      <c r="BY88" s="205"/>
      <c r="BZ88" s="205"/>
      <c r="CA88" s="205"/>
      <c r="CB88" s="205"/>
      <c r="CC88" s="205"/>
      <c r="CD88" s="205"/>
      <c r="CE88" s="205"/>
      <c r="CF88" s="205"/>
      <c r="CG88" s="205"/>
      <c r="CH88" s="205"/>
      <c r="CI88" s="205"/>
      <c r="CJ88" s="205"/>
      <c r="CK88" s="205"/>
      <c r="CL88" s="205"/>
      <c r="CM88" s="205"/>
      <c r="CN88" s="205"/>
      <c r="CO88" s="205"/>
      <c r="CP88" s="248"/>
      <c r="CQ88" s="205"/>
      <c r="CR88" s="205"/>
      <c r="CS88" s="205"/>
      <c r="CT88" s="205"/>
      <c r="CU88" s="205"/>
      <c r="CV88" s="230"/>
      <c r="CW88" s="205"/>
      <c r="CX88" s="205"/>
      <c r="CY88" s="205"/>
      <c r="CZ88" s="205"/>
      <c r="DA88" s="205"/>
      <c r="DB88" s="205"/>
      <c r="DC88" s="205"/>
      <c r="DD88" s="205"/>
      <c r="DE88" s="205"/>
      <c r="DF88" s="205"/>
      <c r="DG88" s="205"/>
      <c r="DH88" s="205"/>
      <c r="DI88" s="205"/>
      <c r="DJ88" s="205"/>
      <c r="DK88" s="205"/>
      <c r="DL88" s="205"/>
      <c r="DM88" s="205"/>
      <c r="DN88" s="205"/>
      <c r="DO88" s="205"/>
      <c r="DP88" s="205"/>
      <c r="DQ88" s="205"/>
      <c r="DR88" s="205"/>
      <c r="DS88" s="205"/>
      <c r="DT88" s="205"/>
      <c r="DU88" s="205"/>
      <c r="DV88" s="205"/>
      <c r="DW88" s="205"/>
      <c r="DX88" s="205"/>
      <c r="DY88" s="205"/>
      <c r="DZ88" s="205"/>
      <c r="EA88" s="205"/>
      <c r="EB88" s="205"/>
      <c r="EC88" s="205"/>
      <c r="ED88" s="205"/>
      <c r="EE88" s="205"/>
      <c r="EF88" s="205"/>
      <c r="EG88" s="205"/>
      <c r="EH88" s="205"/>
      <c r="EI88" s="205"/>
      <c r="EJ88" s="205"/>
      <c r="EK88" s="205"/>
      <c r="EL88" s="205"/>
      <c r="EM88" s="205"/>
      <c r="EN88" s="205"/>
      <c r="EO88" s="205"/>
      <c r="EP88" s="205"/>
      <c r="EQ88" s="205"/>
      <c r="ER88" s="205"/>
      <c r="ES88" s="205"/>
      <c r="ET88" s="205"/>
      <c r="EU88" s="205"/>
      <c r="EV88" s="205"/>
      <c r="EW88" s="205"/>
      <c r="EX88" s="205"/>
      <c r="EY88" s="205"/>
      <c r="EZ88" s="205"/>
      <c r="FA88" s="205"/>
      <c r="FB88" s="205"/>
      <c r="FC88" s="205"/>
      <c r="FD88" s="205"/>
      <c r="FE88" s="205"/>
      <c r="FF88" s="205"/>
      <c r="FG88" s="112"/>
      <c r="FH88" s="110" t="s">
        <v>364</v>
      </c>
      <c r="FI88" s="111" t="s">
        <v>365</v>
      </c>
      <c r="FJ88" s="111"/>
      <c r="FK88" s="111" t="s">
        <v>404</v>
      </c>
      <c r="FL88" s="98">
        <f t="shared" si="3"/>
        <v>0</v>
      </c>
      <c r="FM88" s="5" t="s">
        <v>192</v>
      </c>
    </row>
    <row r="89" spans="1:169" s="5" customFormat="1" ht="15" customHeight="1">
      <c r="A89" s="107" t="s">
        <v>368</v>
      </c>
      <c r="B89" s="107" t="s">
        <v>361</v>
      </c>
      <c r="C89" s="107" t="s">
        <v>385</v>
      </c>
      <c r="D89" s="107" t="s">
        <v>63</v>
      </c>
      <c r="E89" s="108" t="s">
        <v>135</v>
      </c>
      <c r="F89" s="107" t="s">
        <v>363</v>
      </c>
      <c r="G89" s="107" t="s">
        <v>914</v>
      </c>
      <c r="H89" s="205"/>
      <c r="I89" s="205"/>
      <c r="J89" s="205"/>
      <c r="K89" s="205"/>
      <c r="L89" s="205"/>
      <c r="M89" s="205"/>
      <c r="N89" s="205"/>
      <c r="O89" s="206">
        <v>0</v>
      </c>
      <c r="P89" s="206">
        <v>0</v>
      </c>
      <c r="Q89" s="205"/>
      <c r="R89" s="205"/>
      <c r="S89" s="206">
        <v>0</v>
      </c>
      <c r="T89" s="205"/>
      <c r="U89" s="206">
        <v>0</v>
      </c>
      <c r="V89" s="206">
        <v>0</v>
      </c>
      <c r="W89" s="205"/>
      <c r="X89" s="206">
        <v>0</v>
      </c>
      <c r="Y89" s="205"/>
      <c r="Z89" s="206">
        <v>0</v>
      </c>
      <c r="AA89" s="206">
        <v>0</v>
      </c>
      <c r="AB89" s="206">
        <v>0</v>
      </c>
      <c r="AC89" s="206">
        <v>0</v>
      </c>
      <c r="AD89" s="206">
        <v>0</v>
      </c>
      <c r="AE89" s="205"/>
      <c r="AF89" s="206">
        <v>0</v>
      </c>
      <c r="AG89" s="205"/>
      <c r="AH89" s="205"/>
      <c r="AI89" s="206">
        <v>0</v>
      </c>
      <c r="AJ89" s="206">
        <v>0</v>
      </c>
      <c r="AK89" s="206">
        <v>0</v>
      </c>
      <c r="AL89" s="205"/>
      <c r="AM89" s="205"/>
      <c r="AN89" s="205"/>
      <c r="AO89" s="205"/>
      <c r="AP89" s="205"/>
      <c r="AQ89" s="205"/>
      <c r="AR89" s="205"/>
      <c r="AS89" s="205"/>
      <c r="AT89" s="206">
        <v>1000</v>
      </c>
      <c r="AU89" s="205"/>
      <c r="AV89" s="205"/>
      <c r="AW89" s="205"/>
      <c r="AX89" s="205"/>
      <c r="AY89" s="205"/>
      <c r="AZ89" s="206">
        <v>0</v>
      </c>
      <c r="BA89" s="205"/>
      <c r="BB89" s="205"/>
      <c r="BC89" s="205"/>
      <c r="BD89" s="206">
        <v>1000</v>
      </c>
      <c r="BE89" s="206">
        <v>0</v>
      </c>
      <c r="BF89" s="206">
        <v>0</v>
      </c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5"/>
      <c r="BW89" s="205"/>
      <c r="BX89" s="205"/>
      <c r="BY89" s="205"/>
      <c r="BZ89" s="205"/>
      <c r="CA89" s="205"/>
      <c r="CB89" s="205"/>
      <c r="CC89" s="205">
        <v>20</v>
      </c>
      <c r="CD89" s="205"/>
      <c r="CE89" s="205"/>
      <c r="CF89" s="205"/>
      <c r="CG89" s="205"/>
      <c r="CH89" s="205"/>
      <c r="CI89" s="205"/>
      <c r="CJ89" s="205"/>
      <c r="CK89" s="205"/>
      <c r="CL89" s="205"/>
      <c r="CM89" s="205"/>
      <c r="CN89" s="205"/>
      <c r="CO89" s="205"/>
      <c r="CP89" s="248"/>
      <c r="CQ89" s="205"/>
      <c r="CR89" s="205"/>
      <c r="CS89" s="205"/>
      <c r="CT89" s="205"/>
      <c r="CU89" s="205"/>
      <c r="CV89" s="230"/>
      <c r="CW89" s="205"/>
      <c r="CX89" s="205"/>
      <c r="CY89" s="205"/>
      <c r="CZ89" s="205"/>
      <c r="DA89" s="205"/>
      <c r="DB89" s="205"/>
      <c r="DC89" s="205"/>
      <c r="DD89" s="205"/>
      <c r="DE89" s="205"/>
      <c r="DF89" s="205"/>
      <c r="DG89" s="205"/>
      <c r="DH89" s="205"/>
      <c r="DI89" s="205"/>
      <c r="DJ89" s="205"/>
      <c r="DK89" s="205"/>
      <c r="DL89" s="205"/>
      <c r="DM89" s="205"/>
      <c r="DN89" s="205"/>
      <c r="DO89" s="205"/>
      <c r="DP89" s="205"/>
      <c r="DQ89" s="205"/>
      <c r="DR89" s="205"/>
      <c r="DS89" s="205"/>
      <c r="DT89" s="205"/>
      <c r="DU89" s="205"/>
      <c r="DV89" s="205"/>
      <c r="DW89" s="206">
        <v>0</v>
      </c>
      <c r="DX89" s="206">
        <v>0</v>
      </c>
      <c r="DY89" s="205"/>
      <c r="DZ89" s="205"/>
      <c r="EA89" s="206">
        <v>0</v>
      </c>
      <c r="EB89" s="206">
        <v>0</v>
      </c>
      <c r="EC89" s="205"/>
      <c r="ED89" s="205"/>
      <c r="EE89" s="206">
        <v>0</v>
      </c>
      <c r="EF89" s="206">
        <v>0</v>
      </c>
      <c r="EG89" s="206">
        <v>0</v>
      </c>
      <c r="EH89" s="206">
        <v>0</v>
      </c>
      <c r="EI89" s="206">
        <v>0</v>
      </c>
      <c r="EJ89" s="206">
        <v>0</v>
      </c>
      <c r="EK89" s="205"/>
      <c r="EL89" s="205"/>
      <c r="EM89" s="205"/>
      <c r="EN89" s="205"/>
      <c r="EO89" s="205"/>
      <c r="EP89" s="205"/>
      <c r="EQ89" s="205">
        <v>5</v>
      </c>
      <c r="ER89" s="205"/>
      <c r="ES89" s="205"/>
      <c r="ET89" s="205"/>
      <c r="EU89" s="205"/>
      <c r="EV89" s="205"/>
      <c r="EW89" s="205"/>
      <c r="EX89" s="205"/>
      <c r="EY89" s="205"/>
      <c r="EZ89" s="205"/>
      <c r="FA89" s="205"/>
      <c r="FB89" s="205"/>
      <c r="FC89" s="206">
        <v>0</v>
      </c>
      <c r="FD89" s="206">
        <v>0</v>
      </c>
      <c r="FE89" s="205"/>
      <c r="FF89" s="205"/>
      <c r="FG89" s="112"/>
      <c r="FH89" s="110" t="s">
        <v>364</v>
      </c>
      <c r="FI89" s="111" t="s">
        <v>365</v>
      </c>
      <c r="FJ89" s="111"/>
      <c r="FK89" s="111" t="s">
        <v>404</v>
      </c>
      <c r="FL89" s="98">
        <f t="shared" si="3"/>
        <v>2025</v>
      </c>
      <c r="FM89" s="5" t="s">
        <v>192</v>
      </c>
    </row>
    <row r="90" spans="1:169" s="5" customFormat="1" ht="15" customHeight="1">
      <c r="A90" s="107" t="s">
        <v>368</v>
      </c>
      <c r="B90" s="107" t="s">
        <v>361</v>
      </c>
      <c r="C90" s="107" t="s">
        <v>385</v>
      </c>
      <c r="D90" s="107" t="s">
        <v>65</v>
      </c>
      <c r="E90" s="108" t="s">
        <v>135</v>
      </c>
      <c r="F90" s="107" t="s">
        <v>363</v>
      </c>
      <c r="G90" s="107" t="s">
        <v>915</v>
      </c>
      <c r="H90" s="205"/>
      <c r="I90" s="205"/>
      <c r="J90" s="206">
        <v>0</v>
      </c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5"/>
      <c r="BW90" s="205"/>
      <c r="BX90" s="205"/>
      <c r="BY90" s="205"/>
      <c r="BZ90" s="205"/>
      <c r="CA90" s="205"/>
      <c r="CB90" s="205"/>
      <c r="CC90" s="205"/>
      <c r="CD90" s="205"/>
      <c r="CE90" s="205"/>
      <c r="CF90" s="205"/>
      <c r="CG90" s="205"/>
      <c r="CH90" s="205"/>
      <c r="CI90" s="205"/>
      <c r="CJ90" s="205"/>
      <c r="CK90" s="205"/>
      <c r="CL90" s="205"/>
      <c r="CM90" s="205"/>
      <c r="CN90" s="205"/>
      <c r="CO90" s="205"/>
      <c r="CP90" s="248"/>
      <c r="CQ90" s="205"/>
      <c r="CR90" s="205"/>
      <c r="CS90" s="205"/>
      <c r="CT90" s="205"/>
      <c r="CU90" s="205"/>
      <c r="CV90" s="230"/>
      <c r="CW90" s="205"/>
      <c r="CX90" s="205"/>
      <c r="CY90" s="205"/>
      <c r="CZ90" s="205"/>
      <c r="DA90" s="205"/>
      <c r="DB90" s="205"/>
      <c r="DC90" s="205"/>
      <c r="DD90" s="205"/>
      <c r="DE90" s="205"/>
      <c r="DF90" s="205"/>
      <c r="DG90" s="205"/>
      <c r="DH90" s="205"/>
      <c r="DI90" s="205"/>
      <c r="DJ90" s="205"/>
      <c r="DK90" s="205"/>
      <c r="DL90" s="205"/>
      <c r="DM90" s="205"/>
      <c r="DN90" s="205"/>
      <c r="DO90" s="205"/>
      <c r="DP90" s="205"/>
      <c r="DQ90" s="205"/>
      <c r="DR90" s="205"/>
      <c r="DS90" s="205"/>
      <c r="DT90" s="205"/>
      <c r="DU90" s="205"/>
      <c r="DV90" s="205"/>
      <c r="DW90" s="205"/>
      <c r="DX90" s="205"/>
      <c r="DY90" s="205"/>
      <c r="DZ90" s="205"/>
      <c r="EA90" s="205"/>
      <c r="EB90" s="205"/>
      <c r="EC90" s="205"/>
      <c r="ED90" s="205"/>
      <c r="EE90" s="205"/>
      <c r="EF90" s="205"/>
      <c r="EG90" s="205"/>
      <c r="EH90" s="205"/>
      <c r="EI90" s="205"/>
      <c r="EJ90" s="205"/>
      <c r="EK90" s="205"/>
      <c r="EL90" s="205"/>
      <c r="EM90" s="205"/>
      <c r="EN90" s="205"/>
      <c r="EO90" s="205"/>
      <c r="EP90" s="205"/>
      <c r="EQ90" s="205"/>
      <c r="ER90" s="205"/>
      <c r="ES90" s="205"/>
      <c r="ET90" s="205"/>
      <c r="EU90" s="205"/>
      <c r="EV90" s="205"/>
      <c r="EW90" s="205"/>
      <c r="EX90" s="205"/>
      <c r="EY90" s="205"/>
      <c r="EZ90" s="205"/>
      <c r="FA90" s="205"/>
      <c r="FB90" s="205"/>
      <c r="FC90" s="205"/>
      <c r="FD90" s="205"/>
      <c r="FE90" s="205"/>
      <c r="FF90" s="205"/>
      <c r="FG90" s="112"/>
      <c r="FH90" s="110" t="s">
        <v>364</v>
      </c>
      <c r="FI90" s="111" t="s">
        <v>365</v>
      </c>
      <c r="FJ90" s="111"/>
      <c r="FK90" s="111" t="s">
        <v>404</v>
      </c>
      <c r="FL90" s="98">
        <f t="shared" si="3"/>
        <v>0</v>
      </c>
      <c r="FM90" s="5" t="s">
        <v>192</v>
      </c>
    </row>
    <row r="91" spans="1:169" s="5" customFormat="1" ht="15" customHeight="1">
      <c r="A91" s="107" t="s">
        <v>361</v>
      </c>
      <c r="B91" s="107" t="s">
        <v>361</v>
      </c>
      <c r="C91" s="107" t="s">
        <v>385</v>
      </c>
      <c r="D91" s="107" t="s">
        <v>63</v>
      </c>
      <c r="E91" s="108" t="s">
        <v>916</v>
      </c>
      <c r="F91" s="107" t="s">
        <v>363</v>
      </c>
      <c r="G91" s="107" t="s">
        <v>917</v>
      </c>
      <c r="H91" s="205"/>
      <c r="I91" s="205"/>
      <c r="J91" s="206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>
        <v>30</v>
      </c>
      <c r="AP91" s="205"/>
      <c r="AQ91" s="205"/>
      <c r="AR91" s="205"/>
      <c r="AS91" s="205"/>
      <c r="AT91" s="205">
        <v>50</v>
      </c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>
        <v>60</v>
      </c>
      <c r="BT91" s="205"/>
      <c r="BU91" s="205"/>
      <c r="BV91" s="205">
        <v>5</v>
      </c>
      <c r="BW91" s="205"/>
      <c r="BX91" s="205"/>
      <c r="BY91" s="205"/>
      <c r="BZ91" s="205"/>
      <c r="CA91" s="205"/>
      <c r="CB91" s="205"/>
      <c r="CC91" s="205"/>
      <c r="CD91" s="205"/>
      <c r="CE91" s="205"/>
      <c r="CF91" s="205"/>
      <c r="CG91" s="205"/>
      <c r="CH91" s="205"/>
      <c r="CI91" s="205"/>
      <c r="CJ91" s="205"/>
      <c r="CK91" s="205"/>
      <c r="CL91" s="205"/>
      <c r="CM91" s="205"/>
      <c r="CN91" s="205"/>
      <c r="CO91" s="205"/>
      <c r="CP91" s="248"/>
      <c r="CQ91" s="205"/>
      <c r="CR91" s="205"/>
      <c r="CS91" s="205"/>
      <c r="CT91" s="205"/>
      <c r="CU91" s="205"/>
      <c r="CV91" s="230"/>
      <c r="CW91" s="205"/>
      <c r="CX91" s="205"/>
      <c r="CY91" s="205"/>
      <c r="CZ91" s="205"/>
      <c r="DA91" s="205"/>
      <c r="DB91" s="205"/>
      <c r="DC91" s="205"/>
      <c r="DD91" s="205"/>
      <c r="DE91" s="205"/>
      <c r="DF91" s="205"/>
      <c r="DG91" s="205"/>
      <c r="DH91" s="205"/>
      <c r="DI91" s="205"/>
      <c r="DJ91" s="205"/>
      <c r="DK91" s="205"/>
      <c r="DL91" s="205"/>
      <c r="DM91" s="205"/>
      <c r="DN91" s="205"/>
      <c r="DO91" s="205"/>
      <c r="DP91" s="205"/>
      <c r="DQ91" s="205"/>
      <c r="DR91" s="205"/>
      <c r="DS91" s="205"/>
      <c r="DT91" s="205"/>
      <c r="DU91" s="205"/>
      <c r="DV91" s="205"/>
      <c r="DW91" s="205"/>
      <c r="DX91" s="205"/>
      <c r="DY91" s="205"/>
      <c r="DZ91" s="205"/>
      <c r="EA91" s="205"/>
      <c r="EB91" s="205"/>
      <c r="EC91" s="205"/>
      <c r="ED91" s="205"/>
      <c r="EE91" s="205"/>
      <c r="EF91" s="205"/>
      <c r="EG91" s="205"/>
      <c r="EH91" s="205"/>
      <c r="EI91" s="205"/>
      <c r="EJ91" s="205"/>
      <c r="EK91" s="205"/>
      <c r="EL91" s="205"/>
      <c r="EM91" s="205"/>
      <c r="EN91" s="205"/>
      <c r="EO91" s="205"/>
      <c r="EP91" s="205"/>
      <c r="EQ91" s="205"/>
      <c r="ER91" s="205"/>
      <c r="ES91" s="205"/>
      <c r="ET91" s="205"/>
      <c r="EU91" s="205"/>
      <c r="EV91" s="205"/>
      <c r="EW91" s="205"/>
      <c r="EX91" s="205"/>
      <c r="EY91" s="205"/>
      <c r="EZ91" s="205"/>
      <c r="FA91" s="205"/>
      <c r="FB91" s="205"/>
      <c r="FC91" s="205"/>
      <c r="FD91" s="205"/>
      <c r="FE91" s="205"/>
      <c r="FF91" s="205"/>
      <c r="FG91" s="112"/>
      <c r="FH91" s="110" t="s">
        <v>364</v>
      </c>
      <c r="FI91" s="111" t="s">
        <v>365</v>
      </c>
      <c r="FJ91" s="111"/>
      <c r="FK91" s="111" t="s">
        <v>390</v>
      </c>
      <c r="FL91" s="98">
        <v>145</v>
      </c>
      <c r="FM91" s="5" t="s">
        <v>192</v>
      </c>
    </row>
    <row r="92" spans="1:169" s="5" customFormat="1" ht="15" customHeight="1">
      <c r="A92" s="107" t="s">
        <v>368</v>
      </c>
      <c r="B92" s="107" t="s">
        <v>361</v>
      </c>
      <c r="C92" s="107" t="s">
        <v>385</v>
      </c>
      <c r="D92" s="107" t="s">
        <v>63</v>
      </c>
      <c r="E92" s="108" t="s">
        <v>136</v>
      </c>
      <c r="F92" s="107" t="s">
        <v>363</v>
      </c>
      <c r="G92" s="107" t="s">
        <v>851</v>
      </c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6">
        <v>20</v>
      </c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>
        <v>10</v>
      </c>
      <c r="BT92" s="205"/>
      <c r="BU92" s="205"/>
      <c r="BV92" s="205"/>
      <c r="BW92" s="205"/>
      <c r="BX92" s="205"/>
      <c r="BY92" s="205"/>
      <c r="BZ92" s="205"/>
      <c r="CA92" s="205"/>
      <c r="CB92" s="205"/>
      <c r="CC92" s="205"/>
      <c r="CD92" s="205"/>
      <c r="CE92" s="205"/>
      <c r="CF92" s="205">
        <v>10</v>
      </c>
      <c r="CG92" s="205"/>
      <c r="CH92" s="205"/>
      <c r="CI92" s="205"/>
      <c r="CJ92" s="205"/>
      <c r="CK92" s="205"/>
      <c r="CL92" s="205"/>
      <c r="CM92" s="205"/>
      <c r="CN92" s="205"/>
      <c r="CO92" s="205"/>
      <c r="CP92" s="248"/>
      <c r="CQ92" s="205"/>
      <c r="CR92" s="205"/>
      <c r="CS92" s="205"/>
      <c r="CT92" s="205"/>
      <c r="CU92" s="205"/>
      <c r="CV92" s="230"/>
      <c r="CW92" s="205"/>
      <c r="CX92" s="205"/>
      <c r="CY92" s="205"/>
      <c r="CZ92" s="205"/>
      <c r="DA92" s="205"/>
      <c r="DB92" s="205"/>
      <c r="DC92" s="205"/>
      <c r="DD92" s="205"/>
      <c r="DE92" s="205"/>
      <c r="DF92" s="205"/>
      <c r="DG92" s="205"/>
      <c r="DH92" s="205"/>
      <c r="DI92" s="205"/>
      <c r="DJ92" s="205"/>
      <c r="DK92" s="205"/>
      <c r="DL92" s="205"/>
      <c r="DM92" s="205"/>
      <c r="DN92" s="205"/>
      <c r="DO92" s="205"/>
      <c r="DP92" s="205"/>
      <c r="DQ92" s="205"/>
      <c r="DR92" s="205"/>
      <c r="DS92" s="205"/>
      <c r="DT92" s="205"/>
      <c r="DU92" s="205"/>
      <c r="DV92" s="205"/>
      <c r="DW92" s="205"/>
      <c r="DX92" s="205"/>
      <c r="DY92" s="205"/>
      <c r="DZ92" s="205"/>
      <c r="EA92" s="205"/>
      <c r="EB92" s="205"/>
      <c r="EC92" s="205"/>
      <c r="ED92" s="205"/>
      <c r="EE92" s="205"/>
      <c r="EF92" s="205"/>
      <c r="EG92" s="205"/>
      <c r="EH92" s="205"/>
      <c r="EI92" s="205"/>
      <c r="EJ92" s="205"/>
      <c r="EK92" s="205"/>
      <c r="EL92" s="205"/>
      <c r="EM92" s="205">
        <v>5</v>
      </c>
      <c r="EN92" s="205"/>
      <c r="EO92" s="205"/>
      <c r="EP92" s="205"/>
      <c r="EQ92" s="205"/>
      <c r="ER92" s="205"/>
      <c r="ES92" s="205"/>
      <c r="ET92" s="205"/>
      <c r="EU92" s="205"/>
      <c r="EV92" s="205"/>
      <c r="EW92" s="205"/>
      <c r="EX92" s="205"/>
      <c r="EY92" s="205"/>
      <c r="EZ92" s="205"/>
      <c r="FA92" s="205"/>
      <c r="FB92" s="205"/>
      <c r="FC92" s="205"/>
      <c r="FD92" s="205"/>
      <c r="FE92" s="205"/>
      <c r="FF92" s="205"/>
      <c r="FG92" s="112"/>
      <c r="FH92" s="110" t="s">
        <v>364</v>
      </c>
      <c r="FI92" s="111" t="s">
        <v>365</v>
      </c>
      <c r="FJ92" s="111" t="s">
        <v>405</v>
      </c>
      <c r="FK92" s="111" t="s">
        <v>406</v>
      </c>
      <c r="FL92" s="98">
        <f t="shared" si="3"/>
        <v>45</v>
      </c>
      <c r="FM92" s="5" t="s">
        <v>190</v>
      </c>
    </row>
    <row r="93" spans="1:169" s="5" customFormat="1" ht="15" customHeight="1">
      <c r="A93" s="107" t="s">
        <v>368</v>
      </c>
      <c r="B93" s="107" t="s">
        <v>361</v>
      </c>
      <c r="C93" s="107" t="s">
        <v>385</v>
      </c>
      <c r="D93" s="107" t="s">
        <v>10</v>
      </c>
      <c r="E93" s="108" t="s">
        <v>890</v>
      </c>
      <c r="F93" s="107" t="s">
        <v>363</v>
      </c>
      <c r="G93" s="107" t="s">
        <v>891</v>
      </c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>
        <v>10</v>
      </c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>
        <v>10</v>
      </c>
      <c r="AP93" s="205"/>
      <c r="AQ93" s="206"/>
      <c r="AR93" s="205"/>
      <c r="AS93" s="205"/>
      <c r="AT93" s="205">
        <v>10</v>
      </c>
      <c r="AU93" s="205"/>
      <c r="AV93" s="205"/>
      <c r="AW93" s="205"/>
      <c r="AX93" s="205"/>
      <c r="AY93" s="205"/>
      <c r="AZ93" s="205"/>
      <c r="BA93" s="205"/>
      <c r="BB93" s="205"/>
      <c r="BC93" s="205"/>
      <c r="BD93" s="205">
        <v>10</v>
      </c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>
        <v>10</v>
      </c>
      <c r="BU93" s="205"/>
      <c r="BV93" s="205"/>
      <c r="BW93" s="205"/>
      <c r="BX93" s="205"/>
      <c r="BY93" s="205"/>
      <c r="BZ93" s="205"/>
      <c r="CA93" s="205"/>
      <c r="CB93" s="205"/>
      <c r="CC93" s="205">
        <v>5</v>
      </c>
      <c r="CD93" s="205"/>
      <c r="CE93" s="205"/>
      <c r="CF93" s="205"/>
      <c r="CG93" s="205"/>
      <c r="CH93" s="205"/>
      <c r="CI93" s="205"/>
      <c r="CJ93" s="205"/>
      <c r="CK93" s="205"/>
      <c r="CL93" s="205"/>
      <c r="CM93" s="205"/>
      <c r="CN93" s="205"/>
      <c r="CO93" s="205"/>
      <c r="CP93" s="248"/>
      <c r="CQ93" s="205"/>
      <c r="CR93" s="205"/>
      <c r="CS93" s="205"/>
      <c r="CT93" s="205"/>
      <c r="CU93" s="205"/>
      <c r="CV93" s="230"/>
      <c r="CW93" s="205"/>
      <c r="CX93" s="205"/>
      <c r="CY93" s="205"/>
      <c r="CZ93" s="205"/>
      <c r="DA93" s="205"/>
      <c r="DB93" s="205"/>
      <c r="DC93" s="205"/>
      <c r="DD93" s="205"/>
      <c r="DE93" s="205"/>
      <c r="DF93" s="205"/>
      <c r="DG93" s="205"/>
      <c r="DH93" s="205"/>
      <c r="DI93" s="205"/>
      <c r="DJ93" s="205"/>
      <c r="DK93" s="205"/>
      <c r="DL93" s="205"/>
      <c r="DM93" s="205"/>
      <c r="DN93" s="205"/>
      <c r="DO93" s="205"/>
      <c r="DP93" s="205"/>
      <c r="DQ93" s="205"/>
      <c r="DR93" s="205"/>
      <c r="DS93" s="205"/>
      <c r="DT93" s="205"/>
      <c r="DU93" s="205"/>
      <c r="DV93" s="205"/>
      <c r="DW93" s="205"/>
      <c r="DX93" s="205"/>
      <c r="DY93" s="205"/>
      <c r="DZ93" s="205"/>
      <c r="EA93" s="205"/>
      <c r="EB93" s="205"/>
      <c r="EC93" s="205"/>
      <c r="ED93" s="205"/>
      <c r="EE93" s="205"/>
      <c r="EF93" s="205"/>
      <c r="EG93" s="205"/>
      <c r="EH93" s="205"/>
      <c r="EI93" s="205"/>
      <c r="EJ93" s="205"/>
      <c r="EK93" s="205"/>
      <c r="EL93" s="205"/>
      <c r="EM93" s="205">
        <v>5</v>
      </c>
      <c r="EN93" s="205"/>
      <c r="EO93" s="205"/>
      <c r="EP93" s="205">
        <v>5</v>
      </c>
      <c r="EQ93" s="205"/>
      <c r="ER93" s="205"/>
      <c r="ES93" s="205"/>
      <c r="ET93" s="205"/>
      <c r="EU93" s="205"/>
      <c r="EV93" s="205"/>
      <c r="EW93" s="205"/>
      <c r="EX93" s="205"/>
      <c r="EY93" s="205"/>
      <c r="EZ93" s="205"/>
      <c r="FA93" s="205"/>
      <c r="FB93" s="205"/>
      <c r="FC93" s="205"/>
      <c r="FD93" s="205"/>
      <c r="FE93" s="205"/>
      <c r="FF93" s="205"/>
      <c r="FG93" s="112"/>
      <c r="FH93" s="110" t="s">
        <v>364</v>
      </c>
      <c r="FI93" s="111" t="s">
        <v>365</v>
      </c>
      <c r="FJ93" s="111" t="s">
        <v>892</v>
      </c>
      <c r="FK93" s="111" t="s">
        <v>893</v>
      </c>
      <c r="FL93" s="98">
        <f t="shared" si="3"/>
        <v>65</v>
      </c>
      <c r="FM93" s="5" t="s">
        <v>190</v>
      </c>
    </row>
    <row r="94" spans="1:169" s="5" customFormat="1" ht="15" customHeight="1">
      <c r="A94" s="107" t="s">
        <v>368</v>
      </c>
      <c r="B94" s="107" t="s">
        <v>361</v>
      </c>
      <c r="C94" s="107" t="s">
        <v>385</v>
      </c>
      <c r="D94" s="107" t="s">
        <v>10</v>
      </c>
      <c r="E94" s="108" t="s">
        <v>138</v>
      </c>
      <c r="F94" s="107" t="s">
        <v>363</v>
      </c>
      <c r="G94" s="107" t="s">
        <v>852</v>
      </c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>
        <v>50</v>
      </c>
      <c r="AU94" s="205"/>
      <c r="AV94" s="205"/>
      <c r="AW94" s="205"/>
      <c r="AX94" s="205"/>
      <c r="AY94" s="205"/>
      <c r="AZ94" s="205"/>
      <c r="BA94" s="205"/>
      <c r="BB94" s="205"/>
      <c r="BC94" s="205"/>
      <c r="BD94" s="206">
        <v>10</v>
      </c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>
        <v>10</v>
      </c>
      <c r="BU94" s="205"/>
      <c r="BV94" s="205"/>
      <c r="BW94" s="205"/>
      <c r="BX94" s="205"/>
      <c r="BY94" s="205"/>
      <c r="BZ94" s="205"/>
      <c r="CA94" s="205"/>
      <c r="CB94" s="205"/>
      <c r="CC94" s="205">
        <v>10</v>
      </c>
      <c r="CD94" s="205"/>
      <c r="CE94" s="205"/>
      <c r="CF94" s="205"/>
      <c r="CG94" s="205">
        <v>5</v>
      </c>
      <c r="CH94" s="205"/>
      <c r="CI94" s="205"/>
      <c r="CJ94" s="205"/>
      <c r="CK94" s="205"/>
      <c r="CL94" s="205"/>
      <c r="CM94" s="205"/>
      <c r="CN94" s="205"/>
      <c r="CO94" s="205"/>
      <c r="CP94" s="248"/>
      <c r="CQ94" s="205"/>
      <c r="CR94" s="205"/>
      <c r="CS94" s="205"/>
      <c r="CT94" s="205"/>
      <c r="CU94" s="205"/>
      <c r="CV94" s="230"/>
      <c r="CW94" s="205"/>
      <c r="CX94" s="205"/>
      <c r="CY94" s="205"/>
      <c r="CZ94" s="205"/>
      <c r="DA94" s="205"/>
      <c r="DB94" s="205"/>
      <c r="DC94" s="205"/>
      <c r="DD94" s="205"/>
      <c r="DE94" s="205"/>
      <c r="DF94" s="205"/>
      <c r="DG94" s="205"/>
      <c r="DH94" s="205"/>
      <c r="DI94" s="205"/>
      <c r="DJ94" s="205"/>
      <c r="DK94" s="205"/>
      <c r="DL94" s="205"/>
      <c r="DM94" s="205"/>
      <c r="DN94" s="205"/>
      <c r="DO94" s="205"/>
      <c r="DP94" s="205"/>
      <c r="DQ94" s="205"/>
      <c r="DR94" s="205"/>
      <c r="DS94" s="205"/>
      <c r="DT94" s="205"/>
      <c r="DU94" s="205"/>
      <c r="DV94" s="205"/>
      <c r="DW94" s="205"/>
      <c r="DX94" s="205"/>
      <c r="DY94" s="205"/>
      <c r="DZ94" s="205"/>
      <c r="EA94" s="205"/>
      <c r="EB94" s="205"/>
      <c r="EC94" s="205"/>
      <c r="ED94" s="205"/>
      <c r="EE94" s="205"/>
      <c r="EF94" s="205"/>
      <c r="EG94" s="205"/>
      <c r="EH94" s="205"/>
      <c r="EI94" s="205"/>
      <c r="EJ94" s="205"/>
      <c r="EK94" s="205"/>
      <c r="EL94" s="205"/>
      <c r="EM94" s="205"/>
      <c r="EN94" s="205"/>
      <c r="EO94" s="205"/>
      <c r="EP94" s="205"/>
      <c r="EQ94" s="205"/>
      <c r="ER94" s="205"/>
      <c r="ES94" s="205"/>
      <c r="ET94" s="205"/>
      <c r="EU94" s="205"/>
      <c r="EV94" s="205"/>
      <c r="EW94" s="205"/>
      <c r="EX94" s="205"/>
      <c r="EY94" s="205"/>
      <c r="EZ94" s="205"/>
      <c r="FA94" s="205"/>
      <c r="FB94" s="205"/>
      <c r="FC94" s="205"/>
      <c r="FD94" s="205"/>
      <c r="FE94" s="205"/>
      <c r="FF94" s="205"/>
      <c r="FG94" s="112"/>
      <c r="FH94" s="110" t="s">
        <v>364</v>
      </c>
      <c r="FI94" s="111" t="s">
        <v>365</v>
      </c>
      <c r="FJ94" s="111" t="s">
        <v>407</v>
      </c>
      <c r="FK94" s="111" t="s">
        <v>408</v>
      </c>
      <c r="FL94" s="98">
        <f t="shared" ref="FL94" si="5">SUM(H94:FF94)</f>
        <v>85</v>
      </c>
      <c r="FM94" s="5" t="s">
        <v>190</v>
      </c>
    </row>
    <row r="95" spans="1:169" s="5" customFormat="1" ht="15" customHeight="1">
      <c r="A95" s="107" t="s">
        <v>361</v>
      </c>
      <c r="B95" s="107" t="s">
        <v>367</v>
      </c>
      <c r="C95" s="107" t="s">
        <v>385</v>
      </c>
      <c r="D95" s="107" t="s">
        <v>64</v>
      </c>
      <c r="E95" s="108" t="s">
        <v>129</v>
      </c>
      <c r="F95" s="107" t="s">
        <v>363</v>
      </c>
      <c r="G95" s="107" t="s">
        <v>860</v>
      </c>
      <c r="H95" s="109"/>
      <c r="I95" s="206">
        <f>200-200</f>
        <v>0</v>
      </c>
      <c r="J95" s="109"/>
      <c r="K95" s="206">
        <f>100-100</f>
        <v>0</v>
      </c>
      <c r="L95" s="109"/>
      <c r="M95" s="109"/>
      <c r="N95" s="206">
        <f>200-200</f>
        <v>0</v>
      </c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236">
        <v>10</v>
      </c>
      <c r="AF95" s="109"/>
      <c r="AG95" s="206">
        <f>250-250</f>
        <v>0</v>
      </c>
      <c r="AH95" s="206">
        <f>200-200</f>
        <v>0</v>
      </c>
      <c r="AI95" s="109"/>
      <c r="AJ95" s="109"/>
      <c r="AK95" s="109"/>
      <c r="AL95" s="109"/>
      <c r="AM95" s="234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09"/>
      <c r="BW95" s="109"/>
      <c r="BX95" s="109"/>
      <c r="BY95" s="109"/>
      <c r="BZ95" s="109"/>
      <c r="CA95" s="109"/>
      <c r="CB95" s="109"/>
      <c r="CC95" s="109"/>
      <c r="CD95" s="109"/>
      <c r="CE95" s="109"/>
      <c r="CF95" s="109"/>
      <c r="CG95" s="109"/>
      <c r="CH95" s="109"/>
      <c r="CI95" s="109"/>
      <c r="CJ95" s="109"/>
      <c r="CK95" s="109"/>
      <c r="CL95" s="109"/>
      <c r="CM95" s="109"/>
      <c r="CN95" s="109"/>
      <c r="CO95" s="109"/>
      <c r="CP95" s="217"/>
      <c r="CQ95" s="109"/>
      <c r="CR95" s="109"/>
      <c r="CS95" s="109"/>
      <c r="CT95" s="109"/>
      <c r="CU95" s="109"/>
      <c r="CV95" s="230"/>
      <c r="CW95" s="109"/>
      <c r="CX95" s="109"/>
      <c r="CY95" s="109"/>
      <c r="CZ95" s="109"/>
      <c r="DA95" s="109"/>
      <c r="DB95" s="109"/>
      <c r="DC95" s="109"/>
      <c r="DD95" s="109"/>
      <c r="DE95" s="109"/>
      <c r="DF95" s="109"/>
      <c r="DG95" s="109"/>
      <c r="DH95" s="109"/>
      <c r="DI95" s="109"/>
      <c r="DJ95" s="109"/>
      <c r="DK95" s="109"/>
      <c r="DL95" s="109"/>
      <c r="DM95" s="109"/>
      <c r="DN95" s="109"/>
      <c r="DO95" s="109"/>
      <c r="DP95" s="109"/>
      <c r="DQ95" s="109"/>
      <c r="DR95" s="109"/>
      <c r="DS95" s="109"/>
      <c r="DT95" s="109"/>
      <c r="DU95" s="109"/>
      <c r="DV95" s="109"/>
      <c r="DW95" s="109"/>
      <c r="DX95" s="109"/>
      <c r="DY95" s="109"/>
      <c r="DZ95" s="109"/>
      <c r="EA95" s="109"/>
      <c r="EB95" s="109"/>
      <c r="EC95" s="109"/>
      <c r="ED95" s="109"/>
      <c r="EE95" s="109"/>
      <c r="EF95" s="109"/>
      <c r="EG95" s="109"/>
      <c r="EH95" s="109"/>
      <c r="EI95" s="109"/>
      <c r="EJ95" s="109"/>
      <c r="EK95" s="109"/>
      <c r="EL95" s="109"/>
      <c r="EM95" s="109"/>
      <c r="EN95" s="109"/>
      <c r="EO95" s="109"/>
      <c r="EP95" s="109"/>
      <c r="EQ95" s="109"/>
      <c r="ER95" s="109"/>
      <c r="ES95" s="109"/>
      <c r="ET95" s="109"/>
      <c r="EU95" s="109"/>
      <c r="EV95" s="109"/>
      <c r="EW95" s="109"/>
      <c r="EX95" s="109"/>
      <c r="EY95" s="109"/>
      <c r="EZ95" s="109"/>
      <c r="FA95" s="109"/>
      <c r="FB95" s="109"/>
      <c r="FC95" s="109"/>
      <c r="FD95" s="109"/>
      <c r="FE95" s="109"/>
      <c r="FF95" s="109"/>
      <c r="FG95" s="112"/>
      <c r="FH95" s="110" t="s">
        <v>364</v>
      </c>
      <c r="FI95" s="111" t="s">
        <v>365</v>
      </c>
      <c r="FJ95" s="111" t="s">
        <v>409</v>
      </c>
      <c r="FK95" s="111" t="s">
        <v>403</v>
      </c>
      <c r="FL95" s="98">
        <f t="shared" si="3"/>
        <v>10</v>
      </c>
      <c r="FM95" s="5" t="s">
        <v>191</v>
      </c>
    </row>
    <row r="96" spans="1:169" s="5" customFormat="1" ht="15" customHeight="1">
      <c r="A96" s="107" t="s">
        <v>361</v>
      </c>
      <c r="B96" s="107" t="s">
        <v>367</v>
      </c>
      <c r="C96" s="107" t="s">
        <v>385</v>
      </c>
      <c r="D96" s="107" t="s">
        <v>63</v>
      </c>
      <c r="E96" s="108" t="s">
        <v>129</v>
      </c>
      <c r="F96" s="107" t="s">
        <v>363</v>
      </c>
      <c r="G96" s="107" t="s">
        <v>860</v>
      </c>
      <c r="H96" s="109"/>
      <c r="I96" s="109"/>
      <c r="J96" s="109"/>
      <c r="K96" s="109"/>
      <c r="L96" s="109"/>
      <c r="M96" s="109"/>
      <c r="N96" s="109"/>
      <c r="O96" s="206">
        <f>150-150</f>
        <v>0</v>
      </c>
      <c r="P96" s="109"/>
      <c r="Q96" s="109"/>
      <c r="R96" s="109"/>
      <c r="S96" s="109"/>
      <c r="T96" s="109"/>
      <c r="U96" s="206">
        <f>100-100</f>
        <v>0</v>
      </c>
      <c r="V96" s="109"/>
      <c r="W96" s="109"/>
      <c r="X96" s="109"/>
      <c r="Y96" s="206">
        <f>100-100</f>
        <v>0</v>
      </c>
      <c r="Z96" s="206">
        <f>100-100</f>
        <v>0</v>
      </c>
      <c r="AA96" s="109"/>
      <c r="AB96" s="206">
        <f>400-400</f>
        <v>0</v>
      </c>
      <c r="AC96" s="109"/>
      <c r="AD96" s="109"/>
      <c r="AE96" s="109"/>
      <c r="AF96" s="206">
        <f>150-150</f>
        <v>0</v>
      </c>
      <c r="AG96" s="109"/>
      <c r="AH96" s="109"/>
      <c r="AI96" s="109"/>
      <c r="AJ96" s="109"/>
      <c r="AK96" s="109"/>
      <c r="AL96" s="109"/>
      <c r="AM96" s="109"/>
      <c r="AN96" s="109"/>
      <c r="AO96" s="206">
        <f>100-100</f>
        <v>0</v>
      </c>
      <c r="AP96" s="109"/>
      <c r="AQ96" s="109"/>
      <c r="AR96" s="109"/>
      <c r="AS96" s="109"/>
      <c r="AT96" s="236">
        <v>60</v>
      </c>
      <c r="AU96" s="109"/>
      <c r="AV96" s="109"/>
      <c r="AW96" s="109"/>
      <c r="AX96" s="109"/>
      <c r="AY96" s="109"/>
      <c r="AZ96" s="206">
        <f>150-150</f>
        <v>0</v>
      </c>
      <c r="BA96" s="109"/>
      <c r="BB96" s="109"/>
      <c r="BC96" s="109"/>
      <c r="BD96" s="236">
        <v>30</v>
      </c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236">
        <v>20</v>
      </c>
      <c r="BT96" s="109"/>
      <c r="BU96" s="109"/>
      <c r="BV96" s="109"/>
      <c r="BW96" s="109"/>
      <c r="BX96" s="109"/>
      <c r="BY96" s="109"/>
      <c r="BZ96" s="109"/>
      <c r="CA96" s="109"/>
      <c r="CB96" s="109"/>
      <c r="CC96" s="236">
        <v>10</v>
      </c>
      <c r="CD96" s="109"/>
      <c r="CE96" s="109"/>
      <c r="CF96" s="109"/>
      <c r="CG96" s="109"/>
      <c r="CH96" s="109"/>
      <c r="CI96" s="109"/>
      <c r="CJ96" s="109"/>
      <c r="CK96" s="236">
        <v>2</v>
      </c>
      <c r="CL96" s="109"/>
      <c r="CM96" s="109"/>
      <c r="CN96" s="109"/>
      <c r="CO96" s="109"/>
      <c r="CP96" s="217"/>
      <c r="CQ96" s="109"/>
      <c r="CR96" s="109"/>
      <c r="CS96" s="109"/>
      <c r="CT96" s="109"/>
      <c r="CU96" s="109"/>
      <c r="CV96" s="230"/>
      <c r="CW96" s="109"/>
      <c r="CX96" s="109"/>
      <c r="CY96" s="109"/>
      <c r="CZ96" s="109"/>
      <c r="DA96" s="109"/>
      <c r="DB96" s="236">
        <v>1</v>
      </c>
      <c r="DC96" s="109"/>
      <c r="DD96" s="109"/>
      <c r="DE96" s="109"/>
      <c r="DF96" s="109"/>
      <c r="DG96" s="109"/>
      <c r="DH96" s="109"/>
      <c r="DI96" s="109"/>
      <c r="DJ96" s="109"/>
      <c r="DK96" s="109"/>
      <c r="DL96" s="109"/>
      <c r="DM96" s="109"/>
      <c r="DN96" s="109"/>
      <c r="DO96" s="109"/>
      <c r="DP96" s="109"/>
      <c r="DQ96" s="109"/>
      <c r="DR96" s="109"/>
      <c r="DS96" s="206">
        <f>100-100</f>
        <v>0</v>
      </c>
      <c r="DT96" s="109"/>
      <c r="DU96" s="109"/>
      <c r="DV96" s="109"/>
      <c r="DW96" s="109"/>
      <c r="DX96" s="109"/>
      <c r="DY96" s="109"/>
      <c r="DZ96" s="109"/>
      <c r="EA96" s="109"/>
      <c r="EB96" s="109"/>
      <c r="EC96" s="109"/>
      <c r="ED96" s="109"/>
      <c r="EE96" s="109"/>
      <c r="EF96" s="109"/>
      <c r="EG96" s="109"/>
      <c r="EH96" s="109"/>
      <c r="EI96" s="109"/>
      <c r="EJ96" s="109"/>
      <c r="EK96" s="109"/>
      <c r="EL96" s="109"/>
      <c r="EM96" s="109"/>
      <c r="EN96" s="109"/>
      <c r="EO96" s="109"/>
      <c r="EP96" s="236">
        <v>4</v>
      </c>
      <c r="EQ96" s="236">
        <v>1</v>
      </c>
      <c r="ER96" s="109"/>
      <c r="ES96" s="109"/>
      <c r="ET96" s="109"/>
      <c r="EU96" s="109"/>
      <c r="EV96" s="109"/>
      <c r="EW96" s="109"/>
      <c r="EX96" s="109"/>
      <c r="EY96" s="109"/>
      <c r="EZ96" s="109"/>
      <c r="FA96" s="109"/>
      <c r="FB96" s="109"/>
      <c r="FC96" s="109"/>
      <c r="FD96" s="109"/>
      <c r="FE96" s="109"/>
      <c r="FF96" s="109"/>
      <c r="FG96" s="112"/>
      <c r="FH96" s="110" t="s">
        <v>364</v>
      </c>
      <c r="FI96" s="111" t="s">
        <v>365</v>
      </c>
      <c r="FJ96" s="111" t="s">
        <v>409</v>
      </c>
      <c r="FK96" s="111" t="s">
        <v>403</v>
      </c>
      <c r="FL96" s="98">
        <f t="shared" si="3"/>
        <v>128</v>
      </c>
      <c r="FM96" s="5" t="s">
        <v>191</v>
      </c>
    </row>
    <row r="97" spans="1:169" s="5" customFormat="1" ht="15" customHeight="1">
      <c r="A97" s="107" t="s">
        <v>361</v>
      </c>
      <c r="B97" s="107" t="s">
        <v>367</v>
      </c>
      <c r="C97" s="107" t="s">
        <v>385</v>
      </c>
      <c r="D97" s="107" t="s">
        <v>64</v>
      </c>
      <c r="E97" s="197" t="s">
        <v>129</v>
      </c>
      <c r="F97" s="107" t="s">
        <v>363</v>
      </c>
      <c r="G97" s="107" t="s">
        <v>861</v>
      </c>
      <c r="H97" s="109"/>
      <c r="I97" s="206">
        <f>100-100</f>
        <v>0</v>
      </c>
      <c r="J97" s="109"/>
      <c r="K97" s="206">
        <f>100-100</f>
        <v>0</v>
      </c>
      <c r="L97" s="109"/>
      <c r="M97" s="109"/>
      <c r="N97" s="206">
        <f>100-100</f>
        <v>0</v>
      </c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206">
        <f>100-100</f>
        <v>0</v>
      </c>
      <c r="AF97" s="109"/>
      <c r="AG97" s="206">
        <f>250-250</f>
        <v>0</v>
      </c>
      <c r="AH97" s="206">
        <f>150-150</f>
        <v>0</v>
      </c>
      <c r="AI97" s="109"/>
      <c r="AJ97" s="109"/>
      <c r="AK97" s="109"/>
      <c r="AL97" s="109"/>
      <c r="AM97" s="236">
        <v>30</v>
      </c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217"/>
      <c r="CQ97" s="109"/>
      <c r="CR97" s="109"/>
      <c r="CS97" s="109"/>
      <c r="CT97" s="109"/>
      <c r="CU97" s="109"/>
      <c r="CV97" s="230"/>
      <c r="CW97" s="109"/>
      <c r="CX97" s="109"/>
      <c r="CY97" s="109"/>
      <c r="CZ97" s="109"/>
      <c r="DA97" s="109"/>
      <c r="DB97" s="109"/>
      <c r="DC97" s="109"/>
      <c r="DD97" s="109"/>
      <c r="DE97" s="109"/>
      <c r="DF97" s="109"/>
      <c r="DG97" s="109"/>
      <c r="DH97" s="109"/>
      <c r="DI97" s="109"/>
      <c r="DJ97" s="109"/>
      <c r="DK97" s="109"/>
      <c r="DL97" s="109"/>
      <c r="DM97" s="109"/>
      <c r="DN97" s="109"/>
      <c r="DO97" s="109"/>
      <c r="DP97" s="109"/>
      <c r="DQ97" s="109"/>
      <c r="DR97" s="109"/>
      <c r="DS97" s="109"/>
      <c r="DT97" s="109"/>
      <c r="DU97" s="109"/>
      <c r="DV97" s="109"/>
      <c r="DW97" s="109"/>
      <c r="DX97" s="109"/>
      <c r="DY97" s="109"/>
      <c r="DZ97" s="109"/>
      <c r="EA97" s="109"/>
      <c r="EB97" s="109"/>
      <c r="EC97" s="109"/>
      <c r="ED97" s="109"/>
      <c r="EE97" s="109"/>
      <c r="EF97" s="109"/>
      <c r="EG97" s="109"/>
      <c r="EH97" s="109"/>
      <c r="EI97" s="109"/>
      <c r="EJ97" s="109"/>
      <c r="EK97" s="109"/>
      <c r="EL97" s="109"/>
      <c r="EM97" s="109"/>
      <c r="EN97" s="109"/>
      <c r="EO97" s="109"/>
      <c r="EP97" s="109"/>
      <c r="EQ97" s="109"/>
      <c r="ER97" s="109"/>
      <c r="ES97" s="109"/>
      <c r="ET97" s="109"/>
      <c r="EU97" s="109"/>
      <c r="EV97" s="109"/>
      <c r="EW97" s="109"/>
      <c r="EX97" s="109"/>
      <c r="EY97" s="109"/>
      <c r="EZ97" s="109"/>
      <c r="FA97" s="109"/>
      <c r="FB97" s="109"/>
      <c r="FC97" s="109"/>
      <c r="FD97" s="109"/>
      <c r="FE97" s="109"/>
      <c r="FF97" s="109"/>
      <c r="FG97" s="112"/>
      <c r="FH97" s="110" t="s">
        <v>364</v>
      </c>
      <c r="FI97" s="111" t="s">
        <v>365</v>
      </c>
      <c r="FJ97" s="111" t="s">
        <v>410</v>
      </c>
      <c r="FK97" s="111" t="s">
        <v>403</v>
      </c>
      <c r="FL97" s="98">
        <f t="shared" si="3"/>
        <v>30</v>
      </c>
      <c r="FM97" s="5" t="s">
        <v>191</v>
      </c>
    </row>
    <row r="98" spans="1:169" s="5" customFormat="1" ht="15" customHeight="1">
      <c r="A98" s="107" t="s">
        <v>361</v>
      </c>
      <c r="B98" s="107" t="s">
        <v>367</v>
      </c>
      <c r="C98" s="107" t="s">
        <v>385</v>
      </c>
      <c r="D98" s="107" t="s">
        <v>63</v>
      </c>
      <c r="E98" s="197" t="s">
        <v>129</v>
      </c>
      <c r="F98" s="107" t="s">
        <v>363</v>
      </c>
      <c r="G98" s="107" t="s">
        <v>861</v>
      </c>
      <c r="H98" s="109"/>
      <c r="I98" s="109"/>
      <c r="J98" s="109"/>
      <c r="K98" s="109"/>
      <c r="L98" s="109"/>
      <c r="M98" s="109"/>
      <c r="N98" s="109"/>
      <c r="O98" s="206">
        <f>100-100</f>
        <v>0</v>
      </c>
      <c r="P98" s="109"/>
      <c r="Q98" s="109"/>
      <c r="R98" s="109"/>
      <c r="S98" s="109"/>
      <c r="T98" s="109"/>
      <c r="U98" s="206">
        <f>100-100</f>
        <v>0</v>
      </c>
      <c r="V98" s="109"/>
      <c r="W98" s="109"/>
      <c r="X98" s="109"/>
      <c r="Y98" s="206">
        <f>100-100</f>
        <v>0</v>
      </c>
      <c r="Z98" s="206">
        <f>100-100</f>
        <v>0</v>
      </c>
      <c r="AA98" s="109"/>
      <c r="AB98" s="206">
        <f>400-400</f>
        <v>0</v>
      </c>
      <c r="AC98" s="109"/>
      <c r="AD98" s="109"/>
      <c r="AE98" s="109"/>
      <c r="AF98" s="206">
        <f>150-150</f>
        <v>0</v>
      </c>
      <c r="AG98" s="109"/>
      <c r="AH98" s="109"/>
      <c r="AI98" s="109"/>
      <c r="AJ98" s="109"/>
      <c r="AK98" s="109"/>
      <c r="AL98" s="109"/>
      <c r="AM98" s="109"/>
      <c r="AN98" s="109"/>
      <c r="AO98" s="236">
        <v>20</v>
      </c>
      <c r="AP98" s="109"/>
      <c r="AQ98" s="109"/>
      <c r="AR98" s="109"/>
      <c r="AS98" s="109"/>
      <c r="AT98" s="206">
        <f>200-200</f>
        <v>0</v>
      </c>
      <c r="AU98" s="109"/>
      <c r="AV98" s="109"/>
      <c r="AW98" s="109"/>
      <c r="AX98" s="109"/>
      <c r="AY98" s="109"/>
      <c r="AZ98" s="206">
        <f>50-50</f>
        <v>0</v>
      </c>
      <c r="BA98" s="109"/>
      <c r="BB98" s="109"/>
      <c r="BC98" s="109"/>
      <c r="BD98" s="236">
        <v>10</v>
      </c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236">
        <v>10</v>
      </c>
      <c r="BU98" s="109"/>
      <c r="BV98" s="109"/>
      <c r="BW98" s="109"/>
      <c r="BX98" s="109"/>
      <c r="BY98" s="109"/>
      <c r="BZ98" s="109"/>
      <c r="CA98" s="109"/>
      <c r="CB98" s="109"/>
      <c r="CC98" s="109"/>
      <c r="CD98" s="109"/>
      <c r="CE98" s="109"/>
      <c r="CF98" s="236">
        <v>10</v>
      </c>
      <c r="CG98" s="109"/>
      <c r="CH98" s="109"/>
      <c r="CI98" s="109"/>
      <c r="CJ98" s="109"/>
      <c r="CK98" s="109"/>
      <c r="CL98" s="109"/>
      <c r="CM98" s="109"/>
      <c r="CN98" s="109"/>
      <c r="CO98" s="109"/>
      <c r="CP98" s="217"/>
      <c r="CQ98" s="109"/>
      <c r="CR98" s="109"/>
      <c r="CS98" s="109"/>
      <c r="CT98" s="109"/>
      <c r="CU98" s="109"/>
      <c r="CV98" s="230"/>
      <c r="CW98" s="109"/>
      <c r="CX98" s="109"/>
      <c r="CY98" s="109"/>
      <c r="CZ98" s="109"/>
      <c r="DA98" s="109"/>
      <c r="DB98" s="109"/>
      <c r="DC98" s="109"/>
      <c r="DD98" s="109"/>
      <c r="DE98" s="109"/>
      <c r="DF98" s="109"/>
      <c r="DG98" s="109"/>
      <c r="DH98" s="109"/>
      <c r="DI98" s="109"/>
      <c r="DJ98" s="109"/>
      <c r="DK98" s="109"/>
      <c r="DL98" s="109"/>
      <c r="DM98" s="109"/>
      <c r="DN98" s="109"/>
      <c r="DO98" s="109"/>
      <c r="DP98" s="109"/>
      <c r="DQ98" s="109"/>
      <c r="DR98" s="109"/>
      <c r="DS98" s="109"/>
      <c r="DT98" s="109"/>
      <c r="DU98" s="109"/>
      <c r="DV98" s="109"/>
      <c r="DW98" s="109"/>
      <c r="DX98" s="109"/>
      <c r="DY98" s="109"/>
      <c r="DZ98" s="109"/>
      <c r="EA98" s="109"/>
      <c r="EB98" s="109"/>
      <c r="EC98" s="109"/>
      <c r="ED98" s="109"/>
      <c r="EE98" s="109"/>
      <c r="EF98" s="109"/>
      <c r="EG98" s="109"/>
      <c r="EH98" s="109"/>
      <c r="EI98" s="109"/>
      <c r="EJ98" s="109"/>
      <c r="EK98" s="109"/>
      <c r="EL98" s="109"/>
      <c r="EM98" s="236">
        <v>5</v>
      </c>
      <c r="EN98" s="109"/>
      <c r="EO98" s="109"/>
      <c r="EP98" s="109"/>
      <c r="EQ98" s="109"/>
      <c r="ER98" s="109"/>
      <c r="ES98" s="109"/>
      <c r="ET98" s="109"/>
      <c r="EU98" s="109"/>
      <c r="EV98" s="109"/>
      <c r="EW98" s="109"/>
      <c r="EX98" s="109"/>
      <c r="EY98" s="109"/>
      <c r="EZ98" s="109"/>
      <c r="FA98" s="109"/>
      <c r="FB98" s="109"/>
      <c r="FC98" s="109"/>
      <c r="FD98" s="109"/>
      <c r="FE98" s="109"/>
      <c r="FF98" s="109"/>
      <c r="FG98" s="112"/>
      <c r="FH98" s="110" t="s">
        <v>364</v>
      </c>
      <c r="FI98" s="111" t="s">
        <v>365</v>
      </c>
      <c r="FJ98" s="111" t="s">
        <v>410</v>
      </c>
      <c r="FK98" s="111" t="s">
        <v>403</v>
      </c>
      <c r="FL98" s="98">
        <f t="shared" si="3"/>
        <v>55</v>
      </c>
      <c r="FM98" s="5" t="s">
        <v>191</v>
      </c>
    </row>
    <row r="99" spans="1:169" s="5" customFormat="1" ht="15" customHeight="1">
      <c r="A99" s="107" t="s">
        <v>368</v>
      </c>
      <c r="B99" s="107" t="s">
        <v>361</v>
      </c>
      <c r="C99" s="107" t="s">
        <v>385</v>
      </c>
      <c r="D99" s="107" t="s">
        <v>64</v>
      </c>
      <c r="E99" s="108" t="s">
        <v>124</v>
      </c>
      <c r="F99" s="107" t="s">
        <v>363</v>
      </c>
      <c r="G99" s="107" t="s">
        <v>843</v>
      </c>
      <c r="H99" s="205"/>
      <c r="I99" s="206">
        <f>500-500</f>
        <v>0</v>
      </c>
      <c r="J99" s="205"/>
      <c r="K99" s="206">
        <f>300-300</f>
        <v>0</v>
      </c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37">
        <v>40</v>
      </c>
      <c r="AF99" s="205"/>
      <c r="AG99" s="206">
        <f>1000-1000</f>
        <v>0</v>
      </c>
      <c r="AH99" s="206">
        <f>1000-1000</f>
        <v>0</v>
      </c>
      <c r="AI99" s="205"/>
      <c r="AJ99" s="205"/>
      <c r="AK99" s="205"/>
      <c r="AL99" s="205"/>
      <c r="AM99" s="205">
        <v>50</v>
      </c>
      <c r="AN99" s="205"/>
      <c r="AO99" s="205"/>
      <c r="AP99" s="205"/>
      <c r="AQ99" s="205"/>
      <c r="AR99" s="205"/>
      <c r="AS99" s="205"/>
      <c r="AT99" s="205"/>
      <c r="AU99" s="205"/>
      <c r="AV99" s="205"/>
      <c r="AW99" s="205"/>
      <c r="AX99" s="205"/>
      <c r="AY99" s="205"/>
      <c r="AZ99" s="205"/>
      <c r="BA99" s="205"/>
      <c r="BB99" s="205"/>
      <c r="BC99" s="205"/>
      <c r="BD99" s="205"/>
      <c r="BE99" s="205"/>
      <c r="BF99" s="205"/>
      <c r="BG99" s="205"/>
      <c r="BH99" s="205"/>
      <c r="BI99" s="205"/>
      <c r="BJ99" s="205"/>
      <c r="BK99" s="205"/>
      <c r="BL99" s="205"/>
      <c r="BM99" s="205"/>
      <c r="BN99" s="205"/>
      <c r="BO99" s="205"/>
      <c r="BP99" s="205"/>
      <c r="BQ99" s="205"/>
      <c r="BR99" s="205"/>
      <c r="BS99" s="205"/>
      <c r="BT99" s="205"/>
      <c r="BU99" s="205"/>
      <c r="BV99" s="205"/>
      <c r="BW99" s="205"/>
      <c r="BX99" s="205"/>
      <c r="BY99" s="205"/>
      <c r="BZ99" s="205"/>
      <c r="CA99" s="205"/>
      <c r="CB99" s="205"/>
      <c r="CC99" s="205"/>
      <c r="CD99" s="205"/>
      <c r="CE99" s="205"/>
      <c r="CF99" s="205"/>
      <c r="CG99" s="205"/>
      <c r="CH99" s="205"/>
      <c r="CI99" s="205"/>
      <c r="CJ99" s="205"/>
      <c r="CK99" s="205"/>
      <c r="CL99" s="205"/>
      <c r="CM99" s="205"/>
      <c r="CN99" s="205"/>
      <c r="CO99" s="205"/>
      <c r="CP99" s="248"/>
      <c r="CQ99" s="205"/>
      <c r="CR99" s="205"/>
      <c r="CS99" s="205"/>
      <c r="CT99" s="205"/>
      <c r="CU99" s="205"/>
      <c r="CV99" s="230"/>
      <c r="CW99" s="205"/>
      <c r="CX99" s="205"/>
      <c r="CY99" s="205"/>
      <c r="CZ99" s="205"/>
      <c r="DA99" s="205"/>
      <c r="DB99" s="205"/>
      <c r="DC99" s="205"/>
      <c r="DD99" s="205"/>
      <c r="DE99" s="205"/>
      <c r="DF99" s="205"/>
      <c r="DG99" s="205"/>
      <c r="DH99" s="205"/>
      <c r="DI99" s="205"/>
      <c r="DJ99" s="205"/>
      <c r="DK99" s="205"/>
      <c r="DL99" s="205"/>
      <c r="DM99" s="205"/>
      <c r="DN99" s="205"/>
      <c r="DO99" s="205"/>
      <c r="DP99" s="205"/>
      <c r="DQ99" s="205"/>
      <c r="DR99" s="205"/>
      <c r="DS99" s="205"/>
      <c r="DT99" s="205"/>
      <c r="DU99" s="205"/>
      <c r="DV99" s="205"/>
      <c r="DW99" s="205"/>
      <c r="DX99" s="205"/>
      <c r="DY99" s="205"/>
      <c r="DZ99" s="205"/>
      <c r="EA99" s="205"/>
      <c r="EB99" s="205"/>
      <c r="EC99" s="205"/>
      <c r="ED99" s="205"/>
      <c r="EE99" s="205"/>
      <c r="EF99" s="205"/>
      <c r="EG99" s="205"/>
      <c r="EH99" s="205"/>
      <c r="EI99" s="205"/>
      <c r="EJ99" s="205"/>
      <c r="EK99" s="205"/>
      <c r="EL99" s="205"/>
      <c r="EM99" s="205"/>
      <c r="EN99" s="205"/>
      <c r="EO99" s="205"/>
      <c r="EP99" s="205"/>
      <c r="EQ99" s="205"/>
      <c r="ER99" s="205"/>
      <c r="ES99" s="205"/>
      <c r="ET99" s="205"/>
      <c r="EU99" s="205"/>
      <c r="EV99" s="205"/>
      <c r="EW99" s="205"/>
      <c r="EX99" s="205"/>
      <c r="EY99" s="205"/>
      <c r="EZ99" s="205"/>
      <c r="FA99" s="205"/>
      <c r="FB99" s="206">
        <f>500-500</f>
        <v>0</v>
      </c>
      <c r="FC99" s="205"/>
      <c r="FD99" s="205"/>
      <c r="FE99" s="205"/>
      <c r="FF99" s="205"/>
      <c r="FG99" s="207"/>
      <c r="FH99" s="110" t="s">
        <v>364</v>
      </c>
      <c r="FI99" s="111" t="s">
        <v>365</v>
      </c>
      <c r="FJ99" s="111"/>
      <c r="FK99" s="111" t="s">
        <v>396</v>
      </c>
      <c r="FL99" s="98">
        <f t="shared" si="3"/>
        <v>90</v>
      </c>
      <c r="FM99" s="5" t="s">
        <v>189</v>
      </c>
    </row>
    <row r="100" spans="1:169" s="5" customFormat="1" ht="15" customHeight="1">
      <c r="A100" s="107" t="s">
        <v>368</v>
      </c>
      <c r="B100" s="107" t="s">
        <v>361</v>
      </c>
      <c r="C100" s="107" t="s">
        <v>385</v>
      </c>
      <c r="D100" s="107" t="s">
        <v>63</v>
      </c>
      <c r="E100" s="108" t="s">
        <v>124</v>
      </c>
      <c r="F100" s="107" t="s">
        <v>363</v>
      </c>
      <c r="G100" s="107" t="s">
        <v>843</v>
      </c>
      <c r="H100" s="205"/>
      <c r="I100" s="205"/>
      <c r="J100" s="205"/>
      <c r="K100" s="205"/>
      <c r="L100" s="206">
        <f>500-500</f>
        <v>0</v>
      </c>
      <c r="M100" s="205"/>
      <c r="N100" s="205"/>
      <c r="O100" s="206">
        <f>500-500</f>
        <v>0</v>
      </c>
      <c r="P100" s="206">
        <f>500-500</f>
        <v>0</v>
      </c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6">
        <f>1000-1000</f>
        <v>0</v>
      </c>
      <c r="AC100" s="237">
        <v>40</v>
      </c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6">
        <f>500-500</f>
        <v>0</v>
      </c>
      <c r="AP100" s="205"/>
      <c r="AQ100" s="205"/>
      <c r="AR100" s="206">
        <f>500-500</f>
        <v>0</v>
      </c>
      <c r="AS100" s="206">
        <f>200-200</f>
        <v>0</v>
      </c>
      <c r="AT100" s="237">
        <v>1200</v>
      </c>
      <c r="AU100" s="205"/>
      <c r="AV100" s="205"/>
      <c r="AW100" s="205"/>
      <c r="AX100" s="205"/>
      <c r="AY100" s="205"/>
      <c r="AZ100" s="205"/>
      <c r="BA100" s="205"/>
      <c r="BB100" s="205"/>
      <c r="BC100" s="205"/>
      <c r="BD100" s="237">
        <v>400</v>
      </c>
      <c r="BE100" s="205"/>
      <c r="BF100" s="206">
        <f>1000-1000</f>
        <v>0</v>
      </c>
      <c r="BG100" s="205"/>
      <c r="BH100" s="205"/>
      <c r="BI100" s="205"/>
      <c r="BJ100" s="205"/>
      <c r="BK100" s="205"/>
      <c r="BL100" s="205"/>
      <c r="BM100" s="205"/>
      <c r="BN100" s="205"/>
      <c r="BO100" s="205"/>
      <c r="BP100" s="237">
        <v>50</v>
      </c>
      <c r="BQ100" s="205"/>
      <c r="BR100" s="237">
        <v>60</v>
      </c>
      <c r="BS100" s="237">
        <v>200</v>
      </c>
      <c r="BT100" s="237">
        <v>70</v>
      </c>
      <c r="BU100" s="237">
        <v>5</v>
      </c>
      <c r="BV100" s="237">
        <v>5</v>
      </c>
      <c r="BW100" s="205"/>
      <c r="BX100" s="205"/>
      <c r="BY100" s="205"/>
      <c r="BZ100" s="205"/>
      <c r="CA100" s="205"/>
      <c r="CB100" s="205"/>
      <c r="CC100" s="237">
        <v>80</v>
      </c>
      <c r="CD100" s="205"/>
      <c r="CE100" s="205"/>
      <c r="CF100" s="237">
        <v>80</v>
      </c>
      <c r="CG100" s="237">
        <v>10</v>
      </c>
      <c r="CH100" s="205"/>
      <c r="CI100" s="237">
        <v>8</v>
      </c>
      <c r="CJ100" s="237">
        <v>10</v>
      </c>
      <c r="CK100" s="237">
        <v>10</v>
      </c>
      <c r="CL100" s="205"/>
      <c r="CM100" s="205"/>
      <c r="CN100" s="205"/>
      <c r="CO100" s="205"/>
      <c r="CP100" s="248"/>
      <c r="CQ100" s="205"/>
      <c r="CR100" s="205"/>
      <c r="CS100" s="205"/>
      <c r="CT100" s="205"/>
      <c r="CU100" s="205"/>
      <c r="CV100" s="230"/>
      <c r="CW100" s="205"/>
      <c r="CX100" s="205"/>
      <c r="CY100" s="205"/>
      <c r="CZ100" s="205"/>
      <c r="DA100" s="205"/>
      <c r="DB100" s="237">
        <v>10</v>
      </c>
      <c r="DC100" s="205"/>
      <c r="DD100" s="205"/>
      <c r="DE100" s="205"/>
      <c r="DF100" s="205"/>
      <c r="DG100" s="205"/>
      <c r="DH100" s="205"/>
      <c r="DI100" s="205"/>
      <c r="DJ100" s="205"/>
      <c r="DK100" s="205"/>
      <c r="DL100" s="205"/>
      <c r="DM100" s="205"/>
      <c r="DN100" s="205"/>
      <c r="DO100" s="205"/>
      <c r="DP100" s="205"/>
      <c r="DQ100" s="205"/>
      <c r="DR100" s="205"/>
      <c r="DS100" s="205"/>
      <c r="DT100" s="205"/>
      <c r="DU100" s="205"/>
      <c r="DV100" s="205"/>
      <c r="DW100" s="205"/>
      <c r="DX100" s="205"/>
      <c r="DY100" s="205"/>
      <c r="DZ100" s="206">
        <f>500-500</f>
        <v>0</v>
      </c>
      <c r="EA100" s="206">
        <f>2000-2000</f>
        <v>0</v>
      </c>
      <c r="EB100" s="206">
        <f>500-500</f>
        <v>0</v>
      </c>
      <c r="EC100" s="206">
        <f>2000-2000</f>
        <v>0</v>
      </c>
      <c r="ED100" s="205"/>
      <c r="EE100" s="206">
        <f>2000-2000</f>
        <v>0</v>
      </c>
      <c r="EF100" s="206">
        <f>2000-2000</f>
        <v>0</v>
      </c>
      <c r="EG100" s="206">
        <f>2000-2000</f>
        <v>0</v>
      </c>
      <c r="EH100" s="206">
        <f>1000-1000</f>
        <v>0</v>
      </c>
      <c r="EI100" s="205"/>
      <c r="EJ100" s="206">
        <f>1000-1000</f>
        <v>0</v>
      </c>
      <c r="EK100" s="205"/>
      <c r="EL100" s="205"/>
      <c r="EM100" s="237">
        <v>10</v>
      </c>
      <c r="EN100" s="205"/>
      <c r="EO100" s="205"/>
      <c r="EP100" s="237">
        <v>30</v>
      </c>
      <c r="EQ100" s="230"/>
      <c r="ER100" s="205"/>
      <c r="ES100" s="205"/>
      <c r="ET100" s="205"/>
      <c r="EU100" s="205"/>
      <c r="EV100" s="205"/>
      <c r="EW100" s="205"/>
      <c r="EX100" s="205"/>
      <c r="EY100" s="205"/>
      <c r="EZ100" s="205"/>
      <c r="FA100" s="205"/>
      <c r="FB100" s="205"/>
      <c r="FC100" s="237">
        <v>330</v>
      </c>
      <c r="FD100" s="206">
        <f>2000-2000</f>
        <v>0</v>
      </c>
      <c r="FE100" s="205"/>
      <c r="FF100" s="205"/>
      <c r="FG100" s="207"/>
      <c r="FH100" s="110" t="s">
        <v>364</v>
      </c>
      <c r="FI100" s="111" t="s">
        <v>365</v>
      </c>
      <c r="FJ100" s="111"/>
      <c r="FK100" s="111" t="s">
        <v>396</v>
      </c>
      <c r="FL100" s="98">
        <f t="shared" si="3"/>
        <v>2608</v>
      </c>
      <c r="FM100" s="5" t="s">
        <v>189</v>
      </c>
    </row>
    <row r="101" spans="1:169" s="5" customFormat="1" ht="15" customHeight="1">
      <c r="A101" s="107" t="s">
        <v>368</v>
      </c>
      <c r="B101" s="107" t="s">
        <v>361</v>
      </c>
      <c r="C101" s="107" t="s">
        <v>385</v>
      </c>
      <c r="D101" s="107" t="s">
        <v>65</v>
      </c>
      <c r="E101" s="108" t="s">
        <v>124</v>
      </c>
      <c r="F101" s="107" t="s">
        <v>363</v>
      </c>
      <c r="G101" s="107" t="s">
        <v>902</v>
      </c>
      <c r="H101" s="205"/>
      <c r="I101" s="205"/>
      <c r="J101" s="206">
        <f>200-200</f>
        <v>0</v>
      </c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05"/>
      <c r="AS101" s="205"/>
      <c r="AT101" s="205"/>
      <c r="AU101" s="205"/>
      <c r="AV101" s="205"/>
      <c r="AW101" s="205"/>
      <c r="AX101" s="205"/>
      <c r="AY101" s="205"/>
      <c r="AZ101" s="205"/>
      <c r="BA101" s="205"/>
      <c r="BB101" s="205"/>
      <c r="BC101" s="205"/>
      <c r="BD101" s="205"/>
      <c r="BE101" s="205"/>
      <c r="BF101" s="205"/>
      <c r="BG101" s="205"/>
      <c r="BH101" s="205"/>
      <c r="BI101" s="205"/>
      <c r="BJ101" s="205"/>
      <c r="BK101" s="205"/>
      <c r="BL101" s="205"/>
      <c r="BM101" s="205"/>
      <c r="BN101" s="205"/>
      <c r="BO101" s="205"/>
      <c r="BP101" s="205"/>
      <c r="BQ101" s="205"/>
      <c r="BR101" s="205"/>
      <c r="BS101" s="205"/>
      <c r="BT101" s="205"/>
      <c r="BU101" s="205"/>
      <c r="BV101" s="205"/>
      <c r="BW101" s="205"/>
      <c r="BX101" s="205"/>
      <c r="BY101" s="205"/>
      <c r="BZ101" s="205"/>
      <c r="CA101" s="205"/>
      <c r="CB101" s="205"/>
      <c r="CC101" s="205"/>
      <c r="CD101" s="205"/>
      <c r="CE101" s="205"/>
      <c r="CF101" s="205"/>
      <c r="CG101" s="238"/>
      <c r="CH101" s="205"/>
      <c r="CI101" s="205"/>
      <c r="CJ101" s="205"/>
      <c r="CK101" s="205"/>
      <c r="CL101" s="205"/>
      <c r="CM101" s="205"/>
      <c r="CN101" s="237">
        <v>60</v>
      </c>
      <c r="CO101" s="205"/>
      <c r="CP101" s="237">
        <v>7</v>
      </c>
      <c r="CQ101" s="205"/>
      <c r="CR101" s="205"/>
      <c r="CS101" s="205"/>
      <c r="CT101" s="205"/>
      <c r="CU101" s="205"/>
      <c r="CV101" s="230"/>
      <c r="CW101" s="205"/>
      <c r="CX101" s="205"/>
      <c r="CY101" s="205"/>
      <c r="CZ101" s="205"/>
      <c r="DA101" s="205"/>
      <c r="DB101" s="205"/>
      <c r="DC101" s="205"/>
      <c r="DD101" s="205"/>
      <c r="DE101" s="205"/>
      <c r="DF101" s="205">
        <v>6</v>
      </c>
      <c r="DG101" s="205"/>
      <c r="DH101" s="205"/>
      <c r="DI101" s="205"/>
      <c r="DJ101" s="205"/>
      <c r="DK101" s="205"/>
      <c r="DL101" s="205"/>
      <c r="DM101" s="205"/>
      <c r="DN101" s="205"/>
      <c r="DO101" s="205"/>
      <c r="DP101" s="205"/>
      <c r="DQ101" s="205"/>
      <c r="DR101" s="205"/>
      <c r="DS101" s="205"/>
      <c r="DT101" s="205"/>
      <c r="DU101" s="205"/>
      <c r="DV101" s="205"/>
      <c r="DW101" s="205"/>
      <c r="DX101" s="205"/>
      <c r="DY101" s="205"/>
      <c r="DZ101" s="205"/>
      <c r="EA101" s="205"/>
      <c r="EB101" s="205"/>
      <c r="EC101" s="205"/>
      <c r="ED101" s="205"/>
      <c r="EE101" s="205"/>
      <c r="EF101" s="205"/>
      <c r="EG101" s="205"/>
      <c r="EH101" s="205"/>
      <c r="EI101" s="205"/>
      <c r="EJ101" s="205"/>
      <c r="EK101" s="205"/>
      <c r="EL101" s="205"/>
      <c r="EM101" s="205"/>
      <c r="EN101" s="205"/>
      <c r="EO101" s="205"/>
      <c r="EP101" s="205"/>
      <c r="EQ101" s="205"/>
      <c r="ER101" s="205"/>
      <c r="ES101" s="205"/>
      <c r="ET101" s="205"/>
      <c r="EU101" s="205"/>
      <c r="EV101" s="205"/>
      <c r="EW101" s="205"/>
      <c r="EX101" s="205"/>
      <c r="EY101" s="205"/>
      <c r="EZ101" s="205"/>
      <c r="FA101" s="205"/>
      <c r="FB101" s="205"/>
      <c r="FC101" s="205"/>
      <c r="FD101" s="205"/>
      <c r="FE101" s="205"/>
      <c r="FF101" s="205"/>
      <c r="FG101" s="207"/>
      <c r="FH101" s="110" t="s">
        <v>364</v>
      </c>
      <c r="FI101" s="111" t="s">
        <v>365</v>
      </c>
      <c r="FJ101" s="111"/>
      <c r="FK101" s="111" t="s">
        <v>396</v>
      </c>
      <c r="FL101" s="98">
        <f t="shared" si="3"/>
        <v>73</v>
      </c>
      <c r="FM101" s="5" t="s">
        <v>189</v>
      </c>
    </row>
    <row r="102" spans="1:169" s="5" customFormat="1" ht="15" customHeight="1">
      <c r="A102" s="107" t="s">
        <v>368</v>
      </c>
      <c r="B102" s="107" t="s">
        <v>361</v>
      </c>
      <c r="C102" s="107" t="s">
        <v>385</v>
      </c>
      <c r="D102" s="107" t="s">
        <v>64</v>
      </c>
      <c r="E102" s="108" t="s">
        <v>134</v>
      </c>
      <c r="F102" s="107" t="s">
        <v>363</v>
      </c>
      <c r="G102" s="107" t="s">
        <v>838</v>
      </c>
      <c r="H102" s="205"/>
      <c r="I102" s="205"/>
      <c r="J102" s="205"/>
      <c r="K102" s="205"/>
      <c r="L102" s="205"/>
      <c r="M102" s="205"/>
      <c r="N102" s="206">
        <f>40-40</f>
        <v>0</v>
      </c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6">
        <f>50-50</f>
        <v>0</v>
      </c>
      <c r="AF102" s="205"/>
      <c r="AG102" s="206">
        <f>50-50</f>
        <v>0</v>
      </c>
      <c r="AH102" s="206">
        <f>50-50</f>
        <v>0</v>
      </c>
      <c r="AI102" s="205"/>
      <c r="AJ102" s="205"/>
      <c r="AK102" s="205"/>
      <c r="AL102" s="205"/>
      <c r="AM102" s="222">
        <v>10</v>
      </c>
      <c r="AN102" s="205"/>
      <c r="AO102" s="205"/>
      <c r="AP102" s="205"/>
      <c r="AQ102" s="205"/>
      <c r="AR102" s="205"/>
      <c r="AS102" s="205"/>
      <c r="AT102" s="205"/>
      <c r="AU102" s="205"/>
      <c r="AV102" s="205"/>
      <c r="AW102" s="205"/>
      <c r="AX102" s="205"/>
      <c r="AY102" s="205"/>
      <c r="AZ102" s="205"/>
      <c r="BA102" s="205"/>
      <c r="BB102" s="205"/>
      <c r="BC102" s="205"/>
      <c r="BD102" s="205"/>
      <c r="BE102" s="205"/>
      <c r="BF102" s="205"/>
      <c r="BG102" s="205"/>
      <c r="BH102" s="205"/>
      <c r="BI102" s="205"/>
      <c r="BJ102" s="205"/>
      <c r="BK102" s="205"/>
      <c r="BL102" s="205"/>
      <c r="BM102" s="205"/>
      <c r="BN102" s="205"/>
      <c r="BO102" s="205"/>
      <c r="BP102" s="205"/>
      <c r="BQ102" s="205"/>
      <c r="BR102" s="205"/>
      <c r="BS102" s="205"/>
      <c r="BT102" s="205"/>
      <c r="BU102" s="205"/>
      <c r="BV102" s="205"/>
      <c r="BW102" s="205"/>
      <c r="BX102" s="205"/>
      <c r="BY102" s="205"/>
      <c r="BZ102" s="205"/>
      <c r="CA102" s="205"/>
      <c r="CB102" s="205"/>
      <c r="CC102" s="205"/>
      <c r="CD102" s="205"/>
      <c r="CE102" s="205"/>
      <c r="CF102" s="205"/>
      <c r="CG102" s="205"/>
      <c r="CH102" s="205"/>
      <c r="CI102" s="205"/>
      <c r="CJ102" s="205"/>
      <c r="CK102" s="205"/>
      <c r="CL102" s="205"/>
      <c r="CM102" s="205"/>
      <c r="CN102" s="205"/>
      <c r="CO102" s="205"/>
      <c r="CP102" s="248"/>
      <c r="CQ102" s="205"/>
      <c r="CR102" s="205"/>
      <c r="CS102" s="205"/>
      <c r="CT102" s="205"/>
      <c r="CU102" s="205"/>
      <c r="CV102" s="230"/>
      <c r="CW102" s="205"/>
      <c r="CX102" s="205"/>
      <c r="CY102" s="205"/>
      <c r="CZ102" s="205"/>
      <c r="DA102" s="205"/>
      <c r="DB102" s="205"/>
      <c r="DC102" s="205"/>
      <c r="DD102" s="205"/>
      <c r="DE102" s="205"/>
      <c r="DF102" s="205"/>
      <c r="DG102" s="205"/>
      <c r="DH102" s="205"/>
      <c r="DI102" s="205"/>
      <c r="DJ102" s="205"/>
      <c r="DK102" s="205"/>
      <c r="DL102" s="205"/>
      <c r="DM102" s="205"/>
      <c r="DN102" s="205"/>
      <c r="DO102" s="205"/>
      <c r="DP102" s="205"/>
      <c r="DQ102" s="205"/>
      <c r="DR102" s="205"/>
      <c r="DS102" s="205"/>
      <c r="DT102" s="205"/>
      <c r="DU102" s="205"/>
      <c r="DV102" s="205"/>
      <c r="DW102" s="205"/>
      <c r="DX102" s="205"/>
      <c r="DY102" s="205"/>
      <c r="DZ102" s="205"/>
      <c r="EA102" s="205"/>
      <c r="EB102" s="205"/>
      <c r="EC102" s="205"/>
      <c r="ED102" s="205"/>
      <c r="EE102" s="205"/>
      <c r="EF102" s="205"/>
      <c r="EG102" s="205"/>
      <c r="EH102" s="205"/>
      <c r="EI102" s="205"/>
      <c r="EJ102" s="205"/>
      <c r="EK102" s="205"/>
      <c r="EL102" s="205"/>
      <c r="EM102" s="205"/>
      <c r="EN102" s="205"/>
      <c r="EO102" s="205"/>
      <c r="EP102" s="205"/>
      <c r="EQ102" s="205"/>
      <c r="ER102" s="205"/>
      <c r="ES102" s="205"/>
      <c r="ET102" s="205"/>
      <c r="EU102" s="205"/>
      <c r="EV102" s="205"/>
      <c r="EW102" s="205"/>
      <c r="EX102" s="205"/>
      <c r="EY102" s="205"/>
      <c r="EZ102" s="205"/>
      <c r="FA102" s="205"/>
      <c r="FB102" s="205"/>
      <c r="FC102" s="205"/>
      <c r="FD102" s="205"/>
      <c r="FE102" s="205"/>
      <c r="FF102" s="205"/>
      <c r="FG102" s="112"/>
      <c r="FH102" s="110" t="s">
        <v>364</v>
      </c>
      <c r="FI102" s="111" t="s">
        <v>365</v>
      </c>
      <c r="FJ102" s="111" t="s">
        <v>411</v>
      </c>
      <c r="FK102" s="111" t="s">
        <v>412</v>
      </c>
      <c r="FL102" s="98">
        <f t="shared" si="3"/>
        <v>10</v>
      </c>
      <c r="FM102" s="5" t="s">
        <v>190</v>
      </c>
    </row>
    <row r="103" spans="1:169" s="5" customFormat="1" ht="15" customHeight="1">
      <c r="A103" s="107" t="s">
        <v>368</v>
      </c>
      <c r="B103" s="107" t="s">
        <v>361</v>
      </c>
      <c r="C103" s="107" t="s">
        <v>385</v>
      </c>
      <c r="D103" s="107" t="s">
        <v>63</v>
      </c>
      <c r="E103" s="108" t="s">
        <v>134</v>
      </c>
      <c r="F103" s="107" t="s">
        <v>363</v>
      </c>
      <c r="G103" s="107" t="s">
        <v>853</v>
      </c>
      <c r="H103" s="205"/>
      <c r="I103" s="205"/>
      <c r="J103" s="205"/>
      <c r="K103" s="205"/>
      <c r="L103" s="206">
        <f>20-20</f>
        <v>0</v>
      </c>
      <c r="M103" s="205"/>
      <c r="N103" s="205"/>
      <c r="O103" s="206">
        <f>40-40</f>
        <v>0</v>
      </c>
      <c r="P103" s="206">
        <f>40-40</f>
        <v>0</v>
      </c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6">
        <f>50-50</f>
        <v>0</v>
      </c>
      <c r="AC103" s="206">
        <f>50-50</f>
        <v>0</v>
      </c>
      <c r="AD103" s="205"/>
      <c r="AE103" s="205"/>
      <c r="AF103" s="205"/>
      <c r="AG103" s="205"/>
      <c r="AH103" s="205"/>
      <c r="AI103" s="205"/>
      <c r="AJ103" s="205"/>
      <c r="AK103" s="206">
        <f>50-50</f>
        <v>0</v>
      </c>
      <c r="AL103" s="205"/>
      <c r="AM103" s="248"/>
      <c r="AN103" s="205"/>
      <c r="AO103" s="205"/>
      <c r="AP103" s="205"/>
      <c r="AQ103" s="205"/>
      <c r="AR103" s="205"/>
      <c r="AS103" s="205"/>
      <c r="AT103" s="222">
        <f>50-50+40</f>
        <v>40</v>
      </c>
      <c r="AU103" s="205"/>
      <c r="AV103" s="205"/>
      <c r="AW103" s="205"/>
      <c r="AX103" s="205"/>
      <c r="AY103" s="205"/>
      <c r="AZ103" s="206">
        <f>50-50</f>
        <v>0</v>
      </c>
      <c r="BA103" s="205"/>
      <c r="BB103" s="205"/>
      <c r="BC103" s="205"/>
      <c r="BD103" s="222">
        <f>50-50+10</f>
        <v>10</v>
      </c>
      <c r="BE103" s="205"/>
      <c r="BF103" s="205"/>
      <c r="BG103" s="205"/>
      <c r="BH103" s="205"/>
      <c r="BI103" s="205"/>
      <c r="BJ103" s="205"/>
      <c r="BK103" s="205"/>
      <c r="BL103" s="205"/>
      <c r="BM103" s="205"/>
      <c r="BN103" s="205"/>
      <c r="BO103" s="205"/>
      <c r="BP103" s="205"/>
      <c r="BQ103" s="205"/>
      <c r="BR103" s="205"/>
      <c r="BS103" s="223">
        <v>20</v>
      </c>
      <c r="BT103" s="205"/>
      <c r="BU103" s="205"/>
      <c r="BV103" s="205"/>
      <c r="BW103" s="205"/>
      <c r="BX103" s="205"/>
      <c r="BY103" s="205"/>
      <c r="BZ103" s="205"/>
      <c r="CA103" s="205"/>
      <c r="CB103" s="205"/>
      <c r="CC103" s="223">
        <v>10</v>
      </c>
      <c r="CD103" s="205"/>
      <c r="CE103" s="205"/>
      <c r="CF103" s="223">
        <v>10</v>
      </c>
      <c r="CG103" s="205"/>
      <c r="CH103" s="205"/>
      <c r="CI103" s="205"/>
      <c r="CJ103" s="205"/>
      <c r="CK103" s="205"/>
      <c r="CL103" s="205"/>
      <c r="CM103" s="205"/>
      <c r="CN103" s="205"/>
      <c r="CO103" s="205"/>
      <c r="CP103" s="248"/>
      <c r="CQ103" s="205"/>
      <c r="CR103" s="205"/>
      <c r="CS103" s="205"/>
      <c r="CT103" s="205"/>
      <c r="CU103" s="205"/>
      <c r="CV103" s="230"/>
      <c r="CW103" s="205"/>
      <c r="CX103" s="205"/>
      <c r="CY103" s="205"/>
      <c r="CZ103" s="205"/>
      <c r="DA103" s="205"/>
      <c r="DB103" s="205"/>
      <c r="DC103" s="205"/>
      <c r="DD103" s="205"/>
      <c r="DE103" s="223">
        <v>2</v>
      </c>
      <c r="DF103" s="205"/>
      <c r="DG103" s="205"/>
      <c r="DH103" s="205"/>
      <c r="DI103" s="205"/>
      <c r="DJ103" s="205"/>
      <c r="DK103" s="205"/>
      <c r="DL103" s="205"/>
      <c r="DM103" s="205"/>
      <c r="DN103" s="205"/>
      <c r="DO103" s="205"/>
      <c r="DP103" s="205"/>
      <c r="DQ103" s="205"/>
      <c r="DR103" s="205"/>
      <c r="DS103" s="205"/>
      <c r="DT103" s="205"/>
      <c r="DU103" s="205"/>
      <c r="DV103" s="205"/>
      <c r="DW103" s="205"/>
      <c r="DX103" s="205"/>
      <c r="DY103" s="205"/>
      <c r="DZ103" s="205"/>
      <c r="EA103" s="206">
        <f>50-50</f>
        <v>0</v>
      </c>
      <c r="EB103" s="206">
        <f>50-50</f>
        <v>0</v>
      </c>
      <c r="EC103" s="205"/>
      <c r="ED103" s="205"/>
      <c r="EE103" s="206">
        <f>50-50</f>
        <v>0</v>
      </c>
      <c r="EF103" s="205"/>
      <c r="EG103" s="205"/>
      <c r="EH103" s="206">
        <f>50-50</f>
        <v>0</v>
      </c>
      <c r="EI103" s="205"/>
      <c r="EJ103" s="206">
        <f>50-50</f>
        <v>0</v>
      </c>
      <c r="EK103" s="205"/>
      <c r="EL103" s="205"/>
      <c r="EM103" s="205"/>
      <c r="EN103" s="205"/>
      <c r="EO103" s="205"/>
      <c r="EP103" s="223">
        <v>5</v>
      </c>
      <c r="EQ103" s="205"/>
      <c r="ER103" s="205"/>
      <c r="ES103" s="205"/>
      <c r="ET103" s="205"/>
      <c r="EU103" s="205"/>
      <c r="EV103" s="205"/>
      <c r="EW103" s="205"/>
      <c r="EX103" s="205"/>
      <c r="EY103" s="205"/>
      <c r="EZ103" s="205"/>
      <c r="FA103" s="205"/>
      <c r="FB103" s="205"/>
      <c r="FC103" s="205"/>
      <c r="FD103" s="205"/>
      <c r="FE103" s="205"/>
      <c r="FF103" s="205"/>
      <c r="FG103" s="112"/>
      <c r="FH103" s="110" t="s">
        <v>364</v>
      </c>
      <c r="FI103" s="111" t="s">
        <v>365</v>
      </c>
      <c r="FJ103" s="111" t="s">
        <v>411</v>
      </c>
      <c r="FK103" s="111" t="s">
        <v>412</v>
      </c>
      <c r="FL103" s="98">
        <f t="shared" si="3"/>
        <v>97</v>
      </c>
      <c r="FM103" s="5" t="s">
        <v>190</v>
      </c>
    </row>
    <row r="104" spans="1:169" s="5" customFormat="1" ht="15" customHeight="1">
      <c r="A104" s="107" t="s">
        <v>361</v>
      </c>
      <c r="B104" s="107" t="s">
        <v>361</v>
      </c>
      <c r="C104" s="107" t="s">
        <v>385</v>
      </c>
      <c r="D104" s="107" t="s">
        <v>918</v>
      </c>
      <c r="E104" s="108" t="s">
        <v>126</v>
      </c>
      <c r="F104" s="107" t="s">
        <v>363</v>
      </c>
      <c r="G104" s="107" t="s">
        <v>922</v>
      </c>
      <c r="H104" s="205"/>
      <c r="I104" s="206">
        <f>50-50</f>
        <v>0</v>
      </c>
      <c r="J104" s="205"/>
      <c r="K104" s="206">
        <f>50-50</f>
        <v>0</v>
      </c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6">
        <f>20-20</f>
        <v>0</v>
      </c>
      <c r="AH104" s="206">
        <f>20-20</f>
        <v>0</v>
      </c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205"/>
      <c r="BB104" s="205"/>
      <c r="BC104" s="205"/>
      <c r="BD104" s="205"/>
      <c r="BE104" s="205"/>
      <c r="BF104" s="205"/>
      <c r="BG104" s="205"/>
      <c r="BH104" s="205"/>
      <c r="BI104" s="205"/>
      <c r="BJ104" s="205"/>
      <c r="BK104" s="205"/>
      <c r="BL104" s="205"/>
      <c r="BM104" s="205"/>
      <c r="BN104" s="205"/>
      <c r="BO104" s="205"/>
      <c r="BP104" s="205"/>
      <c r="BQ104" s="205"/>
      <c r="BR104" s="205"/>
      <c r="BS104" s="205"/>
      <c r="BT104" s="205"/>
      <c r="BU104" s="205"/>
      <c r="BV104" s="205"/>
      <c r="BW104" s="205"/>
      <c r="BX104" s="205"/>
      <c r="BY104" s="205"/>
      <c r="BZ104" s="205"/>
      <c r="CA104" s="205"/>
      <c r="CB104" s="205"/>
      <c r="CC104" s="205"/>
      <c r="CD104" s="205"/>
      <c r="CE104" s="205"/>
      <c r="CF104" s="205"/>
      <c r="CG104" s="205"/>
      <c r="CH104" s="205"/>
      <c r="CI104" s="205"/>
      <c r="CJ104" s="205"/>
      <c r="CK104" s="205"/>
      <c r="CL104" s="205"/>
      <c r="CM104" s="205"/>
      <c r="CN104" s="205">
        <v>5</v>
      </c>
      <c r="CO104" s="205"/>
      <c r="CP104" s="248"/>
      <c r="CQ104" s="205"/>
      <c r="CR104" s="205"/>
      <c r="CS104" s="205"/>
      <c r="CT104" s="205"/>
      <c r="CU104" s="205"/>
      <c r="CV104" s="230"/>
      <c r="CW104" s="205"/>
      <c r="CX104" s="205"/>
      <c r="CY104" s="205"/>
      <c r="CZ104" s="205"/>
      <c r="DA104" s="205"/>
      <c r="DB104" s="205"/>
      <c r="DC104" s="205"/>
      <c r="DD104" s="205"/>
      <c r="DE104" s="205"/>
      <c r="DF104" s="205"/>
      <c r="DG104" s="205"/>
      <c r="DH104" s="205"/>
      <c r="DI104" s="205"/>
      <c r="DJ104" s="205"/>
      <c r="DK104" s="205"/>
      <c r="DL104" s="205"/>
      <c r="DM104" s="205"/>
      <c r="DN104" s="205"/>
      <c r="DO104" s="205"/>
      <c r="DP104" s="205"/>
      <c r="DQ104" s="205"/>
      <c r="DR104" s="205"/>
      <c r="DS104" s="205"/>
      <c r="DT104" s="205"/>
      <c r="DU104" s="205"/>
      <c r="DV104" s="205"/>
      <c r="DW104" s="205"/>
      <c r="DX104" s="205"/>
      <c r="DY104" s="205"/>
      <c r="DZ104" s="205"/>
      <c r="EA104" s="205"/>
      <c r="EB104" s="205"/>
      <c r="EC104" s="205"/>
      <c r="ED104" s="205"/>
      <c r="EE104" s="205"/>
      <c r="EF104" s="205"/>
      <c r="EG104" s="205"/>
      <c r="EH104" s="205"/>
      <c r="EI104" s="205"/>
      <c r="EJ104" s="205"/>
      <c r="EK104" s="205"/>
      <c r="EL104" s="205"/>
      <c r="EM104" s="205"/>
      <c r="EN104" s="205"/>
      <c r="EO104" s="205"/>
      <c r="EP104" s="205"/>
      <c r="EQ104" s="205"/>
      <c r="ER104" s="205"/>
      <c r="ES104" s="205"/>
      <c r="ET104" s="205"/>
      <c r="EU104" s="205"/>
      <c r="EV104" s="205"/>
      <c r="EW104" s="205"/>
      <c r="EX104" s="205"/>
      <c r="EY104" s="205"/>
      <c r="EZ104" s="205"/>
      <c r="FA104" s="205"/>
      <c r="FB104" s="205"/>
      <c r="FC104" s="205"/>
      <c r="FD104" s="205"/>
      <c r="FE104" s="205"/>
      <c r="FF104" s="205"/>
      <c r="FG104" s="112"/>
      <c r="FH104" s="110" t="s">
        <v>364</v>
      </c>
      <c r="FI104" s="111" t="s">
        <v>365</v>
      </c>
      <c r="FJ104" s="111" t="s">
        <v>413</v>
      </c>
      <c r="FK104" s="111" t="s">
        <v>400</v>
      </c>
      <c r="FL104" s="98">
        <f t="shared" si="3"/>
        <v>5</v>
      </c>
      <c r="FM104" s="5" t="s">
        <v>190</v>
      </c>
    </row>
    <row r="105" spans="1:169" s="5" customFormat="1" ht="15" customHeight="1">
      <c r="A105" s="107" t="s">
        <v>361</v>
      </c>
      <c r="B105" s="107" t="s">
        <v>361</v>
      </c>
      <c r="C105" s="107" t="s">
        <v>385</v>
      </c>
      <c r="D105" s="107" t="s">
        <v>63</v>
      </c>
      <c r="E105" s="108" t="s">
        <v>126</v>
      </c>
      <c r="F105" s="107" t="s">
        <v>363</v>
      </c>
      <c r="G105" s="107" t="s">
        <v>854</v>
      </c>
      <c r="H105" s="205"/>
      <c r="I105" s="205"/>
      <c r="J105" s="205"/>
      <c r="K105" s="205"/>
      <c r="L105" s="205"/>
      <c r="M105" s="205"/>
      <c r="N105" s="205"/>
      <c r="O105" s="206">
        <v>0</v>
      </c>
      <c r="P105" s="205"/>
      <c r="Q105" s="205"/>
      <c r="R105" s="205"/>
      <c r="S105" s="206">
        <v>0</v>
      </c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205"/>
      <c r="BD105" s="206">
        <v>0</v>
      </c>
      <c r="BE105" s="205"/>
      <c r="BF105" s="205"/>
      <c r="BG105" s="205"/>
      <c r="BH105" s="205"/>
      <c r="BI105" s="205"/>
      <c r="BJ105" s="205"/>
      <c r="BK105" s="205"/>
      <c r="BL105" s="205"/>
      <c r="BM105" s="205"/>
      <c r="BN105" s="205"/>
      <c r="BO105" s="205"/>
      <c r="BP105" s="205">
        <v>5</v>
      </c>
      <c r="BQ105" s="205"/>
      <c r="BR105" s="205"/>
      <c r="BS105" s="205">
        <v>10</v>
      </c>
      <c r="BT105" s="205">
        <v>10</v>
      </c>
      <c r="BU105" s="205"/>
      <c r="BV105" s="205"/>
      <c r="BW105" s="205"/>
      <c r="BX105" s="205"/>
      <c r="BY105" s="205"/>
      <c r="BZ105" s="205"/>
      <c r="CA105" s="205"/>
      <c r="CB105" s="205"/>
      <c r="CC105" s="205">
        <v>5</v>
      </c>
      <c r="CD105" s="205"/>
      <c r="CE105" s="205"/>
      <c r="CF105" s="205"/>
      <c r="CG105" s="205"/>
      <c r="CH105" s="205"/>
      <c r="CI105" s="205"/>
      <c r="CJ105" s="205"/>
      <c r="CK105" s="205">
        <v>2</v>
      </c>
      <c r="CL105" s="205"/>
      <c r="CM105" s="205"/>
      <c r="CN105" s="205"/>
      <c r="CO105" s="205"/>
      <c r="CP105" s="248"/>
      <c r="CQ105" s="205"/>
      <c r="CR105" s="205"/>
      <c r="CS105" s="205"/>
      <c r="CT105" s="205"/>
      <c r="CU105" s="205"/>
      <c r="CV105" s="230"/>
      <c r="CW105" s="205"/>
      <c r="CX105" s="205"/>
      <c r="CY105" s="205"/>
      <c r="CZ105" s="205"/>
      <c r="DA105" s="205"/>
      <c r="DB105" s="205">
        <v>2</v>
      </c>
      <c r="DC105" s="205"/>
      <c r="DD105" s="205"/>
      <c r="DE105" s="205"/>
      <c r="DF105" s="205"/>
      <c r="DG105" s="205"/>
      <c r="DH105" s="205"/>
      <c r="DI105" s="205"/>
      <c r="DJ105" s="205"/>
      <c r="DK105" s="205"/>
      <c r="DL105" s="205"/>
      <c r="DM105" s="205"/>
      <c r="DN105" s="205"/>
      <c r="DO105" s="205"/>
      <c r="DP105" s="205"/>
      <c r="DQ105" s="205"/>
      <c r="DR105" s="211">
        <v>50</v>
      </c>
      <c r="DS105" s="205"/>
      <c r="DT105" s="205"/>
      <c r="DU105" s="205"/>
      <c r="DV105" s="205"/>
      <c r="DW105" s="205"/>
      <c r="DX105" s="205"/>
      <c r="DY105" s="205"/>
      <c r="DZ105" s="205"/>
      <c r="EA105" s="205"/>
      <c r="EB105" s="205"/>
      <c r="EC105" s="205"/>
      <c r="ED105" s="205"/>
      <c r="EE105" s="205"/>
      <c r="EF105" s="205"/>
      <c r="EG105" s="205"/>
      <c r="EH105" s="205"/>
      <c r="EI105" s="205"/>
      <c r="EJ105" s="205"/>
      <c r="EK105" s="205"/>
      <c r="EL105" s="205"/>
      <c r="EM105" s="205">
        <v>5</v>
      </c>
      <c r="EN105" s="205"/>
      <c r="EO105" s="205"/>
      <c r="EP105" s="205">
        <v>3</v>
      </c>
      <c r="EQ105" s="205">
        <v>2</v>
      </c>
      <c r="ER105" s="205"/>
      <c r="ES105" s="205"/>
      <c r="ET105" s="205"/>
      <c r="EU105" s="205"/>
      <c r="EV105" s="205"/>
      <c r="EW105" s="205"/>
      <c r="EX105" s="205"/>
      <c r="EY105" s="205"/>
      <c r="EZ105" s="205"/>
      <c r="FA105" s="205"/>
      <c r="FB105" s="205"/>
      <c r="FC105" s="205"/>
      <c r="FD105" s="205"/>
      <c r="FE105" s="205"/>
      <c r="FF105" s="205"/>
      <c r="FG105" s="112"/>
      <c r="FH105" s="110" t="s">
        <v>364</v>
      </c>
      <c r="FI105" s="111" t="s">
        <v>365</v>
      </c>
      <c r="FJ105" s="111" t="s">
        <v>413</v>
      </c>
      <c r="FK105" s="111" t="s">
        <v>400</v>
      </c>
      <c r="FL105" s="98">
        <f t="shared" si="3"/>
        <v>94</v>
      </c>
      <c r="FM105" s="5" t="s">
        <v>190</v>
      </c>
    </row>
    <row r="106" spans="1:169" s="5" customFormat="1" ht="15" customHeight="1">
      <c r="A106" s="107" t="s">
        <v>378</v>
      </c>
      <c r="B106" s="107" t="s">
        <v>361</v>
      </c>
      <c r="C106" s="107" t="s">
        <v>385</v>
      </c>
      <c r="D106" s="107" t="s">
        <v>63</v>
      </c>
      <c r="E106" s="108" t="s">
        <v>142</v>
      </c>
      <c r="F106" s="107" t="s">
        <v>363</v>
      </c>
      <c r="G106" s="107" t="s">
        <v>895</v>
      </c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05"/>
      <c r="AT106" s="206">
        <f>20-20</f>
        <v>0</v>
      </c>
      <c r="AU106" s="205"/>
      <c r="AV106" s="205"/>
      <c r="AW106" s="205"/>
      <c r="AX106" s="205"/>
      <c r="AY106" s="205"/>
      <c r="AZ106" s="205"/>
      <c r="BA106" s="205"/>
      <c r="BB106" s="205"/>
      <c r="BC106" s="205"/>
      <c r="BD106" s="205"/>
      <c r="BE106" s="205"/>
      <c r="BF106" s="205"/>
      <c r="BG106" s="205"/>
      <c r="BH106" s="205"/>
      <c r="BI106" s="205"/>
      <c r="BJ106" s="205"/>
      <c r="BK106" s="205"/>
      <c r="BL106" s="205"/>
      <c r="BM106" s="205"/>
      <c r="BN106" s="205"/>
      <c r="BO106" s="205"/>
      <c r="BP106" s="205"/>
      <c r="BQ106" s="205"/>
      <c r="BR106" s="205"/>
      <c r="BS106" s="205"/>
      <c r="BT106" s="205"/>
      <c r="BU106" s="205"/>
      <c r="BV106" s="205"/>
      <c r="BW106" s="205"/>
      <c r="BX106" s="205"/>
      <c r="BY106" s="205"/>
      <c r="BZ106" s="205"/>
      <c r="CA106" s="205"/>
      <c r="CB106" s="205"/>
      <c r="CC106" s="205"/>
      <c r="CD106" s="205"/>
      <c r="CE106" s="205"/>
      <c r="CF106" s="205"/>
      <c r="CG106" s="205"/>
      <c r="CH106" s="205"/>
      <c r="CI106" s="205"/>
      <c r="CJ106" s="205"/>
      <c r="CK106" s="205"/>
      <c r="CL106" s="205"/>
      <c r="CM106" s="205"/>
      <c r="CN106" s="205"/>
      <c r="CO106" s="205"/>
      <c r="CP106" s="248"/>
      <c r="CQ106" s="205"/>
      <c r="CR106" s="205"/>
      <c r="CS106" s="205"/>
      <c r="CT106" s="205"/>
      <c r="CU106" s="205"/>
      <c r="CV106" s="230"/>
      <c r="CW106" s="205"/>
      <c r="CX106" s="205"/>
      <c r="CY106" s="205"/>
      <c r="CZ106" s="205"/>
      <c r="DA106" s="205"/>
      <c r="DB106" s="205"/>
      <c r="DC106" s="205"/>
      <c r="DD106" s="205"/>
      <c r="DE106" s="205"/>
      <c r="DF106" s="205"/>
      <c r="DG106" s="205"/>
      <c r="DH106" s="205"/>
      <c r="DI106" s="205"/>
      <c r="DJ106" s="205"/>
      <c r="DK106" s="205"/>
      <c r="DL106" s="205"/>
      <c r="DM106" s="205"/>
      <c r="DN106" s="205"/>
      <c r="DO106" s="205"/>
      <c r="DP106" s="205"/>
      <c r="DQ106" s="205"/>
      <c r="DR106" s="205"/>
      <c r="DS106" s="205"/>
      <c r="DT106" s="205"/>
      <c r="DU106" s="205"/>
      <c r="DV106" s="205"/>
      <c r="DW106" s="205"/>
      <c r="DX106" s="205"/>
      <c r="DY106" s="205"/>
      <c r="DZ106" s="205"/>
      <c r="EA106" s="205"/>
      <c r="EB106" s="205"/>
      <c r="EC106" s="205"/>
      <c r="ED106" s="205"/>
      <c r="EE106" s="205"/>
      <c r="EF106" s="205"/>
      <c r="EG106" s="205"/>
      <c r="EH106" s="205"/>
      <c r="EI106" s="205"/>
      <c r="EJ106" s="205"/>
      <c r="EK106" s="205"/>
      <c r="EL106" s="205"/>
      <c r="EM106" s="205"/>
      <c r="EN106" s="205"/>
      <c r="EO106" s="205"/>
      <c r="EP106" s="205"/>
      <c r="EQ106" s="205"/>
      <c r="ER106" s="205"/>
      <c r="ES106" s="205"/>
      <c r="ET106" s="205"/>
      <c r="EU106" s="205"/>
      <c r="EV106" s="205"/>
      <c r="EW106" s="205"/>
      <c r="EX106" s="205"/>
      <c r="EY106" s="205"/>
      <c r="EZ106" s="205"/>
      <c r="FA106" s="205"/>
      <c r="FB106" s="205"/>
      <c r="FC106" s="205"/>
      <c r="FD106" s="205"/>
      <c r="FE106" s="205"/>
      <c r="FF106" s="205"/>
      <c r="FG106" s="112"/>
      <c r="FH106" s="110" t="s">
        <v>364</v>
      </c>
      <c r="FI106" s="111" t="s">
        <v>365</v>
      </c>
      <c r="FJ106" s="111" t="s">
        <v>414</v>
      </c>
      <c r="FK106" s="111" t="s">
        <v>394</v>
      </c>
      <c r="FL106" s="98">
        <f t="shared" si="3"/>
        <v>0</v>
      </c>
      <c r="FM106" s="5" t="s">
        <v>191</v>
      </c>
    </row>
    <row r="107" spans="1:169" s="5" customFormat="1" ht="15" customHeight="1">
      <c r="A107" s="107" t="s">
        <v>368</v>
      </c>
      <c r="B107" s="107" t="s">
        <v>361</v>
      </c>
      <c r="C107" s="107" t="s">
        <v>385</v>
      </c>
      <c r="D107" s="107" t="s">
        <v>64</v>
      </c>
      <c r="E107" s="108" t="s">
        <v>130</v>
      </c>
      <c r="F107" s="107" t="s">
        <v>363</v>
      </c>
      <c r="G107" s="107" t="s">
        <v>838</v>
      </c>
      <c r="H107" s="205"/>
      <c r="I107" s="205"/>
      <c r="J107" s="205"/>
      <c r="K107" s="206">
        <f>100-100</f>
        <v>0</v>
      </c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48">
        <v>10</v>
      </c>
      <c r="AF107" s="205"/>
      <c r="AG107" s="205"/>
      <c r="AH107" s="206">
        <f>100-100</f>
        <v>0</v>
      </c>
      <c r="AI107" s="205"/>
      <c r="AJ107" s="205"/>
      <c r="AK107" s="205"/>
      <c r="AL107" s="205"/>
      <c r="AM107" s="248">
        <v>10</v>
      </c>
      <c r="AN107" s="205"/>
      <c r="AO107" s="205"/>
      <c r="AP107" s="205"/>
      <c r="AQ107" s="205"/>
      <c r="AR107" s="205"/>
      <c r="AS107" s="205"/>
      <c r="AT107" s="205"/>
      <c r="AU107" s="205"/>
      <c r="AV107" s="205"/>
      <c r="AW107" s="205"/>
      <c r="AX107" s="205"/>
      <c r="AY107" s="205"/>
      <c r="AZ107" s="205"/>
      <c r="BA107" s="205"/>
      <c r="BB107" s="205"/>
      <c r="BC107" s="205"/>
      <c r="BD107" s="205"/>
      <c r="BE107" s="205"/>
      <c r="BF107" s="205"/>
      <c r="BG107" s="205"/>
      <c r="BH107" s="205"/>
      <c r="BI107" s="205"/>
      <c r="BJ107" s="205"/>
      <c r="BK107" s="205"/>
      <c r="BL107" s="205"/>
      <c r="BM107" s="205"/>
      <c r="BN107" s="205"/>
      <c r="BO107" s="205"/>
      <c r="BP107" s="205"/>
      <c r="BQ107" s="205"/>
      <c r="BR107" s="205"/>
      <c r="BS107" s="205"/>
      <c r="BT107" s="205"/>
      <c r="BU107" s="205"/>
      <c r="BV107" s="205"/>
      <c r="BW107" s="205"/>
      <c r="BX107" s="205"/>
      <c r="BY107" s="205"/>
      <c r="BZ107" s="205"/>
      <c r="CA107" s="205"/>
      <c r="CB107" s="205"/>
      <c r="CC107" s="205"/>
      <c r="CD107" s="205"/>
      <c r="CE107" s="205"/>
      <c r="CF107" s="205"/>
      <c r="CG107" s="205"/>
      <c r="CH107" s="205"/>
      <c r="CI107" s="205"/>
      <c r="CJ107" s="205"/>
      <c r="CK107" s="205"/>
      <c r="CL107" s="205"/>
      <c r="CM107" s="205"/>
      <c r="CN107" s="205"/>
      <c r="CO107" s="205"/>
      <c r="CP107" s="248"/>
      <c r="CQ107" s="205"/>
      <c r="CR107" s="205"/>
      <c r="CS107" s="205"/>
      <c r="CT107" s="205"/>
      <c r="CU107" s="205"/>
      <c r="CV107" s="230"/>
      <c r="CW107" s="205"/>
      <c r="CX107" s="205"/>
      <c r="CY107" s="205"/>
      <c r="CZ107" s="205"/>
      <c r="DA107" s="205"/>
      <c r="DB107" s="205"/>
      <c r="DC107" s="205"/>
      <c r="DD107" s="205"/>
      <c r="DE107" s="205"/>
      <c r="DF107" s="205"/>
      <c r="DG107" s="205"/>
      <c r="DH107" s="205"/>
      <c r="DI107" s="205"/>
      <c r="DJ107" s="205"/>
      <c r="DK107" s="205"/>
      <c r="DL107" s="205"/>
      <c r="DM107" s="205"/>
      <c r="DN107" s="205"/>
      <c r="DO107" s="205"/>
      <c r="DP107" s="205"/>
      <c r="DQ107" s="205"/>
      <c r="DR107" s="205"/>
      <c r="DS107" s="205"/>
      <c r="DT107" s="205"/>
      <c r="DU107" s="205"/>
      <c r="DV107" s="205"/>
      <c r="DW107" s="205"/>
      <c r="DX107" s="205"/>
      <c r="DY107" s="205"/>
      <c r="DZ107" s="205"/>
      <c r="EA107" s="205"/>
      <c r="EB107" s="205"/>
      <c r="EC107" s="205"/>
      <c r="ED107" s="205"/>
      <c r="EE107" s="205"/>
      <c r="EF107" s="205"/>
      <c r="EG107" s="205"/>
      <c r="EH107" s="205"/>
      <c r="EI107" s="205"/>
      <c r="EJ107" s="205"/>
      <c r="EK107" s="205"/>
      <c r="EL107" s="205"/>
      <c r="EM107" s="205"/>
      <c r="EN107" s="205"/>
      <c r="EO107" s="205"/>
      <c r="EP107" s="205"/>
      <c r="EQ107" s="205"/>
      <c r="ER107" s="205"/>
      <c r="ES107" s="205"/>
      <c r="ET107" s="205"/>
      <c r="EU107" s="205"/>
      <c r="EV107" s="205"/>
      <c r="EW107" s="205"/>
      <c r="EX107" s="205"/>
      <c r="EY107" s="205"/>
      <c r="EZ107" s="205"/>
      <c r="FA107" s="205"/>
      <c r="FB107" s="205"/>
      <c r="FC107" s="205"/>
      <c r="FD107" s="205"/>
      <c r="FE107" s="205"/>
      <c r="FF107" s="205"/>
      <c r="FG107" s="112"/>
      <c r="FH107" s="110" t="s">
        <v>364</v>
      </c>
      <c r="FI107" s="111" t="s">
        <v>365</v>
      </c>
      <c r="FJ107" s="111" t="s">
        <v>415</v>
      </c>
      <c r="FK107" s="111" t="s">
        <v>416</v>
      </c>
      <c r="FL107" s="98">
        <f t="shared" si="3"/>
        <v>20</v>
      </c>
      <c r="FM107" s="5" t="s">
        <v>190</v>
      </c>
    </row>
    <row r="108" spans="1:169" s="5" customFormat="1" ht="15" customHeight="1">
      <c r="A108" s="107" t="s">
        <v>368</v>
      </c>
      <c r="B108" s="107" t="s">
        <v>361</v>
      </c>
      <c r="C108" s="107" t="s">
        <v>385</v>
      </c>
      <c r="D108" s="107" t="s">
        <v>63</v>
      </c>
      <c r="E108" s="108" t="s">
        <v>130</v>
      </c>
      <c r="F108" s="107" t="s">
        <v>363</v>
      </c>
      <c r="G108" s="107" t="s">
        <v>855</v>
      </c>
      <c r="H108" s="205"/>
      <c r="I108" s="205"/>
      <c r="J108" s="205"/>
      <c r="K108" s="205"/>
      <c r="L108" s="206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  <c r="AK108" s="205"/>
      <c r="AL108" s="205"/>
      <c r="AM108" s="205"/>
      <c r="AN108" s="205"/>
      <c r="AO108" s="205">
        <v>10</v>
      </c>
      <c r="AP108" s="205"/>
      <c r="AQ108" s="205"/>
      <c r="AR108" s="205"/>
      <c r="AS108" s="205"/>
      <c r="AT108" s="206">
        <v>20</v>
      </c>
      <c r="AU108" s="205"/>
      <c r="AV108" s="205"/>
      <c r="AW108" s="205"/>
      <c r="AX108" s="205"/>
      <c r="AY108" s="205"/>
      <c r="AZ108" s="205"/>
      <c r="BA108" s="205"/>
      <c r="BB108" s="205"/>
      <c r="BC108" s="205"/>
      <c r="BD108" s="205">
        <v>10</v>
      </c>
      <c r="BE108" s="205"/>
      <c r="BF108" s="205"/>
      <c r="BG108" s="205"/>
      <c r="BH108" s="205"/>
      <c r="BI108" s="205"/>
      <c r="BJ108" s="205"/>
      <c r="BK108" s="205"/>
      <c r="BL108" s="205"/>
      <c r="BM108" s="205"/>
      <c r="BN108" s="205"/>
      <c r="BO108" s="205"/>
      <c r="BP108" s="205"/>
      <c r="BQ108" s="205"/>
      <c r="BR108" s="205"/>
      <c r="BS108" s="205">
        <v>10</v>
      </c>
      <c r="BT108" s="205">
        <v>10</v>
      </c>
      <c r="BU108" s="205"/>
      <c r="BV108" s="205"/>
      <c r="BW108" s="205"/>
      <c r="BX108" s="205"/>
      <c r="BY108" s="205"/>
      <c r="BZ108" s="205"/>
      <c r="CA108" s="205"/>
      <c r="CB108" s="205"/>
      <c r="CC108" s="205">
        <v>5</v>
      </c>
      <c r="CD108" s="205"/>
      <c r="CE108" s="205"/>
      <c r="CF108" s="205"/>
      <c r="CG108" s="205"/>
      <c r="CH108" s="205"/>
      <c r="CI108" s="205"/>
      <c r="CJ108" s="205"/>
      <c r="CK108" s="205"/>
      <c r="CL108" s="205"/>
      <c r="CM108" s="205"/>
      <c r="CN108" s="205"/>
      <c r="CO108" s="205"/>
      <c r="CP108" s="248"/>
      <c r="CQ108" s="205"/>
      <c r="CR108" s="205"/>
      <c r="CS108" s="205"/>
      <c r="CT108" s="205"/>
      <c r="CU108" s="205"/>
      <c r="CV108" s="230"/>
      <c r="CW108" s="205"/>
      <c r="CX108" s="205"/>
      <c r="CY108" s="205"/>
      <c r="CZ108" s="205"/>
      <c r="DA108" s="205"/>
      <c r="DB108" s="205"/>
      <c r="DC108" s="205"/>
      <c r="DD108" s="205"/>
      <c r="DE108" s="205"/>
      <c r="DF108" s="205"/>
      <c r="DG108" s="205"/>
      <c r="DH108" s="205"/>
      <c r="DI108" s="205"/>
      <c r="DJ108" s="205"/>
      <c r="DK108" s="205"/>
      <c r="DL108" s="205"/>
      <c r="DM108" s="205"/>
      <c r="DN108" s="205"/>
      <c r="DO108" s="205"/>
      <c r="DP108" s="205"/>
      <c r="DQ108" s="205"/>
      <c r="DR108" s="205"/>
      <c r="DS108" s="205"/>
      <c r="DT108" s="205"/>
      <c r="DU108" s="205"/>
      <c r="DV108" s="205"/>
      <c r="DW108" s="205"/>
      <c r="DX108" s="205"/>
      <c r="DY108" s="205"/>
      <c r="DZ108" s="205"/>
      <c r="EA108" s="205"/>
      <c r="EB108" s="205"/>
      <c r="EC108" s="205"/>
      <c r="ED108" s="205"/>
      <c r="EE108" s="205"/>
      <c r="EF108" s="205"/>
      <c r="EG108" s="205"/>
      <c r="EH108" s="205"/>
      <c r="EI108" s="205"/>
      <c r="EJ108" s="205"/>
      <c r="EK108" s="205"/>
      <c r="EL108" s="205"/>
      <c r="EM108" s="205"/>
      <c r="EN108" s="205"/>
      <c r="EO108" s="205"/>
      <c r="EP108" s="205"/>
      <c r="EQ108" s="205"/>
      <c r="ER108" s="205"/>
      <c r="ES108" s="205"/>
      <c r="ET108" s="205"/>
      <c r="EU108" s="205"/>
      <c r="EV108" s="205"/>
      <c r="EW108" s="205"/>
      <c r="EX108" s="205"/>
      <c r="EY108" s="205"/>
      <c r="EZ108" s="205"/>
      <c r="FA108" s="205"/>
      <c r="FB108" s="205"/>
      <c r="FC108" s="205"/>
      <c r="FD108" s="205"/>
      <c r="FE108" s="205"/>
      <c r="FF108" s="205"/>
      <c r="FG108" s="112"/>
      <c r="FH108" s="110" t="s">
        <v>364</v>
      </c>
      <c r="FI108" s="111" t="s">
        <v>365</v>
      </c>
      <c r="FJ108" s="111" t="s">
        <v>415</v>
      </c>
      <c r="FK108" s="111" t="s">
        <v>416</v>
      </c>
      <c r="FL108" s="98">
        <f t="shared" si="3"/>
        <v>65</v>
      </c>
      <c r="FM108" s="5" t="s">
        <v>190</v>
      </c>
    </row>
    <row r="109" spans="1:169" s="5" customFormat="1" ht="15" customHeight="1">
      <c r="A109" s="107" t="s">
        <v>378</v>
      </c>
      <c r="B109" s="107" t="s">
        <v>361</v>
      </c>
      <c r="C109" s="107" t="s">
        <v>385</v>
      </c>
      <c r="D109" s="107" t="s">
        <v>64</v>
      </c>
      <c r="E109" s="108" t="s">
        <v>127</v>
      </c>
      <c r="F109" s="107" t="s">
        <v>363</v>
      </c>
      <c r="G109" s="107" t="s">
        <v>838</v>
      </c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206">
        <f>50-50</f>
        <v>0</v>
      </c>
      <c r="AI109" s="205"/>
      <c r="AJ109" s="205"/>
      <c r="AK109" s="205"/>
      <c r="AL109" s="205"/>
      <c r="AM109" s="205"/>
      <c r="AN109" s="205"/>
      <c r="AO109" s="205"/>
      <c r="AP109" s="205"/>
      <c r="AQ109" s="205"/>
      <c r="AR109" s="205"/>
      <c r="AS109" s="205"/>
      <c r="AT109" s="205"/>
      <c r="AU109" s="205"/>
      <c r="AV109" s="205"/>
      <c r="AW109" s="205"/>
      <c r="AX109" s="205"/>
      <c r="AY109" s="205"/>
      <c r="AZ109" s="205"/>
      <c r="BA109" s="205"/>
      <c r="BB109" s="205"/>
      <c r="BC109" s="205"/>
      <c r="BD109" s="205"/>
      <c r="BE109" s="205"/>
      <c r="BF109" s="205"/>
      <c r="BG109" s="205"/>
      <c r="BH109" s="205"/>
      <c r="BI109" s="205"/>
      <c r="BJ109" s="205"/>
      <c r="BK109" s="205"/>
      <c r="BL109" s="205"/>
      <c r="BM109" s="205"/>
      <c r="BN109" s="205"/>
      <c r="BO109" s="205"/>
      <c r="BP109" s="205"/>
      <c r="BQ109" s="205"/>
      <c r="BR109" s="205"/>
      <c r="BS109" s="205"/>
      <c r="BT109" s="205"/>
      <c r="BU109" s="205"/>
      <c r="BV109" s="205"/>
      <c r="BW109" s="205"/>
      <c r="BX109" s="205"/>
      <c r="BY109" s="205"/>
      <c r="BZ109" s="205"/>
      <c r="CA109" s="205"/>
      <c r="CB109" s="205"/>
      <c r="CC109" s="205"/>
      <c r="CD109" s="205"/>
      <c r="CE109" s="205"/>
      <c r="CF109" s="205"/>
      <c r="CG109" s="205"/>
      <c r="CH109" s="205"/>
      <c r="CI109" s="205"/>
      <c r="CJ109" s="205"/>
      <c r="CK109" s="205"/>
      <c r="CL109" s="205"/>
      <c r="CM109" s="205"/>
      <c r="CN109" s="205"/>
      <c r="CO109" s="205"/>
      <c r="CP109" s="248"/>
      <c r="CQ109" s="205"/>
      <c r="CR109" s="205"/>
      <c r="CS109" s="205"/>
      <c r="CT109" s="205"/>
      <c r="CU109" s="205"/>
      <c r="CV109" s="230"/>
      <c r="CW109" s="205"/>
      <c r="CX109" s="205"/>
      <c r="CY109" s="205"/>
      <c r="CZ109" s="205"/>
      <c r="DA109" s="205"/>
      <c r="DB109" s="205"/>
      <c r="DC109" s="205"/>
      <c r="DD109" s="205"/>
      <c r="DE109" s="205"/>
      <c r="DF109" s="205"/>
      <c r="DG109" s="205"/>
      <c r="DH109" s="205"/>
      <c r="DI109" s="205"/>
      <c r="DJ109" s="205"/>
      <c r="DK109" s="205"/>
      <c r="DL109" s="205"/>
      <c r="DM109" s="205"/>
      <c r="DN109" s="205"/>
      <c r="DO109" s="205"/>
      <c r="DP109" s="205"/>
      <c r="DQ109" s="205"/>
      <c r="DR109" s="205"/>
      <c r="DS109" s="205"/>
      <c r="DT109" s="205"/>
      <c r="DU109" s="205"/>
      <c r="DV109" s="205"/>
      <c r="DW109" s="205"/>
      <c r="DX109" s="205"/>
      <c r="DY109" s="205"/>
      <c r="DZ109" s="205"/>
      <c r="EA109" s="205"/>
      <c r="EB109" s="205"/>
      <c r="EC109" s="205"/>
      <c r="ED109" s="205"/>
      <c r="EE109" s="205"/>
      <c r="EF109" s="205"/>
      <c r="EG109" s="205"/>
      <c r="EH109" s="205"/>
      <c r="EI109" s="205"/>
      <c r="EJ109" s="205"/>
      <c r="EK109" s="205"/>
      <c r="EL109" s="205"/>
      <c r="EM109" s="205"/>
      <c r="EN109" s="205"/>
      <c r="EO109" s="205"/>
      <c r="EP109" s="205"/>
      <c r="EQ109" s="205"/>
      <c r="ER109" s="205"/>
      <c r="ES109" s="205"/>
      <c r="ET109" s="205"/>
      <c r="EU109" s="205"/>
      <c r="EV109" s="205"/>
      <c r="EW109" s="205"/>
      <c r="EX109" s="205"/>
      <c r="EY109" s="205"/>
      <c r="EZ109" s="205"/>
      <c r="FA109" s="205"/>
      <c r="FB109" s="205"/>
      <c r="FC109" s="205"/>
      <c r="FD109" s="205"/>
      <c r="FE109" s="205"/>
      <c r="FF109" s="205"/>
      <c r="FG109" s="112"/>
      <c r="FH109" s="110" t="s">
        <v>364</v>
      </c>
      <c r="FI109" s="111" t="s">
        <v>365</v>
      </c>
      <c r="FJ109" s="111" t="s">
        <v>417</v>
      </c>
      <c r="FK109" s="111" t="s">
        <v>400</v>
      </c>
      <c r="FL109" s="98">
        <f t="shared" si="3"/>
        <v>0</v>
      </c>
      <c r="FM109" s="5" t="s">
        <v>190</v>
      </c>
    </row>
    <row r="110" spans="1:169" s="5" customFormat="1" ht="15" customHeight="1">
      <c r="A110" s="107" t="s">
        <v>378</v>
      </c>
      <c r="B110" s="107" t="s">
        <v>361</v>
      </c>
      <c r="C110" s="107" t="s">
        <v>385</v>
      </c>
      <c r="D110" s="107" t="s">
        <v>63</v>
      </c>
      <c r="E110" s="108" t="s">
        <v>127</v>
      </c>
      <c r="F110" s="107" t="s">
        <v>363</v>
      </c>
      <c r="G110" s="107" t="s">
        <v>856</v>
      </c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05"/>
      <c r="AI110" s="205"/>
      <c r="AJ110" s="205"/>
      <c r="AK110" s="205"/>
      <c r="AL110" s="205"/>
      <c r="AM110" s="205"/>
      <c r="AN110" s="205"/>
      <c r="AO110" s="205"/>
      <c r="AP110" s="205"/>
      <c r="AQ110" s="205"/>
      <c r="AR110" s="205"/>
      <c r="AS110" s="205"/>
      <c r="AT110" s="206">
        <v>20</v>
      </c>
      <c r="AU110" s="205"/>
      <c r="AV110" s="205"/>
      <c r="AW110" s="205"/>
      <c r="AX110" s="205"/>
      <c r="AY110" s="205"/>
      <c r="AZ110" s="205"/>
      <c r="BA110" s="205"/>
      <c r="BB110" s="205"/>
      <c r="BC110" s="205"/>
      <c r="BD110" s="206">
        <v>0</v>
      </c>
      <c r="BE110" s="205"/>
      <c r="BF110" s="205"/>
      <c r="BG110" s="205"/>
      <c r="BH110" s="205"/>
      <c r="BI110" s="205"/>
      <c r="BJ110" s="205"/>
      <c r="BK110" s="205"/>
      <c r="BL110" s="205"/>
      <c r="BM110" s="205"/>
      <c r="BN110" s="205"/>
      <c r="BO110" s="205"/>
      <c r="BP110" s="205"/>
      <c r="BQ110" s="205"/>
      <c r="BR110" s="205"/>
      <c r="BS110" s="205"/>
      <c r="BT110" s="205"/>
      <c r="BU110" s="205"/>
      <c r="BV110" s="205"/>
      <c r="BW110" s="205"/>
      <c r="BX110" s="205"/>
      <c r="BY110" s="205"/>
      <c r="BZ110" s="205"/>
      <c r="CA110" s="205"/>
      <c r="CB110" s="205"/>
      <c r="CC110" s="205"/>
      <c r="CD110" s="205"/>
      <c r="CE110" s="205"/>
      <c r="CF110" s="205"/>
      <c r="CG110" s="205"/>
      <c r="CH110" s="205"/>
      <c r="CI110" s="205"/>
      <c r="CJ110" s="205"/>
      <c r="CK110" s="205"/>
      <c r="CL110" s="205"/>
      <c r="CM110" s="205"/>
      <c r="CN110" s="205"/>
      <c r="CO110" s="205"/>
      <c r="CP110" s="205"/>
      <c r="CQ110" s="205"/>
      <c r="CR110" s="205"/>
      <c r="CS110" s="205"/>
      <c r="CT110" s="205"/>
      <c r="CU110" s="205"/>
      <c r="CV110" s="205"/>
      <c r="CW110" s="205"/>
      <c r="CX110" s="205"/>
      <c r="CY110" s="205"/>
      <c r="CZ110" s="205"/>
      <c r="DA110" s="205"/>
      <c r="DB110" s="205"/>
      <c r="DC110" s="205"/>
      <c r="DD110" s="205"/>
      <c r="DE110" s="205"/>
      <c r="DF110" s="205"/>
      <c r="DG110" s="205"/>
      <c r="DH110" s="205"/>
      <c r="DI110" s="205"/>
      <c r="DJ110" s="205"/>
      <c r="DK110" s="205"/>
      <c r="DL110" s="205"/>
      <c r="DM110" s="205"/>
      <c r="DN110" s="205"/>
      <c r="DO110" s="205"/>
      <c r="DP110" s="205"/>
      <c r="DQ110" s="205"/>
      <c r="DR110" s="205"/>
      <c r="DS110" s="205"/>
      <c r="DT110" s="205"/>
      <c r="DU110" s="205"/>
      <c r="DV110" s="205"/>
      <c r="DW110" s="205"/>
      <c r="DX110" s="205"/>
      <c r="DY110" s="205"/>
      <c r="DZ110" s="205"/>
      <c r="EA110" s="205"/>
      <c r="EB110" s="205"/>
      <c r="EC110" s="205"/>
      <c r="ED110" s="205"/>
      <c r="EE110" s="205"/>
      <c r="EF110" s="205"/>
      <c r="EG110" s="205"/>
      <c r="EH110" s="205"/>
      <c r="EI110" s="205"/>
      <c r="EJ110" s="205"/>
      <c r="EK110" s="205"/>
      <c r="EL110" s="205"/>
      <c r="EM110" s="205"/>
      <c r="EN110" s="205"/>
      <c r="EO110" s="205"/>
      <c r="EP110" s="205"/>
      <c r="EQ110" s="205"/>
      <c r="ER110" s="205"/>
      <c r="ES110" s="205"/>
      <c r="ET110" s="205"/>
      <c r="EU110" s="205"/>
      <c r="EV110" s="205"/>
      <c r="EW110" s="205"/>
      <c r="EX110" s="205"/>
      <c r="EY110" s="205"/>
      <c r="EZ110" s="205"/>
      <c r="FA110" s="205"/>
      <c r="FB110" s="205"/>
      <c r="FC110" s="205"/>
      <c r="FD110" s="205"/>
      <c r="FE110" s="205"/>
      <c r="FF110" s="205"/>
      <c r="FG110" s="112"/>
      <c r="FH110" s="110" t="s">
        <v>364</v>
      </c>
      <c r="FI110" s="111" t="s">
        <v>365</v>
      </c>
      <c r="FJ110" s="111" t="s">
        <v>417</v>
      </c>
      <c r="FK110" s="111" t="s">
        <v>400</v>
      </c>
      <c r="FL110" s="98">
        <f t="shared" si="3"/>
        <v>20</v>
      </c>
      <c r="FM110" s="5" t="s">
        <v>190</v>
      </c>
    </row>
    <row r="111" spans="1:169" s="5" customFormat="1" ht="15" customHeight="1">
      <c r="A111" s="107"/>
      <c r="B111" s="107"/>
      <c r="C111" s="107"/>
      <c r="D111" s="107"/>
      <c r="E111" s="108"/>
      <c r="F111" s="107"/>
      <c r="G111" s="107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109"/>
      <c r="CB111" s="109"/>
      <c r="CC111" s="109"/>
      <c r="CD111" s="109"/>
      <c r="CE111" s="109"/>
      <c r="CF111" s="109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  <c r="DQ111" s="109"/>
      <c r="DR111" s="109"/>
      <c r="DS111" s="109"/>
      <c r="DT111" s="109"/>
      <c r="DU111" s="109"/>
      <c r="DV111" s="109"/>
      <c r="DW111" s="109"/>
      <c r="DX111" s="109"/>
      <c r="DY111" s="109"/>
      <c r="DZ111" s="109"/>
      <c r="EA111" s="109"/>
      <c r="EB111" s="109"/>
      <c r="EC111" s="109"/>
      <c r="ED111" s="109"/>
      <c r="EE111" s="109"/>
      <c r="EF111" s="109"/>
      <c r="EG111" s="109"/>
      <c r="EH111" s="109"/>
      <c r="EI111" s="109"/>
      <c r="EJ111" s="109"/>
      <c r="EK111" s="109"/>
      <c r="EL111" s="109"/>
      <c r="EM111" s="109"/>
      <c r="EN111" s="109"/>
      <c r="EO111" s="109"/>
      <c r="EP111" s="109"/>
      <c r="EQ111" s="109"/>
      <c r="ER111" s="109"/>
      <c r="ES111" s="109"/>
      <c r="ET111" s="109"/>
      <c r="EU111" s="109"/>
      <c r="EV111" s="109"/>
      <c r="EW111" s="109"/>
      <c r="EX111" s="109"/>
      <c r="EY111" s="109"/>
      <c r="EZ111" s="109"/>
      <c r="FA111" s="109"/>
      <c r="FB111" s="109"/>
      <c r="FC111" s="109"/>
      <c r="FD111" s="109"/>
      <c r="FE111" s="109"/>
      <c r="FF111" s="109"/>
      <c r="FG111" s="112"/>
      <c r="FH111" s="110"/>
      <c r="FI111" s="111"/>
      <c r="FJ111" s="111"/>
      <c r="FK111" s="111"/>
      <c r="FL111" s="98">
        <f t="shared" si="3"/>
        <v>0</v>
      </c>
    </row>
    <row r="112" spans="1:169" s="5" customFormat="1" ht="15" customHeight="1">
      <c r="A112" s="4"/>
      <c r="B112" s="107"/>
      <c r="C112" s="4"/>
      <c r="D112" s="4"/>
      <c r="E112" s="21"/>
      <c r="F112" s="4"/>
      <c r="G112" s="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65"/>
      <c r="FH112" s="30"/>
      <c r="FI112" s="29"/>
      <c r="FJ112" s="29"/>
      <c r="FK112" s="29"/>
      <c r="FL112" s="98">
        <f t="shared" si="3"/>
        <v>0</v>
      </c>
    </row>
    <row r="113" spans="1:169" s="37" customFormat="1" ht="17.55" customHeight="1">
      <c r="A113" s="41"/>
      <c r="B113" s="34"/>
      <c r="C113" s="34"/>
      <c r="D113" s="34"/>
      <c r="E113" s="42" t="s">
        <v>5</v>
      </c>
      <c r="F113" s="42"/>
      <c r="G113" s="43"/>
      <c r="H113" s="44">
        <f t="shared" ref="H113:AM113" si="6">SUM(H7:H112)</f>
        <v>0</v>
      </c>
      <c r="I113" s="44">
        <f t="shared" si="6"/>
        <v>0</v>
      </c>
      <c r="J113" s="44">
        <f t="shared" si="6"/>
        <v>0</v>
      </c>
      <c r="K113" s="44">
        <f t="shared" si="6"/>
        <v>0</v>
      </c>
      <c r="L113" s="44">
        <f t="shared" si="6"/>
        <v>0</v>
      </c>
      <c r="M113" s="44">
        <f t="shared" si="6"/>
        <v>0</v>
      </c>
      <c r="N113" s="44">
        <f t="shared" si="6"/>
        <v>0</v>
      </c>
      <c r="O113" s="44">
        <f t="shared" si="6"/>
        <v>0</v>
      </c>
      <c r="P113" s="44">
        <f t="shared" si="6"/>
        <v>0</v>
      </c>
      <c r="Q113" s="44">
        <f t="shared" si="6"/>
        <v>0</v>
      </c>
      <c r="R113" s="44">
        <f t="shared" si="6"/>
        <v>0</v>
      </c>
      <c r="S113" s="44">
        <f t="shared" si="6"/>
        <v>0</v>
      </c>
      <c r="T113" s="44">
        <f t="shared" si="6"/>
        <v>0</v>
      </c>
      <c r="U113" s="44">
        <f t="shared" si="6"/>
        <v>0</v>
      </c>
      <c r="V113" s="44">
        <f t="shared" si="6"/>
        <v>0</v>
      </c>
      <c r="W113" s="44">
        <f t="shared" si="6"/>
        <v>0</v>
      </c>
      <c r="X113" s="44">
        <f t="shared" si="6"/>
        <v>0</v>
      </c>
      <c r="Y113" s="44">
        <f t="shared" si="6"/>
        <v>0</v>
      </c>
      <c r="Z113" s="44">
        <f t="shared" si="6"/>
        <v>0</v>
      </c>
      <c r="AA113" s="44">
        <f t="shared" si="6"/>
        <v>0</v>
      </c>
      <c r="AB113" s="44">
        <f t="shared" si="6"/>
        <v>0</v>
      </c>
      <c r="AC113" s="44">
        <f t="shared" si="6"/>
        <v>420</v>
      </c>
      <c r="AD113" s="44">
        <f t="shared" si="6"/>
        <v>0</v>
      </c>
      <c r="AE113" s="44">
        <f t="shared" si="6"/>
        <v>320</v>
      </c>
      <c r="AF113" s="44">
        <f t="shared" si="6"/>
        <v>0</v>
      </c>
      <c r="AG113" s="44">
        <f t="shared" si="6"/>
        <v>0</v>
      </c>
      <c r="AH113" s="44">
        <f t="shared" si="6"/>
        <v>0</v>
      </c>
      <c r="AI113" s="44">
        <f t="shared" si="6"/>
        <v>0</v>
      </c>
      <c r="AJ113" s="44">
        <f t="shared" si="6"/>
        <v>0</v>
      </c>
      <c r="AK113" s="44">
        <f t="shared" si="6"/>
        <v>0</v>
      </c>
      <c r="AL113" s="44">
        <f t="shared" si="6"/>
        <v>0</v>
      </c>
      <c r="AM113" s="44">
        <f t="shared" si="6"/>
        <v>1420</v>
      </c>
      <c r="AN113" s="44">
        <f t="shared" ref="AN113:BS113" si="7">SUM(AN7:AN112)</f>
        <v>0</v>
      </c>
      <c r="AO113" s="44">
        <f t="shared" si="7"/>
        <v>700</v>
      </c>
      <c r="AP113" s="44">
        <f t="shared" si="7"/>
        <v>0</v>
      </c>
      <c r="AQ113" s="44">
        <f t="shared" si="7"/>
        <v>0</v>
      </c>
      <c r="AR113" s="44">
        <f t="shared" si="7"/>
        <v>0</v>
      </c>
      <c r="AS113" s="44">
        <f t="shared" si="7"/>
        <v>0</v>
      </c>
      <c r="AT113" s="44">
        <f t="shared" si="7"/>
        <v>9300</v>
      </c>
      <c r="AU113" s="44">
        <f t="shared" si="7"/>
        <v>0</v>
      </c>
      <c r="AV113" s="44">
        <f t="shared" si="7"/>
        <v>0</v>
      </c>
      <c r="AW113" s="44">
        <f t="shared" si="7"/>
        <v>0</v>
      </c>
      <c r="AX113" s="44">
        <f t="shared" si="7"/>
        <v>0</v>
      </c>
      <c r="AY113" s="44">
        <f t="shared" si="7"/>
        <v>0</v>
      </c>
      <c r="AZ113" s="44">
        <f t="shared" si="7"/>
        <v>0</v>
      </c>
      <c r="BA113" s="44">
        <f t="shared" si="7"/>
        <v>0</v>
      </c>
      <c r="BB113" s="44">
        <f t="shared" si="7"/>
        <v>0</v>
      </c>
      <c r="BC113" s="44">
        <f t="shared" si="7"/>
        <v>0</v>
      </c>
      <c r="BD113" s="44">
        <f t="shared" si="7"/>
        <v>5200</v>
      </c>
      <c r="BE113" s="44">
        <f t="shared" si="7"/>
        <v>0</v>
      </c>
      <c r="BF113" s="44">
        <f t="shared" si="7"/>
        <v>0</v>
      </c>
      <c r="BG113" s="44">
        <f t="shared" si="7"/>
        <v>0</v>
      </c>
      <c r="BH113" s="44">
        <f t="shared" si="7"/>
        <v>0</v>
      </c>
      <c r="BI113" s="44">
        <f t="shared" si="7"/>
        <v>0</v>
      </c>
      <c r="BJ113" s="44">
        <f t="shared" si="7"/>
        <v>0</v>
      </c>
      <c r="BK113" s="44">
        <f t="shared" si="7"/>
        <v>0</v>
      </c>
      <c r="BL113" s="44">
        <f t="shared" si="7"/>
        <v>0</v>
      </c>
      <c r="BM113" s="44">
        <f t="shared" si="7"/>
        <v>0</v>
      </c>
      <c r="BN113" s="44">
        <f t="shared" si="7"/>
        <v>0</v>
      </c>
      <c r="BO113" s="44">
        <f t="shared" si="7"/>
        <v>0</v>
      </c>
      <c r="BP113" s="44">
        <f t="shared" si="7"/>
        <v>1080</v>
      </c>
      <c r="BQ113" s="44">
        <f t="shared" si="7"/>
        <v>0</v>
      </c>
      <c r="BR113" s="44">
        <f t="shared" si="7"/>
        <v>380</v>
      </c>
      <c r="BS113" s="44">
        <f t="shared" si="7"/>
        <v>4000</v>
      </c>
      <c r="BT113" s="44">
        <f t="shared" ref="BT113:CY113" si="8">SUM(BT7:BT112)</f>
        <v>1360</v>
      </c>
      <c r="BU113" s="44">
        <f t="shared" si="8"/>
        <v>40</v>
      </c>
      <c r="BV113" s="44">
        <f t="shared" si="8"/>
        <v>80</v>
      </c>
      <c r="BW113" s="44">
        <f t="shared" si="8"/>
        <v>0</v>
      </c>
      <c r="BX113" s="44">
        <f t="shared" si="8"/>
        <v>0</v>
      </c>
      <c r="BY113" s="44">
        <f t="shared" si="8"/>
        <v>0</v>
      </c>
      <c r="BZ113" s="44">
        <f t="shared" si="8"/>
        <v>0</v>
      </c>
      <c r="CA113" s="44">
        <f t="shared" si="8"/>
        <v>0</v>
      </c>
      <c r="CB113" s="44">
        <f t="shared" si="8"/>
        <v>1</v>
      </c>
      <c r="CC113" s="44">
        <f t="shared" si="8"/>
        <v>1600</v>
      </c>
      <c r="CD113" s="44">
        <f t="shared" si="8"/>
        <v>0</v>
      </c>
      <c r="CE113" s="44">
        <f t="shared" si="8"/>
        <v>0</v>
      </c>
      <c r="CF113" s="44">
        <f t="shared" si="8"/>
        <v>1630</v>
      </c>
      <c r="CG113" s="44">
        <f t="shared" si="8"/>
        <v>130</v>
      </c>
      <c r="CH113" s="44">
        <f t="shared" si="8"/>
        <v>0</v>
      </c>
      <c r="CI113" s="44">
        <f t="shared" si="8"/>
        <v>72</v>
      </c>
      <c r="CJ113" s="44">
        <f t="shared" si="8"/>
        <v>75</v>
      </c>
      <c r="CK113" s="44">
        <f t="shared" si="8"/>
        <v>320</v>
      </c>
      <c r="CL113" s="44">
        <f t="shared" si="8"/>
        <v>0</v>
      </c>
      <c r="CM113" s="44">
        <f t="shared" si="8"/>
        <v>0</v>
      </c>
      <c r="CN113" s="44">
        <f t="shared" si="8"/>
        <v>480</v>
      </c>
      <c r="CO113" s="44">
        <f t="shared" si="8"/>
        <v>0</v>
      </c>
      <c r="CP113" s="44">
        <f t="shared" si="8"/>
        <v>90</v>
      </c>
      <c r="CQ113" s="44">
        <f t="shared" si="8"/>
        <v>0</v>
      </c>
      <c r="CR113" s="44">
        <f t="shared" si="8"/>
        <v>0</v>
      </c>
      <c r="CS113" s="44">
        <f t="shared" si="8"/>
        <v>0</v>
      </c>
      <c r="CT113" s="44">
        <f t="shared" si="8"/>
        <v>0</v>
      </c>
      <c r="CU113" s="44">
        <f t="shared" si="8"/>
        <v>0</v>
      </c>
      <c r="CV113" s="44">
        <f t="shared" si="8"/>
        <v>0</v>
      </c>
      <c r="CW113" s="44">
        <f t="shared" si="8"/>
        <v>0</v>
      </c>
      <c r="CX113" s="44">
        <f t="shared" si="8"/>
        <v>0</v>
      </c>
      <c r="CY113" s="44">
        <f t="shared" si="8"/>
        <v>0</v>
      </c>
      <c r="CZ113" s="44">
        <f t="shared" ref="CZ113:EE113" si="9">SUM(CZ7:CZ112)</f>
        <v>52</v>
      </c>
      <c r="DA113" s="44">
        <f t="shared" si="9"/>
        <v>70</v>
      </c>
      <c r="DB113" s="44">
        <f t="shared" si="9"/>
        <v>305</v>
      </c>
      <c r="DC113" s="44">
        <f t="shared" si="9"/>
        <v>0</v>
      </c>
      <c r="DD113" s="44">
        <f t="shared" si="9"/>
        <v>0</v>
      </c>
      <c r="DE113" s="44">
        <f t="shared" si="9"/>
        <v>5</v>
      </c>
      <c r="DF113" s="44">
        <f t="shared" si="9"/>
        <v>70</v>
      </c>
      <c r="DG113" s="44">
        <f t="shared" si="9"/>
        <v>0</v>
      </c>
      <c r="DH113" s="44">
        <f t="shared" si="9"/>
        <v>0</v>
      </c>
      <c r="DI113" s="44">
        <f t="shared" si="9"/>
        <v>0</v>
      </c>
      <c r="DJ113" s="44">
        <f t="shared" si="9"/>
        <v>0</v>
      </c>
      <c r="DK113" s="44">
        <f t="shared" si="9"/>
        <v>23</v>
      </c>
      <c r="DL113" s="44">
        <f t="shared" si="9"/>
        <v>0</v>
      </c>
      <c r="DM113" s="44">
        <f t="shared" si="9"/>
        <v>0</v>
      </c>
      <c r="DN113" s="44">
        <f t="shared" si="9"/>
        <v>0</v>
      </c>
      <c r="DO113" s="44">
        <f t="shared" si="9"/>
        <v>0</v>
      </c>
      <c r="DP113" s="44">
        <f t="shared" si="9"/>
        <v>0</v>
      </c>
      <c r="DQ113" s="44">
        <f t="shared" si="9"/>
        <v>0</v>
      </c>
      <c r="DR113" s="44">
        <f t="shared" si="9"/>
        <v>2900</v>
      </c>
      <c r="DS113" s="44">
        <f t="shared" si="9"/>
        <v>0</v>
      </c>
      <c r="DT113" s="44">
        <f t="shared" si="9"/>
        <v>0</v>
      </c>
      <c r="DU113" s="44">
        <f t="shared" si="9"/>
        <v>660</v>
      </c>
      <c r="DV113" s="44">
        <f t="shared" si="9"/>
        <v>0</v>
      </c>
      <c r="DW113" s="44">
        <f t="shared" si="9"/>
        <v>0</v>
      </c>
      <c r="DX113" s="44">
        <f t="shared" si="9"/>
        <v>0</v>
      </c>
      <c r="DY113" s="44">
        <f t="shared" si="9"/>
        <v>0</v>
      </c>
      <c r="DZ113" s="44">
        <f t="shared" si="9"/>
        <v>0</v>
      </c>
      <c r="EA113" s="44">
        <f t="shared" si="9"/>
        <v>0</v>
      </c>
      <c r="EB113" s="44">
        <f t="shared" si="9"/>
        <v>0</v>
      </c>
      <c r="EC113" s="44">
        <f t="shared" si="9"/>
        <v>0</v>
      </c>
      <c r="ED113" s="44">
        <f t="shared" si="9"/>
        <v>0</v>
      </c>
      <c r="EE113" s="44">
        <f t="shared" si="9"/>
        <v>0</v>
      </c>
      <c r="EF113" s="44">
        <f t="shared" ref="EF113:FF113" si="10">SUM(EF7:EF112)</f>
        <v>0</v>
      </c>
      <c r="EG113" s="44">
        <f t="shared" si="10"/>
        <v>0</v>
      </c>
      <c r="EH113" s="44">
        <f t="shared" si="10"/>
        <v>0</v>
      </c>
      <c r="EI113" s="44">
        <f t="shared" si="10"/>
        <v>0</v>
      </c>
      <c r="EJ113" s="44">
        <f t="shared" si="10"/>
        <v>0</v>
      </c>
      <c r="EK113" s="44">
        <f t="shared" si="10"/>
        <v>0</v>
      </c>
      <c r="EL113" s="44">
        <f t="shared" si="10"/>
        <v>0</v>
      </c>
      <c r="EM113" s="44">
        <f t="shared" si="10"/>
        <v>360</v>
      </c>
      <c r="EN113" s="44">
        <f t="shared" si="10"/>
        <v>0</v>
      </c>
      <c r="EO113" s="44">
        <f t="shared" si="10"/>
        <v>0</v>
      </c>
      <c r="EP113" s="44">
        <f t="shared" si="10"/>
        <v>700</v>
      </c>
      <c r="EQ113" s="44">
        <f t="shared" si="10"/>
        <v>155</v>
      </c>
      <c r="ER113" s="44">
        <f t="shared" si="10"/>
        <v>0</v>
      </c>
      <c r="ES113" s="44">
        <f t="shared" si="10"/>
        <v>2</v>
      </c>
      <c r="ET113" s="44">
        <f t="shared" si="10"/>
        <v>30</v>
      </c>
      <c r="EU113" s="44">
        <f t="shared" si="10"/>
        <v>5</v>
      </c>
      <c r="EV113" s="44">
        <f t="shared" si="10"/>
        <v>0</v>
      </c>
      <c r="EW113" s="44">
        <f t="shared" si="10"/>
        <v>0</v>
      </c>
      <c r="EX113" s="44">
        <f t="shared" si="10"/>
        <v>2</v>
      </c>
      <c r="EY113" s="44">
        <f t="shared" si="10"/>
        <v>0</v>
      </c>
      <c r="EZ113" s="44">
        <f t="shared" si="10"/>
        <v>0</v>
      </c>
      <c r="FA113" s="44">
        <f t="shared" si="10"/>
        <v>0</v>
      </c>
      <c r="FB113" s="44">
        <f t="shared" si="10"/>
        <v>0</v>
      </c>
      <c r="FC113" s="44">
        <f t="shared" si="10"/>
        <v>330</v>
      </c>
      <c r="FD113" s="44">
        <f t="shared" si="10"/>
        <v>0</v>
      </c>
      <c r="FE113" s="44">
        <f t="shared" si="10"/>
        <v>0</v>
      </c>
      <c r="FF113" s="44">
        <f t="shared" si="10"/>
        <v>0</v>
      </c>
      <c r="FG113" s="117"/>
      <c r="FH113" s="40">
        <f>SUM(H113:FF113)</f>
        <v>34367</v>
      </c>
      <c r="FI113" s="45"/>
      <c r="FJ113" s="46"/>
      <c r="FK113" s="46"/>
      <c r="FL113" s="44">
        <f>SUM(FL7:FL112)</f>
        <v>34367</v>
      </c>
      <c r="FM113" s="5"/>
    </row>
    <row r="114" spans="1:169" s="37" customFormat="1" ht="15.6">
      <c r="A114" s="55"/>
      <c r="B114" s="56"/>
      <c r="C114" s="56"/>
      <c r="D114" s="56"/>
      <c r="E114" s="57"/>
      <c r="F114" s="57"/>
      <c r="G114" s="58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59"/>
      <c r="ER114" s="59"/>
      <c r="ES114" s="59"/>
      <c r="ET114" s="59"/>
      <c r="EU114" s="59"/>
      <c r="EV114" s="59"/>
      <c r="EW114" s="59"/>
      <c r="EX114" s="59"/>
      <c r="EY114" s="59"/>
      <c r="EZ114" s="59"/>
      <c r="FA114" s="59"/>
      <c r="FB114" s="59"/>
      <c r="FC114" s="59"/>
      <c r="FD114" s="59"/>
      <c r="FE114" s="59"/>
      <c r="FF114" s="59"/>
      <c r="FG114" s="118"/>
      <c r="FH114" s="61"/>
      <c r="FI114" s="58"/>
      <c r="FJ114" s="55"/>
      <c r="FK114" s="60"/>
      <c r="FL114" s="60"/>
      <c r="FM114" s="5"/>
    </row>
    <row r="115" spans="1:169" s="134" customFormat="1" ht="32.4">
      <c r="A115" s="129" t="s">
        <v>12</v>
      </c>
      <c r="B115" s="130" t="s">
        <v>47</v>
      </c>
      <c r="C115" s="130" t="s">
        <v>41</v>
      </c>
      <c r="D115" s="130" t="s">
        <v>14</v>
      </c>
      <c r="E115" s="131" t="s">
        <v>48</v>
      </c>
      <c r="F115" s="131"/>
      <c r="G115" s="131"/>
      <c r="H115" s="135" t="str">
        <f t="shared" ref="H115:FF115" si="11">+H$6</f>
        <v>ANVLINK-00</v>
      </c>
      <c r="I115" s="135" t="str">
        <f t="shared" si="11"/>
        <v>N1030D2L-00</v>
      </c>
      <c r="J115" s="135" t="str">
        <f t="shared" si="11"/>
        <v>N1030L2L-00</v>
      </c>
      <c r="K115" s="135" t="str">
        <f t="shared" si="11"/>
        <v>N1030O2I-00</v>
      </c>
      <c r="L115" s="135" t="str">
        <f t="shared" si="11"/>
        <v>N103D42L-00</v>
      </c>
      <c r="M115" s="135" t="str">
        <f t="shared" si="11"/>
        <v>N105T4L-00</v>
      </c>
      <c r="N115" s="135" t="str">
        <f t="shared" si="11"/>
        <v>N105TD4D-00</v>
      </c>
      <c r="O115" s="135" t="str">
        <f t="shared" si="11"/>
        <v>N105TO4D-00</v>
      </c>
      <c r="P115" s="135" t="str">
        <f t="shared" si="11"/>
        <v>N105TO4L-00</v>
      </c>
      <c r="Q115" s="135" t="str">
        <f t="shared" si="11"/>
        <v>N1650D4L-00</v>
      </c>
      <c r="R115" s="135" t="str">
        <f t="shared" si="11"/>
        <v>N1650GO4-00</v>
      </c>
      <c r="S115" s="135" t="str">
        <f t="shared" si="11"/>
        <v>N1650IO4-00</v>
      </c>
      <c r="T115" s="135" t="str">
        <f t="shared" si="11"/>
        <v>N1650IX4-00</v>
      </c>
      <c r="U115" s="135" t="str">
        <f t="shared" si="11"/>
        <v>N1650O4-00</v>
      </c>
      <c r="V115" s="135" t="str">
        <f t="shared" si="11"/>
        <v>N1650O4L-00</v>
      </c>
      <c r="W115" s="135" t="str">
        <f t="shared" si="11"/>
        <v>N1650W24-00</v>
      </c>
      <c r="X115" s="135" t="str">
        <f t="shared" si="11"/>
        <v>N1650WO4-00</v>
      </c>
      <c r="Y115" s="135" t="str">
        <f t="shared" si="11"/>
        <v>N1656D4-00</v>
      </c>
      <c r="Z115" s="135" t="str">
        <f t="shared" si="11"/>
        <v>N1656D4L-00</v>
      </c>
      <c r="AA115" s="135" t="str">
        <f t="shared" si="11"/>
        <v>N1656EO4-00</v>
      </c>
      <c r="AB115" s="135" t="str">
        <f t="shared" si="11"/>
        <v>N1656O4-00</v>
      </c>
      <c r="AC115" s="135" t="str">
        <f t="shared" si="11"/>
        <v>N1656O4L-00</v>
      </c>
      <c r="AD115" s="135" t="str">
        <f t="shared" si="11"/>
        <v>N1656W24-00</v>
      </c>
      <c r="AE115" s="135" t="str">
        <f t="shared" si="11"/>
        <v>N1656WO4-00</v>
      </c>
      <c r="AF115" s="135" t="str">
        <f t="shared" si="11"/>
        <v>N165SD4-00</v>
      </c>
      <c r="AG115" s="135" t="str">
        <f t="shared" si="11"/>
        <v>N165SO4-00</v>
      </c>
      <c r="AH115" s="135" t="str">
        <f t="shared" si="11"/>
        <v>N165SWO4-00</v>
      </c>
      <c r="AI115" s="135" t="str">
        <f t="shared" si="11"/>
        <v>N1660D6-00</v>
      </c>
      <c r="AJ115" s="135" t="str">
        <f t="shared" si="11"/>
        <v>N1660G6-00</v>
      </c>
      <c r="AK115" s="135" t="str">
        <f t="shared" si="11"/>
        <v>N1660GO6-00</v>
      </c>
      <c r="AL115" s="135" t="str">
        <f t="shared" si="11"/>
        <v>N1660IO6-00</v>
      </c>
      <c r="AM115" s="135" t="str">
        <f t="shared" si="11"/>
        <v>N1660O6-00</v>
      </c>
      <c r="AN115" s="135" t="str">
        <f t="shared" si="11"/>
        <v>N166SA-00</v>
      </c>
      <c r="AO115" s="135" t="str">
        <f t="shared" si="11"/>
        <v>N166SD6-00</v>
      </c>
      <c r="AP115" s="135" t="str">
        <f t="shared" si="11"/>
        <v>N166SG6-00</v>
      </c>
      <c r="AQ115" s="135" t="str">
        <f t="shared" si="11"/>
        <v>N166SGO6-00</v>
      </c>
      <c r="AR115" s="135" t="str">
        <f t="shared" si="11"/>
        <v>N166SIO6-00</v>
      </c>
      <c r="AS115" s="135" t="str">
        <f t="shared" si="11"/>
        <v>N166SIX6-00</v>
      </c>
      <c r="AT115" s="135" t="str">
        <f t="shared" si="11"/>
        <v>N166SO6-00</v>
      </c>
      <c r="AU115" s="135" t="str">
        <f t="shared" si="11"/>
        <v>N166TGO6-00</v>
      </c>
      <c r="AV115" s="135" t="str">
        <f t="shared" si="11"/>
        <v>N166TIO6-00</v>
      </c>
      <c r="AW115" s="135" t="str">
        <f t="shared" si="11"/>
        <v>N166TIX6-00</v>
      </c>
      <c r="AX115" s="135" t="str">
        <f t="shared" si="11"/>
        <v>N166TO6-00</v>
      </c>
      <c r="AY115" s="135" t="str">
        <f t="shared" si="11"/>
        <v>N166TW26-00</v>
      </c>
      <c r="AZ115" s="135" t="str">
        <f t="shared" si="11"/>
        <v>N2060D6-00</v>
      </c>
      <c r="BA115" s="135" t="str">
        <f t="shared" si="11"/>
        <v>N2060GP-00</v>
      </c>
      <c r="BB115" s="135" t="str">
        <f t="shared" si="11"/>
        <v>N2060IO6-00</v>
      </c>
      <c r="BC115" s="135" t="str">
        <f t="shared" si="11"/>
        <v>N2060IX6-00</v>
      </c>
      <c r="BD115" s="135" t="str">
        <f t="shared" si="11"/>
        <v>N2060O6-00</v>
      </c>
      <c r="BE115" s="135" t="str">
        <f t="shared" si="11"/>
        <v>N2060W26-00</v>
      </c>
      <c r="BF115" s="135" t="str">
        <f t="shared" si="11"/>
        <v>N2060WO6-00</v>
      </c>
      <c r="BG115" s="135" t="str">
        <f t="shared" si="11"/>
        <v>N206SW2-00</v>
      </c>
      <c r="BH115" s="135" t="str">
        <f t="shared" si="11"/>
        <v>N206SW2O-00</v>
      </c>
      <c r="BI115" s="135" t="str">
        <f t="shared" si="11"/>
        <v>N207SA-00</v>
      </c>
      <c r="BJ115" s="135" t="str">
        <f t="shared" si="11"/>
        <v>N207SGOD-00</v>
      </c>
      <c r="BK115" s="135" t="str">
        <f t="shared" si="11"/>
        <v>N207SGWD-00</v>
      </c>
      <c r="BL115" s="135" t="str">
        <f t="shared" si="11"/>
        <v>N207SW-00</v>
      </c>
      <c r="BM115" s="135" t="str">
        <f t="shared" si="11"/>
        <v>N207SWO-00</v>
      </c>
      <c r="BN115" s="135" t="str">
        <f t="shared" si="11"/>
        <v>N208SG-00</v>
      </c>
      <c r="BO115" s="135" t="str">
        <f t="shared" si="11"/>
        <v>N208SGO-00</v>
      </c>
      <c r="BP115" s="135" t="str">
        <f t="shared" si="11"/>
        <v>N3060AE-00</v>
      </c>
      <c r="BQ115" s="135" t="str">
        <f t="shared" si="11"/>
        <v>N3060E-00</v>
      </c>
      <c r="BR115" s="135" t="str">
        <f t="shared" si="11"/>
        <v>N3060EO-00</v>
      </c>
      <c r="BS115" s="135" t="str">
        <f t="shared" si="11"/>
        <v>N3060GO-00</v>
      </c>
      <c r="BT115" s="135" t="str">
        <f t="shared" si="11"/>
        <v>N3060VO-00</v>
      </c>
      <c r="BU115" s="135" t="str">
        <f t="shared" si="11"/>
        <v>N306TAE-00</v>
      </c>
      <c r="BV115" s="135" t="str">
        <f t="shared" si="11"/>
        <v>N306TAM-00</v>
      </c>
      <c r="BW115" s="135" t="str">
        <f t="shared" si="11"/>
        <v>N306TE-00</v>
      </c>
      <c r="BX115" s="135" t="str">
        <f t="shared" si="11"/>
        <v>N306TEO-00</v>
      </c>
      <c r="BY115" s="135" t="str">
        <f t="shared" si="11"/>
        <v>N306TGO-00</v>
      </c>
      <c r="BZ115" s="135" t="str">
        <f t="shared" si="11"/>
        <v>N306TGOP-00</v>
      </c>
      <c r="CA115" s="135" t="str">
        <f t="shared" si="11"/>
        <v>N306TGP-00</v>
      </c>
      <c r="CB115" s="135" t="str">
        <f t="shared" si="11"/>
        <v>N306TVO-00</v>
      </c>
      <c r="CC115" s="135" t="str">
        <f t="shared" si="11"/>
        <v>N3070AM-00</v>
      </c>
      <c r="CD115" s="135" t="str">
        <f t="shared" si="11"/>
        <v>N3070E-00</v>
      </c>
      <c r="CE115" s="135" t="str">
        <f t="shared" si="11"/>
        <v>N3070EO-00</v>
      </c>
      <c r="CF115" s="135" t="str">
        <f t="shared" si="11"/>
        <v>N3070GO-00</v>
      </c>
      <c r="CG115" s="135" t="str">
        <f t="shared" si="11"/>
        <v>N3070VO-00</v>
      </c>
      <c r="CH115" s="135" t="str">
        <f t="shared" si="11"/>
        <v>N3080AM-00</v>
      </c>
      <c r="CI115" s="135" t="str">
        <f t="shared" si="11"/>
        <v>N3080AW-00</v>
      </c>
      <c r="CJ115" s="135" t="str">
        <f t="shared" si="11"/>
        <v>N3080AWB-00</v>
      </c>
      <c r="CK115" s="135" t="str">
        <f t="shared" si="11"/>
        <v>N3080AX-00</v>
      </c>
      <c r="CL115" s="135" t="str">
        <f t="shared" si="11"/>
        <v>N3080E-00</v>
      </c>
      <c r="CM115" s="135" t="str">
        <f t="shared" si="11"/>
        <v>N3080EO-00</v>
      </c>
      <c r="CN115" s="135" t="str">
        <f t="shared" si="11"/>
        <v>N3080GO-00</v>
      </c>
      <c r="CO115" s="135" t="str">
        <f t="shared" si="11"/>
        <v>N3080GWB-00</v>
      </c>
      <c r="CP115" s="135" t="str">
        <f t="shared" si="11"/>
        <v>N3080IE-00</v>
      </c>
      <c r="CQ115" s="135" t="str">
        <f t="shared" si="11"/>
        <v>N3080IE-AU</v>
      </c>
      <c r="CR115" s="135" t="str">
        <f t="shared" si="11"/>
        <v>N3080IE-CN</v>
      </c>
      <c r="CS115" s="135" t="str">
        <f t="shared" si="11"/>
        <v>N3080IE-JP</v>
      </c>
      <c r="CT115" s="135" t="str">
        <f t="shared" si="11"/>
        <v>N3080IE-KR</v>
      </c>
      <c r="CU115" s="135" t="str">
        <f t="shared" si="11"/>
        <v>N3080IE-TW</v>
      </c>
      <c r="CV115" s="135" t="str">
        <f t="shared" si="11"/>
        <v>N3080IE-US</v>
      </c>
      <c r="CW115" s="135" t="str">
        <f t="shared" si="11"/>
        <v>N3080T-00</v>
      </c>
      <c r="CX115" s="135" t="str">
        <f t="shared" si="11"/>
        <v>N3080VO-00</v>
      </c>
      <c r="CY115" s="135" t="str">
        <f t="shared" si="11"/>
        <v>N3090AM-00</v>
      </c>
      <c r="CZ115" s="135" t="str">
        <f t="shared" si="11"/>
        <v>N3090AW-00</v>
      </c>
      <c r="DA115" s="135" t="str">
        <f t="shared" si="11"/>
        <v>N3090AWB-00</v>
      </c>
      <c r="DB115" s="135" t="str">
        <f t="shared" si="11"/>
        <v>N3090AX-00</v>
      </c>
      <c r="DC115" s="135" t="str">
        <f t="shared" si="11"/>
        <v>N3090E-00</v>
      </c>
      <c r="DD115" s="135" t="str">
        <f t="shared" si="11"/>
        <v>N3090EO-00</v>
      </c>
      <c r="DE115" s="135" t="str">
        <f t="shared" si="11"/>
        <v>N3090GO-00</v>
      </c>
      <c r="DF115" s="135" t="str">
        <f t="shared" si="11"/>
        <v>N3090IE-00</v>
      </c>
      <c r="DG115" s="135" t="str">
        <f t="shared" si="11"/>
        <v>N3090IE-CN</v>
      </c>
      <c r="DH115" s="135" t="str">
        <f t="shared" si="11"/>
        <v>N3090IE-JP</v>
      </c>
      <c r="DI115" s="135" t="str">
        <f t="shared" si="11"/>
        <v>N3090IE-KR</v>
      </c>
      <c r="DJ115" s="135" t="str">
        <f t="shared" si="11"/>
        <v>N3090IE-US</v>
      </c>
      <c r="DK115" s="135" t="str">
        <f t="shared" si="11"/>
        <v>N3090T-00</v>
      </c>
      <c r="DL115" s="135" t="str">
        <f t="shared" si="11"/>
        <v>N3090T-EC</v>
      </c>
      <c r="DM115" s="135" t="str">
        <f t="shared" si="11"/>
        <v>N3090VO-00</v>
      </c>
      <c r="DN115" s="135" t="str">
        <f t="shared" si="11"/>
        <v>N38TAM-00</v>
      </c>
      <c r="DO115" s="135" t="str">
        <f t="shared" si="11"/>
        <v>N38TAX-00</v>
      </c>
      <c r="DP115" s="135" t="str">
        <f t="shared" si="11"/>
        <v>N71052IL-00</v>
      </c>
      <c r="DQ115" s="135" t="str">
        <f t="shared" si="11"/>
        <v>N7105S2L-00</v>
      </c>
      <c r="DR115" s="135" t="str">
        <f t="shared" si="11"/>
        <v>N710D32L-00</v>
      </c>
      <c r="DS115" s="135" t="str">
        <f t="shared" si="11"/>
        <v>N710D52L-00</v>
      </c>
      <c r="DT115" s="135" t="str">
        <f t="shared" si="11"/>
        <v>N710D5GL-00</v>
      </c>
      <c r="DU115" s="135" t="str">
        <f t="shared" si="11"/>
        <v>N730D52I-00</v>
      </c>
      <c r="DV115" s="135" t="str">
        <f t="shared" si="11"/>
        <v>N730D52L-00</v>
      </c>
      <c r="DW115" s="135" t="str">
        <f t="shared" si="11"/>
        <v>R55XTD6-00</v>
      </c>
      <c r="DX115" s="135" t="str">
        <f t="shared" si="11"/>
        <v>R55XTD64-00</v>
      </c>
      <c r="DY115" s="135" t="str">
        <f t="shared" si="11"/>
        <v>R55XTGO-00</v>
      </c>
      <c r="DZ115" s="135" t="str">
        <f t="shared" si="11"/>
        <v>R55XTGO4-00</v>
      </c>
      <c r="EA115" s="135" t="str">
        <f t="shared" si="11"/>
        <v>R55XTOC-00</v>
      </c>
      <c r="EB115" s="135" t="str">
        <f t="shared" si="11"/>
        <v>R55XTOC4-00</v>
      </c>
      <c r="EC115" s="135" t="str">
        <f t="shared" si="11"/>
        <v>R56XTGO-00</v>
      </c>
      <c r="ED115" s="135" t="str">
        <f t="shared" si="11"/>
        <v>R56XTWF-00</v>
      </c>
      <c r="EE115" s="135" t="str">
        <f t="shared" si="11"/>
        <v>R56XTWO-00</v>
      </c>
      <c r="EF115" s="135" t="str">
        <f t="shared" si="11"/>
        <v>R57G-00</v>
      </c>
      <c r="EG115" s="135" t="str">
        <f t="shared" si="11"/>
        <v>R57GO-00</v>
      </c>
      <c r="EH115" s="135" t="str">
        <f t="shared" si="11"/>
        <v>R57XTA-00</v>
      </c>
      <c r="EI115" s="135" t="str">
        <f t="shared" si="11"/>
        <v>R57XTG-00</v>
      </c>
      <c r="EJ115" s="135" t="str">
        <f t="shared" si="11"/>
        <v>R57XTGO-00</v>
      </c>
      <c r="EK115" s="135" t="str">
        <f t="shared" si="11"/>
        <v>R67E-00</v>
      </c>
      <c r="EL115" s="135" t="str">
        <f t="shared" si="11"/>
        <v>R67GO-00</v>
      </c>
      <c r="EM115" s="135" t="str">
        <f t="shared" si="11"/>
        <v>R67XTAE-00</v>
      </c>
      <c r="EN115" s="135" t="str">
        <f t="shared" si="11"/>
        <v>R67XTB-00</v>
      </c>
      <c r="EO115" s="135" t="str">
        <f t="shared" si="11"/>
        <v>R67XTE-00</v>
      </c>
      <c r="EP115" s="135" t="str">
        <f t="shared" si="11"/>
        <v>R67XTGO-00</v>
      </c>
      <c r="EQ115" s="135" t="str">
        <f t="shared" si="11"/>
        <v>R68AM-00</v>
      </c>
      <c r="ER115" s="135" t="str">
        <f t="shared" si="11"/>
        <v>R68B-00</v>
      </c>
      <c r="ES115" s="135" t="str">
        <f t="shared" si="11"/>
        <v>R68GO-00</v>
      </c>
      <c r="ET115" s="135" t="str">
        <f t="shared" si="11"/>
        <v>R68XTAM-00</v>
      </c>
      <c r="EU115" s="135" t="str">
        <f t="shared" si="11"/>
        <v>R68XTAMC-00</v>
      </c>
      <c r="EV115" s="135" t="str">
        <f t="shared" si="11"/>
        <v>R68XTB-00</v>
      </c>
      <c r="EW115" s="135" t="str">
        <f t="shared" si="11"/>
        <v>R68XTGO-00</v>
      </c>
      <c r="EX115" s="135" t="str">
        <f t="shared" si="11"/>
        <v>R69XTAM-00</v>
      </c>
      <c r="EY115" s="135" t="str">
        <f t="shared" si="11"/>
        <v>R69XTAWB-00</v>
      </c>
      <c r="EZ115" s="135" t="str">
        <f t="shared" si="11"/>
        <v>R69XTB-00</v>
      </c>
      <c r="FA115" s="135" t="str">
        <f t="shared" si="11"/>
        <v>R69XTGO-00</v>
      </c>
      <c r="FB115" s="135" t="str">
        <f t="shared" si="11"/>
        <v>RX550D5-00</v>
      </c>
      <c r="FC115" s="135" t="str">
        <f t="shared" si="11"/>
        <v>RX570G8-00</v>
      </c>
      <c r="FD115" s="135" t="str">
        <f t="shared" si="11"/>
        <v>RX580G8-00</v>
      </c>
      <c r="FE115" s="135" t="str">
        <f t="shared" si="11"/>
        <v>RX582048-00</v>
      </c>
      <c r="FF115" s="135" t="str">
        <f t="shared" si="11"/>
        <v>RX590GME-00</v>
      </c>
      <c r="FG115" s="132" t="s">
        <v>15</v>
      </c>
      <c r="FH115" s="132" t="s">
        <v>2</v>
      </c>
      <c r="FI115" s="132" t="s">
        <v>3</v>
      </c>
      <c r="FJ115" s="132" t="s">
        <v>18</v>
      </c>
      <c r="FK115" s="132" t="s">
        <v>46</v>
      </c>
      <c r="FL115" s="133"/>
      <c r="FM115" s="5"/>
    </row>
    <row r="116" spans="1:169" s="5" customFormat="1" ht="15" customHeight="1">
      <c r="A116" s="107" t="s">
        <v>368</v>
      </c>
      <c r="B116" s="107" t="s">
        <v>361</v>
      </c>
      <c r="C116" s="107" t="s">
        <v>418</v>
      </c>
      <c r="D116" s="107" t="s">
        <v>63</v>
      </c>
      <c r="E116" s="108" t="s">
        <v>145</v>
      </c>
      <c r="F116" s="107" t="s">
        <v>363</v>
      </c>
      <c r="G116" s="107" t="s">
        <v>944</v>
      </c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7"/>
      <c r="AN116" s="217"/>
      <c r="AO116" s="217"/>
      <c r="AP116" s="217"/>
      <c r="AQ116" s="217"/>
      <c r="AR116" s="217"/>
      <c r="AS116" s="217"/>
      <c r="AT116" s="217"/>
      <c r="AU116" s="217"/>
      <c r="AV116" s="217"/>
      <c r="AW116" s="217"/>
      <c r="AX116" s="217"/>
      <c r="AY116" s="217"/>
      <c r="AZ116" s="216">
        <f>200-200</f>
        <v>0</v>
      </c>
      <c r="BA116" s="217"/>
      <c r="BB116" s="217"/>
      <c r="BC116" s="217"/>
      <c r="BD116" s="217">
        <v>50</v>
      </c>
      <c r="BE116" s="217"/>
      <c r="BF116" s="217"/>
      <c r="BG116" s="217"/>
      <c r="BH116" s="217"/>
      <c r="BI116" s="217"/>
      <c r="BJ116" s="217"/>
      <c r="BK116" s="217"/>
      <c r="BL116" s="217"/>
      <c r="BM116" s="217"/>
      <c r="BN116" s="217"/>
      <c r="BO116" s="217"/>
      <c r="BP116" s="216">
        <v>10</v>
      </c>
      <c r="BQ116" s="217"/>
      <c r="BR116" s="216">
        <f>100-100</f>
        <v>0</v>
      </c>
      <c r="BS116" s="216">
        <v>20</v>
      </c>
      <c r="BT116" s="216">
        <v>5</v>
      </c>
      <c r="BU116" s="217"/>
      <c r="BV116" s="216">
        <f>1000-1000</f>
        <v>0</v>
      </c>
      <c r="BW116" s="216">
        <f>1000-1000</f>
        <v>0</v>
      </c>
      <c r="BX116" s="216">
        <f>1000-1000</f>
        <v>0</v>
      </c>
      <c r="BY116" s="216">
        <f>1000-1000</f>
        <v>0</v>
      </c>
      <c r="BZ116" s="217"/>
      <c r="CA116" s="217"/>
      <c r="CB116" s="217"/>
      <c r="CC116" s="216">
        <f t="shared" ref="CC116:CH116" si="12">1000-1000</f>
        <v>0</v>
      </c>
      <c r="CD116" s="216">
        <f t="shared" si="12"/>
        <v>0</v>
      </c>
      <c r="CE116" s="216">
        <f t="shared" si="12"/>
        <v>0</v>
      </c>
      <c r="CF116" s="216">
        <v>10</v>
      </c>
      <c r="CG116" s="216">
        <v>5</v>
      </c>
      <c r="CH116" s="216">
        <f t="shared" si="12"/>
        <v>0</v>
      </c>
      <c r="CI116" s="217">
        <v>3</v>
      </c>
      <c r="CJ116" s="217"/>
      <c r="CK116" s="216">
        <v>5</v>
      </c>
      <c r="CL116" s="217"/>
      <c r="CM116" s="216">
        <f>1000-1000</f>
        <v>0</v>
      </c>
      <c r="CN116" s="216">
        <f>1000-1000</f>
        <v>0</v>
      </c>
      <c r="CO116" s="217"/>
      <c r="CP116" s="217"/>
      <c r="CQ116" s="217"/>
      <c r="CR116" s="217"/>
      <c r="CS116" s="217"/>
      <c r="CT116" s="217"/>
      <c r="CU116" s="217"/>
      <c r="CV116" s="217"/>
      <c r="CW116" s="217"/>
      <c r="CX116" s="216">
        <f>1000-1000</f>
        <v>0</v>
      </c>
      <c r="CY116" s="216">
        <f>1000-1000</f>
        <v>0</v>
      </c>
      <c r="CZ116" s="217">
        <v>2</v>
      </c>
      <c r="DA116" s="217">
        <v>2</v>
      </c>
      <c r="DB116" s="216">
        <v>2</v>
      </c>
      <c r="DC116" s="216">
        <f>1000-1000</f>
        <v>0</v>
      </c>
      <c r="DD116" s="216">
        <f>1000-1000</f>
        <v>0</v>
      </c>
      <c r="DE116" s="216">
        <f>1000-1000</f>
        <v>0</v>
      </c>
      <c r="DF116" s="217"/>
      <c r="DG116" s="217"/>
      <c r="DH116" s="217"/>
      <c r="DI116" s="217"/>
      <c r="DJ116" s="217"/>
      <c r="DK116" s="217"/>
      <c r="DL116" s="217"/>
      <c r="DM116" s="217"/>
      <c r="DN116" s="217"/>
      <c r="DO116" s="217"/>
      <c r="DP116" s="217"/>
      <c r="DQ116" s="217"/>
      <c r="DR116" s="217"/>
      <c r="DS116" s="217"/>
      <c r="DT116" s="217"/>
      <c r="DU116" s="217"/>
      <c r="DV116" s="217"/>
      <c r="DW116" s="217"/>
      <c r="DX116" s="217"/>
      <c r="DY116" s="217"/>
      <c r="DZ116" s="217"/>
      <c r="EA116" s="217"/>
      <c r="EB116" s="217"/>
      <c r="EC116" s="217"/>
      <c r="ED116" s="217"/>
      <c r="EE116" s="217"/>
      <c r="EF116" s="217"/>
      <c r="EG116" s="217"/>
      <c r="EH116" s="217"/>
      <c r="EI116" s="217"/>
      <c r="EJ116" s="217"/>
      <c r="EK116" s="217"/>
      <c r="EL116" s="217"/>
      <c r="EM116" s="216">
        <f>100-100</f>
        <v>0</v>
      </c>
      <c r="EN116" s="217"/>
      <c r="EO116" s="216">
        <f>100-100</f>
        <v>0</v>
      </c>
      <c r="EP116" s="216">
        <v>5</v>
      </c>
      <c r="EQ116" s="216">
        <f>1000-1000</f>
        <v>0</v>
      </c>
      <c r="ER116" s="217"/>
      <c r="ES116" s="216">
        <f>1000-1000</f>
        <v>0</v>
      </c>
      <c r="ET116" s="216">
        <f>1000-1000</f>
        <v>0</v>
      </c>
      <c r="EU116" s="216">
        <f>1000-1000</f>
        <v>0</v>
      </c>
      <c r="EV116" s="217"/>
      <c r="EW116" s="216">
        <f>1000-1000</f>
        <v>0</v>
      </c>
      <c r="EX116" s="217"/>
      <c r="EY116" s="217"/>
      <c r="EZ116" s="217"/>
      <c r="FA116" s="216">
        <f>1000-1000</f>
        <v>0</v>
      </c>
      <c r="FB116" s="217"/>
      <c r="FC116" s="217"/>
      <c r="FD116" s="217"/>
      <c r="FE116" s="217"/>
      <c r="FF116" s="217"/>
      <c r="FG116" s="218"/>
      <c r="FH116" s="110" t="s">
        <v>364</v>
      </c>
      <c r="FI116" s="219" t="s">
        <v>365</v>
      </c>
      <c r="FJ116" s="219" t="s">
        <v>419</v>
      </c>
      <c r="FK116" s="219" t="s">
        <v>420</v>
      </c>
      <c r="FL116" s="220">
        <f t="shared" ref="FL116:FL118" si="13">SUM(H116:FF116)</f>
        <v>119</v>
      </c>
      <c r="FM116" s="5" t="s">
        <v>193</v>
      </c>
    </row>
    <row r="117" spans="1:169" s="5" customFormat="1" ht="15" customHeight="1">
      <c r="A117" s="107" t="s">
        <v>368</v>
      </c>
      <c r="B117" s="107" t="s">
        <v>367</v>
      </c>
      <c r="C117" s="107" t="s">
        <v>418</v>
      </c>
      <c r="D117" s="107" t="s">
        <v>64</v>
      </c>
      <c r="E117" s="108" t="s">
        <v>145</v>
      </c>
      <c r="F117" s="107" t="s">
        <v>363</v>
      </c>
      <c r="G117" s="107" t="s">
        <v>945</v>
      </c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7"/>
      <c r="AE117" s="217"/>
      <c r="AF117" s="217"/>
      <c r="AG117" s="217"/>
      <c r="AH117" s="216">
        <f>500-500</f>
        <v>0</v>
      </c>
      <c r="AI117" s="217"/>
      <c r="AJ117" s="217"/>
      <c r="AK117" s="217"/>
      <c r="AL117" s="217"/>
      <c r="AM117" s="217"/>
      <c r="AN117" s="217"/>
      <c r="AO117" s="216">
        <f>500-500</f>
        <v>0</v>
      </c>
      <c r="AP117" s="217"/>
      <c r="AQ117" s="217"/>
      <c r="AR117" s="217"/>
      <c r="AS117" s="217"/>
      <c r="AT117" s="217"/>
      <c r="AU117" s="217"/>
      <c r="AV117" s="217"/>
      <c r="AW117" s="217"/>
      <c r="AX117" s="217"/>
      <c r="AY117" s="217"/>
      <c r="AZ117" s="217"/>
      <c r="BA117" s="217"/>
      <c r="BB117" s="217"/>
      <c r="BC117" s="217"/>
      <c r="BD117" s="217"/>
      <c r="BE117" s="217"/>
      <c r="BF117" s="217"/>
      <c r="BG117" s="217"/>
      <c r="BH117" s="217"/>
      <c r="BI117" s="217"/>
      <c r="BJ117" s="217"/>
      <c r="BK117" s="217"/>
      <c r="BL117" s="217"/>
      <c r="BM117" s="217"/>
      <c r="BN117" s="217"/>
      <c r="BO117" s="217"/>
      <c r="BP117" s="217"/>
      <c r="BQ117" s="217"/>
      <c r="BR117" s="217"/>
      <c r="BS117" s="217"/>
      <c r="BT117" s="217"/>
      <c r="BU117" s="217"/>
      <c r="BV117" s="217"/>
      <c r="BW117" s="217"/>
      <c r="BX117" s="217"/>
      <c r="BY117" s="217"/>
      <c r="BZ117" s="217"/>
      <c r="CA117" s="217"/>
      <c r="CB117" s="217"/>
      <c r="CC117" s="217"/>
      <c r="CD117" s="217"/>
      <c r="CE117" s="217"/>
      <c r="CF117" s="217"/>
      <c r="CG117" s="217"/>
      <c r="CH117" s="217"/>
      <c r="CI117" s="217"/>
      <c r="CJ117" s="217"/>
      <c r="CK117" s="217"/>
      <c r="CL117" s="217"/>
      <c r="CM117" s="217"/>
      <c r="CN117" s="217"/>
      <c r="CO117" s="217"/>
      <c r="CP117" s="217"/>
      <c r="CQ117" s="217"/>
      <c r="CR117" s="217"/>
      <c r="CS117" s="217"/>
      <c r="CT117" s="217"/>
      <c r="CU117" s="217"/>
      <c r="CV117" s="217"/>
      <c r="CW117" s="217"/>
      <c r="CX117" s="217"/>
      <c r="CY117" s="217"/>
      <c r="CZ117" s="217"/>
      <c r="DA117" s="217"/>
      <c r="DB117" s="217"/>
      <c r="DC117" s="217"/>
      <c r="DD117" s="217"/>
      <c r="DE117" s="217"/>
      <c r="DF117" s="217"/>
      <c r="DG117" s="217"/>
      <c r="DH117" s="217"/>
      <c r="DI117" s="217"/>
      <c r="DJ117" s="217"/>
      <c r="DK117" s="217"/>
      <c r="DL117" s="217"/>
      <c r="DM117" s="217"/>
      <c r="DN117" s="217"/>
      <c r="DO117" s="217"/>
      <c r="DP117" s="217"/>
      <c r="DQ117" s="217"/>
      <c r="DR117" s="216">
        <f>1000-1000</f>
        <v>0</v>
      </c>
      <c r="DS117" s="217"/>
      <c r="DT117" s="216">
        <f>1000-1000</f>
        <v>0</v>
      </c>
      <c r="DU117" s="217"/>
      <c r="DV117" s="217"/>
      <c r="DW117" s="217"/>
      <c r="DX117" s="217"/>
      <c r="DY117" s="217"/>
      <c r="DZ117" s="217"/>
      <c r="EA117" s="217"/>
      <c r="EB117" s="217"/>
      <c r="EC117" s="217"/>
      <c r="ED117" s="217"/>
      <c r="EE117" s="217"/>
      <c r="EF117" s="217"/>
      <c r="EG117" s="217"/>
      <c r="EH117" s="217"/>
      <c r="EI117" s="217"/>
      <c r="EJ117" s="217"/>
      <c r="EK117" s="217"/>
      <c r="EL117" s="217"/>
      <c r="EM117" s="217"/>
      <c r="EN117" s="217"/>
      <c r="EO117" s="217"/>
      <c r="EP117" s="217"/>
      <c r="EQ117" s="217"/>
      <c r="ER117" s="217"/>
      <c r="ES117" s="217"/>
      <c r="ET117" s="217"/>
      <c r="EU117" s="217"/>
      <c r="EV117" s="217"/>
      <c r="EW117" s="217"/>
      <c r="EX117" s="217"/>
      <c r="EY117" s="217"/>
      <c r="EZ117" s="217"/>
      <c r="FA117" s="217"/>
      <c r="FB117" s="217"/>
      <c r="FC117" s="217"/>
      <c r="FD117" s="217"/>
      <c r="FE117" s="217"/>
      <c r="FF117" s="217"/>
      <c r="FG117" s="218"/>
      <c r="FH117" s="110" t="s">
        <v>364</v>
      </c>
      <c r="FI117" s="219" t="s">
        <v>365</v>
      </c>
      <c r="FJ117" s="219" t="s">
        <v>419</v>
      </c>
      <c r="FK117" s="219" t="s">
        <v>420</v>
      </c>
      <c r="FL117" s="220">
        <f t="shared" si="13"/>
        <v>0</v>
      </c>
      <c r="FM117" s="5" t="s">
        <v>193</v>
      </c>
    </row>
    <row r="118" spans="1:169" s="5" customFormat="1" ht="15" customHeight="1">
      <c r="A118" s="107" t="s">
        <v>368</v>
      </c>
      <c r="B118" s="107" t="s">
        <v>367</v>
      </c>
      <c r="C118" s="107" t="s">
        <v>418</v>
      </c>
      <c r="D118" s="107" t="s">
        <v>63</v>
      </c>
      <c r="E118" s="108" t="s">
        <v>145</v>
      </c>
      <c r="F118" s="107" t="s">
        <v>363</v>
      </c>
      <c r="G118" s="107" t="s">
        <v>945</v>
      </c>
      <c r="H118" s="217"/>
      <c r="I118" s="217"/>
      <c r="J118" s="217"/>
      <c r="K118" s="217"/>
      <c r="L118" s="216">
        <f>500-500</f>
        <v>0</v>
      </c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6">
        <f>500-500</f>
        <v>0</v>
      </c>
      <c r="AC118" s="217"/>
      <c r="AD118" s="217"/>
      <c r="AE118" s="216">
        <f>500-500</f>
        <v>0</v>
      </c>
      <c r="AF118" s="217"/>
      <c r="AG118" s="217"/>
      <c r="AH118" s="217"/>
      <c r="AI118" s="217"/>
      <c r="AJ118" s="217"/>
      <c r="AK118" s="217"/>
      <c r="AL118" s="217"/>
      <c r="AM118" s="217"/>
      <c r="AN118" s="217"/>
      <c r="AO118" s="217"/>
      <c r="AP118" s="217"/>
      <c r="AQ118" s="217"/>
      <c r="AR118" s="217"/>
      <c r="AS118" s="217"/>
      <c r="AT118" s="216">
        <v>30</v>
      </c>
      <c r="AU118" s="217"/>
      <c r="AV118" s="217"/>
      <c r="AW118" s="217"/>
      <c r="AX118" s="217"/>
      <c r="AY118" s="217"/>
      <c r="AZ118" s="217"/>
      <c r="BA118" s="217"/>
      <c r="BB118" s="217"/>
      <c r="BC118" s="217"/>
      <c r="BD118" s="217"/>
      <c r="BE118" s="217"/>
      <c r="BF118" s="217"/>
      <c r="BG118" s="217"/>
      <c r="BH118" s="217"/>
      <c r="BI118" s="217"/>
      <c r="BJ118" s="217"/>
      <c r="BK118" s="217"/>
      <c r="BL118" s="217"/>
      <c r="BM118" s="217"/>
      <c r="BN118" s="217"/>
      <c r="BO118" s="217"/>
      <c r="BP118" s="217"/>
      <c r="BQ118" s="217"/>
      <c r="BR118" s="217"/>
      <c r="BS118" s="217"/>
      <c r="BT118" s="217"/>
      <c r="BU118" s="217"/>
      <c r="BV118" s="217"/>
      <c r="BW118" s="217"/>
      <c r="BX118" s="217"/>
      <c r="BY118" s="217"/>
      <c r="BZ118" s="217"/>
      <c r="CA118" s="217"/>
      <c r="CB118" s="217"/>
      <c r="CC118" s="217"/>
      <c r="CD118" s="217"/>
      <c r="CE118" s="217"/>
      <c r="CF118" s="217"/>
      <c r="CG118" s="217"/>
      <c r="CH118" s="217"/>
      <c r="CI118" s="217"/>
      <c r="CJ118" s="217"/>
      <c r="CK118" s="217"/>
      <c r="CL118" s="217"/>
      <c r="CM118" s="217"/>
      <c r="CN118" s="217"/>
      <c r="CO118" s="217"/>
      <c r="CP118" s="217"/>
      <c r="CQ118" s="217"/>
      <c r="CR118" s="217"/>
      <c r="CS118" s="217"/>
      <c r="CT118" s="217"/>
      <c r="CU118" s="217"/>
      <c r="CV118" s="217"/>
      <c r="CW118" s="217"/>
      <c r="CX118" s="217"/>
      <c r="CY118" s="217"/>
      <c r="CZ118" s="217"/>
      <c r="DA118" s="217"/>
      <c r="DB118" s="217"/>
      <c r="DC118" s="217"/>
      <c r="DD118" s="217"/>
      <c r="DE118" s="217"/>
      <c r="DF118" s="217"/>
      <c r="DG118" s="217"/>
      <c r="DH118" s="217"/>
      <c r="DI118" s="217"/>
      <c r="DJ118" s="217"/>
      <c r="DK118" s="217"/>
      <c r="DL118" s="217"/>
      <c r="DM118" s="217"/>
      <c r="DN118" s="217"/>
      <c r="DO118" s="217"/>
      <c r="DP118" s="217"/>
      <c r="DQ118" s="217"/>
      <c r="DR118" s="217">
        <v>30</v>
      </c>
      <c r="DS118" s="217"/>
      <c r="DT118" s="217"/>
      <c r="DU118" s="217"/>
      <c r="DV118" s="217"/>
      <c r="DW118" s="217"/>
      <c r="DX118" s="217"/>
      <c r="DY118" s="217"/>
      <c r="DZ118" s="217"/>
      <c r="EA118" s="217"/>
      <c r="EB118" s="217"/>
      <c r="EC118" s="217"/>
      <c r="ED118" s="217"/>
      <c r="EE118" s="217"/>
      <c r="EF118" s="217"/>
      <c r="EG118" s="217"/>
      <c r="EH118" s="217"/>
      <c r="EI118" s="217"/>
      <c r="EJ118" s="217"/>
      <c r="EK118" s="217"/>
      <c r="EL118" s="217"/>
      <c r="EM118" s="217"/>
      <c r="EN118" s="217"/>
      <c r="EO118" s="217"/>
      <c r="EP118" s="217"/>
      <c r="EQ118" s="217"/>
      <c r="ER118" s="217"/>
      <c r="ES118" s="217"/>
      <c r="ET118" s="217"/>
      <c r="EU118" s="217"/>
      <c r="EV118" s="217"/>
      <c r="EW118" s="217"/>
      <c r="EX118" s="217"/>
      <c r="EY118" s="217"/>
      <c r="EZ118" s="217"/>
      <c r="FA118" s="217"/>
      <c r="FB118" s="217"/>
      <c r="FC118" s="217"/>
      <c r="FD118" s="217"/>
      <c r="FE118" s="217"/>
      <c r="FF118" s="217"/>
      <c r="FG118" s="218"/>
      <c r="FH118" s="110" t="s">
        <v>364</v>
      </c>
      <c r="FI118" s="219" t="s">
        <v>365</v>
      </c>
      <c r="FJ118" s="219" t="s">
        <v>419</v>
      </c>
      <c r="FK118" s="219" t="s">
        <v>420</v>
      </c>
      <c r="FL118" s="220">
        <f t="shared" si="13"/>
        <v>60</v>
      </c>
      <c r="FM118" s="5" t="s">
        <v>193</v>
      </c>
    </row>
    <row r="119" spans="1:169" s="5" customFormat="1" ht="15" customHeight="1">
      <c r="A119" s="107" t="s">
        <v>361</v>
      </c>
      <c r="B119" s="107" t="s">
        <v>361</v>
      </c>
      <c r="C119" s="107" t="s">
        <v>418</v>
      </c>
      <c r="D119" s="107" t="s">
        <v>64</v>
      </c>
      <c r="E119" s="108" t="s">
        <v>150</v>
      </c>
      <c r="F119" s="107" t="s">
        <v>363</v>
      </c>
      <c r="G119" s="107" t="s">
        <v>946</v>
      </c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  <c r="AB119" s="217"/>
      <c r="AC119" s="217"/>
      <c r="AD119" s="217"/>
      <c r="AE119" s="217"/>
      <c r="AF119" s="217"/>
      <c r="AG119" s="216">
        <f>100-100</f>
        <v>0</v>
      </c>
      <c r="AH119" s="216">
        <f>100-100</f>
        <v>0</v>
      </c>
      <c r="AI119" s="217"/>
      <c r="AJ119" s="217"/>
      <c r="AK119" s="217"/>
      <c r="AL119" s="217"/>
      <c r="AM119" s="217">
        <v>30</v>
      </c>
      <c r="AN119" s="217"/>
      <c r="AO119" s="217"/>
      <c r="AP119" s="217"/>
      <c r="AQ119" s="216">
        <f>100-100</f>
        <v>0</v>
      </c>
      <c r="AR119" s="217"/>
      <c r="AS119" s="217"/>
      <c r="AT119" s="217"/>
      <c r="AU119" s="217"/>
      <c r="AV119" s="217"/>
      <c r="AW119" s="217"/>
      <c r="AX119" s="217"/>
      <c r="AY119" s="217"/>
      <c r="AZ119" s="217"/>
      <c r="BA119" s="217"/>
      <c r="BB119" s="217"/>
      <c r="BC119" s="217"/>
      <c r="BD119" s="216">
        <f>100-100</f>
        <v>0</v>
      </c>
      <c r="BE119" s="217"/>
      <c r="BF119" s="217"/>
      <c r="BG119" s="217"/>
      <c r="BH119" s="217"/>
      <c r="BI119" s="217"/>
      <c r="BJ119" s="217"/>
      <c r="BK119" s="217"/>
      <c r="BL119" s="217"/>
      <c r="BM119" s="217"/>
      <c r="BN119" s="217"/>
      <c r="BO119" s="217"/>
      <c r="BP119" s="217"/>
      <c r="BQ119" s="217"/>
      <c r="BR119" s="217"/>
      <c r="BS119" s="217"/>
      <c r="BT119" s="217"/>
      <c r="BU119" s="217"/>
      <c r="BV119" s="217"/>
      <c r="BW119" s="217"/>
      <c r="BX119" s="217"/>
      <c r="BY119" s="217"/>
      <c r="BZ119" s="217"/>
      <c r="CA119" s="217"/>
      <c r="CB119" s="217"/>
      <c r="CC119" s="217"/>
      <c r="CD119" s="217"/>
      <c r="CE119" s="217"/>
      <c r="CF119" s="217"/>
      <c r="CG119" s="217"/>
      <c r="CH119" s="217"/>
      <c r="CI119" s="217"/>
      <c r="CJ119" s="217"/>
      <c r="CK119" s="217"/>
      <c r="CL119" s="217"/>
      <c r="CM119" s="217"/>
      <c r="CN119" s="217"/>
      <c r="CO119" s="217"/>
      <c r="CP119" s="217"/>
      <c r="CQ119" s="217"/>
      <c r="CR119" s="217"/>
      <c r="CS119" s="217"/>
      <c r="CT119" s="217"/>
      <c r="CU119" s="217"/>
      <c r="CV119" s="217"/>
      <c r="CW119" s="217"/>
      <c r="CX119" s="217"/>
      <c r="CY119" s="217"/>
      <c r="CZ119" s="217"/>
      <c r="DA119" s="217"/>
      <c r="DB119" s="217"/>
      <c r="DC119" s="217"/>
      <c r="DD119" s="217"/>
      <c r="DE119" s="217"/>
      <c r="DF119" s="217"/>
      <c r="DG119" s="217"/>
      <c r="DH119" s="217"/>
      <c r="DI119" s="217"/>
      <c r="DJ119" s="217"/>
      <c r="DK119" s="217"/>
      <c r="DL119" s="217"/>
      <c r="DM119" s="217"/>
      <c r="DN119" s="217"/>
      <c r="DO119" s="217"/>
      <c r="DP119" s="216">
        <f>100-100</f>
        <v>0</v>
      </c>
      <c r="DQ119" s="217"/>
      <c r="DR119" s="216">
        <f>100-100</f>
        <v>0</v>
      </c>
      <c r="DS119" s="217"/>
      <c r="DT119" s="217"/>
      <c r="DU119" s="217"/>
      <c r="DV119" s="217"/>
      <c r="DW119" s="217"/>
      <c r="DX119" s="217"/>
      <c r="DY119" s="217"/>
      <c r="DZ119" s="217"/>
      <c r="EA119" s="217"/>
      <c r="EB119" s="217"/>
      <c r="EC119" s="217"/>
      <c r="ED119" s="217"/>
      <c r="EE119" s="217"/>
      <c r="EF119" s="217"/>
      <c r="EG119" s="217"/>
      <c r="EH119" s="217"/>
      <c r="EI119" s="217"/>
      <c r="EJ119" s="217"/>
      <c r="EK119" s="217"/>
      <c r="EL119" s="217"/>
      <c r="EM119" s="217"/>
      <c r="EN119" s="217"/>
      <c r="EO119" s="217"/>
      <c r="EP119" s="217"/>
      <c r="EQ119" s="217"/>
      <c r="ER119" s="217"/>
      <c r="ES119" s="217"/>
      <c r="ET119" s="217"/>
      <c r="EU119" s="217"/>
      <c r="EV119" s="217"/>
      <c r="EW119" s="217"/>
      <c r="EX119" s="217"/>
      <c r="EY119" s="217"/>
      <c r="EZ119" s="217"/>
      <c r="FA119" s="217"/>
      <c r="FB119" s="217"/>
      <c r="FC119" s="217"/>
      <c r="FD119" s="217"/>
      <c r="FE119" s="217"/>
      <c r="FF119" s="217"/>
      <c r="FG119" s="218"/>
      <c r="FH119" s="110" t="s">
        <v>364</v>
      </c>
      <c r="FI119" s="219" t="s">
        <v>365</v>
      </c>
      <c r="FJ119" s="219" t="s">
        <v>421</v>
      </c>
      <c r="FK119" s="219" t="s">
        <v>422</v>
      </c>
      <c r="FL119" s="220">
        <f t="shared" ref="FL119:FL124" si="14">SUM(H119:FF119)</f>
        <v>30</v>
      </c>
      <c r="FM119" s="5" t="s">
        <v>193</v>
      </c>
    </row>
    <row r="120" spans="1:169" s="5" customFormat="1" ht="15" customHeight="1">
      <c r="A120" s="107" t="s">
        <v>361</v>
      </c>
      <c r="B120" s="107" t="s">
        <v>361</v>
      </c>
      <c r="C120" s="107" t="s">
        <v>418</v>
      </c>
      <c r="D120" s="107" t="s">
        <v>63</v>
      </c>
      <c r="E120" s="108" t="s">
        <v>150</v>
      </c>
      <c r="F120" s="107" t="s">
        <v>363</v>
      </c>
      <c r="G120" s="107" t="s">
        <v>947</v>
      </c>
      <c r="H120" s="216">
        <f>20-20</f>
        <v>0</v>
      </c>
      <c r="I120" s="217"/>
      <c r="J120" s="217"/>
      <c r="K120" s="217"/>
      <c r="L120" s="217"/>
      <c r="M120" s="217"/>
      <c r="N120" s="217"/>
      <c r="O120" s="216">
        <f>100-100</f>
        <v>0</v>
      </c>
      <c r="P120" s="216">
        <f>100-100</f>
        <v>0</v>
      </c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6">
        <f>100-100</f>
        <v>0</v>
      </c>
      <c r="AC120" s="217"/>
      <c r="AD120" s="217"/>
      <c r="AE120" s="216">
        <f>100-100</f>
        <v>0</v>
      </c>
      <c r="AF120" s="217"/>
      <c r="AG120" s="217"/>
      <c r="AH120" s="217"/>
      <c r="AI120" s="217"/>
      <c r="AJ120" s="217"/>
      <c r="AK120" s="217"/>
      <c r="AL120" s="217"/>
      <c r="AM120" s="216">
        <f>100-100</f>
        <v>0</v>
      </c>
      <c r="AN120" s="217"/>
      <c r="AO120" s="217"/>
      <c r="AP120" s="217"/>
      <c r="AQ120" s="217"/>
      <c r="AR120" s="216">
        <f>100-100</f>
        <v>0</v>
      </c>
      <c r="AS120" s="217"/>
      <c r="AT120" s="216">
        <v>50</v>
      </c>
      <c r="AU120" s="217"/>
      <c r="AV120" s="217"/>
      <c r="AW120" s="217"/>
      <c r="AX120" s="217"/>
      <c r="AY120" s="217"/>
      <c r="AZ120" s="216">
        <f>200-200</f>
        <v>0</v>
      </c>
      <c r="BA120" s="217"/>
      <c r="BB120" s="217"/>
      <c r="BC120" s="217"/>
      <c r="BD120" s="217">
        <v>60</v>
      </c>
      <c r="BE120" s="216">
        <f>100-100</f>
        <v>0</v>
      </c>
      <c r="BF120" s="216">
        <f>100-100</f>
        <v>0</v>
      </c>
      <c r="BG120" s="217"/>
      <c r="BH120" s="217"/>
      <c r="BI120" s="217"/>
      <c r="BJ120" s="217"/>
      <c r="BK120" s="217"/>
      <c r="BL120" s="217"/>
      <c r="BM120" s="217"/>
      <c r="BN120" s="217"/>
      <c r="BO120" s="217"/>
      <c r="BP120" s="216">
        <v>10</v>
      </c>
      <c r="BQ120" s="217"/>
      <c r="BR120" s="216">
        <f>100-100</f>
        <v>0</v>
      </c>
      <c r="BS120" s="216">
        <v>20</v>
      </c>
      <c r="BT120" s="216">
        <v>5</v>
      </c>
      <c r="BU120" s="217"/>
      <c r="BV120" s="216">
        <f>100-100</f>
        <v>0</v>
      </c>
      <c r="BW120" s="216">
        <f>100-100</f>
        <v>0</v>
      </c>
      <c r="BX120" s="216">
        <f>100-100</f>
        <v>0</v>
      </c>
      <c r="BY120" s="216">
        <f>100-100</f>
        <v>0</v>
      </c>
      <c r="BZ120" s="216">
        <f>100-100</f>
        <v>0</v>
      </c>
      <c r="CA120" s="217"/>
      <c r="CB120" s="216">
        <f t="shared" ref="CB120:CN120" si="15">100-100</f>
        <v>0</v>
      </c>
      <c r="CC120" s="216">
        <v>10</v>
      </c>
      <c r="CD120" s="216">
        <f t="shared" si="15"/>
        <v>0</v>
      </c>
      <c r="CE120" s="216">
        <f t="shared" si="15"/>
        <v>0</v>
      </c>
      <c r="CF120" s="216">
        <f t="shared" si="15"/>
        <v>0</v>
      </c>
      <c r="CG120" s="216">
        <v>5</v>
      </c>
      <c r="CH120" s="216">
        <f t="shared" si="15"/>
        <v>0</v>
      </c>
      <c r="CI120" s="216">
        <v>8</v>
      </c>
      <c r="CJ120" s="216">
        <v>5</v>
      </c>
      <c r="CK120" s="216">
        <f t="shared" si="15"/>
        <v>0</v>
      </c>
      <c r="CL120" s="216">
        <f t="shared" si="15"/>
        <v>0</v>
      </c>
      <c r="CM120" s="216">
        <f t="shared" si="15"/>
        <v>0</v>
      </c>
      <c r="CN120" s="216">
        <f t="shared" si="15"/>
        <v>0</v>
      </c>
      <c r="CO120" s="217"/>
      <c r="CP120" s="216"/>
      <c r="CQ120" s="217"/>
      <c r="CR120" s="217"/>
      <c r="CS120" s="217"/>
      <c r="CT120" s="217"/>
      <c r="CU120" s="217"/>
      <c r="CV120" s="217"/>
      <c r="CW120" s="216">
        <f t="shared" ref="CW120:DE120" si="16">100-100</f>
        <v>0</v>
      </c>
      <c r="CX120" s="216">
        <f t="shared" si="16"/>
        <v>0</v>
      </c>
      <c r="CY120" s="216">
        <f t="shared" si="16"/>
        <v>0</v>
      </c>
      <c r="CZ120" s="216">
        <v>4</v>
      </c>
      <c r="DA120" s="216">
        <v>5</v>
      </c>
      <c r="DB120" s="216">
        <f t="shared" si="16"/>
        <v>0</v>
      </c>
      <c r="DC120" s="216">
        <f t="shared" si="16"/>
        <v>0</v>
      </c>
      <c r="DD120" s="216">
        <f t="shared" si="16"/>
        <v>0</v>
      </c>
      <c r="DE120" s="216">
        <f t="shared" si="16"/>
        <v>0</v>
      </c>
      <c r="DF120" s="217"/>
      <c r="DG120" s="217"/>
      <c r="DH120" s="217"/>
      <c r="DI120" s="217"/>
      <c r="DJ120" s="217"/>
      <c r="DK120" s="216">
        <f>100-100</f>
        <v>0</v>
      </c>
      <c r="DL120" s="217"/>
      <c r="DM120" s="216">
        <f>100-100</f>
        <v>0</v>
      </c>
      <c r="DN120" s="217"/>
      <c r="DO120" s="217"/>
      <c r="DP120" s="217"/>
      <c r="DQ120" s="217"/>
      <c r="DR120" s="217">
        <v>100</v>
      </c>
      <c r="DS120" s="217"/>
      <c r="DT120" s="217"/>
      <c r="DU120" s="217"/>
      <c r="DV120" s="217"/>
      <c r="DW120" s="217"/>
      <c r="DX120" s="217"/>
      <c r="DY120" s="217"/>
      <c r="DZ120" s="217"/>
      <c r="EA120" s="217"/>
      <c r="EB120" s="217"/>
      <c r="EC120" s="217"/>
      <c r="ED120" s="217"/>
      <c r="EE120" s="217"/>
      <c r="EF120" s="217"/>
      <c r="EG120" s="217"/>
      <c r="EH120" s="216">
        <f>100-100</f>
        <v>0</v>
      </c>
      <c r="EI120" s="217"/>
      <c r="EJ120" s="216">
        <f>100-100</f>
        <v>0</v>
      </c>
      <c r="EK120" s="217"/>
      <c r="EL120" s="217"/>
      <c r="EM120" s="217">
        <v>5</v>
      </c>
      <c r="EN120" s="217"/>
      <c r="EO120" s="216">
        <f>100-100</f>
        <v>0</v>
      </c>
      <c r="EP120" s="216">
        <f>100-100</f>
        <v>0</v>
      </c>
      <c r="EQ120" s="216">
        <v>5</v>
      </c>
      <c r="ER120" s="217"/>
      <c r="ES120" s="216">
        <f>100-100</f>
        <v>0</v>
      </c>
      <c r="ET120" s="216">
        <f>100-100</f>
        <v>0</v>
      </c>
      <c r="EU120" s="216">
        <f>100-100</f>
        <v>0</v>
      </c>
      <c r="EV120" s="217"/>
      <c r="EW120" s="216">
        <f>100-100</f>
        <v>0</v>
      </c>
      <c r="EX120" s="216">
        <f>100-100</f>
        <v>0</v>
      </c>
      <c r="EY120" s="217"/>
      <c r="EZ120" s="217"/>
      <c r="FA120" s="216">
        <f>100-100</f>
        <v>0</v>
      </c>
      <c r="FB120" s="217"/>
      <c r="FC120" s="217"/>
      <c r="FD120" s="217"/>
      <c r="FE120" s="217"/>
      <c r="FF120" s="217"/>
      <c r="FG120" s="218"/>
      <c r="FH120" s="110" t="s">
        <v>364</v>
      </c>
      <c r="FI120" s="219" t="s">
        <v>365</v>
      </c>
      <c r="FJ120" s="219" t="s">
        <v>421</v>
      </c>
      <c r="FK120" s="219" t="s">
        <v>422</v>
      </c>
      <c r="FL120" s="220">
        <f t="shared" si="14"/>
        <v>292</v>
      </c>
      <c r="FM120" s="5" t="s">
        <v>193</v>
      </c>
    </row>
    <row r="121" spans="1:169" s="5" customFormat="1" ht="15" customHeight="1">
      <c r="A121" s="107" t="s">
        <v>361</v>
      </c>
      <c r="B121" s="107" t="s">
        <v>361</v>
      </c>
      <c r="C121" s="107" t="s">
        <v>418</v>
      </c>
      <c r="D121" s="200" t="s">
        <v>65</v>
      </c>
      <c r="E121" s="108" t="s">
        <v>150</v>
      </c>
      <c r="F121" s="107" t="s">
        <v>363</v>
      </c>
      <c r="G121" s="107" t="s">
        <v>973</v>
      </c>
      <c r="H121" s="216"/>
      <c r="I121" s="217"/>
      <c r="J121" s="217"/>
      <c r="K121" s="217"/>
      <c r="L121" s="217"/>
      <c r="M121" s="217"/>
      <c r="N121" s="217"/>
      <c r="O121" s="216"/>
      <c r="P121" s="216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  <c r="AA121" s="217"/>
      <c r="AB121" s="216"/>
      <c r="AC121" s="217"/>
      <c r="AD121" s="217"/>
      <c r="AE121" s="216"/>
      <c r="AF121" s="217"/>
      <c r="AG121" s="217"/>
      <c r="AH121" s="217"/>
      <c r="AI121" s="217"/>
      <c r="AJ121" s="217"/>
      <c r="AK121" s="217"/>
      <c r="AL121" s="217"/>
      <c r="AM121" s="216"/>
      <c r="AN121" s="217"/>
      <c r="AO121" s="217"/>
      <c r="AP121" s="217"/>
      <c r="AQ121" s="217"/>
      <c r="AR121" s="216"/>
      <c r="AS121" s="217"/>
      <c r="AT121" s="216"/>
      <c r="AU121" s="217"/>
      <c r="AV121" s="217"/>
      <c r="AW121" s="217"/>
      <c r="AX121" s="217"/>
      <c r="AY121" s="217"/>
      <c r="AZ121" s="216"/>
      <c r="BA121" s="217"/>
      <c r="BB121" s="217"/>
      <c r="BC121" s="217"/>
      <c r="BD121" s="217"/>
      <c r="BE121" s="216"/>
      <c r="BF121" s="216"/>
      <c r="BG121" s="217"/>
      <c r="BH121" s="217"/>
      <c r="BI121" s="217"/>
      <c r="BJ121" s="217"/>
      <c r="BK121" s="217"/>
      <c r="BL121" s="217"/>
      <c r="BM121" s="217"/>
      <c r="BN121" s="217"/>
      <c r="BO121" s="217"/>
      <c r="BP121" s="216"/>
      <c r="BQ121" s="217"/>
      <c r="BR121" s="216"/>
      <c r="BS121" s="216"/>
      <c r="BT121" s="216"/>
      <c r="BU121" s="217"/>
      <c r="BV121" s="216"/>
      <c r="BW121" s="216"/>
      <c r="BX121" s="216"/>
      <c r="BY121" s="216"/>
      <c r="BZ121" s="216"/>
      <c r="CA121" s="217"/>
      <c r="CB121" s="216"/>
      <c r="CC121" s="216"/>
      <c r="CD121" s="216"/>
      <c r="CE121" s="216"/>
      <c r="CF121" s="216"/>
      <c r="CG121" s="216"/>
      <c r="CH121" s="216"/>
      <c r="CI121" s="216"/>
      <c r="CJ121" s="216"/>
      <c r="CK121" s="216"/>
      <c r="CL121" s="216"/>
      <c r="CM121" s="216"/>
      <c r="CN121" s="216"/>
      <c r="CO121" s="217"/>
      <c r="CP121" s="216">
        <v>5</v>
      </c>
      <c r="CQ121" s="217"/>
      <c r="CR121" s="217"/>
      <c r="CS121" s="217"/>
      <c r="CT121" s="217"/>
      <c r="CU121" s="217"/>
      <c r="CV121" s="217"/>
      <c r="CW121" s="216"/>
      <c r="CX121" s="216"/>
      <c r="CY121" s="216"/>
      <c r="CZ121" s="216"/>
      <c r="DA121" s="216"/>
      <c r="DB121" s="216"/>
      <c r="DC121" s="216"/>
      <c r="DD121" s="216"/>
      <c r="DE121" s="216"/>
      <c r="DF121" s="217"/>
      <c r="DG121" s="217"/>
      <c r="DH121" s="217"/>
      <c r="DI121" s="217"/>
      <c r="DJ121" s="217"/>
      <c r="DK121" s="216"/>
      <c r="DL121" s="217"/>
      <c r="DM121" s="216"/>
      <c r="DN121" s="217"/>
      <c r="DO121" s="217"/>
      <c r="DP121" s="217"/>
      <c r="DQ121" s="217"/>
      <c r="DR121" s="217"/>
      <c r="DS121" s="217"/>
      <c r="DT121" s="217"/>
      <c r="DU121" s="217"/>
      <c r="DV121" s="217"/>
      <c r="DW121" s="217"/>
      <c r="DX121" s="217"/>
      <c r="DY121" s="217"/>
      <c r="DZ121" s="217"/>
      <c r="EA121" s="217"/>
      <c r="EB121" s="217"/>
      <c r="EC121" s="217"/>
      <c r="ED121" s="217"/>
      <c r="EE121" s="217"/>
      <c r="EF121" s="217"/>
      <c r="EG121" s="217"/>
      <c r="EH121" s="216"/>
      <c r="EI121" s="217"/>
      <c r="EJ121" s="216"/>
      <c r="EK121" s="217"/>
      <c r="EL121" s="217"/>
      <c r="EM121" s="217"/>
      <c r="EN121" s="217"/>
      <c r="EO121" s="216"/>
      <c r="EP121" s="216"/>
      <c r="EQ121" s="216"/>
      <c r="ER121" s="217"/>
      <c r="ES121" s="216"/>
      <c r="ET121" s="216"/>
      <c r="EU121" s="216"/>
      <c r="EV121" s="217"/>
      <c r="EW121" s="216"/>
      <c r="EX121" s="216"/>
      <c r="EY121" s="217"/>
      <c r="EZ121" s="217"/>
      <c r="FA121" s="216"/>
      <c r="FB121" s="217"/>
      <c r="FC121" s="217"/>
      <c r="FD121" s="217"/>
      <c r="FE121" s="217"/>
      <c r="FF121" s="217"/>
      <c r="FG121" s="218"/>
      <c r="FH121" s="110" t="s">
        <v>364</v>
      </c>
      <c r="FI121" s="219" t="s">
        <v>365</v>
      </c>
      <c r="FJ121" s="219" t="s">
        <v>421</v>
      </c>
      <c r="FK121" s="219" t="s">
        <v>422</v>
      </c>
      <c r="FL121" s="220">
        <f t="shared" si="14"/>
        <v>5</v>
      </c>
      <c r="FM121" s="5" t="s">
        <v>193</v>
      </c>
    </row>
    <row r="122" spans="1:169" s="5" customFormat="1" ht="15" customHeight="1">
      <c r="A122" s="107" t="s">
        <v>368</v>
      </c>
      <c r="B122" s="107" t="s">
        <v>361</v>
      </c>
      <c r="C122" s="107" t="s">
        <v>418</v>
      </c>
      <c r="D122" s="107" t="s">
        <v>64</v>
      </c>
      <c r="E122" s="108" t="s">
        <v>151</v>
      </c>
      <c r="F122" s="107" t="s">
        <v>363</v>
      </c>
      <c r="G122" s="107" t="s">
        <v>948</v>
      </c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  <c r="AA122" s="217"/>
      <c r="AB122" s="217"/>
      <c r="AC122" s="217"/>
      <c r="AD122" s="217"/>
      <c r="AE122" s="217"/>
      <c r="AF122" s="217"/>
      <c r="AG122" s="216">
        <f>200-200</f>
        <v>0</v>
      </c>
      <c r="AH122" s="216">
        <f>200-200</f>
        <v>0</v>
      </c>
      <c r="AI122" s="217"/>
      <c r="AJ122" s="217"/>
      <c r="AK122" s="217"/>
      <c r="AL122" s="217"/>
      <c r="AM122" s="217"/>
      <c r="AN122" s="217"/>
      <c r="AO122" s="217"/>
      <c r="AP122" s="217"/>
      <c r="AQ122" s="216">
        <f>200-200</f>
        <v>0</v>
      </c>
      <c r="AR122" s="217"/>
      <c r="AS122" s="217"/>
      <c r="AT122" s="217"/>
      <c r="AU122" s="217"/>
      <c r="AV122" s="217"/>
      <c r="AW122" s="217"/>
      <c r="AX122" s="217"/>
      <c r="AY122" s="217"/>
      <c r="AZ122" s="217"/>
      <c r="BA122" s="217"/>
      <c r="BB122" s="217"/>
      <c r="BC122" s="217"/>
      <c r="BD122" s="216">
        <f>200-200</f>
        <v>0</v>
      </c>
      <c r="BE122" s="217"/>
      <c r="BF122" s="217"/>
      <c r="BG122" s="217"/>
      <c r="BH122" s="217"/>
      <c r="BI122" s="217"/>
      <c r="BJ122" s="217"/>
      <c r="BK122" s="217"/>
      <c r="BL122" s="217"/>
      <c r="BM122" s="217"/>
      <c r="BN122" s="217"/>
      <c r="BO122" s="217"/>
      <c r="BP122" s="217"/>
      <c r="BQ122" s="217"/>
      <c r="BR122" s="217"/>
      <c r="BS122" s="217"/>
      <c r="BT122" s="217"/>
      <c r="BU122" s="217"/>
      <c r="BV122" s="217"/>
      <c r="BW122" s="217"/>
      <c r="BX122" s="217"/>
      <c r="BY122" s="217"/>
      <c r="BZ122" s="217"/>
      <c r="CA122" s="217"/>
      <c r="CB122" s="217"/>
      <c r="CC122" s="217"/>
      <c r="CD122" s="217"/>
      <c r="CE122" s="217"/>
      <c r="CF122" s="217"/>
      <c r="CG122" s="217"/>
      <c r="CH122" s="217"/>
      <c r="CI122" s="217"/>
      <c r="CJ122" s="217"/>
      <c r="CK122" s="217"/>
      <c r="CL122" s="217"/>
      <c r="CM122" s="217"/>
      <c r="CN122" s="217"/>
      <c r="CO122" s="217"/>
      <c r="CP122" s="217"/>
      <c r="CQ122" s="217"/>
      <c r="CR122" s="217"/>
      <c r="CS122" s="217"/>
      <c r="CT122" s="217"/>
      <c r="CU122" s="217"/>
      <c r="CV122" s="217"/>
      <c r="CW122" s="217"/>
      <c r="CX122" s="217"/>
      <c r="CY122" s="217"/>
      <c r="CZ122" s="217"/>
      <c r="DA122" s="217"/>
      <c r="DB122" s="217"/>
      <c r="DC122" s="217"/>
      <c r="DD122" s="217"/>
      <c r="DE122" s="217"/>
      <c r="DF122" s="217"/>
      <c r="DG122" s="217"/>
      <c r="DH122" s="217"/>
      <c r="DI122" s="217"/>
      <c r="DJ122" s="217"/>
      <c r="DK122" s="217"/>
      <c r="DL122" s="217"/>
      <c r="DM122" s="217"/>
      <c r="DN122" s="217"/>
      <c r="DO122" s="217"/>
      <c r="DP122" s="217"/>
      <c r="DQ122" s="217"/>
      <c r="DR122" s="217"/>
      <c r="DS122" s="217"/>
      <c r="DT122" s="217"/>
      <c r="DU122" s="217"/>
      <c r="DV122" s="217"/>
      <c r="DW122" s="217"/>
      <c r="DX122" s="217"/>
      <c r="DY122" s="217"/>
      <c r="DZ122" s="217"/>
      <c r="EA122" s="217"/>
      <c r="EB122" s="217"/>
      <c r="EC122" s="217"/>
      <c r="ED122" s="217"/>
      <c r="EE122" s="217"/>
      <c r="EF122" s="217"/>
      <c r="EG122" s="217"/>
      <c r="EH122" s="217"/>
      <c r="EI122" s="217"/>
      <c r="EJ122" s="217"/>
      <c r="EK122" s="217"/>
      <c r="EL122" s="217"/>
      <c r="EM122" s="217"/>
      <c r="EN122" s="217"/>
      <c r="EO122" s="217"/>
      <c r="EP122" s="217"/>
      <c r="EQ122" s="217"/>
      <c r="ER122" s="217"/>
      <c r="ES122" s="217"/>
      <c r="ET122" s="217"/>
      <c r="EU122" s="217"/>
      <c r="EV122" s="217"/>
      <c r="EW122" s="217"/>
      <c r="EX122" s="217"/>
      <c r="EY122" s="217"/>
      <c r="EZ122" s="217"/>
      <c r="FA122" s="217"/>
      <c r="FB122" s="217"/>
      <c r="FC122" s="217"/>
      <c r="FD122" s="217"/>
      <c r="FE122" s="217"/>
      <c r="FF122" s="217"/>
      <c r="FG122" s="218"/>
      <c r="FH122" s="110" t="s">
        <v>364</v>
      </c>
      <c r="FI122" s="219" t="s">
        <v>365</v>
      </c>
      <c r="FJ122" s="219" t="s">
        <v>423</v>
      </c>
      <c r="FK122" s="219" t="s">
        <v>422</v>
      </c>
      <c r="FL122" s="220">
        <f t="shared" si="14"/>
        <v>0</v>
      </c>
      <c r="FM122" s="5" t="s">
        <v>193</v>
      </c>
    </row>
    <row r="123" spans="1:169" s="5" customFormat="1" ht="15" customHeight="1">
      <c r="A123" s="107" t="s">
        <v>368</v>
      </c>
      <c r="B123" s="107" t="s">
        <v>361</v>
      </c>
      <c r="C123" s="107" t="s">
        <v>418</v>
      </c>
      <c r="D123" s="107" t="s">
        <v>63</v>
      </c>
      <c r="E123" s="108" t="s">
        <v>151</v>
      </c>
      <c r="F123" s="107" t="s">
        <v>363</v>
      </c>
      <c r="G123" s="107" t="s">
        <v>948</v>
      </c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  <c r="AB123" s="216">
        <f>200-200</f>
        <v>0</v>
      </c>
      <c r="AC123" s="217"/>
      <c r="AD123" s="217"/>
      <c r="AE123" s="216">
        <f>200-200</f>
        <v>0</v>
      </c>
      <c r="AF123" s="217"/>
      <c r="AG123" s="217"/>
      <c r="AH123" s="217"/>
      <c r="AI123" s="217"/>
      <c r="AJ123" s="217"/>
      <c r="AK123" s="217"/>
      <c r="AL123" s="217"/>
      <c r="AM123" s="216">
        <f>200-200</f>
        <v>0</v>
      </c>
      <c r="AN123" s="217"/>
      <c r="AO123" s="217"/>
      <c r="AP123" s="217"/>
      <c r="AQ123" s="217"/>
      <c r="AR123" s="217"/>
      <c r="AS123" s="217"/>
      <c r="AT123" s="216">
        <v>50</v>
      </c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>
        <v>100</v>
      </c>
      <c r="BE123" s="217"/>
      <c r="BF123" s="216">
        <f>200-200</f>
        <v>0</v>
      </c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6">
        <f t="shared" ref="BP123:BZ123" si="17">300-300</f>
        <v>0</v>
      </c>
      <c r="BQ123" s="216">
        <f t="shared" si="17"/>
        <v>0</v>
      </c>
      <c r="BR123" s="216">
        <v>10</v>
      </c>
      <c r="BS123" s="216">
        <v>20</v>
      </c>
      <c r="BT123" s="216">
        <f t="shared" si="17"/>
        <v>0</v>
      </c>
      <c r="BU123" s="216">
        <f t="shared" si="17"/>
        <v>0</v>
      </c>
      <c r="BV123" s="216">
        <f t="shared" si="17"/>
        <v>0</v>
      </c>
      <c r="BW123" s="216">
        <f t="shared" si="17"/>
        <v>0</v>
      </c>
      <c r="BX123" s="216">
        <f t="shared" si="17"/>
        <v>0</v>
      </c>
      <c r="BY123" s="216">
        <f t="shared" si="17"/>
        <v>0</v>
      </c>
      <c r="BZ123" s="216">
        <f t="shared" si="17"/>
        <v>0</v>
      </c>
      <c r="CA123" s="217"/>
      <c r="CB123" s="216">
        <f t="shared" ref="CB123:CH123" si="18">300-300</f>
        <v>0</v>
      </c>
      <c r="CC123" s="216">
        <f t="shared" si="18"/>
        <v>0</v>
      </c>
      <c r="CD123" s="216">
        <f t="shared" si="18"/>
        <v>0</v>
      </c>
      <c r="CE123" s="216">
        <f t="shared" si="18"/>
        <v>0</v>
      </c>
      <c r="CF123" s="216">
        <v>40</v>
      </c>
      <c r="CG123" s="216">
        <f t="shared" si="18"/>
        <v>0</v>
      </c>
      <c r="CH123" s="216">
        <f t="shared" si="18"/>
        <v>0</v>
      </c>
      <c r="CI123" s="217"/>
      <c r="CJ123" s="217"/>
      <c r="CK123" s="216">
        <v>10</v>
      </c>
      <c r="CL123" s="216">
        <f>300-300</f>
        <v>0</v>
      </c>
      <c r="CM123" s="216">
        <f>300-300</f>
        <v>0</v>
      </c>
      <c r="CN123" s="216">
        <f>300-300</f>
        <v>0</v>
      </c>
      <c r="CO123" s="217"/>
      <c r="CP123" s="217"/>
      <c r="CQ123" s="217"/>
      <c r="CR123" s="217"/>
      <c r="CS123" s="217"/>
      <c r="CT123" s="217"/>
      <c r="CU123" s="217"/>
      <c r="CV123" s="217"/>
      <c r="CW123" s="216">
        <f>300-300</f>
        <v>0</v>
      </c>
      <c r="CX123" s="216">
        <f>300-300</f>
        <v>0</v>
      </c>
      <c r="CY123" s="216">
        <f>100-100</f>
        <v>0</v>
      </c>
      <c r="CZ123" s="217"/>
      <c r="DA123" s="217"/>
      <c r="DB123" s="230">
        <f>100-100</f>
        <v>0</v>
      </c>
      <c r="DC123" s="216">
        <f>100-100</f>
        <v>0</v>
      </c>
      <c r="DD123" s="216">
        <f>100-100</f>
        <v>0</v>
      </c>
      <c r="DE123" s="216">
        <f>100-100</f>
        <v>0</v>
      </c>
      <c r="DF123" s="217"/>
      <c r="DG123" s="217"/>
      <c r="DH123" s="217"/>
      <c r="DI123" s="217"/>
      <c r="DJ123" s="217"/>
      <c r="DK123" s="216">
        <v>7</v>
      </c>
      <c r="DL123" s="217"/>
      <c r="DM123" s="216">
        <f>100-100</f>
        <v>0</v>
      </c>
      <c r="DN123" s="217"/>
      <c r="DO123" s="217"/>
      <c r="DP123" s="217"/>
      <c r="DQ123" s="217"/>
      <c r="DR123" s="217"/>
      <c r="DS123" s="217"/>
      <c r="DT123" s="217"/>
      <c r="DU123" s="217"/>
      <c r="DV123" s="217"/>
      <c r="DW123" s="217"/>
      <c r="DX123" s="217"/>
      <c r="DY123" s="217"/>
      <c r="DZ123" s="217"/>
      <c r="EA123" s="217"/>
      <c r="EB123" s="217"/>
      <c r="EC123" s="217"/>
      <c r="ED123" s="217"/>
      <c r="EE123" s="217"/>
      <c r="EF123" s="217"/>
      <c r="EG123" s="217"/>
      <c r="EH123" s="216">
        <f>500-500</f>
        <v>0</v>
      </c>
      <c r="EI123" s="217"/>
      <c r="EJ123" s="216">
        <f>500-500</f>
        <v>0</v>
      </c>
      <c r="EK123" s="217"/>
      <c r="EL123" s="217"/>
      <c r="EM123" s="216">
        <f>200-200</f>
        <v>0</v>
      </c>
      <c r="EN123" s="217"/>
      <c r="EO123" s="216">
        <f>200-200</f>
        <v>0</v>
      </c>
      <c r="EP123" s="216">
        <v>10</v>
      </c>
      <c r="EQ123" s="216">
        <v>5</v>
      </c>
      <c r="ER123" s="217"/>
      <c r="ES123" s="216">
        <f>100-100</f>
        <v>0</v>
      </c>
      <c r="ET123" s="216">
        <f>100-100</f>
        <v>0</v>
      </c>
      <c r="EU123" s="216">
        <f>100-100</f>
        <v>0</v>
      </c>
      <c r="EV123" s="217"/>
      <c r="EW123" s="216">
        <f>100-100</f>
        <v>0</v>
      </c>
      <c r="EX123" s="216">
        <f>100-100</f>
        <v>0</v>
      </c>
      <c r="EY123" s="217"/>
      <c r="EZ123" s="217"/>
      <c r="FA123" s="216">
        <f>100-100</f>
        <v>0</v>
      </c>
      <c r="FB123" s="217"/>
      <c r="FC123" s="216">
        <v>90</v>
      </c>
      <c r="FD123" s="216">
        <f>500-500</f>
        <v>0</v>
      </c>
      <c r="FE123" s="217"/>
      <c r="FF123" s="217"/>
      <c r="FG123" s="218"/>
      <c r="FH123" s="110" t="s">
        <v>364</v>
      </c>
      <c r="FI123" s="219" t="s">
        <v>365</v>
      </c>
      <c r="FJ123" s="219" t="s">
        <v>423</v>
      </c>
      <c r="FK123" s="219" t="s">
        <v>422</v>
      </c>
      <c r="FL123" s="220">
        <f t="shared" si="14"/>
        <v>342</v>
      </c>
      <c r="FM123" s="5" t="s">
        <v>193</v>
      </c>
    </row>
    <row r="124" spans="1:169" s="5" customFormat="1" ht="15" customHeight="1">
      <c r="A124" s="107" t="s">
        <v>368</v>
      </c>
      <c r="B124" s="107" t="s">
        <v>361</v>
      </c>
      <c r="C124" s="107" t="s">
        <v>418</v>
      </c>
      <c r="D124" s="107" t="s">
        <v>65</v>
      </c>
      <c r="E124" s="108" t="s">
        <v>151</v>
      </c>
      <c r="F124" s="107" t="s">
        <v>363</v>
      </c>
      <c r="G124" s="107" t="s">
        <v>949</v>
      </c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  <c r="AA124" s="217"/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7"/>
      <c r="AP124" s="217"/>
      <c r="AQ124" s="217"/>
      <c r="AR124" s="217"/>
      <c r="AS124" s="217"/>
      <c r="AT124" s="217"/>
      <c r="AU124" s="217"/>
      <c r="AV124" s="217"/>
      <c r="AW124" s="217"/>
      <c r="AX124" s="217"/>
      <c r="AY124" s="217"/>
      <c r="AZ124" s="217"/>
      <c r="BA124" s="217"/>
      <c r="BB124" s="217"/>
      <c r="BC124" s="217"/>
      <c r="BD124" s="217"/>
      <c r="BE124" s="217"/>
      <c r="BF124" s="217"/>
      <c r="BG124" s="217"/>
      <c r="BH124" s="217"/>
      <c r="BI124" s="217"/>
      <c r="BJ124" s="217"/>
      <c r="BK124" s="217"/>
      <c r="BL124" s="217"/>
      <c r="BM124" s="217"/>
      <c r="BN124" s="217"/>
      <c r="BO124" s="217"/>
      <c r="BP124" s="217"/>
      <c r="BQ124" s="217"/>
      <c r="BR124" s="217"/>
      <c r="BS124" s="217"/>
      <c r="BT124" s="217"/>
      <c r="BU124" s="217"/>
      <c r="BV124" s="217"/>
      <c r="BW124" s="217"/>
      <c r="BX124" s="217"/>
      <c r="BY124" s="217"/>
      <c r="BZ124" s="217"/>
      <c r="CA124" s="217"/>
      <c r="CB124" s="217"/>
      <c r="CC124" s="217"/>
      <c r="CD124" s="217"/>
      <c r="CE124" s="217"/>
      <c r="CF124" s="217"/>
      <c r="CG124" s="217"/>
      <c r="CH124" s="217"/>
      <c r="CI124" s="217"/>
      <c r="CJ124" s="217"/>
      <c r="CK124" s="217"/>
      <c r="CL124" s="217"/>
      <c r="CM124" s="217"/>
      <c r="CN124" s="217"/>
      <c r="CO124" s="217"/>
      <c r="CP124" s="217"/>
      <c r="CQ124" s="217"/>
      <c r="CR124" s="217"/>
      <c r="CS124" s="217"/>
      <c r="CT124" s="217"/>
      <c r="CU124" s="217"/>
      <c r="CV124" s="217"/>
      <c r="CW124" s="217"/>
      <c r="CX124" s="217"/>
      <c r="CY124" s="217"/>
      <c r="CZ124" s="217"/>
      <c r="DA124" s="217"/>
      <c r="DB124" s="217"/>
      <c r="DC124" s="217"/>
      <c r="DD124" s="217"/>
      <c r="DE124" s="217"/>
      <c r="DF124" s="217"/>
      <c r="DG124" s="217"/>
      <c r="DH124" s="217"/>
      <c r="DI124" s="217"/>
      <c r="DJ124" s="217"/>
      <c r="DK124" s="217"/>
      <c r="DL124" s="217"/>
      <c r="DM124" s="217"/>
      <c r="DN124" s="217"/>
      <c r="DO124" s="217"/>
      <c r="DP124" s="217"/>
      <c r="DQ124" s="217"/>
      <c r="DR124" s="217"/>
      <c r="DS124" s="217"/>
      <c r="DT124" s="217"/>
      <c r="DU124" s="217"/>
      <c r="DV124" s="217"/>
      <c r="DW124" s="217"/>
      <c r="DX124" s="217"/>
      <c r="DY124" s="217"/>
      <c r="DZ124" s="217"/>
      <c r="EA124" s="217"/>
      <c r="EB124" s="217"/>
      <c r="EC124" s="217"/>
      <c r="ED124" s="217"/>
      <c r="EE124" s="217"/>
      <c r="EF124" s="217"/>
      <c r="EG124" s="217"/>
      <c r="EH124" s="217"/>
      <c r="EI124" s="217"/>
      <c r="EJ124" s="217"/>
      <c r="EK124" s="217"/>
      <c r="EL124" s="217"/>
      <c r="EM124" s="217"/>
      <c r="EN124" s="217"/>
      <c r="EO124" s="217"/>
      <c r="EP124" s="217"/>
      <c r="EQ124" s="217"/>
      <c r="ER124" s="216">
        <f>100-100</f>
        <v>0</v>
      </c>
      <c r="ES124" s="217"/>
      <c r="ET124" s="217"/>
      <c r="EU124" s="217"/>
      <c r="EV124" s="216">
        <f>100-100</f>
        <v>0</v>
      </c>
      <c r="EW124" s="217"/>
      <c r="EX124" s="217"/>
      <c r="EY124" s="217"/>
      <c r="EZ124" s="216">
        <f>100-100</f>
        <v>0</v>
      </c>
      <c r="FA124" s="217"/>
      <c r="FB124" s="217"/>
      <c r="FC124" s="217"/>
      <c r="FD124" s="217"/>
      <c r="FE124" s="217"/>
      <c r="FF124" s="217"/>
      <c r="FG124" s="218"/>
      <c r="FH124" s="110" t="s">
        <v>364</v>
      </c>
      <c r="FI124" s="219" t="s">
        <v>365</v>
      </c>
      <c r="FJ124" s="219" t="s">
        <v>423</v>
      </c>
      <c r="FK124" s="219" t="s">
        <v>422</v>
      </c>
      <c r="FL124" s="220">
        <f t="shared" si="14"/>
        <v>0</v>
      </c>
      <c r="FM124" s="5" t="s">
        <v>193</v>
      </c>
    </row>
    <row r="125" spans="1:169" s="5" customFormat="1" ht="15" customHeight="1">
      <c r="A125" s="107" t="s">
        <v>368</v>
      </c>
      <c r="B125" s="107" t="s">
        <v>367</v>
      </c>
      <c r="C125" s="107" t="s">
        <v>418</v>
      </c>
      <c r="D125" s="107" t="s">
        <v>64</v>
      </c>
      <c r="E125" s="108" t="s">
        <v>148</v>
      </c>
      <c r="F125" s="107" t="s">
        <v>363</v>
      </c>
      <c r="G125" s="107" t="s">
        <v>832</v>
      </c>
      <c r="H125" s="109"/>
      <c r="I125" s="199">
        <f>100-100</f>
        <v>0</v>
      </c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99">
        <f>100-100</f>
        <v>0</v>
      </c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>
        <v>10</v>
      </c>
      <c r="AF125" s="109"/>
      <c r="AG125" s="199">
        <f>50-50</f>
        <v>0</v>
      </c>
      <c r="AH125" s="199">
        <f>50-50</f>
        <v>0</v>
      </c>
      <c r="AI125" s="109"/>
      <c r="AJ125" s="109"/>
      <c r="AK125" s="109"/>
      <c r="AL125" s="109"/>
      <c r="AM125" s="109">
        <v>30</v>
      </c>
      <c r="AN125" s="109"/>
      <c r="AO125" s="199">
        <f>100-100</f>
        <v>0</v>
      </c>
      <c r="AP125" s="199">
        <f>200-200</f>
        <v>0</v>
      </c>
      <c r="AQ125" s="199">
        <f>200-200</f>
        <v>0</v>
      </c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99">
        <v>0</v>
      </c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R125" s="109"/>
      <c r="BS125" s="109"/>
      <c r="BT125" s="109"/>
      <c r="BU125" s="109"/>
      <c r="BV125" s="109"/>
      <c r="BW125" s="109"/>
      <c r="BX125" s="109"/>
      <c r="BY125" s="109"/>
      <c r="BZ125" s="109"/>
      <c r="CA125" s="109"/>
      <c r="CB125" s="109"/>
      <c r="CC125" s="109"/>
      <c r="CD125" s="109"/>
      <c r="CE125" s="109"/>
      <c r="CF125" s="109"/>
      <c r="CG125" s="109"/>
      <c r="CH125" s="109"/>
      <c r="CI125" s="109"/>
      <c r="CJ125" s="109"/>
      <c r="CK125" s="109"/>
      <c r="CL125" s="109"/>
      <c r="CM125" s="109"/>
      <c r="CN125" s="109"/>
      <c r="CO125" s="109"/>
      <c r="CP125" s="109"/>
      <c r="CQ125" s="109"/>
      <c r="CR125" s="109"/>
      <c r="CS125" s="109"/>
      <c r="CT125" s="109"/>
      <c r="CU125" s="109"/>
      <c r="CV125" s="109"/>
      <c r="CW125" s="109"/>
      <c r="CX125" s="109"/>
      <c r="CY125" s="109"/>
      <c r="CZ125" s="109"/>
      <c r="DA125" s="109"/>
      <c r="DB125" s="109"/>
      <c r="DC125" s="109"/>
      <c r="DD125" s="109"/>
      <c r="DE125" s="109"/>
      <c r="DF125" s="109"/>
      <c r="DG125" s="109"/>
      <c r="DH125" s="109"/>
      <c r="DI125" s="109"/>
      <c r="DJ125" s="109"/>
      <c r="DK125" s="109"/>
      <c r="DL125" s="109"/>
      <c r="DM125" s="109"/>
      <c r="DN125" s="109"/>
      <c r="DO125" s="109"/>
      <c r="DP125" s="109"/>
      <c r="DQ125" s="109"/>
      <c r="DR125" s="199">
        <f>500-500</f>
        <v>0</v>
      </c>
      <c r="DS125" s="109"/>
      <c r="DT125" s="109"/>
      <c r="DU125" s="109"/>
      <c r="DV125" s="109"/>
      <c r="DW125" s="109"/>
      <c r="DX125" s="109"/>
      <c r="DY125" s="109"/>
      <c r="DZ125" s="109"/>
      <c r="EA125" s="109"/>
      <c r="EB125" s="109"/>
      <c r="EC125" s="109"/>
      <c r="ED125" s="109"/>
      <c r="EE125" s="109"/>
      <c r="EF125" s="109"/>
      <c r="EG125" s="109"/>
      <c r="EH125" s="109"/>
      <c r="EI125" s="109"/>
      <c r="EJ125" s="109"/>
      <c r="EK125" s="109"/>
      <c r="EL125" s="109"/>
      <c r="EM125" s="109"/>
      <c r="EN125" s="109"/>
      <c r="EO125" s="109"/>
      <c r="EP125" s="109"/>
      <c r="EQ125" s="109"/>
      <c r="ER125" s="109"/>
      <c r="ES125" s="109"/>
      <c r="ET125" s="109"/>
      <c r="EU125" s="109"/>
      <c r="EV125" s="109"/>
      <c r="EW125" s="109"/>
      <c r="EX125" s="109"/>
      <c r="EY125" s="109"/>
      <c r="EZ125" s="109"/>
      <c r="FA125" s="109"/>
      <c r="FB125" s="109"/>
      <c r="FC125" s="109"/>
      <c r="FD125" s="109"/>
      <c r="FE125" s="109"/>
      <c r="FF125" s="109"/>
      <c r="FG125" s="112" t="s">
        <v>424</v>
      </c>
      <c r="FH125" s="110" t="s">
        <v>364</v>
      </c>
      <c r="FI125" s="111" t="s">
        <v>365</v>
      </c>
      <c r="FJ125" s="111" t="s">
        <v>425</v>
      </c>
      <c r="FK125" s="111" t="s">
        <v>426</v>
      </c>
      <c r="FL125" s="98">
        <f t="shared" ref="FL125:FL153" si="19">SUM(H125:FF125)</f>
        <v>40</v>
      </c>
      <c r="FM125" s="5" t="s">
        <v>194</v>
      </c>
    </row>
    <row r="126" spans="1:169" s="5" customFormat="1" ht="15" customHeight="1">
      <c r="A126" s="107" t="s">
        <v>368</v>
      </c>
      <c r="B126" s="107" t="s">
        <v>367</v>
      </c>
      <c r="C126" s="107" t="s">
        <v>418</v>
      </c>
      <c r="D126" s="107" t="s">
        <v>63</v>
      </c>
      <c r="E126" s="108" t="s">
        <v>148</v>
      </c>
      <c r="F126" s="107" t="s">
        <v>363</v>
      </c>
      <c r="G126" s="107" t="s">
        <v>832</v>
      </c>
      <c r="H126" s="109"/>
      <c r="I126" s="109"/>
      <c r="J126" s="109"/>
      <c r="K126" s="109"/>
      <c r="L126" s="199">
        <f>500-500</f>
        <v>0</v>
      </c>
      <c r="M126" s="109"/>
      <c r="N126" s="109"/>
      <c r="O126" s="199">
        <f>100-100</f>
        <v>0</v>
      </c>
      <c r="P126" s="109"/>
      <c r="Q126" s="109"/>
      <c r="R126" s="109"/>
      <c r="S126" s="199">
        <f>100-100</f>
        <v>0</v>
      </c>
      <c r="T126" s="109"/>
      <c r="U126" s="199">
        <f>100-100</f>
        <v>0</v>
      </c>
      <c r="V126" s="109"/>
      <c r="W126" s="109"/>
      <c r="X126" s="109"/>
      <c r="Y126" s="199">
        <f>100-100</f>
        <v>0</v>
      </c>
      <c r="Z126" s="109"/>
      <c r="AA126" s="199">
        <f>200-200</f>
        <v>0</v>
      </c>
      <c r="AB126" s="199">
        <f>100-100</f>
        <v>0</v>
      </c>
      <c r="AC126" s="109"/>
      <c r="AD126" s="199">
        <f>100-100</f>
        <v>0</v>
      </c>
      <c r="AE126" s="199">
        <f>200-200</f>
        <v>0</v>
      </c>
      <c r="AF126" s="199">
        <f>200-200</f>
        <v>0</v>
      </c>
      <c r="AG126" s="109"/>
      <c r="AH126" s="109"/>
      <c r="AI126" s="199">
        <f>200-200</f>
        <v>0</v>
      </c>
      <c r="AJ126" s="109"/>
      <c r="AK126" s="199">
        <f>200-200</f>
        <v>0</v>
      </c>
      <c r="AL126" s="109"/>
      <c r="AM126" s="199">
        <f>200-200</f>
        <v>0</v>
      </c>
      <c r="AN126" s="109"/>
      <c r="AO126" s="109">
        <v>30</v>
      </c>
      <c r="AP126" s="109"/>
      <c r="AQ126" s="109"/>
      <c r="AR126" s="199">
        <f>200-200</f>
        <v>0</v>
      </c>
      <c r="AS126" s="109"/>
      <c r="AT126" s="199">
        <v>50</v>
      </c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>
        <v>100</v>
      </c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99">
        <v>10</v>
      </c>
      <c r="BQ126" s="199">
        <f>30-30</f>
        <v>0</v>
      </c>
      <c r="BR126" s="199">
        <v>5</v>
      </c>
      <c r="BS126" s="199">
        <v>40</v>
      </c>
      <c r="BT126" s="199">
        <v>5</v>
      </c>
      <c r="BU126" s="109"/>
      <c r="BV126" s="199">
        <v>5</v>
      </c>
      <c r="BW126" s="199">
        <f>200-200</f>
        <v>0</v>
      </c>
      <c r="BX126" s="199">
        <f>100-100</f>
        <v>0</v>
      </c>
      <c r="BY126" s="199">
        <f>200-200</f>
        <v>0</v>
      </c>
      <c r="BZ126" s="199">
        <f>200-200</f>
        <v>0</v>
      </c>
      <c r="CA126" s="109"/>
      <c r="CB126" s="199">
        <f>50-50</f>
        <v>0</v>
      </c>
      <c r="CC126" s="199">
        <v>5</v>
      </c>
      <c r="CD126" s="199">
        <f>30-30</f>
        <v>0</v>
      </c>
      <c r="CE126" s="199">
        <f>30-30</f>
        <v>0</v>
      </c>
      <c r="CF126" s="199">
        <v>10</v>
      </c>
      <c r="CG126" s="199">
        <v>5</v>
      </c>
      <c r="CH126" s="199">
        <f>10-10</f>
        <v>0</v>
      </c>
      <c r="CI126" s="109"/>
      <c r="CJ126" s="109"/>
      <c r="CK126" s="199">
        <v>10</v>
      </c>
      <c r="CL126" s="199">
        <f>100-100</f>
        <v>0</v>
      </c>
      <c r="CM126" s="199">
        <f>100-100</f>
        <v>0</v>
      </c>
      <c r="CN126" s="199">
        <f>100-100</f>
        <v>0</v>
      </c>
      <c r="CO126" s="109"/>
      <c r="CP126" s="109"/>
      <c r="CQ126" s="109"/>
      <c r="CR126" s="109"/>
      <c r="CS126" s="109"/>
      <c r="CT126" s="109"/>
      <c r="CU126" s="109"/>
      <c r="CV126" s="109"/>
      <c r="CW126" s="199">
        <f>50-50</f>
        <v>0</v>
      </c>
      <c r="CX126" s="199">
        <f>30-30</f>
        <v>0</v>
      </c>
      <c r="CY126" s="199">
        <f>10-10</f>
        <v>0</v>
      </c>
      <c r="CZ126" s="109"/>
      <c r="DA126" s="109"/>
      <c r="DB126" s="199">
        <v>5</v>
      </c>
      <c r="DC126" s="109"/>
      <c r="DD126" s="199">
        <f>20-20</f>
        <v>0</v>
      </c>
      <c r="DE126" s="199">
        <f>20-20</f>
        <v>0</v>
      </c>
      <c r="DF126" s="109"/>
      <c r="DG126" s="109"/>
      <c r="DH126" s="109"/>
      <c r="DI126" s="109"/>
      <c r="DJ126" s="109"/>
      <c r="DK126" s="109"/>
      <c r="DL126" s="109"/>
      <c r="DM126" s="199">
        <f>100-100</f>
        <v>0</v>
      </c>
      <c r="DN126" s="109"/>
      <c r="DO126" s="109"/>
      <c r="DP126" s="109"/>
      <c r="DQ126" s="109"/>
      <c r="DR126" s="109">
        <v>100</v>
      </c>
      <c r="DS126" s="109"/>
      <c r="DT126" s="109"/>
      <c r="DU126" s="109"/>
      <c r="DV126" s="109"/>
      <c r="DW126" s="109"/>
      <c r="DX126" s="109"/>
      <c r="DY126" s="109"/>
      <c r="DZ126" s="109"/>
      <c r="EA126" s="109"/>
      <c r="EB126" s="109"/>
      <c r="EC126" s="109"/>
      <c r="ED126" s="109"/>
      <c r="EE126" s="109"/>
      <c r="EF126" s="109"/>
      <c r="EG126" s="109"/>
      <c r="EH126" s="109"/>
      <c r="EI126" s="109"/>
      <c r="EJ126" s="109"/>
      <c r="EK126" s="199">
        <f>50-50</f>
        <v>0</v>
      </c>
      <c r="EL126" s="199">
        <f>50-50</f>
        <v>0</v>
      </c>
      <c r="EM126" s="199">
        <v>5</v>
      </c>
      <c r="EN126" s="109"/>
      <c r="EO126" s="199">
        <f>20-20</f>
        <v>0</v>
      </c>
      <c r="EP126" s="199">
        <v>10</v>
      </c>
      <c r="EQ126" s="199">
        <v>5</v>
      </c>
      <c r="ER126" s="109"/>
      <c r="ES126" s="199">
        <f>20-20</f>
        <v>0</v>
      </c>
      <c r="ET126" s="199">
        <f>20-20</f>
        <v>0</v>
      </c>
      <c r="EU126" s="199">
        <f>20-20</f>
        <v>0</v>
      </c>
      <c r="EV126" s="109"/>
      <c r="EW126" s="199">
        <f>20-20</f>
        <v>0</v>
      </c>
      <c r="EX126" s="199">
        <f>20-20</f>
        <v>0</v>
      </c>
      <c r="EY126" s="109"/>
      <c r="EZ126" s="109"/>
      <c r="FA126" s="199">
        <f>20-20</f>
        <v>0</v>
      </c>
      <c r="FB126" s="109"/>
      <c r="FC126" s="109"/>
      <c r="FD126" s="199">
        <f>100-100</f>
        <v>0</v>
      </c>
      <c r="FE126" s="109"/>
      <c r="FF126" s="109"/>
      <c r="FG126" s="112" t="s">
        <v>424</v>
      </c>
      <c r="FH126" s="110" t="s">
        <v>364</v>
      </c>
      <c r="FI126" s="111" t="s">
        <v>365</v>
      </c>
      <c r="FJ126" s="111" t="s">
        <v>425</v>
      </c>
      <c r="FK126" s="111" t="s">
        <v>426</v>
      </c>
      <c r="FL126" s="98">
        <f t="shared" si="19"/>
        <v>400</v>
      </c>
      <c r="FM126" s="5" t="s">
        <v>194</v>
      </c>
    </row>
    <row r="127" spans="1:169" s="5" customFormat="1" ht="15" customHeight="1">
      <c r="A127" s="107" t="s">
        <v>368</v>
      </c>
      <c r="B127" s="107" t="s">
        <v>367</v>
      </c>
      <c r="C127" s="107" t="s">
        <v>418</v>
      </c>
      <c r="D127" s="200" t="s">
        <v>65</v>
      </c>
      <c r="E127" s="108" t="s">
        <v>148</v>
      </c>
      <c r="F127" s="107" t="s">
        <v>363</v>
      </c>
      <c r="G127" s="107" t="s">
        <v>838</v>
      </c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/>
      <c r="BY127" s="109"/>
      <c r="BZ127" s="109"/>
      <c r="CA127" s="109"/>
      <c r="CB127" s="109"/>
      <c r="CC127" s="109"/>
      <c r="CD127" s="109"/>
      <c r="CE127" s="109"/>
      <c r="CF127" s="109"/>
      <c r="CG127" s="109"/>
      <c r="CH127" s="109"/>
      <c r="CI127" s="109"/>
      <c r="CJ127" s="109"/>
      <c r="CK127" s="109"/>
      <c r="CL127" s="109"/>
      <c r="CM127" s="109"/>
      <c r="CN127" s="109"/>
      <c r="CO127" s="109"/>
      <c r="CP127" s="109"/>
      <c r="CQ127" s="109"/>
      <c r="CR127" s="109"/>
      <c r="CS127" s="109"/>
      <c r="CT127" s="109"/>
      <c r="CU127" s="109"/>
      <c r="CV127" s="109"/>
      <c r="CW127" s="109"/>
      <c r="CX127" s="109"/>
      <c r="CY127" s="109"/>
      <c r="CZ127" s="109"/>
      <c r="DA127" s="109"/>
      <c r="DB127" s="109"/>
      <c r="DC127" s="109"/>
      <c r="DD127" s="109"/>
      <c r="DE127" s="109"/>
      <c r="DF127" s="109"/>
      <c r="DG127" s="109"/>
      <c r="DH127" s="109"/>
      <c r="DI127" s="109"/>
      <c r="DJ127" s="109"/>
      <c r="DK127" s="109"/>
      <c r="DL127" s="109"/>
      <c r="DM127" s="109"/>
      <c r="DN127" s="109"/>
      <c r="DO127" s="109"/>
      <c r="DP127" s="109"/>
      <c r="DQ127" s="109"/>
      <c r="DR127" s="109"/>
      <c r="DS127" s="109"/>
      <c r="DT127" s="109"/>
      <c r="DU127" s="109"/>
      <c r="DV127" s="109"/>
      <c r="DW127" s="109"/>
      <c r="DX127" s="109"/>
      <c r="DY127" s="109"/>
      <c r="DZ127" s="109"/>
      <c r="EA127" s="109"/>
      <c r="EB127" s="109"/>
      <c r="EC127" s="109"/>
      <c r="ED127" s="109"/>
      <c r="EE127" s="109"/>
      <c r="EF127" s="109"/>
      <c r="EG127" s="109"/>
      <c r="EH127" s="109"/>
      <c r="EI127" s="109"/>
      <c r="EJ127" s="109"/>
      <c r="EK127" s="109"/>
      <c r="EL127" s="109"/>
      <c r="EM127" s="109"/>
      <c r="EN127" s="109"/>
      <c r="EO127" s="109"/>
      <c r="EP127" s="109"/>
      <c r="EQ127" s="109"/>
      <c r="ER127" s="109"/>
      <c r="ES127" s="109"/>
      <c r="ET127" s="109"/>
      <c r="EU127" s="109"/>
      <c r="EV127" s="199">
        <f>20-20</f>
        <v>0</v>
      </c>
      <c r="EW127" s="109"/>
      <c r="EX127" s="109"/>
      <c r="EY127" s="109"/>
      <c r="EZ127" s="199">
        <f>20-20</f>
        <v>0</v>
      </c>
      <c r="FA127" s="109"/>
      <c r="FB127" s="109"/>
      <c r="FC127" s="109"/>
      <c r="FD127" s="109"/>
      <c r="FE127" s="109"/>
      <c r="FF127" s="109"/>
      <c r="FG127" s="112" t="s">
        <v>424</v>
      </c>
      <c r="FH127" s="110" t="s">
        <v>364</v>
      </c>
      <c r="FI127" s="111" t="s">
        <v>365</v>
      </c>
      <c r="FJ127" s="111" t="s">
        <v>425</v>
      </c>
      <c r="FK127" s="111" t="s">
        <v>426</v>
      </c>
      <c r="FL127" s="98">
        <f t="shared" si="19"/>
        <v>0</v>
      </c>
      <c r="FM127" s="5" t="s">
        <v>194</v>
      </c>
    </row>
    <row r="128" spans="1:169" s="5" customFormat="1" ht="15" customHeight="1">
      <c r="A128" s="107" t="s">
        <v>368</v>
      </c>
      <c r="B128" s="107" t="s">
        <v>367</v>
      </c>
      <c r="C128" s="107" t="s">
        <v>418</v>
      </c>
      <c r="D128" s="107" t="s">
        <v>64</v>
      </c>
      <c r="E128" s="108" t="s">
        <v>156</v>
      </c>
      <c r="F128" s="107" t="s">
        <v>363</v>
      </c>
      <c r="G128" s="107" t="s">
        <v>833</v>
      </c>
      <c r="H128" s="109"/>
      <c r="I128" s="109"/>
      <c r="J128" s="109"/>
      <c r="K128" s="109"/>
      <c r="L128" s="109"/>
      <c r="M128" s="109"/>
      <c r="N128" s="199">
        <f>500-500</f>
        <v>0</v>
      </c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>
        <v>10</v>
      </c>
      <c r="AF128" s="109"/>
      <c r="AG128" s="199">
        <f>300-300</f>
        <v>0</v>
      </c>
      <c r="AH128" s="199">
        <f>300-300</f>
        <v>0</v>
      </c>
      <c r="AI128" s="109"/>
      <c r="AJ128" s="109"/>
      <c r="AK128" s="109"/>
      <c r="AL128" s="109"/>
      <c r="AM128" s="109">
        <v>20</v>
      </c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9"/>
      <c r="BO128" s="109"/>
      <c r="BP128" s="109"/>
      <c r="BQ128" s="109"/>
      <c r="BR128" s="109"/>
      <c r="BS128" s="109"/>
      <c r="BT128" s="109"/>
      <c r="BU128" s="109"/>
      <c r="BV128" s="109"/>
      <c r="BW128" s="109"/>
      <c r="BX128" s="109"/>
      <c r="BY128" s="109"/>
      <c r="BZ128" s="109"/>
      <c r="CA128" s="109"/>
      <c r="CB128" s="109"/>
      <c r="CC128" s="109"/>
      <c r="CD128" s="109"/>
      <c r="CE128" s="109"/>
      <c r="CF128" s="109"/>
      <c r="CG128" s="109"/>
      <c r="CH128" s="109"/>
      <c r="CI128" s="109"/>
      <c r="CJ128" s="109"/>
      <c r="CK128" s="109"/>
      <c r="CL128" s="109"/>
      <c r="CM128" s="109"/>
      <c r="CN128" s="109"/>
      <c r="CO128" s="109"/>
      <c r="CP128" s="109"/>
      <c r="CQ128" s="109"/>
      <c r="CR128" s="109"/>
      <c r="CS128" s="109"/>
      <c r="CT128" s="109"/>
      <c r="CU128" s="109"/>
      <c r="CV128" s="109"/>
      <c r="CW128" s="109"/>
      <c r="CX128" s="109"/>
      <c r="CY128" s="109"/>
      <c r="CZ128" s="109"/>
      <c r="DA128" s="109"/>
      <c r="DB128" s="109"/>
      <c r="DC128" s="109"/>
      <c r="DD128" s="109"/>
      <c r="DE128" s="109"/>
      <c r="DF128" s="109"/>
      <c r="DG128" s="109"/>
      <c r="DH128" s="109"/>
      <c r="DI128" s="109"/>
      <c r="DJ128" s="109"/>
      <c r="DK128" s="109"/>
      <c r="DL128" s="109"/>
      <c r="DM128" s="109"/>
      <c r="DN128" s="109"/>
      <c r="DO128" s="109"/>
      <c r="DP128" s="109"/>
      <c r="DQ128" s="109"/>
      <c r="DR128" s="199">
        <f>150-150</f>
        <v>0</v>
      </c>
      <c r="DS128" s="109"/>
      <c r="DT128" s="109"/>
      <c r="DU128" s="109"/>
      <c r="DV128" s="109"/>
      <c r="DW128" s="109"/>
      <c r="DX128" s="109"/>
      <c r="DY128" s="109"/>
      <c r="DZ128" s="109"/>
      <c r="EA128" s="109"/>
      <c r="EB128" s="109"/>
      <c r="EC128" s="109"/>
      <c r="ED128" s="109"/>
      <c r="EE128" s="109"/>
      <c r="EF128" s="109"/>
      <c r="EG128" s="109"/>
      <c r="EH128" s="109"/>
      <c r="EI128" s="109"/>
      <c r="EJ128" s="109"/>
      <c r="EK128" s="109"/>
      <c r="EL128" s="109"/>
      <c r="EM128" s="109"/>
      <c r="EN128" s="109"/>
      <c r="EO128" s="109"/>
      <c r="EP128" s="109"/>
      <c r="EQ128" s="109"/>
      <c r="ER128" s="109"/>
      <c r="ES128" s="109"/>
      <c r="ET128" s="109"/>
      <c r="EU128" s="109"/>
      <c r="EV128" s="109"/>
      <c r="EW128" s="109"/>
      <c r="EX128" s="109"/>
      <c r="EY128" s="109"/>
      <c r="EZ128" s="109"/>
      <c r="FA128" s="109"/>
      <c r="FB128" s="109"/>
      <c r="FC128" s="109"/>
      <c r="FD128" s="109"/>
      <c r="FE128" s="109"/>
      <c r="FF128" s="109"/>
      <c r="FG128" s="112"/>
      <c r="FH128" s="110" t="s">
        <v>364</v>
      </c>
      <c r="FI128" s="111" t="s">
        <v>365</v>
      </c>
      <c r="FJ128" s="111" t="s">
        <v>427</v>
      </c>
      <c r="FK128" s="111" t="s">
        <v>428</v>
      </c>
      <c r="FL128" s="98">
        <f t="shared" si="19"/>
        <v>30</v>
      </c>
      <c r="FM128" s="5" t="s">
        <v>194</v>
      </c>
    </row>
    <row r="129" spans="1:169" s="5" customFormat="1" ht="15" customHeight="1">
      <c r="A129" s="107" t="s">
        <v>368</v>
      </c>
      <c r="B129" s="107" t="s">
        <v>367</v>
      </c>
      <c r="C129" s="107" t="s">
        <v>418</v>
      </c>
      <c r="D129" s="107" t="s">
        <v>63</v>
      </c>
      <c r="E129" s="108" t="s">
        <v>156</v>
      </c>
      <c r="F129" s="107" t="s">
        <v>363</v>
      </c>
      <c r="G129" s="107" t="s">
        <v>833</v>
      </c>
      <c r="H129" s="109"/>
      <c r="I129" s="109"/>
      <c r="J129" s="109"/>
      <c r="K129" s="109"/>
      <c r="L129" s="199">
        <f>500-500</f>
        <v>0</v>
      </c>
      <c r="M129" s="109"/>
      <c r="N129" s="109"/>
      <c r="O129" s="199">
        <f>700-700</f>
        <v>0</v>
      </c>
      <c r="P129" s="109"/>
      <c r="Q129" s="109"/>
      <c r="R129" s="109"/>
      <c r="S129" s="109"/>
      <c r="T129" s="109"/>
      <c r="U129" s="199">
        <f>300-300</f>
        <v>0</v>
      </c>
      <c r="V129" s="109"/>
      <c r="W129" s="109"/>
      <c r="X129" s="109"/>
      <c r="Y129" s="109"/>
      <c r="Z129" s="109"/>
      <c r="AA129" s="109"/>
      <c r="AB129" s="109"/>
      <c r="AC129" s="109"/>
      <c r="AD129" s="199">
        <f>300-300</f>
        <v>0</v>
      </c>
      <c r="AE129" s="199">
        <f>300-300</f>
        <v>0</v>
      </c>
      <c r="AF129" s="109"/>
      <c r="AG129" s="109"/>
      <c r="AH129" s="109"/>
      <c r="AI129" s="109"/>
      <c r="AJ129" s="109"/>
      <c r="AK129" s="109"/>
      <c r="AL129" s="109"/>
      <c r="AM129" s="199">
        <f>300-300</f>
        <v>0</v>
      </c>
      <c r="AN129" s="109"/>
      <c r="AO129" s="109"/>
      <c r="AP129" s="109"/>
      <c r="AQ129" s="109"/>
      <c r="AR129" s="109"/>
      <c r="AS129" s="109"/>
      <c r="AT129" s="199">
        <v>20</v>
      </c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9"/>
      <c r="BO129" s="109"/>
      <c r="BP129" s="199">
        <v>5</v>
      </c>
      <c r="BQ129" s="199">
        <f>50-50</f>
        <v>0</v>
      </c>
      <c r="BR129" s="199">
        <f>30-30</f>
        <v>0</v>
      </c>
      <c r="BS129" s="199">
        <v>10</v>
      </c>
      <c r="BT129" s="199">
        <v>5</v>
      </c>
      <c r="BU129" s="109"/>
      <c r="BV129" s="109"/>
      <c r="BW129" s="199">
        <f>300-300</f>
        <v>0</v>
      </c>
      <c r="BX129" s="199">
        <f>300-300</f>
        <v>0</v>
      </c>
      <c r="BY129" s="199">
        <f>300-300</f>
        <v>0</v>
      </c>
      <c r="BZ129" s="199">
        <f>200-200</f>
        <v>0</v>
      </c>
      <c r="CA129" s="109"/>
      <c r="CB129" s="109"/>
      <c r="CC129" s="199">
        <v>5</v>
      </c>
      <c r="CD129" s="199">
        <f>50-50</f>
        <v>0</v>
      </c>
      <c r="CE129" s="199">
        <f>50-50</f>
        <v>0</v>
      </c>
      <c r="CF129" s="199">
        <v>5</v>
      </c>
      <c r="CG129" s="109"/>
      <c r="CH129" s="199">
        <f>100-100</f>
        <v>0</v>
      </c>
      <c r="CI129" s="109"/>
      <c r="CJ129" s="109"/>
      <c r="CK129" s="199">
        <f>100-100</f>
        <v>0</v>
      </c>
      <c r="CL129" s="199">
        <f>100-100</f>
        <v>0</v>
      </c>
      <c r="CM129" s="199">
        <f>100-100</f>
        <v>0</v>
      </c>
      <c r="CN129" s="199">
        <f>100-100</f>
        <v>0</v>
      </c>
      <c r="CO129" s="109"/>
      <c r="CP129" s="109"/>
      <c r="CQ129" s="109"/>
      <c r="CR129" s="109"/>
      <c r="CS129" s="109"/>
      <c r="CT129" s="109"/>
      <c r="CU129" s="109"/>
      <c r="CV129" s="109"/>
      <c r="CW129" s="109"/>
      <c r="CX129" s="199">
        <f>100-100</f>
        <v>0</v>
      </c>
      <c r="CY129" s="199">
        <f>50-50</f>
        <v>0</v>
      </c>
      <c r="CZ129" s="109"/>
      <c r="DA129" s="109"/>
      <c r="DB129" s="199">
        <f>50-50</f>
        <v>0</v>
      </c>
      <c r="DC129" s="199">
        <f>50-50</f>
        <v>0</v>
      </c>
      <c r="DD129" s="199">
        <f>50-50</f>
        <v>0</v>
      </c>
      <c r="DE129" s="199">
        <f>50-50</f>
        <v>0</v>
      </c>
      <c r="DF129" s="109"/>
      <c r="DG129" s="109"/>
      <c r="DH129" s="109"/>
      <c r="DI129" s="109"/>
      <c r="DJ129" s="109"/>
      <c r="DK129" s="109"/>
      <c r="DL129" s="109"/>
      <c r="DM129" s="199">
        <f>50-50</f>
        <v>0</v>
      </c>
      <c r="DN129" s="109"/>
      <c r="DO129" s="109"/>
      <c r="DP129" s="109"/>
      <c r="DQ129" s="109"/>
      <c r="DR129" s="109">
        <v>50</v>
      </c>
      <c r="DS129" s="109"/>
      <c r="DT129" s="109"/>
      <c r="DU129" s="109"/>
      <c r="DV129" s="109"/>
      <c r="DW129" s="109"/>
      <c r="DX129" s="109"/>
      <c r="DY129" s="109"/>
      <c r="DZ129" s="109"/>
      <c r="EA129" s="109"/>
      <c r="EB129" s="109"/>
      <c r="EC129" s="109"/>
      <c r="ED129" s="109"/>
      <c r="EE129" s="109"/>
      <c r="EF129" s="109"/>
      <c r="EG129" s="109"/>
      <c r="EH129" s="109"/>
      <c r="EI129" s="109"/>
      <c r="EJ129" s="109"/>
      <c r="EK129" s="109"/>
      <c r="EL129" s="109"/>
      <c r="EM129" s="109"/>
      <c r="EN129" s="109"/>
      <c r="EO129" s="109"/>
      <c r="EP129" s="109"/>
      <c r="EQ129" s="199">
        <f>30-30</f>
        <v>0</v>
      </c>
      <c r="ER129" s="109"/>
      <c r="ES129" s="199">
        <f>30-30</f>
        <v>0</v>
      </c>
      <c r="ET129" s="199">
        <f>50-50</f>
        <v>0</v>
      </c>
      <c r="EU129" s="199">
        <f>30-30</f>
        <v>0</v>
      </c>
      <c r="EV129" s="109"/>
      <c r="EW129" s="199">
        <f>30-30</f>
        <v>0</v>
      </c>
      <c r="EX129" s="109"/>
      <c r="EY129" s="109"/>
      <c r="EZ129" s="109"/>
      <c r="FA129" s="199">
        <f>30-30</f>
        <v>0</v>
      </c>
      <c r="FB129" s="109"/>
      <c r="FC129" s="109"/>
      <c r="FD129" s="109"/>
      <c r="FE129" s="109"/>
      <c r="FF129" s="109"/>
      <c r="FG129" s="112"/>
      <c r="FH129" s="110" t="s">
        <v>364</v>
      </c>
      <c r="FI129" s="111" t="s">
        <v>365</v>
      </c>
      <c r="FJ129" s="111" t="s">
        <v>427</v>
      </c>
      <c r="FK129" s="111" t="s">
        <v>428</v>
      </c>
      <c r="FL129" s="98">
        <f t="shared" si="19"/>
        <v>100</v>
      </c>
      <c r="FM129" s="5" t="s">
        <v>194</v>
      </c>
    </row>
    <row r="130" spans="1:169" s="5" customFormat="1" ht="15" customHeight="1">
      <c r="A130" s="107" t="s">
        <v>368</v>
      </c>
      <c r="B130" s="107" t="s">
        <v>367</v>
      </c>
      <c r="C130" s="107" t="s">
        <v>418</v>
      </c>
      <c r="D130" s="200" t="s">
        <v>65</v>
      </c>
      <c r="E130" s="108" t="s">
        <v>156</v>
      </c>
      <c r="F130" s="107" t="s">
        <v>363</v>
      </c>
      <c r="G130" s="107" t="s">
        <v>838</v>
      </c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9"/>
      <c r="BO130" s="109"/>
      <c r="BP130" s="109"/>
      <c r="BQ130" s="109"/>
      <c r="BR130" s="109"/>
      <c r="BS130" s="109"/>
      <c r="BT130" s="109"/>
      <c r="BU130" s="109"/>
      <c r="BV130" s="109"/>
      <c r="BW130" s="109"/>
      <c r="BX130" s="109"/>
      <c r="BY130" s="109"/>
      <c r="BZ130" s="109"/>
      <c r="CA130" s="109"/>
      <c r="CB130" s="109"/>
      <c r="CC130" s="109"/>
      <c r="CD130" s="109"/>
      <c r="CE130" s="109"/>
      <c r="CF130" s="109"/>
      <c r="CG130" s="109"/>
      <c r="CH130" s="109"/>
      <c r="CI130" s="109"/>
      <c r="CJ130" s="109"/>
      <c r="CK130" s="109"/>
      <c r="CL130" s="109"/>
      <c r="CM130" s="109"/>
      <c r="CN130" s="109"/>
      <c r="CO130" s="109"/>
      <c r="CP130" s="109"/>
      <c r="CQ130" s="109"/>
      <c r="CR130" s="109"/>
      <c r="CS130" s="109"/>
      <c r="CT130" s="109"/>
      <c r="CU130" s="109"/>
      <c r="CV130" s="109"/>
      <c r="CW130" s="109"/>
      <c r="CX130" s="109"/>
      <c r="CY130" s="109"/>
      <c r="CZ130" s="109"/>
      <c r="DA130" s="109"/>
      <c r="DB130" s="109"/>
      <c r="DC130" s="109"/>
      <c r="DD130" s="109"/>
      <c r="DE130" s="109"/>
      <c r="DF130" s="109"/>
      <c r="DG130" s="109"/>
      <c r="DH130" s="109"/>
      <c r="DI130" s="109"/>
      <c r="DJ130" s="109"/>
      <c r="DK130" s="109"/>
      <c r="DL130" s="109"/>
      <c r="DM130" s="109"/>
      <c r="DN130" s="109"/>
      <c r="DO130" s="109"/>
      <c r="DP130" s="109"/>
      <c r="DQ130" s="109"/>
      <c r="DR130" s="109"/>
      <c r="DS130" s="109"/>
      <c r="DT130" s="109"/>
      <c r="DU130" s="109"/>
      <c r="DV130" s="109"/>
      <c r="DW130" s="109"/>
      <c r="DX130" s="109"/>
      <c r="DY130" s="109"/>
      <c r="DZ130" s="109"/>
      <c r="EA130" s="109"/>
      <c r="EB130" s="109"/>
      <c r="EC130" s="109"/>
      <c r="ED130" s="109"/>
      <c r="EE130" s="109"/>
      <c r="EF130" s="109"/>
      <c r="EG130" s="109"/>
      <c r="EH130" s="109"/>
      <c r="EI130" s="109"/>
      <c r="EJ130" s="109"/>
      <c r="EK130" s="109"/>
      <c r="EL130" s="109"/>
      <c r="EM130" s="109"/>
      <c r="EN130" s="109"/>
      <c r="EO130" s="109"/>
      <c r="EP130" s="109"/>
      <c r="EQ130" s="109"/>
      <c r="ER130" s="109"/>
      <c r="ES130" s="109"/>
      <c r="ET130" s="109"/>
      <c r="EU130" s="109"/>
      <c r="EV130" s="109"/>
      <c r="EW130" s="109"/>
      <c r="EX130" s="109"/>
      <c r="EY130" s="109"/>
      <c r="EZ130" s="199">
        <f>10-10</f>
        <v>0</v>
      </c>
      <c r="FA130" s="109"/>
      <c r="FB130" s="109"/>
      <c r="FC130" s="109"/>
      <c r="FD130" s="109"/>
      <c r="FE130" s="109"/>
      <c r="FF130" s="109"/>
      <c r="FG130" s="112"/>
      <c r="FH130" s="110" t="s">
        <v>364</v>
      </c>
      <c r="FI130" s="111" t="s">
        <v>365</v>
      </c>
      <c r="FJ130" s="111" t="s">
        <v>427</v>
      </c>
      <c r="FK130" s="111" t="s">
        <v>428</v>
      </c>
      <c r="FL130" s="98">
        <f t="shared" si="19"/>
        <v>0</v>
      </c>
      <c r="FM130" s="5" t="s">
        <v>194</v>
      </c>
    </row>
    <row r="131" spans="1:169" s="5" customFormat="1" ht="15" customHeight="1">
      <c r="A131" s="107" t="s">
        <v>361</v>
      </c>
      <c r="B131" s="107" t="s">
        <v>367</v>
      </c>
      <c r="C131" s="107" t="s">
        <v>418</v>
      </c>
      <c r="D131" s="107" t="s">
        <v>64</v>
      </c>
      <c r="E131" s="197" t="s">
        <v>155</v>
      </c>
      <c r="F131" s="107" t="s">
        <v>363</v>
      </c>
      <c r="G131" s="107" t="s">
        <v>915</v>
      </c>
      <c r="H131" s="109"/>
      <c r="I131" s="109"/>
      <c r="J131" s="109"/>
      <c r="K131" s="109"/>
      <c r="L131" s="109"/>
      <c r="M131" s="109"/>
      <c r="N131" s="199">
        <v>0</v>
      </c>
      <c r="O131" s="109"/>
      <c r="P131" s="109"/>
      <c r="Q131" s="109"/>
      <c r="R131" s="109"/>
      <c r="S131" s="109"/>
      <c r="T131" s="199">
        <v>0</v>
      </c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99">
        <v>0</v>
      </c>
      <c r="AH131" s="199">
        <v>0</v>
      </c>
      <c r="AI131" s="109"/>
      <c r="AJ131" s="109"/>
      <c r="AK131" s="109"/>
      <c r="AL131" s="109"/>
      <c r="AM131" s="109"/>
      <c r="AN131" s="109"/>
      <c r="AO131" s="199">
        <v>0</v>
      </c>
      <c r="AP131" s="199">
        <v>0</v>
      </c>
      <c r="AQ131" s="199">
        <v>0</v>
      </c>
      <c r="AR131" s="109"/>
      <c r="AS131" s="109"/>
      <c r="AT131" s="109"/>
      <c r="AU131" s="109"/>
      <c r="AV131" s="109"/>
      <c r="AW131" s="109"/>
      <c r="AX131" s="199">
        <v>0</v>
      </c>
      <c r="AY131" s="109"/>
      <c r="AZ131" s="109"/>
      <c r="BA131" s="109"/>
      <c r="BB131" s="109"/>
      <c r="BC131" s="109"/>
      <c r="BD131" s="199">
        <v>0</v>
      </c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R131" s="109"/>
      <c r="BS131" s="109"/>
      <c r="BT131" s="109"/>
      <c r="BU131" s="109"/>
      <c r="BV131" s="109"/>
      <c r="BW131" s="109"/>
      <c r="BX131" s="109"/>
      <c r="BY131" s="109"/>
      <c r="BZ131" s="109"/>
      <c r="CA131" s="109"/>
      <c r="CB131" s="109"/>
      <c r="CC131" s="109"/>
      <c r="CD131" s="109"/>
      <c r="CE131" s="109"/>
      <c r="CF131" s="109"/>
      <c r="CG131" s="109"/>
      <c r="CH131" s="109"/>
      <c r="CI131" s="109"/>
      <c r="CJ131" s="109"/>
      <c r="CK131" s="109"/>
      <c r="CL131" s="109"/>
      <c r="CM131" s="109"/>
      <c r="CN131" s="109"/>
      <c r="CO131" s="109"/>
      <c r="CP131" s="109"/>
      <c r="CQ131" s="109"/>
      <c r="CR131" s="109"/>
      <c r="CS131" s="109"/>
      <c r="CT131" s="109"/>
      <c r="CU131" s="109"/>
      <c r="CV131" s="109"/>
      <c r="CW131" s="109"/>
      <c r="CX131" s="109"/>
      <c r="CY131" s="109"/>
      <c r="CZ131" s="109"/>
      <c r="DA131" s="109"/>
      <c r="DB131" s="109"/>
      <c r="DC131" s="109"/>
      <c r="DD131" s="109"/>
      <c r="DE131" s="109"/>
      <c r="DF131" s="109"/>
      <c r="DG131" s="109"/>
      <c r="DH131" s="109"/>
      <c r="DI131" s="109"/>
      <c r="DJ131" s="109"/>
      <c r="DK131" s="109"/>
      <c r="DL131" s="109"/>
      <c r="DM131" s="109"/>
      <c r="DN131" s="109"/>
      <c r="DO131" s="109"/>
      <c r="DP131" s="109"/>
      <c r="DQ131" s="109"/>
      <c r="DR131" s="109"/>
      <c r="DS131" s="109"/>
      <c r="DT131" s="109"/>
      <c r="DU131" s="109"/>
      <c r="DV131" s="109"/>
      <c r="DW131" s="109"/>
      <c r="DX131" s="109"/>
      <c r="DY131" s="109"/>
      <c r="DZ131" s="109"/>
      <c r="EA131" s="109"/>
      <c r="EB131" s="109"/>
      <c r="EC131" s="109"/>
      <c r="ED131" s="109"/>
      <c r="EE131" s="109"/>
      <c r="EF131" s="109"/>
      <c r="EG131" s="109"/>
      <c r="EH131" s="109"/>
      <c r="EI131" s="109"/>
      <c r="EJ131" s="109"/>
      <c r="EK131" s="109"/>
      <c r="EL131" s="109"/>
      <c r="EM131" s="109"/>
      <c r="EN131" s="109"/>
      <c r="EO131" s="109"/>
      <c r="EP131" s="109"/>
      <c r="EQ131" s="109"/>
      <c r="ER131" s="109"/>
      <c r="ES131" s="109"/>
      <c r="ET131" s="109"/>
      <c r="EU131" s="109"/>
      <c r="EV131" s="109"/>
      <c r="EW131" s="109"/>
      <c r="EX131" s="109"/>
      <c r="EY131" s="109"/>
      <c r="EZ131" s="109"/>
      <c r="FA131" s="109"/>
      <c r="FB131" s="109"/>
      <c r="FC131" s="109"/>
      <c r="FD131" s="109"/>
      <c r="FE131" s="109"/>
      <c r="FF131" s="109"/>
      <c r="FG131" s="112" t="s">
        <v>430</v>
      </c>
      <c r="FH131" s="110" t="s">
        <v>364</v>
      </c>
      <c r="FI131" s="111" t="s">
        <v>365</v>
      </c>
      <c r="FJ131" s="111"/>
      <c r="FK131" s="111" t="s">
        <v>429</v>
      </c>
      <c r="FL131" s="220">
        <f t="shared" si="19"/>
        <v>0</v>
      </c>
      <c r="FM131" s="5" t="s">
        <v>195</v>
      </c>
    </row>
    <row r="132" spans="1:169" s="5" customFormat="1" ht="15" customHeight="1">
      <c r="A132" s="107" t="s">
        <v>361</v>
      </c>
      <c r="B132" s="107" t="s">
        <v>367</v>
      </c>
      <c r="C132" s="107" t="s">
        <v>418</v>
      </c>
      <c r="D132" s="107" t="s">
        <v>63</v>
      </c>
      <c r="E132" s="197" t="s">
        <v>155</v>
      </c>
      <c r="F132" s="107" t="s">
        <v>363</v>
      </c>
      <c r="G132" s="107" t="s">
        <v>953</v>
      </c>
      <c r="H132" s="109"/>
      <c r="I132" s="109"/>
      <c r="J132" s="109"/>
      <c r="K132" s="109"/>
      <c r="L132" s="199">
        <v>0</v>
      </c>
      <c r="M132" s="109"/>
      <c r="N132" s="109"/>
      <c r="O132" s="199">
        <v>0</v>
      </c>
      <c r="P132" s="109"/>
      <c r="Q132" s="109"/>
      <c r="R132" s="109"/>
      <c r="S132" s="199">
        <v>0</v>
      </c>
      <c r="T132" s="109"/>
      <c r="U132" s="199">
        <v>0</v>
      </c>
      <c r="V132" s="109"/>
      <c r="W132" s="109"/>
      <c r="X132" s="109"/>
      <c r="Y132" s="199">
        <v>0</v>
      </c>
      <c r="Z132" s="109"/>
      <c r="AA132" s="109"/>
      <c r="AB132" s="109"/>
      <c r="AC132" s="109"/>
      <c r="AD132" s="199">
        <v>0</v>
      </c>
      <c r="AE132" s="199">
        <v>0</v>
      </c>
      <c r="AF132" s="109"/>
      <c r="AG132" s="109"/>
      <c r="AH132" s="109"/>
      <c r="AI132" s="199">
        <v>0</v>
      </c>
      <c r="AJ132" s="199">
        <v>0</v>
      </c>
      <c r="AK132" s="199">
        <v>0</v>
      </c>
      <c r="AL132" s="199">
        <v>0</v>
      </c>
      <c r="AM132" s="199">
        <v>0</v>
      </c>
      <c r="AN132" s="109"/>
      <c r="AO132" s="109"/>
      <c r="AP132" s="109"/>
      <c r="AQ132" s="109"/>
      <c r="AR132" s="199">
        <v>0</v>
      </c>
      <c r="AS132" s="199">
        <v>0</v>
      </c>
      <c r="AT132" s="199">
        <v>0</v>
      </c>
      <c r="AU132" s="109"/>
      <c r="AV132" s="109"/>
      <c r="AW132" s="199">
        <v>0</v>
      </c>
      <c r="AX132" s="109"/>
      <c r="AY132" s="109"/>
      <c r="AZ132" s="199">
        <v>0</v>
      </c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99">
        <v>0</v>
      </c>
      <c r="BQ132" s="199">
        <v>0</v>
      </c>
      <c r="BR132" s="199">
        <v>0</v>
      </c>
      <c r="BS132" s="199">
        <v>0</v>
      </c>
      <c r="BT132" s="199">
        <v>0</v>
      </c>
      <c r="BU132" s="109"/>
      <c r="BV132" s="199">
        <v>0</v>
      </c>
      <c r="BW132" s="199">
        <v>0</v>
      </c>
      <c r="BX132" s="199">
        <v>0</v>
      </c>
      <c r="BY132" s="199">
        <v>0</v>
      </c>
      <c r="BZ132" s="199">
        <v>0</v>
      </c>
      <c r="CA132" s="109"/>
      <c r="CB132" s="109"/>
      <c r="CC132" s="199">
        <v>0</v>
      </c>
      <c r="CD132" s="199">
        <v>0</v>
      </c>
      <c r="CE132" s="199">
        <v>0</v>
      </c>
      <c r="CF132" s="199">
        <v>0</v>
      </c>
      <c r="CG132" s="109"/>
      <c r="CH132" s="199">
        <v>0</v>
      </c>
      <c r="CI132" s="109"/>
      <c r="CJ132" s="199">
        <v>0</v>
      </c>
      <c r="CK132" s="199">
        <v>0</v>
      </c>
      <c r="CL132" s="199">
        <v>0</v>
      </c>
      <c r="CM132" s="199">
        <v>0</v>
      </c>
      <c r="CN132" s="199">
        <v>0</v>
      </c>
      <c r="CO132" s="109"/>
      <c r="CP132" s="199">
        <v>0</v>
      </c>
      <c r="CQ132" s="109"/>
      <c r="CR132" s="109"/>
      <c r="CS132" s="109"/>
      <c r="CT132" s="109"/>
      <c r="CU132" s="109"/>
      <c r="CV132" s="109"/>
      <c r="CW132" s="109"/>
      <c r="CX132" s="199">
        <v>0</v>
      </c>
      <c r="CY132" s="199">
        <v>0</v>
      </c>
      <c r="CZ132" s="109"/>
      <c r="DA132" s="109"/>
      <c r="DB132" s="199">
        <v>0</v>
      </c>
      <c r="DC132" s="199">
        <v>0</v>
      </c>
      <c r="DD132" s="199">
        <v>0</v>
      </c>
      <c r="DE132" s="199">
        <v>0</v>
      </c>
      <c r="DF132" s="109"/>
      <c r="DG132" s="109"/>
      <c r="DH132" s="109"/>
      <c r="DI132" s="109"/>
      <c r="DJ132" s="109"/>
      <c r="DK132" s="109"/>
      <c r="DL132" s="109"/>
      <c r="DM132" s="199">
        <v>0</v>
      </c>
      <c r="DN132" s="109"/>
      <c r="DO132" s="109"/>
      <c r="DP132" s="109"/>
      <c r="DQ132" s="109"/>
      <c r="DR132" s="109"/>
      <c r="DS132" s="109"/>
      <c r="DT132" s="109"/>
      <c r="DU132" s="109"/>
      <c r="DV132" s="109"/>
      <c r="DW132" s="109"/>
      <c r="DX132" s="199">
        <v>0</v>
      </c>
      <c r="DY132" s="109"/>
      <c r="DZ132" s="109"/>
      <c r="EA132" s="109"/>
      <c r="EB132" s="109"/>
      <c r="EC132" s="109"/>
      <c r="ED132" s="109"/>
      <c r="EE132" s="109"/>
      <c r="EF132" s="199">
        <v>2</v>
      </c>
      <c r="EG132" s="199">
        <v>0</v>
      </c>
      <c r="EH132" s="199">
        <v>0</v>
      </c>
      <c r="EI132" s="199">
        <v>0</v>
      </c>
      <c r="EJ132" s="199">
        <v>0</v>
      </c>
      <c r="EK132" s="109"/>
      <c r="EL132" s="109"/>
      <c r="EM132" s="109"/>
      <c r="EN132" s="109"/>
      <c r="EO132" s="199">
        <v>0</v>
      </c>
      <c r="EP132" s="199">
        <v>0</v>
      </c>
      <c r="EQ132" s="199">
        <v>0</v>
      </c>
      <c r="ER132" s="109"/>
      <c r="ES132" s="199">
        <v>0</v>
      </c>
      <c r="ET132" s="199">
        <v>0</v>
      </c>
      <c r="EU132" s="199">
        <v>0</v>
      </c>
      <c r="EV132" s="109"/>
      <c r="EW132" s="199">
        <v>0</v>
      </c>
      <c r="EX132" s="109"/>
      <c r="EY132" s="109"/>
      <c r="EZ132" s="109"/>
      <c r="FA132" s="199">
        <v>0</v>
      </c>
      <c r="FB132" s="109"/>
      <c r="FC132" s="199">
        <v>60</v>
      </c>
      <c r="FD132" s="199">
        <v>0</v>
      </c>
      <c r="FE132" s="109"/>
      <c r="FF132" s="109"/>
      <c r="FG132" s="112" t="s">
        <v>430</v>
      </c>
      <c r="FH132" s="110" t="s">
        <v>364</v>
      </c>
      <c r="FI132" s="111" t="s">
        <v>365</v>
      </c>
      <c r="FJ132" s="111"/>
      <c r="FK132" s="111" t="s">
        <v>429</v>
      </c>
      <c r="FL132" s="220">
        <f t="shared" si="19"/>
        <v>62</v>
      </c>
      <c r="FM132" s="5" t="s">
        <v>195</v>
      </c>
    </row>
    <row r="133" spans="1:169" s="5" customFormat="1" ht="15" customHeight="1">
      <c r="A133" s="107" t="s">
        <v>361</v>
      </c>
      <c r="B133" s="107" t="s">
        <v>367</v>
      </c>
      <c r="C133" s="107" t="s">
        <v>418</v>
      </c>
      <c r="D133" s="107" t="s">
        <v>65</v>
      </c>
      <c r="E133" s="108" t="s">
        <v>155</v>
      </c>
      <c r="F133" s="107" t="s">
        <v>363</v>
      </c>
      <c r="G133" s="107" t="s">
        <v>954</v>
      </c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  <c r="BS133" s="109"/>
      <c r="BT133" s="109"/>
      <c r="BU133" s="109"/>
      <c r="BV133" s="109"/>
      <c r="BW133" s="109"/>
      <c r="BX133" s="109"/>
      <c r="BY133" s="109"/>
      <c r="BZ133" s="109"/>
      <c r="CA133" s="109"/>
      <c r="CB133" s="109"/>
      <c r="CC133" s="109"/>
      <c r="CD133" s="109"/>
      <c r="CE133" s="109"/>
      <c r="CF133" s="109"/>
      <c r="CG133" s="109"/>
      <c r="CH133" s="109"/>
      <c r="CI133" s="109"/>
      <c r="CJ133" s="109"/>
      <c r="CK133" s="109"/>
      <c r="CL133" s="109"/>
      <c r="CM133" s="109"/>
      <c r="CN133" s="109"/>
      <c r="CO133" s="109"/>
      <c r="CP133" s="109">
        <v>5</v>
      </c>
      <c r="CQ133" s="109"/>
      <c r="CR133" s="109"/>
      <c r="CS133" s="109"/>
      <c r="CT133" s="109"/>
      <c r="CU133" s="109"/>
      <c r="CV133" s="109"/>
      <c r="CW133" s="109"/>
      <c r="CX133" s="109"/>
      <c r="CY133" s="109"/>
      <c r="CZ133" s="109"/>
      <c r="DA133" s="109"/>
      <c r="DB133" s="109"/>
      <c r="DC133" s="109"/>
      <c r="DD133" s="109"/>
      <c r="DE133" s="109"/>
      <c r="DF133" s="109"/>
      <c r="DG133" s="109"/>
      <c r="DH133" s="109"/>
      <c r="DI133" s="109"/>
      <c r="DJ133" s="109"/>
      <c r="DK133" s="109"/>
      <c r="DL133" s="109"/>
      <c r="DM133" s="109"/>
      <c r="DN133" s="109"/>
      <c r="DO133" s="109"/>
      <c r="DP133" s="109"/>
      <c r="DQ133" s="109"/>
      <c r="DR133" s="109"/>
      <c r="DS133" s="109"/>
      <c r="DT133" s="109"/>
      <c r="DU133" s="109"/>
      <c r="DV133" s="109"/>
      <c r="DW133" s="109"/>
      <c r="DX133" s="109"/>
      <c r="DY133" s="109"/>
      <c r="DZ133" s="109"/>
      <c r="EA133" s="109"/>
      <c r="EB133" s="109"/>
      <c r="EC133" s="109"/>
      <c r="ED133" s="109"/>
      <c r="EE133" s="109"/>
      <c r="EF133" s="109"/>
      <c r="EG133" s="109"/>
      <c r="EH133" s="109"/>
      <c r="EI133" s="109"/>
      <c r="EJ133" s="109"/>
      <c r="EK133" s="109"/>
      <c r="EL133" s="109"/>
      <c r="EM133" s="109"/>
      <c r="EN133" s="109"/>
      <c r="EO133" s="109"/>
      <c r="EP133" s="109"/>
      <c r="EQ133" s="109"/>
      <c r="ER133" s="109"/>
      <c r="ES133" s="109"/>
      <c r="ET133" s="109"/>
      <c r="EU133" s="109"/>
      <c r="EV133" s="109"/>
      <c r="EW133" s="109"/>
      <c r="EX133" s="109"/>
      <c r="EY133" s="109"/>
      <c r="EZ133" s="109"/>
      <c r="FA133" s="109"/>
      <c r="FB133" s="109"/>
      <c r="FC133" s="109"/>
      <c r="FD133" s="109"/>
      <c r="FE133" s="109"/>
      <c r="FF133" s="109"/>
      <c r="FG133" s="112" t="s">
        <v>430</v>
      </c>
      <c r="FH133" s="110" t="s">
        <v>364</v>
      </c>
      <c r="FI133" s="111" t="s">
        <v>365</v>
      </c>
      <c r="FJ133" s="111"/>
      <c r="FK133" s="111" t="s">
        <v>429</v>
      </c>
      <c r="FL133" s="220">
        <f t="shared" si="19"/>
        <v>5</v>
      </c>
      <c r="FM133" s="5" t="s">
        <v>195</v>
      </c>
    </row>
    <row r="134" spans="1:169" s="5" customFormat="1" ht="15" customHeight="1">
      <c r="A134" s="107" t="s">
        <v>361</v>
      </c>
      <c r="B134" s="107" t="s">
        <v>367</v>
      </c>
      <c r="C134" s="107" t="s">
        <v>418</v>
      </c>
      <c r="D134" s="107" t="s">
        <v>64</v>
      </c>
      <c r="E134" s="108" t="s">
        <v>155</v>
      </c>
      <c r="F134" s="107" t="s">
        <v>363</v>
      </c>
      <c r="G134" s="107" t="s">
        <v>955</v>
      </c>
      <c r="H134" s="109"/>
      <c r="I134" s="109"/>
      <c r="J134" s="109"/>
      <c r="K134" s="199">
        <v>0</v>
      </c>
      <c r="L134" s="109"/>
      <c r="M134" s="109"/>
      <c r="N134" s="199">
        <v>0</v>
      </c>
      <c r="O134" s="109"/>
      <c r="P134" s="109"/>
      <c r="Q134" s="109"/>
      <c r="R134" s="109"/>
      <c r="S134" s="109"/>
      <c r="T134" s="199">
        <v>0</v>
      </c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>
        <v>10</v>
      </c>
      <c r="AF134" s="109"/>
      <c r="AG134" s="199">
        <v>0</v>
      </c>
      <c r="AH134" s="199">
        <v>0</v>
      </c>
      <c r="AI134" s="109"/>
      <c r="AJ134" s="109"/>
      <c r="AK134" s="109"/>
      <c r="AL134" s="109"/>
      <c r="AM134" s="109">
        <v>140</v>
      </c>
      <c r="AN134" s="109"/>
      <c r="AO134" s="199">
        <v>0</v>
      </c>
      <c r="AP134" s="199">
        <v>0</v>
      </c>
      <c r="AQ134" s="199">
        <v>0</v>
      </c>
      <c r="AR134" s="109"/>
      <c r="AS134" s="109"/>
      <c r="AT134" s="109"/>
      <c r="AU134" s="109"/>
      <c r="AV134" s="109"/>
      <c r="AW134" s="109"/>
      <c r="AX134" s="109"/>
      <c r="AY134" s="199">
        <v>0</v>
      </c>
      <c r="AZ134" s="109"/>
      <c r="BA134" s="109"/>
      <c r="BB134" s="109"/>
      <c r="BC134" s="109"/>
      <c r="BD134" s="199">
        <v>0</v>
      </c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  <c r="BY134" s="109"/>
      <c r="BZ134" s="109"/>
      <c r="CA134" s="109"/>
      <c r="CB134" s="109"/>
      <c r="CC134" s="109"/>
      <c r="CD134" s="109"/>
      <c r="CE134" s="109"/>
      <c r="CF134" s="109"/>
      <c r="CG134" s="109"/>
      <c r="CH134" s="109"/>
      <c r="CI134" s="109"/>
      <c r="CJ134" s="109"/>
      <c r="CK134" s="109"/>
      <c r="CL134" s="109"/>
      <c r="CM134" s="109"/>
      <c r="CN134" s="109"/>
      <c r="CO134" s="109"/>
      <c r="CP134" s="109"/>
      <c r="CQ134" s="109"/>
      <c r="CR134" s="109"/>
      <c r="CS134" s="109"/>
      <c r="CT134" s="109"/>
      <c r="CU134" s="109"/>
      <c r="CV134" s="109"/>
      <c r="CW134" s="109"/>
      <c r="CX134" s="109"/>
      <c r="CY134" s="109"/>
      <c r="CZ134" s="109"/>
      <c r="DA134" s="109"/>
      <c r="DB134" s="109"/>
      <c r="DC134" s="109"/>
      <c r="DD134" s="109"/>
      <c r="DE134" s="109"/>
      <c r="DF134" s="109"/>
      <c r="DG134" s="109"/>
      <c r="DH134" s="109"/>
      <c r="DI134" s="109"/>
      <c r="DJ134" s="109"/>
      <c r="DK134" s="109"/>
      <c r="DL134" s="109"/>
      <c r="DM134" s="109"/>
      <c r="DN134" s="109"/>
      <c r="DO134" s="109"/>
      <c r="DP134" s="199">
        <v>0</v>
      </c>
      <c r="DQ134" s="109"/>
      <c r="DR134" s="199">
        <v>0</v>
      </c>
      <c r="DS134" s="109"/>
      <c r="DT134" s="109"/>
      <c r="DU134" s="199">
        <v>50</v>
      </c>
      <c r="DV134" s="109"/>
      <c r="DW134" s="109"/>
      <c r="DX134" s="109"/>
      <c r="DY134" s="109"/>
      <c r="DZ134" s="109"/>
      <c r="EA134" s="109"/>
      <c r="EB134" s="109"/>
      <c r="EC134" s="109"/>
      <c r="ED134" s="109"/>
      <c r="EE134" s="109"/>
      <c r="EF134" s="109"/>
      <c r="EG134" s="109"/>
      <c r="EH134" s="109"/>
      <c r="EI134" s="109"/>
      <c r="EJ134" s="109"/>
      <c r="EK134" s="109"/>
      <c r="EL134" s="109"/>
      <c r="EM134" s="109"/>
      <c r="EN134" s="109"/>
      <c r="EO134" s="109"/>
      <c r="EP134" s="109"/>
      <c r="EQ134" s="109"/>
      <c r="ER134" s="109"/>
      <c r="ES134" s="109"/>
      <c r="ET134" s="109"/>
      <c r="EU134" s="109"/>
      <c r="EV134" s="109"/>
      <c r="EW134" s="109"/>
      <c r="EX134" s="109"/>
      <c r="EY134" s="109"/>
      <c r="EZ134" s="109"/>
      <c r="FA134" s="109"/>
      <c r="FB134" s="109"/>
      <c r="FC134" s="109"/>
      <c r="FD134" s="109"/>
      <c r="FE134" s="109"/>
      <c r="FF134" s="109"/>
      <c r="FG134" s="112"/>
      <c r="FH134" s="110" t="s">
        <v>364</v>
      </c>
      <c r="FI134" s="111" t="s">
        <v>365</v>
      </c>
      <c r="FJ134" s="111"/>
      <c r="FK134" s="111" t="s">
        <v>429</v>
      </c>
      <c r="FL134" s="220">
        <f t="shared" si="19"/>
        <v>200</v>
      </c>
      <c r="FM134" s="5" t="s">
        <v>195</v>
      </c>
    </row>
    <row r="135" spans="1:169" s="5" customFormat="1" ht="15" customHeight="1">
      <c r="A135" s="107" t="s">
        <v>361</v>
      </c>
      <c r="B135" s="107" t="s">
        <v>367</v>
      </c>
      <c r="C135" s="107" t="s">
        <v>418</v>
      </c>
      <c r="D135" s="107" t="s">
        <v>63</v>
      </c>
      <c r="E135" s="108" t="s">
        <v>155</v>
      </c>
      <c r="F135" s="107" t="s">
        <v>363</v>
      </c>
      <c r="G135" s="107" t="s">
        <v>955</v>
      </c>
      <c r="H135" s="109"/>
      <c r="I135" s="109"/>
      <c r="J135" s="109"/>
      <c r="K135" s="109"/>
      <c r="L135" s="199">
        <v>0</v>
      </c>
      <c r="M135" s="109"/>
      <c r="N135" s="109"/>
      <c r="O135" s="199">
        <v>0</v>
      </c>
      <c r="P135" s="109"/>
      <c r="Q135" s="109"/>
      <c r="R135" s="109"/>
      <c r="S135" s="199">
        <v>0</v>
      </c>
      <c r="T135" s="109"/>
      <c r="U135" s="199">
        <v>0</v>
      </c>
      <c r="V135" s="109"/>
      <c r="W135" s="109"/>
      <c r="X135" s="109"/>
      <c r="Y135" s="199">
        <v>0</v>
      </c>
      <c r="Z135" s="109"/>
      <c r="AA135" s="199">
        <v>0</v>
      </c>
      <c r="AB135" s="199">
        <v>0</v>
      </c>
      <c r="AC135" s="109"/>
      <c r="AD135" s="199">
        <v>0</v>
      </c>
      <c r="AE135" s="199">
        <v>0</v>
      </c>
      <c r="AF135" s="199">
        <v>0</v>
      </c>
      <c r="AG135" s="109"/>
      <c r="AH135" s="109"/>
      <c r="AI135" s="199">
        <v>0</v>
      </c>
      <c r="AJ135" s="199">
        <v>0</v>
      </c>
      <c r="AK135" s="109"/>
      <c r="AL135" s="109"/>
      <c r="AM135" s="199">
        <v>0</v>
      </c>
      <c r="AN135" s="199">
        <v>0</v>
      </c>
      <c r="AO135" s="109">
        <v>100</v>
      </c>
      <c r="AP135" s="109"/>
      <c r="AQ135" s="109"/>
      <c r="AR135" s="199">
        <v>0</v>
      </c>
      <c r="AS135" s="199">
        <v>0</v>
      </c>
      <c r="AT135" s="199">
        <v>250</v>
      </c>
      <c r="AU135" s="109"/>
      <c r="AV135" s="199">
        <v>0</v>
      </c>
      <c r="AW135" s="199">
        <v>0</v>
      </c>
      <c r="AX135" s="109"/>
      <c r="AY135" s="109"/>
      <c r="AZ135" s="199">
        <v>0</v>
      </c>
      <c r="BA135" s="109"/>
      <c r="BB135" s="109"/>
      <c r="BC135" s="109"/>
      <c r="BD135" s="109">
        <v>350</v>
      </c>
      <c r="BE135" s="199">
        <v>0</v>
      </c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99">
        <v>20</v>
      </c>
      <c r="BQ135" s="199">
        <v>0</v>
      </c>
      <c r="BR135" s="199">
        <v>5</v>
      </c>
      <c r="BS135" s="199">
        <v>130</v>
      </c>
      <c r="BT135" s="199">
        <v>20</v>
      </c>
      <c r="BU135" s="109"/>
      <c r="BV135" s="199">
        <v>5</v>
      </c>
      <c r="BW135" s="199">
        <v>0</v>
      </c>
      <c r="BX135" s="199">
        <v>0</v>
      </c>
      <c r="BY135" s="199">
        <v>0</v>
      </c>
      <c r="BZ135" s="199">
        <v>0</v>
      </c>
      <c r="CA135" s="109"/>
      <c r="CB135" s="199">
        <v>0</v>
      </c>
      <c r="CC135" s="199">
        <v>25</v>
      </c>
      <c r="CD135" s="199">
        <v>0</v>
      </c>
      <c r="CE135" s="199">
        <v>0</v>
      </c>
      <c r="CF135" s="199">
        <v>40</v>
      </c>
      <c r="CG135" s="199">
        <v>5</v>
      </c>
      <c r="CH135" s="199">
        <v>0</v>
      </c>
      <c r="CI135" s="199">
        <v>8</v>
      </c>
      <c r="CJ135" s="199">
        <v>5</v>
      </c>
      <c r="CK135" s="199">
        <v>10</v>
      </c>
      <c r="CL135" s="199">
        <v>0</v>
      </c>
      <c r="CM135" s="199">
        <v>0</v>
      </c>
      <c r="CN135" s="199">
        <v>0</v>
      </c>
      <c r="CO135" s="109"/>
      <c r="CP135" s="109"/>
      <c r="CQ135" s="109"/>
      <c r="CR135" s="109"/>
      <c r="CS135" s="109"/>
      <c r="CT135" s="109"/>
      <c r="CU135" s="109"/>
      <c r="CV135" s="109"/>
      <c r="CW135" s="199">
        <v>0</v>
      </c>
      <c r="CX135" s="199">
        <v>0</v>
      </c>
      <c r="CY135" s="199">
        <v>0</v>
      </c>
      <c r="CZ135" s="199">
        <v>4</v>
      </c>
      <c r="DA135" s="199">
        <v>5</v>
      </c>
      <c r="DB135" s="199">
        <v>5</v>
      </c>
      <c r="DC135" s="199">
        <v>0</v>
      </c>
      <c r="DD135" s="199">
        <v>0</v>
      </c>
      <c r="DE135" s="199">
        <v>0</v>
      </c>
      <c r="DF135" s="109"/>
      <c r="DG135" s="109"/>
      <c r="DH135" s="109"/>
      <c r="DI135" s="109"/>
      <c r="DJ135" s="109"/>
      <c r="DK135" s="199">
        <v>0</v>
      </c>
      <c r="DL135" s="109"/>
      <c r="DM135" s="199">
        <v>0</v>
      </c>
      <c r="DN135" s="109"/>
      <c r="DO135" s="109"/>
      <c r="DP135" s="109"/>
      <c r="DQ135" s="109"/>
      <c r="DR135" s="109">
        <v>150</v>
      </c>
      <c r="DS135" s="109"/>
      <c r="DT135" s="109"/>
      <c r="DU135" s="109"/>
      <c r="DV135" s="109"/>
      <c r="DW135" s="199">
        <v>0</v>
      </c>
      <c r="DX135" s="109"/>
      <c r="DY135" s="199">
        <v>0</v>
      </c>
      <c r="DZ135" s="109"/>
      <c r="EA135" s="199">
        <v>0</v>
      </c>
      <c r="EB135" s="109"/>
      <c r="EC135" s="109"/>
      <c r="ED135" s="109"/>
      <c r="EE135" s="109"/>
      <c r="EF135" s="109"/>
      <c r="EG135" s="109"/>
      <c r="EH135" s="109"/>
      <c r="EI135" s="109"/>
      <c r="EJ135" s="109"/>
      <c r="EK135" s="109"/>
      <c r="EL135" s="109"/>
      <c r="EM135" s="199">
        <v>10</v>
      </c>
      <c r="EN135" s="109"/>
      <c r="EO135" s="199">
        <v>0</v>
      </c>
      <c r="EP135" s="199">
        <v>15</v>
      </c>
      <c r="EQ135" s="199">
        <v>5</v>
      </c>
      <c r="ER135" s="109"/>
      <c r="ES135" s="199">
        <v>0</v>
      </c>
      <c r="ET135" s="199">
        <v>0</v>
      </c>
      <c r="EU135" s="199">
        <v>0</v>
      </c>
      <c r="EV135" s="109"/>
      <c r="EW135" s="199">
        <v>0</v>
      </c>
      <c r="EX135" s="199">
        <v>0</v>
      </c>
      <c r="EY135" s="109"/>
      <c r="EZ135" s="109"/>
      <c r="FA135" s="199">
        <v>0</v>
      </c>
      <c r="FB135" s="109"/>
      <c r="FC135" s="109"/>
      <c r="FD135" s="109"/>
      <c r="FE135" s="109"/>
      <c r="FF135" s="109"/>
      <c r="FG135" s="112"/>
      <c r="FH135" s="110" t="s">
        <v>364</v>
      </c>
      <c r="FI135" s="111" t="s">
        <v>365</v>
      </c>
      <c r="FJ135" s="111"/>
      <c r="FK135" s="111" t="s">
        <v>429</v>
      </c>
      <c r="FL135" s="220">
        <f t="shared" si="19"/>
        <v>1167</v>
      </c>
      <c r="FM135" s="5" t="s">
        <v>195</v>
      </c>
    </row>
    <row r="136" spans="1:169" s="5" customFormat="1" ht="15" customHeight="1">
      <c r="A136" s="107" t="s">
        <v>368</v>
      </c>
      <c r="B136" s="107" t="s">
        <v>367</v>
      </c>
      <c r="C136" s="107" t="s">
        <v>418</v>
      </c>
      <c r="D136" s="107" t="s">
        <v>64</v>
      </c>
      <c r="E136" s="108" t="s">
        <v>146</v>
      </c>
      <c r="F136" s="107" t="s">
        <v>363</v>
      </c>
      <c r="G136" s="107" t="s">
        <v>950</v>
      </c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  <c r="AA136" s="217"/>
      <c r="AB136" s="217"/>
      <c r="AC136" s="217"/>
      <c r="AD136" s="217"/>
      <c r="AE136" s="217">
        <v>10</v>
      </c>
      <c r="AF136" s="217"/>
      <c r="AG136" s="217"/>
      <c r="AH136" s="216">
        <f>300-300</f>
        <v>0</v>
      </c>
      <c r="AI136" s="217"/>
      <c r="AJ136" s="217"/>
      <c r="AK136" s="217"/>
      <c r="AL136" s="217"/>
      <c r="AM136" s="217">
        <v>20</v>
      </c>
      <c r="AN136" s="217"/>
      <c r="AO136" s="216">
        <f>300-300</f>
        <v>0</v>
      </c>
      <c r="AP136" s="217"/>
      <c r="AQ136" s="216">
        <f>300-300</f>
        <v>0</v>
      </c>
      <c r="AR136" s="217"/>
      <c r="AS136" s="217"/>
      <c r="AT136" s="217"/>
      <c r="AU136" s="217"/>
      <c r="AV136" s="217"/>
      <c r="AW136" s="217"/>
      <c r="AX136" s="217"/>
      <c r="AY136" s="217"/>
      <c r="AZ136" s="217"/>
      <c r="BA136" s="217"/>
      <c r="BB136" s="217"/>
      <c r="BC136" s="217"/>
      <c r="BD136" s="217"/>
      <c r="BE136" s="217"/>
      <c r="BF136" s="217"/>
      <c r="BG136" s="217"/>
      <c r="BH136" s="217"/>
      <c r="BI136" s="217"/>
      <c r="BJ136" s="217"/>
      <c r="BK136" s="217"/>
      <c r="BL136" s="217"/>
      <c r="BM136" s="217"/>
      <c r="BN136" s="217"/>
      <c r="BO136" s="217"/>
      <c r="BP136" s="217"/>
      <c r="BQ136" s="217"/>
      <c r="BR136" s="217"/>
      <c r="BS136" s="217"/>
      <c r="BT136" s="217"/>
      <c r="BU136" s="217"/>
      <c r="BV136" s="217"/>
      <c r="BW136" s="217"/>
      <c r="BX136" s="217"/>
      <c r="BY136" s="217"/>
      <c r="BZ136" s="217"/>
      <c r="CA136" s="217"/>
      <c r="CB136" s="217"/>
      <c r="CC136" s="217"/>
      <c r="CD136" s="217"/>
      <c r="CE136" s="217"/>
      <c r="CF136" s="217"/>
      <c r="CG136" s="217"/>
      <c r="CH136" s="217"/>
      <c r="CI136" s="217"/>
      <c r="CJ136" s="217"/>
      <c r="CK136" s="217"/>
      <c r="CL136" s="217"/>
      <c r="CM136" s="217"/>
      <c r="CN136" s="217"/>
      <c r="CO136" s="217"/>
      <c r="CP136" s="217"/>
      <c r="CQ136" s="217"/>
      <c r="CR136" s="217"/>
      <c r="CS136" s="217"/>
      <c r="CT136" s="217"/>
      <c r="CU136" s="217"/>
      <c r="CV136" s="217"/>
      <c r="CW136" s="217"/>
      <c r="CX136" s="217"/>
      <c r="CY136" s="217"/>
      <c r="CZ136" s="217"/>
      <c r="DA136" s="217"/>
      <c r="DB136" s="217"/>
      <c r="DC136" s="217"/>
      <c r="DD136" s="217"/>
      <c r="DE136" s="217"/>
      <c r="DF136" s="217"/>
      <c r="DG136" s="217"/>
      <c r="DH136" s="217"/>
      <c r="DI136" s="217"/>
      <c r="DJ136" s="217"/>
      <c r="DK136" s="217"/>
      <c r="DL136" s="217"/>
      <c r="DM136" s="217"/>
      <c r="DN136" s="217"/>
      <c r="DO136" s="217"/>
      <c r="DP136" s="217"/>
      <c r="DQ136" s="217"/>
      <c r="DR136" s="216">
        <f>300-300</f>
        <v>0</v>
      </c>
      <c r="DS136" s="217"/>
      <c r="DT136" s="217"/>
      <c r="DU136" s="217"/>
      <c r="DV136" s="217"/>
      <c r="DW136" s="217"/>
      <c r="DX136" s="217"/>
      <c r="DY136" s="217"/>
      <c r="DZ136" s="217"/>
      <c r="EA136" s="217"/>
      <c r="EB136" s="217"/>
      <c r="EC136" s="217"/>
      <c r="ED136" s="217"/>
      <c r="EE136" s="217"/>
      <c r="EF136" s="217"/>
      <c r="EG136" s="217"/>
      <c r="EH136" s="217"/>
      <c r="EI136" s="217"/>
      <c r="EJ136" s="217"/>
      <c r="EK136" s="217"/>
      <c r="EL136" s="217"/>
      <c r="EM136" s="217"/>
      <c r="EN136" s="217"/>
      <c r="EO136" s="217"/>
      <c r="EP136" s="217"/>
      <c r="EQ136" s="217"/>
      <c r="ER136" s="217"/>
      <c r="ES136" s="217"/>
      <c r="ET136" s="217"/>
      <c r="EU136" s="217"/>
      <c r="EV136" s="217"/>
      <c r="EW136" s="217"/>
      <c r="EX136" s="217"/>
      <c r="EY136" s="217"/>
      <c r="EZ136" s="217"/>
      <c r="FA136" s="217"/>
      <c r="FB136" s="217"/>
      <c r="FC136" s="217"/>
      <c r="FD136" s="217"/>
      <c r="FE136" s="217"/>
      <c r="FF136" s="217"/>
      <c r="FG136" s="218"/>
      <c r="FH136" s="110" t="s">
        <v>364</v>
      </c>
      <c r="FI136" s="219" t="s">
        <v>365</v>
      </c>
      <c r="FJ136" s="219" t="s">
        <v>431</v>
      </c>
      <c r="FK136" s="219" t="s">
        <v>420</v>
      </c>
      <c r="FL136" s="220">
        <f t="shared" ref="FL136:FL139" si="20">SUM(H136:FF136)</f>
        <v>30</v>
      </c>
      <c r="FM136" s="5" t="s">
        <v>193</v>
      </c>
    </row>
    <row r="137" spans="1:169" s="5" customFormat="1" ht="15" customHeight="1">
      <c r="A137" s="107" t="s">
        <v>368</v>
      </c>
      <c r="B137" s="107" t="s">
        <v>367</v>
      </c>
      <c r="C137" s="107" t="s">
        <v>418</v>
      </c>
      <c r="D137" s="107" t="s">
        <v>63</v>
      </c>
      <c r="E137" s="108" t="s">
        <v>146</v>
      </c>
      <c r="F137" s="107" t="s">
        <v>363</v>
      </c>
      <c r="G137" s="107" t="s">
        <v>950</v>
      </c>
      <c r="H137" s="217"/>
      <c r="I137" s="217"/>
      <c r="J137" s="217"/>
      <c r="K137" s="217"/>
      <c r="L137" s="216">
        <f>300-300</f>
        <v>0</v>
      </c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  <c r="AA137" s="216">
        <f>300-300</f>
        <v>0</v>
      </c>
      <c r="AB137" s="216">
        <f>300-300</f>
        <v>0</v>
      </c>
      <c r="AC137" s="217"/>
      <c r="AD137" s="217"/>
      <c r="AE137" s="216">
        <f>300-300</f>
        <v>0</v>
      </c>
      <c r="AF137" s="217"/>
      <c r="AG137" s="217"/>
      <c r="AH137" s="217"/>
      <c r="AI137" s="217"/>
      <c r="AJ137" s="217"/>
      <c r="AK137" s="217"/>
      <c r="AL137" s="217"/>
      <c r="AM137" s="216">
        <f>300-300</f>
        <v>0</v>
      </c>
      <c r="AN137" s="217"/>
      <c r="AO137" s="217"/>
      <c r="AP137" s="217"/>
      <c r="AQ137" s="217"/>
      <c r="AR137" s="217"/>
      <c r="AS137" s="217"/>
      <c r="AT137" s="216">
        <v>20</v>
      </c>
      <c r="AU137" s="217"/>
      <c r="AV137" s="217"/>
      <c r="AW137" s="217"/>
      <c r="AX137" s="217"/>
      <c r="AY137" s="217"/>
      <c r="AZ137" s="217"/>
      <c r="BA137" s="217"/>
      <c r="BB137" s="217"/>
      <c r="BC137" s="217"/>
      <c r="BD137" s="217"/>
      <c r="BE137" s="217"/>
      <c r="BF137" s="217"/>
      <c r="BG137" s="217"/>
      <c r="BH137" s="217"/>
      <c r="BI137" s="217"/>
      <c r="BJ137" s="217"/>
      <c r="BK137" s="217"/>
      <c r="BL137" s="217"/>
      <c r="BM137" s="217"/>
      <c r="BN137" s="217"/>
      <c r="BO137" s="217"/>
      <c r="BP137" s="216">
        <f>200-200</f>
        <v>0</v>
      </c>
      <c r="BQ137" s="217"/>
      <c r="BR137" s="216">
        <v>5</v>
      </c>
      <c r="BS137" s="216">
        <v>10</v>
      </c>
      <c r="BT137" s="216">
        <f>200-200</f>
        <v>0</v>
      </c>
      <c r="BU137" s="217"/>
      <c r="BV137" s="216">
        <f>200-200</f>
        <v>0</v>
      </c>
      <c r="BW137" s="216">
        <f>200-200</f>
        <v>0</v>
      </c>
      <c r="BX137" s="216">
        <f>200-200</f>
        <v>0</v>
      </c>
      <c r="BY137" s="216">
        <f>200-200</f>
        <v>0</v>
      </c>
      <c r="BZ137" s="217"/>
      <c r="CA137" s="217"/>
      <c r="CB137" s="217"/>
      <c r="CC137" s="216">
        <v>5</v>
      </c>
      <c r="CD137" s="216">
        <f>200-200</f>
        <v>0</v>
      </c>
      <c r="CE137" s="216">
        <f>200-200</f>
        <v>0</v>
      </c>
      <c r="CF137" s="216">
        <f>200-200</f>
        <v>0</v>
      </c>
      <c r="CG137" s="216">
        <f>200-200</f>
        <v>0</v>
      </c>
      <c r="CH137" s="216">
        <f>100-100</f>
        <v>0</v>
      </c>
      <c r="CI137" s="217"/>
      <c r="CJ137" s="216">
        <f>100-100</f>
        <v>0</v>
      </c>
      <c r="CK137" s="216">
        <v>5</v>
      </c>
      <c r="CL137" s="216">
        <f>200-200</f>
        <v>0</v>
      </c>
      <c r="CM137" s="216">
        <f>200-200</f>
        <v>0</v>
      </c>
      <c r="CN137" s="216">
        <f>200-200</f>
        <v>0</v>
      </c>
      <c r="CO137" s="217"/>
      <c r="CP137" s="217"/>
      <c r="CQ137" s="217"/>
      <c r="CR137" s="217"/>
      <c r="CS137" s="217"/>
      <c r="CT137" s="217"/>
      <c r="CU137" s="217"/>
      <c r="CV137" s="217"/>
      <c r="CW137" s="217"/>
      <c r="CX137" s="216">
        <f>200-200</f>
        <v>0</v>
      </c>
      <c r="CY137" s="216">
        <f>100-100</f>
        <v>0</v>
      </c>
      <c r="CZ137" s="217"/>
      <c r="DA137" s="217"/>
      <c r="DB137" s="216">
        <f>100-100</f>
        <v>0</v>
      </c>
      <c r="DC137" s="216">
        <f>100-100</f>
        <v>0</v>
      </c>
      <c r="DD137" s="216">
        <f>100-100</f>
        <v>0</v>
      </c>
      <c r="DE137" s="216">
        <f>100-100</f>
        <v>0</v>
      </c>
      <c r="DF137" s="217"/>
      <c r="DG137" s="217"/>
      <c r="DH137" s="217"/>
      <c r="DI137" s="217"/>
      <c r="DJ137" s="217"/>
      <c r="DK137" s="217"/>
      <c r="DL137" s="217"/>
      <c r="DM137" s="216">
        <f>100-100</f>
        <v>0</v>
      </c>
      <c r="DN137" s="217"/>
      <c r="DO137" s="217"/>
      <c r="DP137" s="217"/>
      <c r="DQ137" s="217"/>
      <c r="DR137" s="217">
        <v>30</v>
      </c>
      <c r="DS137" s="217"/>
      <c r="DT137" s="217"/>
      <c r="DU137" s="217"/>
      <c r="DV137" s="217"/>
      <c r="DW137" s="217"/>
      <c r="DX137" s="217"/>
      <c r="DY137" s="217"/>
      <c r="DZ137" s="217"/>
      <c r="EA137" s="217"/>
      <c r="EB137" s="217"/>
      <c r="EC137" s="216">
        <f>100-100</f>
        <v>0</v>
      </c>
      <c r="ED137" s="217"/>
      <c r="EE137" s="216">
        <f>100-100</f>
        <v>0</v>
      </c>
      <c r="EF137" s="217"/>
      <c r="EG137" s="216">
        <f>100-100</f>
        <v>0</v>
      </c>
      <c r="EH137" s="216">
        <f>100-100</f>
        <v>0</v>
      </c>
      <c r="EI137" s="217"/>
      <c r="EJ137" s="216">
        <f>100-100</f>
        <v>0</v>
      </c>
      <c r="EK137" s="217"/>
      <c r="EL137" s="217"/>
      <c r="EM137" s="217"/>
      <c r="EN137" s="217"/>
      <c r="EO137" s="217"/>
      <c r="EP137" s="216">
        <f>100-100</f>
        <v>0</v>
      </c>
      <c r="EQ137" s="216">
        <f>100-100</f>
        <v>0</v>
      </c>
      <c r="ER137" s="217"/>
      <c r="ES137" s="216">
        <f>100-100</f>
        <v>0</v>
      </c>
      <c r="ET137" s="216">
        <f>100-100</f>
        <v>0</v>
      </c>
      <c r="EU137" s="216">
        <f>100-100</f>
        <v>0</v>
      </c>
      <c r="EV137" s="217"/>
      <c r="EW137" s="216">
        <f>100-100</f>
        <v>0</v>
      </c>
      <c r="EX137" s="216">
        <f>100-100</f>
        <v>0</v>
      </c>
      <c r="EY137" s="217"/>
      <c r="EZ137" s="217"/>
      <c r="FA137" s="216">
        <f>100-100</f>
        <v>0</v>
      </c>
      <c r="FB137" s="217"/>
      <c r="FC137" s="217"/>
      <c r="FD137" s="216">
        <f>100-100</f>
        <v>0</v>
      </c>
      <c r="FE137" s="217"/>
      <c r="FF137" s="217"/>
      <c r="FG137" s="218"/>
      <c r="FH137" s="110" t="s">
        <v>364</v>
      </c>
      <c r="FI137" s="219" t="s">
        <v>365</v>
      </c>
      <c r="FJ137" s="219" t="s">
        <v>431</v>
      </c>
      <c r="FK137" s="219" t="s">
        <v>420</v>
      </c>
      <c r="FL137" s="220">
        <f t="shared" si="20"/>
        <v>75</v>
      </c>
      <c r="FM137" s="5" t="s">
        <v>193</v>
      </c>
    </row>
    <row r="138" spans="1:169" s="5" customFormat="1" ht="15" customHeight="1">
      <c r="A138" s="107" t="s">
        <v>368</v>
      </c>
      <c r="B138" s="107" t="s">
        <v>361</v>
      </c>
      <c r="C138" s="107" t="s">
        <v>418</v>
      </c>
      <c r="D138" s="107" t="s">
        <v>64</v>
      </c>
      <c r="E138" s="108" t="s">
        <v>147</v>
      </c>
      <c r="F138" s="107" t="s">
        <v>363</v>
      </c>
      <c r="G138" s="107" t="s">
        <v>951</v>
      </c>
      <c r="H138" s="217"/>
      <c r="I138" s="217"/>
      <c r="J138" s="217"/>
      <c r="K138" s="217"/>
      <c r="L138" s="217"/>
      <c r="M138" s="217"/>
      <c r="N138" s="216">
        <f>500-500</f>
        <v>0</v>
      </c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  <c r="AB138" s="217"/>
      <c r="AC138" s="217"/>
      <c r="AD138" s="217"/>
      <c r="AE138" s="217"/>
      <c r="AF138" s="217"/>
      <c r="AG138" s="217"/>
      <c r="AH138" s="216">
        <f>500-500</f>
        <v>0</v>
      </c>
      <c r="AI138" s="217"/>
      <c r="AJ138" s="217"/>
      <c r="AK138" s="217"/>
      <c r="AL138" s="217"/>
      <c r="AM138" s="217">
        <v>30</v>
      </c>
      <c r="AN138" s="217"/>
      <c r="AO138" s="216">
        <f>500-500</f>
        <v>0</v>
      </c>
      <c r="AP138" s="217"/>
      <c r="AQ138" s="217"/>
      <c r="AR138" s="217"/>
      <c r="AS138" s="217"/>
      <c r="AT138" s="217"/>
      <c r="AU138" s="217"/>
      <c r="AV138" s="217"/>
      <c r="AW138" s="217"/>
      <c r="AX138" s="217"/>
      <c r="AY138" s="217"/>
      <c r="AZ138" s="217"/>
      <c r="BA138" s="217"/>
      <c r="BB138" s="217"/>
      <c r="BC138" s="217"/>
      <c r="BD138" s="216">
        <f>1000-1000</f>
        <v>0</v>
      </c>
      <c r="BE138" s="217"/>
      <c r="BF138" s="217"/>
      <c r="BG138" s="217"/>
      <c r="BH138" s="217"/>
      <c r="BI138" s="217"/>
      <c r="BJ138" s="217"/>
      <c r="BK138" s="217"/>
      <c r="BL138" s="217"/>
      <c r="BM138" s="217"/>
      <c r="BN138" s="217"/>
      <c r="BO138" s="217"/>
      <c r="BP138" s="217"/>
      <c r="BQ138" s="217"/>
      <c r="BR138" s="217"/>
      <c r="BS138" s="217"/>
      <c r="BT138" s="217"/>
      <c r="BU138" s="217"/>
      <c r="BV138" s="217"/>
      <c r="BW138" s="217"/>
      <c r="BX138" s="217"/>
      <c r="BY138" s="217"/>
      <c r="BZ138" s="217"/>
      <c r="CA138" s="217"/>
      <c r="CB138" s="217"/>
      <c r="CC138" s="217"/>
      <c r="CD138" s="217"/>
      <c r="CE138" s="217"/>
      <c r="CF138" s="217"/>
      <c r="CG138" s="217"/>
      <c r="CH138" s="217"/>
      <c r="CI138" s="217"/>
      <c r="CJ138" s="217"/>
      <c r="CK138" s="217"/>
      <c r="CL138" s="217"/>
      <c r="CM138" s="217"/>
      <c r="CN138" s="217"/>
      <c r="CO138" s="217"/>
      <c r="CP138" s="217"/>
      <c r="CQ138" s="217"/>
      <c r="CR138" s="217"/>
      <c r="CS138" s="217"/>
      <c r="CT138" s="217"/>
      <c r="CU138" s="217"/>
      <c r="CV138" s="217"/>
      <c r="CW138" s="217"/>
      <c r="CX138" s="217"/>
      <c r="CY138" s="217"/>
      <c r="CZ138" s="217"/>
      <c r="DA138" s="217"/>
      <c r="DB138" s="217"/>
      <c r="DC138" s="217"/>
      <c r="DD138" s="217"/>
      <c r="DE138" s="217"/>
      <c r="DF138" s="217"/>
      <c r="DG138" s="217"/>
      <c r="DH138" s="217"/>
      <c r="DI138" s="217"/>
      <c r="DJ138" s="217"/>
      <c r="DK138" s="217"/>
      <c r="DL138" s="217"/>
      <c r="DM138" s="217"/>
      <c r="DN138" s="217"/>
      <c r="DO138" s="217"/>
      <c r="DP138" s="217"/>
      <c r="DQ138" s="217"/>
      <c r="DR138" s="216">
        <f>1000-1000</f>
        <v>0</v>
      </c>
      <c r="DS138" s="217"/>
      <c r="DT138" s="216">
        <f>2000-2000</f>
        <v>0</v>
      </c>
      <c r="DU138" s="217"/>
      <c r="DV138" s="217"/>
      <c r="DW138" s="217"/>
      <c r="DX138" s="217"/>
      <c r="DY138" s="217"/>
      <c r="DZ138" s="217"/>
      <c r="EA138" s="217"/>
      <c r="EB138" s="217"/>
      <c r="EC138" s="217"/>
      <c r="ED138" s="217"/>
      <c r="EE138" s="217"/>
      <c r="EF138" s="217"/>
      <c r="EG138" s="217"/>
      <c r="EH138" s="217"/>
      <c r="EI138" s="217"/>
      <c r="EJ138" s="217"/>
      <c r="EK138" s="217"/>
      <c r="EL138" s="217"/>
      <c r="EM138" s="217"/>
      <c r="EN138" s="217"/>
      <c r="EO138" s="217"/>
      <c r="EP138" s="217"/>
      <c r="EQ138" s="217"/>
      <c r="ER138" s="217"/>
      <c r="ES138" s="217"/>
      <c r="ET138" s="217"/>
      <c r="EU138" s="217"/>
      <c r="EV138" s="217"/>
      <c r="EW138" s="217"/>
      <c r="EX138" s="217"/>
      <c r="EY138" s="217"/>
      <c r="EZ138" s="217"/>
      <c r="FA138" s="217"/>
      <c r="FB138" s="217"/>
      <c r="FC138" s="217"/>
      <c r="FD138" s="217"/>
      <c r="FE138" s="217"/>
      <c r="FF138" s="217"/>
      <c r="FG138" s="218"/>
      <c r="FH138" s="110" t="s">
        <v>364</v>
      </c>
      <c r="FI138" s="219" t="s">
        <v>365</v>
      </c>
      <c r="FJ138" s="219" t="s">
        <v>432</v>
      </c>
      <c r="FK138" s="219" t="s">
        <v>420</v>
      </c>
      <c r="FL138" s="220">
        <f t="shared" si="20"/>
        <v>30</v>
      </c>
      <c r="FM138" s="5" t="s">
        <v>193</v>
      </c>
    </row>
    <row r="139" spans="1:169" s="5" customFormat="1" ht="15" customHeight="1">
      <c r="A139" s="107" t="s">
        <v>368</v>
      </c>
      <c r="B139" s="107" t="s">
        <v>361</v>
      </c>
      <c r="C139" s="107" t="s">
        <v>418</v>
      </c>
      <c r="D139" s="107" t="s">
        <v>63</v>
      </c>
      <c r="E139" s="108" t="s">
        <v>147</v>
      </c>
      <c r="F139" s="107" t="s">
        <v>363</v>
      </c>
      <c r="G139" s="107" t="s">
        <v>951</v>
      </c>
      <c r="H139" s="217"/>
      <c r="I139" s="217"/>
      <c r="J139" s="217"/>
      <c r="K139" s="217"/>
      <c r="L139" s="217"/>
      <c r="M139" s="217"/>
      <c r="N139" s="217"/>
      <c r="O139" s="216">
        <f>500-500</f>
        <v>0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  <c r="AA139" s="217"/>
      <c r="AB139" s="216">
        <f>500-500</f>
        <v>0</v>
      </c>
      <c r="AC139" s="217"/>
      <c r="AD139" s="216">
        <f>500-500</f>
        <v>0</v>
      </c>
      <c r="AE139" s="216">
        <f>500-500</f>
        <v>0</v>
      </c>
      <c r="AF139" s="217"/>
      <c r="AG139" s="217"/>
      <c r="AH139" s="217"/>
      <c r="AI139" s="217"/>
      <c r="AJ139" s="217"/>
      <c r="AK139" s="217"/>
      <c r="AL139" s="217"/>
      <c r="AM139" s="216">
        <f>500-500</f>
        <v>0</v>
      </c>
      <c r="AN139" s="217"/>
      <c r="AO139" s="217">
        <v>30</v>
      </c>
      <c r="AP139" s="217"/>
      <c r="AQ139" s="217"/>
      <c r="AR139" s="217"/>
      <c r="AS139" s="217"/>
      <c r="AT139" s="216">
        <v>50</v>
      </c>
      <c r="AU139" s="217"/>
      <c r="AV139" s="217"/>
      <c r="AW139" s="217"/>
      <c r="AX139" s="217"/>
      <c r="AY139" s="217"/>
      <c r="AZ139" s="216">
        <f>500-500</f>
        <v>0</v>
      </c>
      <c r="BA139" s="217"/>
      <c r="BB139" s="217"/>
      <c r="BC139" s="217"/>
      <c r="BD139" s="217">
        <v>120</v>
      </c>
      <c r="BE139" s="217"/>
      <c r="BF139" s="217"/>
      <c r="BG139" s="217"/>
      <c r="BH139" s="217"/>
      <c r="BI139" s="217"/>
      <c r="BJ139" s="217"/>
      <c r="BK139" s="217"/>
      <c r="BL139" s="217"/>
      <c r="BM139" s="217"/>
      <c r="BN139" s="217"/>
      <c r="BO139" s="217"/>
      <c r="BP139" s="216">
        <v>10</v>
      </c>
      <c r="BQ139" s="216">
        <f>100-100</f>
        <v>0</v>
      </c>
      <c r="BR139" s="216">
        <f>100-100</f>
        <v>0</v>
      </c>
      <c r="BS139" s="216">
        <v>40</v>
      </c>
      <c r="BT139" s="216">
        <v>10</v>
      </c>
      <c r="BU139" s="217"/>
      <c r="BV139" s="216">
        <v>5</v>
      </c>
      <c r="BW139" s="216">
        <f>100-100</f>
        <v>0</v>
      </c>
      <c r="BX139" s="216">
        <f>100-100</f>
        <v>0</v>
      </c>
      <c r="BY139" s="216">
        <f>100-100</f>
        <v>0</v>
      </c>
      <c r="BZ139" s="217"/>
      <c r="CA139" s="217"/>
      <c r="CB139" s="216">
        <f>20-20</f>
        <v>0</v>
      </c>
      <c r="CC139" s="216">
        <v>10</v>
      </c>
      <c r="CD139" s="216">
        <f>80-80</f>
        <v>0</v>
      </c>
      <c r="CE139" s="216">
        <f>80-80</f>
        <v>0</v>
      </c>
      <c r="CF139" s="216">
        <v>10</v>
      </c>
      <c r="CG139" s="216">
        <f>20-20</f>
        <v>0</v>
      </c>
      <c r="CH139" s="216">
        <f>50-50</f>
        <v>0</v>
      </c>
      <c r="CI139" s="216">
        <v>5</v>
      </c>
      <c r="CJ139" s="217">
        <v>5</v>
      </c>
      <c r="CK139" s="216">
        <f>10-10</f>
        <v>0</v>
      </c>
      <c r="CL139" s="216">
        <f>50-50</f>
        <v>0</v>
      </c>
      <c r="CM139" s="216">
        <f>50-50</f>
        <v>0</v>
      </c>
      <c r="CN139" s="216">
        <f>100-100</f>
        <v>0</v>
      </c>
      <c r="CO139" s="217"/>
      <c r="CP139" s="217"/>
      <c r="CQ139" s="217"/>
      <c r="CR139" s="217"/>
      <c r="CS139" s="217"/>
      <c r="CT139" s="217"/>
      <c r="CU139" s="217"/>
      <c r="CV139" s="217"/>
      <c r="CW139" s="217"/>
      <c r="CX139" s="216">
        <f>20-20</f>
        <v>0</v>
      </c>
      <c r="CY139" s="216">
        <f>30-30</f>
        <v>0</v>
      </c>
      <c r="CZ139" s="216">
        <v>2</v>
      </c>
      <c r="DA139" s="216">
        <v>3</v>
      </c>
      <c r="DB139" s="216">
        <v>3</v>
      </c>
      <c r="DC139" s="216">
        <f>30-30</f>
        <v>0</v>
      </c>
      <c r="DD139" s="216">
        <f>30-30</f>
        <v>0</v>
      </c>
      <c r="DE139" s="216">
        <f>50-50</f>
        <v>0</v>
      </c>
      <c r="DF139" s="217"/>
      <c r="DG139" s="217"/>
      <c r="DH139" s="217"/>
      <c r="DI139" s="217"/>
      <c r="DJ139" s="217"/>
      <c r="DK139" s="217"/>
      <c r="DL139" s="217"/>
      <c r="DM139" s="216">
        <f>10-10</f>
        <v>0</v>
      </c>
      <c r="DN139" s="217"/>
      <c r="DO139" s="217"/>
      <c r="DP139" s="217"/>
      <c r="DQ139" s="217"/>
      <c r="DR139" s="217">
        <v>40</v>
      </c>
      <c r="DS139" s="217"/>
      <c r="DT139" s="217"/>
      <c r="DU139" s="217"/>
      <c r="DV139" s="217"/>
      <c r="DW139" s="217"/>
      <c r="DX139" s="217"/>
      <c r="DY139" s="217"/>
      <c r="DZ139" s="217"/>
      <c r="EA139" s="216">
        <f>100-100</f>
        <v>0</v>
      </c>
      <c r="EB139" s="216">
        <f>100-100</f>
        <v>0</v>
      </c>
      <c r="EC139" s="217"/>
      <c r="ED139" s="217"/>
      <c r="EE139" s="217"/>
      <c r="EF139" s="217"/>
      <c r="EG139" s="217"/>
      <c r="EH139" s="216">
        <f>20-20</f>
        <v>0</v>
      </c>
      <c r="EI139" s="217"/>
      <c r="EJ139" s="217"/>
      <c r="EK139" s="217"/>
      <c r="EL139" s="217"/>
      <c r="EM139" s="216">
        <v>5</v>
      </c>
      <c r="EN139" s="217"/>
      <c r="EO139" s="216">
        <f>50-50</f>
        <v>0</v>
      </c>
      <c r="EP139" s="216">
        <f>50-50</f>
        <v>0</v>
      </c>
      <c r="EQ139" s="216">
        <v>5</v>
      </c>
      <c r="ER139" s="217"/>
      <c r="ES139" s="216">
        <f>50-50</f>
        <v>0</v>
      </c>
      <c r="ET139" s="216">
        <f>50-50</f>
        <v>0</v>
      </c>
      <c r="EU139" s="217"/>
      <c r="EV139" s="217"/>
      <c r="EW139" s="216">
        <f>50-50</f>
        <v>0</v>
      </c>
      <c r="EX139" s="216">
        <f>20-20</f>
        <v>0</v>
      </c>
      <c r="EY139" s="217"/>
      <c r="EZ139" s="217"/>
      <c r="FA139" s="216">
        <f>30-30</f>
        <v>0</v>
      </c>
      <c r="FB139" s="217"/>
      <c r="FC139" s="216">
        <f>500-500</f>
        <v>0</v>
      </c>
      <c r="FD139" s="216">
        <f>500-500</f>
        <v>0</v>
      </c>
      <c r="FE139" s="217"/>
      <c r="FF139" s="217"/>
      <c r="FG139" s="218"/>
      <c r="FH139" s="110" t="s">
        <v>364</v>
      </c>
      <c r="FI139" s="219" t="s">
        <v>365</v>
      </c>
      <c r="FJ139" s="219" t="s">
        <v>432</v>
      </c>
      <c r="FK139" s="219" t="s">
        <v>420</v>
      </c>
      <c r="FL139" s="220">
        <f t="shared" si="20"/>
        <v>353</v>
      </c>
      <c r="FM139" s="5" t="s">
        <v>193</v>
      </c>
    </row>
    <row r="140" spans="1:169" s="5" customFormat="1" ht="15" customHeight="1">
      <c r="A140" s="107" t="s">
        <v>361</v>
      </c>
      <c r="B140" s="107" t="s">
        <v>367</v>
      </c>
      <c r="C140" s="107" t="s">
        <v>418</v>
      </c>
      <c r="D140" s="107" t="s">
        <v>64</v>
      </c>
      <c r="E140" s="108" t="s">
        <v>152</v>
      </c>
      <c r="F140" s="107" t="s">
        <v>363</v>
      </c>
      <c r="G140" s="107" t="s">
        <v>834</v>
      </c>
      <c r="H140" s="109"/>
      <c r="I140" s="199">
        <f>100-100</f>
        <v>0</v>
      </c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99">
        <f>200-200</f>
        <v>0</v>
      </c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  <c r="BO140" s="109"/>
      <c r="BP140" s="109"/>
      <c r="BQ140" s="109"/>
      <c r="BR140" s="109"/>
      <c r="BS140" s="109"/>
      <c r="BT140" s="109"/>
      <c r="BU140" s="109"/>
      <c r="BV140" s="109"/>
      <c r="BW140" s="109"/>
      <c r="BX140" s="109"/>
      <c r="BY140" s="109"/>
      <c r="BZ140" s="109"/>
      <c r="CA140" s="109"/>
      <c r="CB140" s="109"/>
      <c r="CC140" s="109"/>
      <c r="CD140" s="109"/>
      <c r="CE140" s="109"/>
      <c r="CF140" s="109"/>
      <c r="CG140" s="109"/>
      <c r="CH140" s="109"/>
      <c r="CI140" s="109"/>
      <c r="CJ140" s="109"/>
      <c r="CK140" s="109"/>
      <c r="CL140" s="109"/>
      <c r="CM140" s="109"/>
      <c r="CN140" s="109"/>
      <c r="CO140" s="109"/>
      <c r="CP140" s="109"/>
      <c r="CQ140" s="109"/>
      <c r="CR140" s="109"/>
      <c r="CS140" s="109"/>
      <c r="CT140" s="109"/>
      <c r="CU140" s="109"/>
      <c r="CV140" s="109"/>
      <c r="CW140" s="109"/>
      <c r="CX140" s="109"/>
      <c r="CY140" s="109"/>
      <c r="CZ140" s="109"/>
      <c r="DA140" s="109"/>
      <c r="DB140" s="109"/>
      <c r="DC140" s="109"/>
      <c r="DD140" s="109"/>
      <c r="DE140" s="109"/>
      <c r="DF140" s="109"/>
      <c r="DG140" s="109"/>
      <c r="DH140" s="109"/>
      <c r="DI140" s="109"/>
      <c r="DJ140" s="109"/>
      <c r="DK140" s="109"/>
      <c r="DL140" s="109"/>
      <c r="DM140" s="109"/>
      <c r="DN140" s="109"/>
      <c r="DO140" s="109"/>
      <c r="DP140" s="109"/>
      <c r="DQ140" s="109"/>
      <c r="DR140" s="109"/>
      <c r="DS140" s="109"/>
      <c r="DT140" s="109"/>
      <c r="DU140" s="109"/>
      <c r="DV140" s="109"/>
      <c r="DW140" s="109"/>
      <c r="DX140" s="109"/>
      <c r="DY140" s="109"/>
      <c r="DZ140" s="109"/>
      <c r="EA140" s="109"/>
      <c r="EB140" s="109"/>
      <c r="EC140" s="109"/>
      <c r="ED140" s="109"/>
      <c r="EE140" s="109"/>
      <c r="EF140" s="109"/>
      <c r="EG140" s="109"/>
      <c r="EH140" s="109"/>
      <c r="EI140" s="109"/>
      <c r="EJ140" s="109"/>
      <c r="EK140" s="109"/>
      <c r="EL140" s="109"/>
      <c r="EM140" s="109"/>
      <c r="EN140" s="109"/>
      <c r="EO140" s="109"/>
      <c r="EP140" s="109"/>
      <c r="EQ140" s="109"/>
      <c r="ER140" s="109"/>
      <c r="ES140" s="109"/>
      <c r="ET140" s="109"/>
      <c r="EU140" s="109"/>
      <c r="EV140" s="109"/>
      <c r="EW140" s="109"/>
      <c r="EX140" s="109"/>
      <c r="EY140" s="109"/>
      <c r="EZ140" s="109"/>
      <c r="FA140" s="109"/>
      <c r="FB140" s="109"/>
      <c r="FC140" s="109"/>
      <c r="FD140" s="109"/>
      <c r="FE140" s="109"/>
      <c r="FF140" s="109"/>
      <c r="FG140" s="112"/>
      <c r="FH140" s="110" t="s">
        <v>364</v>
      </c>
      <c r="FI140" s="111" t="s">
        <v>365</v>
      </c>
      <c r="FJ140" s="111" t="s">
        <v>433</v>
      </c>
      <c r="FK140" s="111" t="s">
        <v>434</v>
      </c>
      <c r="FL140" s="98">
        <f t="shared" si="19"/>
        <v>0</v>
      </c>
      <c r="FM140" s="5" t="s">
        <v>194</v>
      </c>
    </row>
    <row r="141" spans="1:169" s="5" customFormat="1" ht="15" customHeight="1">
      <c r="A141" s="107" t="s">
        <v>361</v>
      </c>
      <c r="B141" s="107" t="s">
        <v>367</v>
      </c>
      <c r="C141" s="107" t="s">
        <v>418</v>
      </c>
      <c r="D141" s="107" t="s">
        <v>63</v>
      </c>
      <c r="E141" s="108" t="s">
        <v>152</v>
      </c>
      <c r="F141" s="107" t="s">
        <v>363</v>
      </c>
      <c r="G141" s="107" t="s">
        <v>834</v>
      </c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99">
        <f>500-500</f>
        <v>0</v>
      </c>
      <c r="AC141" s="109"/>
      <c r="AD141" s="109"/>
      <c r="AE141" s="199">
        <f>500-500</f>
        <v>0</v>
      </c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>
        <v>20</v>
      </c>
      <c r="AP141" s="109"/>
      <c r="AQ141" s="109"/>
      <c r="AR141" s="109"/>
      <c r="AS141" s="109"/>
      <c r="AT141" s="199">
        <v>50</v>
      </c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09"/>
      <c r="BP141" s="199">
        <v>5</v>
      </c>
      <c r="BQ141" s="199">
        <f>1000-1000</f>
        <v>0</v>
      </c>
      <c r="BR141" s="199">
        <f>1000-1000</f>
        <v>0</v>
      </c>
      <c r="BS141" s="199">
        <v>10</v>
      </c>
      <c r="BT141" s="199">
        <v>5</v>
      </c>
      <c r="BU141" s="109"/>
      <c r="BV141" s="199">
        <f>200-200</f>
        <v>0</v>
      </c>
      <c r="BW141" s="109"/>
      <c r="BX141" s="199">
        <f>200-200</f>
        <v>0</v>
      </c>
      <c r="BY141" s="199">
        <f>200-200</f>
        <v>0</v>
      </c>
      <c r="BZ141" s="109"/>
      <c r="CA141" s="109"/>
      <c r="CB141" s="109"/>
      <c r="CC141" s="199">
        <f>500-500</f>
        <v>0</v>
      </c>
      <c r="CD141" s="199">
        <f>500-500</f>
        <v>0</v>
      </c>
      <c r="CE141" s="199">
        <f>500-500</f>
        <v>0</v>
      </c>
      <c r="CF141" s="199">
        <f>500-500</f>
        <v>0</v>
      </c>
      <c r="CG141" s="199">
        <f>500-500</f>
        <v>0</v>
      </c>
      <c r="CH141" s="199">
        <f>100-100</f>
        <v>0</v>
      </c>
      <c r="CI141" s="109"/>
      <c r="CJ141" s="109"/>
      <c r="CK141" s="199">
        <f>50-50</f>
        <v>0</v>
      </c>
      <c r="CL141" s="109"/>
      <c r="CM141" s="199">
        <f>200-200</f>
        <v>0</v>
      </c>
      <c r="CN141" s="199">
        <f>200-200</f>
        <v>0</v>
      </c>
      <c r="CO141" s="109"/>
      <c r="CP141" s="109"/>
      <c r="CQ141" s="109"/>
      <c r="CR141" s="109"/>
      <c r="CS141" s="109"/>
      <c r="CT141" s="109"/>
      <c r="CU141" s="109"/>
      <c r="CV141" s="109"/>
      <c r="CW141" s="109"/>
      <c r="CX141" s="199">
        <f>100-100</f>
        <v>0</v>
      </c>
      <c r="CY141" s="199">
        <f>20-20</f>
        <v>0</v>
      </c>
      <c r="CZ141" s="109"/>
      <c r="DA141" s="109"/>
      <c r="DB141" s="199">
        <f>20-20</f>
        <v>0</v>
      </c>
      <c r="DC141" s="109"/>
      <c r="DD141" s="199">
        <f>20-20</f>
        <v>0</v>
      </c>
      <c r="DE141" s="199">
        <f>20-20</f>
        <v>0</v>
      </c>
      <c r="DF141" s="109"/>
      <c r="DG141" s="109"/>
      <c r="DH141" s="109"/>
      <c r="DI141" s="109"/>
      <c r="DJ141" s="109"/>
      <c r="DK141" s="109"/>
      <c r="DL141" s="109"/>
      <c r="DM141" s="109"/>
      <c r="DN141" s="109"/>
      <c r="DO141" s="109"/>
      <c r="DP141" s="109"/>
      <c r="DQ141" s="109"/>
      <c r="DR141" s="109"/>
      <c r="DS141" s="109"/>
      <c r="DT141" s="109"/>
      <c r="DU141" s="109"/>
      <c r="DV141" s="109"/>
      <c r="DW141" s="109"/>
      <c r="DX141" s="109"/>
      <c r="DY141" s="109"/>
      <c r="DZ141" s="109"/>
      <c r="EA141" s="199">
        <f>500-500</f>
        <v>0</v>
      </c>
      <c r="EB141" s="109"/>
      <c r="EC141" s="109"/>
      <c r="ED141" s="109"/>
      <c r="EE141" s="109"/>
      <c r="EF141" s="109"/>
      <c r="EG141" s="109"/>
      <c r="EH141" s="109"/>
      <c r="EI141" s="109"/>
      <c r="EJ141" s="109"/>
      <c r="EK141" s="109"/>
      <c r="EL141" s="109"/>
      <c r="EM141" s="109"/>
      <c r="EN141" s="109"/>
      <c r="EO141" s="109"/>
      <c r="EP141" s="199">
        <v>5</v>
      </c>
      <c r="EQ141" s="109"/>
      <c r="ER141" s="109"/>
      <c r="ES141" s="109"/>
      <c r="ET141" s="199">
        <f>300-300</f>
        <v>0</v>
      </c>
      <c r="EU141" s="199">
        <f>300-300</f>
        <v>0</v>
      </c>
      <c r="EV141" s="109"/>
      <c r="EW141" s="199">
        <f>300-300</f>
        <v>0</v>
      </c>
      <c r="EX141" s="109"/>
      <c r="EY141" s="109"/>
      <c r="EZ141" s="109"/>
      <c r="FA141" s="199">
        <f>300-300</f>
        <v>0</v>
      </c>
      <c r="FB141" s="109"/>
      <c r="FC141" s="109"/>
      <c r="FD141" s="109"/>
      <c r="FE141" s="109"/>
      <c r="FF141" s="109"/>
      <c r="FG141" s="112"/>
      <c r="FH141" s="110" t="s">
        <v>364</v>
      </c>
      <c r="FI141" s="111" t="s">
        <v>365</v>
      </c>
      <c r="FJ141" s="111" t="s">
        <v>433</v>
      </c>
      <c r="FK141" s="111" t="s">
        <v>434</v>
      </c>
      <c r="FL141" s="98">
        <f t="shared" si="19"/>
        <v>95</v>
      </c>
      <c r="FM141" s="5" t="s">
        <v>194</v>
      </c>
    </row>
    <row r="142" spans="1:169" s="5" customFormat="1" ht="15" customHeight="1">
      <c r="A142" s="107" t="s">
        <v>368</v>
      </c>
      <c r="B142" s="107" t="s">
        <v>367</v>
      </c>
      <c r="C142" s="107" t="s">
        <v>418</v>
      </c>
      <c r="D142" s="107" t="s">
        <v>64</v>
      </c>
      <c r="E142" s="108" t="s">
        <v>153</v>
      </c>
      <c r="F142" s="107" t="s">
        <v>363</v>
      </c>
      <c r="G142" s="107" t="s">
        <v>835</v>
      </c>
      <c r="H142" s="109"/>
      <c r="I142" s="199">
        <f>500-500</f>
        <v>0</v>
      </c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>
        <v>20</v>
      </c>
      <c r="AF142" s="109"/>
      <c r="AG142" s="199">
        <f>800-800</f>
        <v>0</v>
      </c>
      <c r="AH142" s="199">
        <f>800-800</f>
        <v>0</v>
      </c>
      <c r="AI142" s="109"/>
      <c r="AJ142" s="109"/>
      <c r="AK142" s="109"/>
      <c r="AL142" s="109"/>
      <c r="AM142" s="109">
        <v>80</v>
      </c>
      <c r="AN142" s="109"/>
      <c r="AO142" s="199">
        <f>300-300</f>
        <v>0</v>
      </c>
      <c r="AP142" s="109"/>
      <c r="AQ142" s="199">
        <f>300-300</f>
        <v>0</v>
      </c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  <c r="BH142" s="109"/>
      <c r="BI142" s="109"/>
      <c r="BJ142" s="109"/>
      <c r="BK142" s="109"/>
      <c r="BL142" s="109"/>
      <c r="BM142" s="109"/>
      <c r="BN142" s="109"/>
      <c r="BO142" s="109"/>
      <c r="BP142" s="109"/>
      <c r="BQ142" s="109"/>
      <c r="BR142" s="109"/>
      <c r="BS142" s="109"/>
      <c r="BT142" s="109"/>
      <c r="BU142" s="109"/>
      <c r="BV142" s="109"/>
      <c r="BW142" s="109"/>
      <c r="BX142" s="109"/>
      <c r="BY142" s="109"/>
      <c r="BZ142" s="109"/>
      <c r="CA142" s="109"/>
      <c r="CB142" s="109"/>
      <c r="CC142" s="109"/>
      <c r="CD142" s="109"/>
      <c r="CE142" s="109"/>
      <c r="CF142" s="109"/>
      <c r="CG142" s="109"/>
      <c r="CH142" s="109"/>
      <c r="CI142" s="109"/>
      <c r="CJ142" s="109"/>
      <c r="CK142" s="109"/>
      <c r="CL142" s="109"/>
      <c r="CM142" s="109"/>
      <c r="CN142" s="109"/>
      <c r="CO142" s="109"/>
      <c r="CP142" s="109"/>
      <c r="CQ142" s="109"/>
      <c r="CR142" s="109"/>
      <c r="CS142" s="109"/>
      <c r="CT142" s="109"/>
      <c r="CU142" s="109"/>
      <c r="CV142" s="109"/>
      <c r="CW142" s="109"/>
      <c r="CX142" s="109"/>
      <c r="CY142" s="109"/>
      <c r="CZ142" s="109"/>
      <c r="DA142" s="109"/>
      <c r="DB142" s="109"/>
      <c r="DC142" s="109"/>
      <c r="DD142" s="109"/>
      <c r="DE142" s="109"/>
      <c r="DF142" s="109"/>
      <c r="DG142" s="109"/>
      <c r="DH142" s="109"/>
      <c r="DI142" s="109"/>
      <c r="DJ142" s="109"/>
      <c r="DK142" s="109"/>
      <c r="DL142" s="109"/>
      <c r="DM142" s="109"/>
      <c r="DN142" s="109"/>
      <c r="DO142" s="109"/>
      <c r="DP142" s="199">
        <f>500-500</f>
        <v>0</v>
      </c>
      <c r="DQ142" s="109"/>
      <c r="DR142" s="199">
        <f>500-500</f>
        <v>0</v>
      </c>
      <c r="DS142" s="109"/>
      <c r="DT142" s="109"/>
      <c r="DU142" s="109"/>
      <c r="DV142" s="109"/>
      <c r="DW142" s="109"/>
      <c r="DX142" s="109"/>
      <c r="DY142" s="109"/>
      <c r="DZ142" s="109"/>
      <c r="EA142" s="109"/>
      <c r="EB142" s="109"/>
      <c r="EC142" s="109"/>
      <c r="ED142" s="109"/>
      <c r="EE142" s="109"/>
      <c r="EF142" s="109"/>
      <c r="EG142" s="109"/>
      <c r="EH142" s="109"/>
      <c r="EI142" s="109"/>
      <c r="EJ142" s="109"/>
      <c r="EK142" s="109"/>
      <c r="EL142" s="109"/>
      <c r="EM142" s="109"/>
      <c r="EN142" s="109"/>
      <c r="EO142" s="109"/>
      <c r="EP142" s="109"/>
      <c r="EQ142" s="109"/>
      <c r="ER142" s="109"/>
      <c r="ES142" s="109"/>
      <c r="ET142" s="109"/>
      <c r="EU142" s="109"/>
      <c r="EV142" s="109"/>
      <c r="EW142" s="109"/>
      <c r="EX142" s="109"/>
      <c r="EY142" s="109"/>
      <c r="EZ142" s="109"/>
      <c r="FA142" s="109"/>
      <c r="FB142" s="109"/>
      <c r="FC142" s="109"/>
      <c r="FD142" s="109"/>
      <c r="FE142" s="109"/>
      <c r="FF142" s="109"/>
      <c r="FG142" s="112"/>
      <c r="FH142" s="110" t="s">
        <v>364</v>
      </c>
      <c r="FI142" s="111" t="s">
        <v>365</v>
      </c>
      <c r="FJ142" s="111" t="s">
        <v>435</v>
      </c>
      <c r="FK142" s="111" t="s">
        <v>434</v>
      </c>
      <c r="FL142" s="98">
        <f t="shared" si="19"/>
        <v>100</v>
      </c>
      <c r="FM142" s="5" t="s">
        <v>194</v>
      </c>
    </row>
    <row r="143" spans="1:169" s="5" customFormat="1" ht="15" customHeight="1">
      <c r="A143" s="107" t="s">
        <v>368</v>
      </c>
      <c r="B143" s="107" t="s">
        <v>367</v>
      </c>
      <c r="C143" s="107" t="s">
        <v>418</v>
      </c>
      <c r="D143" s="107" t="s">
        <v>63</v>
      </c>
      <c r="E143" s="108" t="s">
        <v>153</v>
      </c>
      <c r="F143" s="107" t="s">
        <v>363</v>
      </c>
      <c r="G143" s="107" t="s">
        <v>835</v>
      </c>
      <c r="H143" s="109"/>
      <c r="I143" s="109"/>
      <c r="J143" s="109"/>
      <c r="K143" s="109"/>
      <c r="L143" s="199">
        <f>500-500</f>
        <v>0</v>
      </c>
      <c r="M143" s="109"/>
      <c r="N143" s="109"/>
      <c r="O143" s="199">
        <f>300-300</f>
        <v>0</v>
      </c>
      <c r="P143" s="109"/>
      <c r="Q143" s="109"/>
      <c r="R143" s="109"/>
      <c r="S143" s="109"/>
      <c r="T143" s="109"/>
      <c r="U143" s="199">
        <f>500-500</f>
        <v>0</v>
      </c>
      <c r="V143" s="109"/>
      <c r="W143" s="109"/>
      <c r="X143" s="109"/>
      <c r="Y143" s="109"/>
      <c r="Z143" s="109"/>
      <c r="AA143" s="109"/>
      <c r="AB143" s="199">
        <f>500-500</f>
        <v>0</v>
      </c>
      <c r="AC143" s="109"/>
      <c r="AD143" s="109"/>
      <c r="AE143" s="199">
        <f>500-500</f>
        <v>0</v>
      </c>
      <c r="AF143" s="109"/>
      <c r="AG143" s="109"/>
      <c r="AH143" s="109"/>
      <c r="AI143" s="109"/>
      <c r="AJ143" s="109"/>
      <c r="AK143" s="109"/>
      <c r="AL143" s="109"/>
      <c r="AM143" s="199">
        <f>500-500</f>
        <v>0</v>
      </c>
      <c r="AN143" s="109"/>
      <c r="AO143" s="109">
        <v>40</v>
      </c>
      <c r="AP143" s="109"/>
      <c r="AQ143" s="109"/>
      <c r="AR143" s="109"/>
      <c r="AS143" s="109"/>
      <c r="AT143" s="199">
        <v>110</v>
      </c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>
        <v>100</v>
      </c>
      <c r="BE143" s="109"/>
      <c r="BF143" s="109"/>
      <c r="BG143" s="109"/>
      <c r="BH143" s="109"/>
      <c r="BI143" s="109"/>
      <c r="BJ143" s="109"/>
      <c r="BK143" s="109"/>
      <c r="BL143" s="109"/>
      <c r="BM143" s="109"/>
      <c r="BN143" s="109"/>
      <c r="BO143" s="109"/>
      <c r="BP143" s="199">
        <v>25</v>
      </c>
      <c r="BQ143" s="199">
        <f>500-500</f>
        <v>0</v>
      </c>
      <c r="BR143" s="199">
        <v>10</v>
      </c>
      <c r="BS143" s="199">
        <v>100</v>
      </c>
      <c r="BT143" s="199">
        <v>20</v>
      </c>
      <c r="BU143" s="109"/>
      <c r="BV143" s="199">
        <f>500-500</f>
        <v>0</v>
      </c>
      <c r="BW143" s="199">
        <f>500-500</f>
        <v>0</v>
      </c>
      <c r="BX143" s="199">
        <f>500-500</f>
        <v>0</v>
      </c>
      <c r="BY143" s="199">
        <f>500-500</f>
        <v>0</v>
      </c>
      <c r="BZ143" s="199">
        <f>500-500</f>
        <v>0</v>
      </c>
      <c r="CA143" s="109"/>
      <c r="CB143" s="199">
        <f>500-500</f>
        <v>0</v>
      </c>
      <c r="CC143" s="199">
        <v>10</v>
      </c>
      <c r="CD143" s="199">
        <f t="shared" ref="CD143:CH143" si="21">300-300</f>
        <v>0</v>
      </c>
      <c r="CE143" s="199">
        <f t="shared" si="21"/>
        <v>0</v>
      </c>
      <c r="CF143" s="199">
        <v>25</v>
      </c>
      <c r="CG143" s="199">
        <v>5</v>
      </c>
      <c r="CH143" s="199">
        <f t="shared" si="21"/>
        <v>0</v>
      </c>
      <c r="CI143" s="109"/>
      <c r="CJ143" s="109"/>
      <c r="CK143" s="199">
        <v>5</v>
      </c>
      <c r="CL143" s="109"/>
      <c r="CM143" s="199">
        <f>300-300</f>
        <v>0</v>
      </c>
      <c r="CN143" s="199">
        <f>300-300</f>
        <v>0</v>
      </c>
      <c r="CO143" s="109"/>
      <c r="CP143" s="109"/>
      <c r="CQ143" s="109"/>
      <c r="CR143" s="109"/>
      <c r="CS143" s="109"/>
      <c r="CT143" s="109"/>
      <c r="CU143" s="109"/>
      <c r="CV143" s="109"/>
      <c r="CW143" s="109"/>
      <c r="CX143" s="199">
        <f>300-300</f>
        <v>0</v>
      </c>
      <c r="CY143" s="199">
        <f>5-5</f>
        <v>0</v>
      </c>
      <c r="CZ143" s="109"/>
      <c r="DA143" s="109"/>
      <c r="DB143" s="199">
        <v>5</v>
      </c>
      <c r="DC143" s="109"/>
      <c r="DD143" s="199">
        <f>5-5</f>
        <v>0</v>
      </c>
      <c r="DE143" s="199">
        <f>5-5</f>
        <v>0</v>
      </c>
      <c r="DF143" s="109"/>
      <c r="DG143" s="109"/>
      <c r="DH143" s="109"/>
      <c r="DI143" s="109"/>
      <c r="DJ143" s="109"/>
      <c r="DK143" s="109"/>
      <c r="DL143" s="109"/>
      <c r="DM143" s="199">
        <f>5-5</f>
        <v>0</v>
      </c>
      <c r="DN143" s="109"/>
      <c r="DO143" s="109"/>
      <c r="DP143" s="109"/>
      <c r="DQ143" s="109"/>
      <c r="DR143" s="109">
        <v>80</v>
      </c>
      <c r="DS143" s="109"/>
      <c r="DT143" s="109"/>
      <c r="DU143" s="109"/>
      <c r="DV143" s="109"/>
      <c r="DW143" s="109"/>
      <c r="DX143" s="109"/>
      <c r="DY143" s="109"/>
      <c r="DZ143" s="109"/>
      <c r="EA143" s="109"/>
      <c r="EB143" s="199">
        <f>100-100</f>
        <v>0</v>
      </c>
      <c r="EC143" s="109"/>
      <c r="ED143" s="109"/>
      <c r="EE143" s="109"/>
      <c r="EF143" s="109"/>
      <c r="EG143" s="109"/>
      <c r="EH143" s="109"/>
      <c r="EI143" s="109"/>
      <c r="EJ143" s="109"/>
      <c r="EK143" s="109"/>
      <c r="EL143" s="109"/>
      <c r="EM143" s="199">
        <v>5</v>
      </c>
      <c r="EN143" s="109"/>
      <c r="EO143" s="199">
        <f>300-300</f>
        <v>0</v>
      </c>
      <c r="EP143" s="199">
        <v>15</v>
      </c>
      <c r="EQ143" s="199">
        <f>300-300</f>
        <v>0</v>
      </c>
      <c r="ER143" s="109"/>
      <c r="ES143" s="199">
        <f>300-300</f>
        <v>0</v>
      </c>
      <c r="ET143" s="199">
        <f>300-300</f>
        <v>0</v>
      </c>
      <c r="EU143" s="109"/>
      <c r="EV143" s="109"/>
      <c r="EW143" s="199">
        <f>300-300</f>
        <v>0</v>
      </c>
      <c r="EX143" s="199">
        <f>20-20</f>
        <v>0</v>
      </c>
      <c r="EY143" s="109"/>
      <c r="EZ143" s="109"/>
      <c r="FA143" s="199">
        <f>10-10</f>
        <v>0</v>
      </c>
      <c r="FB143" s="109"/>
      <c r="FC143" s="109"/>
      <c r="FD143" s="109"/>
      <c r="FE143" s="109"/>
      <c r="FF143" s="109"/>
      <c r="FG143" s="112"/>
      <c r="FH143" s="110" t="s">
        <v>364</v>
      </c>
      <c r="FI143" s="111" t="s">
        <v>365</v>
      </c>
      <c r="FJ143" s="111" t="s">
        <v>435</v>
      </c>
      <c r="FK143" s="111" t="s">
        <v>434</v>
      </c>
      <c r="FL143" s="98">
        <f t="shared" si="19"/>
        <v>555</v>
      </c>
      <c r="FM143" s="5" t="s">
        <v>194</v>
      </c>
    </row>
    <row r="144" spans="1:169" s="5" customFormat="1" ht="15" customHeight="1">
      <c r="A144" s="107" t="s">
        <v>361</v>
      </c>
      <c r="B144" s="107" t="s">
        <v>361</v>
      </c>
      <c r="C144" s="107" t="s">
        <v>418</v>
      </c>
      <c r="D144" s="107" t="s">
        <v>63</v>
      </c>
      <c r="E144" s="108" t="s">
        <v>154</v>
      </c>
      <c r="F144" s="107" t="s">
        <v>363</v>
      </c>
      <c r="G144" s="107" t="s">
        <v>836</v>
      </c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  <c r="BH144" s="109"/>
      <c r="BI144" s="109"/>
      <c r="BJ144" s="109"/>
      <c r="BK144" s="109"/>
      <c r="BL144" s="109"/>
      <c r="BM144" s="109"/>
      <c r="BN144" s="109"/>
      <c r="BO144" s="109"/>
      <c r="BP144" s="109"/>
      <c r="BQ144" s="109"/>
      <c r="BR144" s="109"/>
      <c r="BS144" s="109"/>
      <c r="BT144" s="109"/>
      <c r="BU144" s="109"/>
      <c r="BV144" s="109"/>
      <c r="BW144" s="109"/>
      <c r="BX144" s="109"/>
      <c r="BY144" s="109"/>
      <c r="BZ144" s="109"/>
      <c r="CA144" s="109"/>
      <c r="CB144" s="109"/>
      <c r="CC144" s="199">
        <v>15</v>
      </c>
      <c r="CD144" s="199">
        <f t="shared" ref="CD144:CH144" si="22">1000-1000</f>
        <v>0</v>
      </c>
      <c r="CE144" s="199">
        <f t="shared" si="22"/>
        <v>0</v>
      </c>
      <c r="CF144" s="199">
        <v>25</v>
      </c>
      <c r="CG144" s="199">
        <f t="shared" si="22"/>
        <v>0</v>
      </c>
      <c r="CH144" s="199">
        <f t="shared" si="22"/>
        <v>0</v>
      </c>
      <c r="CI144" s="199">
        <v>8</v>
      </c>
      <c r="CJ144" s="199">
        <v>5</v>
      </c>
      <c r="CK144" s="199">
        <v>5</v>
      </c>
      <c r="CL144" s="109"/>
      <c r="CM144" s="199">
        <f>1000-1000</f>
        <v>0</v>
      </c>
      <c r="CN144" s="199">
        <f>1000-1000</f>
        <v>0</v>
      </c>
      <c r="CO144" s="109"/>
      <c r="CP144" s="199">
        <f>1000-1000</f>
        <v>0</v>
      </c>
      <c r="CQ144" s="109"/>
      <c r="CR144" s="109"/>
      <c r="CS144" s="109"/>
      <c r="CT144" s="109"/>
      <c r="CU144" s="109"/>
      <c r="CV144" s="109"/>
      <c r="CW144" s="109"/>
      <c r="CX144" s="199">
        <f>1000-1000</f>
        <v>0</v>
      </c>
      <c r="CY144" s="199">
        <f>1000-1000</f>
        <v>0</v>
      </c>
      <c r="CZ144" s="199">
        <v>4</v>
      </c>
      <c r="DA144" s="199">
        <v>5</v>
      </c>
      <c r="DB144" s="199">
        <f>1000-1000</f>
        <v>0</v>
      </c>
      <c r="DC144" s="109"/>
      <c r="DD144" s="199">
        <f>1000-1000</f>
        <v>0</v>
      </c>
      <c r="DE144" s="199">
        <f>1000-1000</f>
        <v>0</v>
      </c>
      <c r="DF144" s="109"/>
      <c r="DG144" s="109"/>
      <c r="DH144" s="109"/>
      <c r="DI144" s="109"/>
      <c r="DJ144" s="109"/>
      <c r="DK144" s="109"/>
      <c r="DL144" s="109"/>
      <c r="DM144" s="199">
        <f>1000-1000</f>
        <v>0</v>
      </c>
      <c r="DN144" s="109"/>
      <c r="DO144" s="109"/>
      <c r="DP144" s="109"/>
      <c r="DQ144" s="109"/>
      <c r="DR144" s="109"/>
      <c r="DS144" s="109"/>
      <c r="DT144" s="109"/>
      <c r="DU144" s="109"/>
      <c r="DV144" s="109"/>
      <c r="DW144" s="109"/>
      <c r="DX144" s="109"/>
      <c r="DY144" s="109"/>
      <c r="DZ144" s="109"/>
      <c r="EA144" s="109"/>
      <c r="EB144" s="109"/>
      <c r="EC144" s="109"/>
      <c r="ED144" s="109"/>
      <c r="EE144" s="109"/>
      <c r="EF144" s="109"/>
      <c r="EG144" s="109"/>
      <c r="EH144" s="109"/>
      <c r="EI144" s="109"/>
      <c r="EJ144" s="109"/>
      <c r="EK144" s="109"/>
      <c r="EL144" s="109"/>
      <c r="EM144" s="199">
        <v>5</v>
      </c>
      <c r="EN144" s="109"/>
      <c r="EO144" s="199">
        <f>1000-1000</f>
        <v>0</v>
      </c>
      <c r="EP144" s="199">
        <v>10</v>
      </c>
      <c r="EQ144" s="199">
        <v>5</v>
      </c>
      <c r="ER144" s="109"/>
      <c r="ES144" s="199">
        <f>1000-1000</f>
        <v>0</v>
      </c>
      <c r="ET144" s="199">
        <f>1000-1000</f>
        <v>0</v>
      </c>
      <c r="EU144" s="199">
        <f>1000-1000</f>
        <v>0</v>
      </c>
      <c r="EV144" s="109"/>
      <c r="EW144" s="199">
        <f>1000-1000</f>
        <v>0</v>
      </c>
      <c r="EX144" s="199">
        <f>1000-1000</f>
        <v>0</v>
      </c>
      <c r="EY144" s="109"/>
      <c r="EZ144" s="109"/>
      <c r="FA144" s="199">
        <f>1000-1000</f>
        <v>0</v>
      </c>
      <c r="FB144" s="109"/>
      <c r="FC144" s="109"/>
      <c r="FD144" s="109"/>
      <c r="FE144" s="109"/>
      <c r="FF144" s="109"/>
      <c r="FG144" s="112"/>
      <c r="FH144" s="110" t="s">
        <v>364</v>
      </c>
      <c r="FI144" s="111" t="s">
        <v>365</v>
      </c>
      <c r="FJ144" s="111" t="s">
        <v>436</v>
      </c>
      <c r="FK144" s="111" t="s">
        <v>434</v>
      </c>
      <c r="FL144" s="98">
        <f t="shared" si="19"/>
        <v>87</v>
      </c>
      <c r="FM144" s="5" t="s">
        <v>194</v>
      </c>
    </row>
    <row r="145" spans="1:169" s="5" customFormat="1" ht="15" customHeight="1">
      <c r="A145" s="107" t="s">
        <v>361</v>
      </c>
      <c r="B145" s="107" t="s">
        <v>361</v>
      </c>
      <c r="C145" s="107" t="s">
        <v>418</v>
      </c>
      <c r="D145" s="200" t="s">
        <v>65</v>
      </c>
      <c r="E145" s="108" t="s">
        <v>154</v>
      </c>
      <c r="F145" s="107" t="s">
        <v>363</v>
      </c>
      <c r="G145" s="107" t="s">
        <v>838</v>
      </c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  <c r="BH145" s="109"/>
      <c r="BI145" s="109"/>
      <c r="BJ145" s="109"/>
      <c r="BK145" s="109"/>
      <c r="BL145" s="109"/>
      <c r="BM145" s="109"/>
      <c r="BN145" s="109"/>
      <c r="BO145" s="109"/>
      <c r="BP145" s="109"/>
      <c r="BQ145" s="109"/>
      <c r="BR145" s="109"/>
      <c r="BS145" s="109"/>
      <c r="BT145" s="109"/>
      <c r="BU145" s="109"/>
      <c r="BV145" s="109"/>
      <c r="BW145" s="109"/>
      <c r="BX145" s="109"/>
      <c r="BY145" s="109"/>
      <c r="BZ145" s="109"/>
      <c r="CA145" s="109"/>
      <c r="CB145" s="109"/>
      <c r="CC145" s="109"/>
      <c r="CD145" s="109"/>
      <c r="CE145" s="109"/>
      <c r="CF145" s="109"/>
      <c r="CG145" s="109"/>
      <c r="CH145" s="109"/>
      <c r="CI145" s="109"/>
      <c r="CJ145" s="109"/>
      <c r="CK145" s="109"/>
      <c r="CL145" s="109"/>
      <c r="CM145" s="109"/>
      <c r="CN145" s="109"/>
      <c r="CO145" s="109"/>
      <c r="CP145" s="109"/>
      <c r="CQ145" s="109"/>
      <c r="CR145" s="109"/>
      <c r="CS145" s="109"/>
      <c r="CT145" s="109"/>
      <c r="CU145" s="109"/>
      <c r="CV145" s="109"/>
      <c r="CW145" s="109"/>
      <c r="CX145" s="109"/>
      <c r="CY145" s="109"/>
      <c r="CZ145" s="109"/>
      <c r="DA145" s="109"/>
      <c r="DB145" s="109"/>
      <c r="DC145" s="109"/>
      <c r="DD145" s="109"/>
      <c r="DE145" s="109"/>
      <c r="DF145" s="109"/>
      <c r="DG145" s="109"/>
      <c r="DH145" s="109"/>
      <c r="DI145" s="109"/>
      <c r="DJ145" s="109"/>
      <c r="DK145" s="109"/>
      <c r="DL145" s="109"/>
      <c r="DM145" s="109"/>
      <c r="DN145" s="109"/>
      <c r="DO145" s="109"/>
      <c r="DP145" s="109"/>
      <c r="DQ145" s="109"/>
      <c r="DR145" s="109"/>
      <c r="DS145" s="109"/>
      <c r="DT145" s="109"/>
      <c r="DU145" s="109"/>
      <c r="DV145" s="109"/>
      <c r="DW145" s="109"/>
      <c r="DX145" s="109"/>
      <c r="DY145" s="109"/>
      <c r="DZ145" s="109"/>
      <c r="EA145" s="109"/>
      <c r="EB145" s="109"/>
      <c r="EC145" s="109"/>
      <c r="ED145" s="109"/>
      <c r="EE145" s="109"/>
      <c r="EF145" s="109"/>
      <c r="EG145" s="109"/>
      <c r="EH145" s="109"/>
      <c r="EI145" s="109"/>
      <c r="EJ145" s="109"/>
      <c r="EK145" s="109"/>
      <c r="EL145" s="109"/>
      <c r="EM145" s="109"/>
      <c r="EN145" s="199">
        <f>1000-1000</f>
        <v>0</v>
      </c>
      <c r="EO145" s="109"/>
      <c r="EP145" s="109"/>
      <c r="EQ145" s="109"/>
      <c r="ER145" s="109"/>
      <c r="ES145" s="109"/>
      <c r="ET145" s="109"/>
      <c r="EU145" s="109"/>
      <c r="EV145" s="109"/>
      <c r="EW145" s="109"/>
      <c r="EX145" s="109"/>
      <c r="EY145" s="109"/>
      <c r="EZ145" s="109"/>
      <c r="FA145" s="109"/>
      <c r="FB145" s="109"/>
      <c r="FC145" s="109"/>
      <c r="FD145" s="109"/>
      <c r="FE145" s="109"/>
      <c r="FF145" s="109"/>
      <c r="FG145" s="112"/>
      <c r="FH145" s="110" t="s">
        <v>364</v>
      </c>
      <c r="FI145" s="111" t="s">
        <v>365</v>
      </c>
      <c r="FJ145" s="111" t="s">
        <v>436</v>
      </c>
      <c r="FK145" s="111" t="s">
        <v>434</v>
      </c>
      <c r="FL145" s="98">
        <f t="shared" si="19"/>
        <v>0</v>
      </c>
      <c r="FM145" s="5" t="s">
        <v>194</v>
      </c>
    </row>
    <row r="146" spans="1:169" s="5" customFormat="1" ht="15" customHeight="1">
      <c r="A146" s="107" t="s">
        <v>361</v>
      </c>
      <c r="B146" s="107" t="s">
        <v>367</v>
      </c>
      <c r="C146" s="107" t="s">
        <v>418</v>
      </c>
      <c r="D146" s="107" t="s">
        <v>64</v>
      </c>
      <c r="E146" s="108" t="s">
        <v>154</v>
      </c>
      <c r="F146" s="107" t="s">
        <v>363</v>
      </c>
      <c r="G146" s="107" t="s">
        <v>837</v>
      </c>
      <c r="H146" s="109"/>
      <c r="I146" s="199">
        <f>1000-1000</f>
        <v>0</v>
      </c>
      <c r="J146" s="109"/>
      <c r="K146" s="199">
        <f>1000-1000</f>
        <v>0</v>
      </c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99">
        <f>1000-1000</f>
        <v>0</v>
      </c>
      <c r="AH146" s="199">
        <f>1000-1000</f>
        <v>0</v>
      </c>
      <c r="AI146" s="109"/>
      <c r="AJ146" s="109"/>
      <c r="AK146" s="109"/>
      <c r="AL146" s="109"/>
      <c r="AM146" s="109">
        <v>70</v>
      </c>
      <c r="AN146" s="109"/>
      <c r="AO146" s="199">
        <f>1000-1000</f>
        <v>0</v>
      </c>
      <c r="AP146" s="109"/>
      <c r="AQ146" s="199">
        <f>1000-1000</f>
        <v>0</v>
      </c>
      <c r="AR146" s="109"/>
      <c r="AS146" s="109"/>
      <c r="AT146" s="109"/>
      <c r="AU146" s="109"/>
      <c r="AV146" s="109"/>
      <c r="AW146" s="109"/>
      <c r="AX146" s="109"/>
      <c r="AY146" s="109"/>
      <c r="AZ146" s="109">
        <v>10</v>
      </c>
      <c r="BA146" s="109"/>
      <c r="BB146" s="109"/>
      <c r="BC146" s="109"/>
      <c r="BD146" s="199">
        <f>1000-1000</f>
        <v>0</v>
      </c>
      <c r="BE146" s="109"/>
      <c r="BF146" s="109"/>
      <c r="BG146" s="109"/>
      <c r="BH146" s="109"/>
      <c r="BI146" s="109"/>
      <c r="BJ146" s="109"/>
      <c r="BK146" s="109"/>
      <c r="BL146" s="109"/>
      <c r="BM146" s="109"/>
      <c r="BN146" s="109"/>
      <c r="BO146" s="109"/>
      <c r="BP146" s="109"/>
      <c r="BQ146" s="109"/>
      <c r="BR146" s="109"/>
      <c r="BS146" s="109"/>
      <c r="BT146" s="109"/>
      <c r="BU146" s="109"/>
      <c r="BV146" s="109"/>
      <c r="BW146" s="109"/>
      <c r="BX146" s="109"/>
      <c r="BY146" s="109"/>
      <c r="BZ146" s="109"/>
      <c r="CA146" s="109"/>
      <c r="CB146" s="109"/>
      <c r="CC146" s="109"/>
      <c r="CD146" s="109"/>
      <c r="CE146" s="109"/>
      <c r="CF146" s="109"/>
      <c r="CG146" s="109"/>
      <c r="CH146" s="109"/>
      <c r="CI146" s="109"/>
      <c r="CJ146" s="109"/>
      <c r="CK146" s="109"/>
      <c r="CL146" s="109"/>
      <c r="CM146" s="109"/>
      <c r="CN146" s="109"/>
      <c r="CO146" s="109"/>
      <c r="CP146" s="109"/>
      <c r="CQ146" s="109"/>
      <c r="CR146" s="109"/>
      <c r="CS146" s="109"/>
      <c r="CT146" s="109"/>
      <c r="CU146" s="109"/>
      <c r="CV146" s="109"/>
      <c r="CW146" s="109"/>
      <c r="CX146" s="109"/>
      <c r="CY146" s="109"/>
      <c r="CZ146" s="109"/>
      <c r="DA146" s="109"/>
      <c r="DB146" s="109"/>
      <c r="DC146" s="109"/>
      <c r="DD146" s="109"/>
      <c r="DE146" s="109"/>
      <c r="DF146" s="109"/>
      <c r="DG146" s="109"/>
      <c r="DH146" s="109"/>
      <c r="DI146" s="109"/>
      <c r="DJ146" s="109"/>
      <c r="DK146" s="109"/>
      <c r="DL146" s="109"/>
      <c r="DM146" s="109"/>
      <c r="DN146" s="109"/>
      <c r="DO146" s="109"/>
      <c r="DP146" s="199">
        <f>1000-1000</f>
        <v>0</v>
      </c>
      <c r="DQ146" s="109"/>
      <c r="DR146" s="199">
        <f>1000-1000</f>
        <v>0</v>
      </c>
      <c r="DS146" s="109"/>
      <c r="DT146" s="109"/>
      <c r="DU146" s="109"/>
      <c r="DV146" s="199">
        <f>1000-1000</f>
        <v>0</v>
      </c>
      <c r="DW146" s="109"/>
      <c r="DX146" s="109"/>
      <c r="DY146" s="109"/>
      <c r="DZ146" s="109"/>
      <c r="EA146" s="109"/>
      <c r="EB146" s="109"/>
      <c r="EC146" s="109"/>
      <c r="ED146" s="109"/>
      <c r="EE146" s="109"/>
      <c r="EF146" s="109"/>
      <c r="EG146" s="109"/>
      <c r="EH146" s="109"/>
      <c r="EI146" s="109"/>
      <c r="EJ146" s="109"/>
      <c r="EK146" s="109"/>
      <c r="EL146" s="109"/>
      <c r="EM146" s="109"/>
      <c r="EN146" s="109"/>
      <c r="EO146" s="109"/>
      <c r="EP146" s="109"/>
      <c r="EQ146" s="109"/>
      <c r="ER146" s="109"/>
      <c r="ES146" s="109"/>
      <c r="ET146" s="109"/>
      <c r="EU146" s="109"/>
      <c r="EV146" s="109"/>
      <c r="EW146" s="109"/>
      <c r="EX146" s="109"/>
      <c r="EY146" s="109"/>
      <c r="EZ146" s="109"/>
      <c r="FA146" s="109"/>
      <c r="FB146" s="109"/>
      <c r="FC146" s="109"/>
      <c r="FD146" s="109"/>
      <c r="FE146" s="109"/>
      <c r="FF146" s="109"/>
      <c r="FG146" s="112"/>
      <c r="FH146" s="110" t="s">
        <v>364</v>
      </c>
      <c r="FI146" s="111" t="s">
        <v>365</v>
      </c>
      <c r="FJ146" s="111" t="s">
        <v>436</v>
      </c>
      <c r="FK146" s="111" t="s">
        <v>434</v>
      </c>
      <c r="FL146" s="98">
        <f t="shared" si="19"/>
        <v>80</v>
      </c>
      <c r="FM146" s="5" t="s">
        <v>194</v>
      </c>
    </row>
    <row r="147" spans="1:169" s="5" customFormat="1" ht="15" customHeight="1">
      <c r="A147" s="107" t="s">
        <v>361</v>
      </c>
      <c r="B147" s="107" t="s">
        <v>367</v>
      </c>
      <c r="C147" s="107" t="s">
        <v>418</v>
      </c>
      <c r="D147" s="107" t="s">
        <v>63</v>
      </c>
      <c r="E147" s="108" t="s">
        <v>154</v>
      </c>
      <c r="F147" s="107" t="s">
        <v>363</v>
      </c>
      <c r="G147" s="107" t="s">
        <v>837</v>
      </c>
      <c r="H147" s="109"/>
      <c r="I147" s="109"/>
      <c r="J147" s="109"/>
      <c r="K147" s="109"/>
      <c r="L147" s="199">
        <f>1000-1000</f>
        <v>0</v>
      </c>
      <c r="M147" s="109"/>
      <c r="N147" s="109"/>
      <c r="O147" s="199">
        <f>1000-1000</f>
        <v>0</v>
      </c>
      <c r="P147" s="109"/>
      <c r="Q147" s="109"/>
      <c r="R147" s="109"/>
      <c r="S147" s="109"/>
      <c r="T147" s="109"/>
      <c r="U147" s="199">
        <f>1000-1000</f>
        <v>0</v>
      </c>
      <c r="V147" s="109"/>
      <c r="W147" s="109"/>
      <c r="X147" s="109"/>
      <c r="Y147" s="109"/>
      <c r="Z147" s="109"/>
      <c r="AA147" s="109"/>
      <c r="AB147" s="199">
        <f>1000-1000</f>
        <v>0</v>
      </c>
      <c r="AC147" s="199">
        <f>1000-1000</f>
        <v>0</v>
      </c>
      <c r="AD147" s="199">
        <f>1000-1000</f>
        <v>0</v>
      </c>
      <c r="AE147" s="199">
        <f>1000-1000</f>
        <v>0</v>
      </c>
      <c r="AF147" s="109"/>
      <c r="AG147" s="109"/>
      <c r="AH147" s="109"/>
      <c r="AI147" s="109"/>
      <c r="AJ147" s="109"/>
      <c r="AK147" s="109"/>
      <c r="AL147" s="109"/>
      <c r="AM147" s="199">
        <f>1000-1000</f>
        <v>0</v>
      </c>
      <c r="AN147" s="109"/>
      <c r="AO147" s="109">
        <v>40</v>
      </c>
      <c r="AP147" s="109"/>
      <c r="AQ147" s="109"/>
      <c r="AR147" s="109"/>
      <c r="AS147" s="109"/>
      <c r="AT147" s="199">
        <v>110</v>
      </c>
      <c r="AU147" s="109"/>
      <c r="AV147" s="109"/>
      <c r="AW147" s="109"/>
      <c r="AX147" s="109"/>
      <c r="AY147" s="109"/>
      <c r="AZ147" s="199">
        <f>1000-1000</f>
        <v>0</v>
      </c>
      <c r="BA147" s="109"/>
      <c r="BB147" s="109"/>
      <c r="BC147" s="109"/>
      <c r="BD147" s="109">
        <v>250</v>
      </c>
      <c r="BE147" s="109"/>
      <c r="BF147" s="109"/>
      <c r="BG147" s="109"/>
      <c r="BH147" s="109"/>
      <c r="BI147" s="109"/>
      <c r="BJ147" s="109"/>
      <c r="BK147" s="109"/>
      <c r="BL147" s="109"/>
      <c r="BM147" s="109"/>
      <c r="BN147" s="109"/>
      <c r="BO147" s="109"/>
      <c r="BP147" s="199">
        <v>20</v>
      </c>
      <c r="BQ147" s="199">
        <f>1000-1000</f>
        <v>0</v>
      </c>
      <c r="BR147" s="199">
        <v>5</v>
      </c>
      <c r="BS147" s="199">
        <v>110</v>
      </c>
      <c r="BT147" s="199">
        <v>25</v>
      </c>
      <c r="BU147" s="109"/>
      <c r="BV147" s="199">
        <v>5</v>
      </c>
      <c r="BW147" s="199">
        <f>1000-1000</f>
        <v>0</v>
      </c>
      <c r="BX147" s="199">
        <f>1000-1000</f>
        <v>0</v>
      </c>
      <c r="BY147" s="199">
        <f>1000-1000</f>
        <v>0</v>
      </c>
      <c r="BZ147" s="199">
        <f>1000-1000</f>
        <v>0</v>
      </c>
      <c r="CA147" s="109"/>
      <c r="CB147" s="199">
        <f>1000-1000</f>
        <v>0</v>
      </c>
      <c r="CC147" s="109"/>
      <c r="CD147" s="109"/>
      <c r="CE147" s="109"/>
      <c r="CF147" s="109"/>
      <c r="CG147" s="109"/>
      <c r="CH147" s="109"/>
      <c r="CI147" s="109"/>
      <c r="CJ147" s="109"/>
      <c r="CK147" s="109"/>
      <c r="CL147" s="109"/>
      <c r="CM147" s="109"/>
      <c r="CN147" s="109"/>
      <c r="CO147" s="109"/>
      <c r="CP147" s="109"/>
      <c r="CQ147" s="109"/>
      <c r="CR147" s="109"/>
      <c r="CS147" s="109"/>
      <c r="CT147" s="109"/>
      <c r="CU147" s="109"/>
      <c r="CV147" s="109"/>
      <c r="CW147" s="109"/>
      <c r="CX147" s="109"/>
      <c r="CY147" s="109"/>
      <c r="CZ147" s="109"/>
      <c r="DA147" s="109"/>
      <c r="DB147" s="109"/>
      <c r="DC147" s="109"/>
      <c r="DD147" s="109"/>
      <c r="DE147" s="109"/>
      <c r="DF147" s="109"/>
      <c r="DG147" s="109"/>
      <c r="DH147" s="109"/>
      <c r="DI147" s="109"/>
      <c r="DJ147" s="109"/>
      <c r="DK147" s="109"/>
      <c r="DL147" s="109"/>
      <c r="DM147" s="109"/>
      <c r="DN147" s="109"/>
      <c r="DO147" s="109"/>
      <c r="DP147" s="109"/>
      <c r="DQ147" s="109"/>
      <c r="DR147" s="109">
        <v>70</v>
      </c>
      <c r="DS147" s="109"/>
      <c r="DT147" s="109"/>
      <c r="DU147" s="109"/>
      <c r="DV147" s="109"/>
      <c r="DW147" s="109"/>
      <c r="DX147" s="109"/>
      <c r="DY147" s="109"/>
      <c r="DZ147" s="109"/>
      <c r="EA147" s="109"/>
      <c r="EB147" s="109"/>
      <c r="EC147" s="109"/>
      <c r="ED147" s="109"/>
      <c r="EE147" s="109"/>
      <c r="EF147" s="109"/>
      <c r="EG147" s="109"/>
      <c r="EH147" s="109"/>
      <c r="EI147" s="109"/>
      <c r="EJ147" s="109"/>
      <c r="EK147" s="109"/>
      <c r="EL147" s="109"/>
      <c r="EM147" s="109"/>
      <c r="EN147" s="109"/>
      <c r="EO147" s="109"/>
      <c r="EP147" s="109"/>
      <c r="EQ147" s="109"/>
      <c r="ER147" s="109"/>
      <c r="ES147" s="109"/>
      <c r="ET147" s="109"/>
      <c r="EU147" s="109"/>
      <c r="EV147" s="109"/>
      <c r="EW147" s="109"/>
      <c r="EX147" s="109"/>
      <c r="EY147" s="109"/>
      <c r="EZ147" s="109"/>
      <c r="FA147" s="109"/>
      <c r="FB147" s="109"/>
      <c r="FC147" s="109"/>
      <c r="FD147" s="109"/>
      <c r="FE147" s="109"/>
      <c r="FF147" s="109"/>
      <c r="FG147" s="112"/>
      <c r="FH147" s="110" t="s">
        <v>364</v>
      </c>
      <c r="FI147" s="111" t="s">
        <v>365</v>
      </c>
      <c r="FJ147" s="111" t="s">
        <v>436</v>
      </c>
      <c r="FK147" s="111" t="s">
        <v>434</v>
      </c>
      <c r="FL147" s="98">
        <f t="shared" si="19"/>
        <v>635</v>
      </c>
      <c r="FM147" s="5" t="s">
        <v>194</v>
      </c>
    </row>
    <row r="148" spans="1:169" s="5" customFormat="1" ht="15" customHeight="1">
      <c r="A148" s="107" t="s">
        <v>361</v>
      </c>
      <c r="B148" s="107" t="s">
        <v>367</v>
      </c>
      <c r="C148" s="107" t="s">
        <v>418</v>
      </c>
      <c r="D148" s="200" t="s">
        <v>65</v>
      </c>
      <c r="E148" s="108" t="s">
        <v>154</v>
      </c>
      <c r="F148" s="107" t="s">
        <v>363</v>
      </c>
      <c r="G148" s="107" t="s">
        <v>943</v>
      </c>
      <c r="H148" s="109"/>
      <c r="I148" s="109"/>
      <c r="J148" s="199">
        <f>1000-1000</f>
        <v>0</v>
      </c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9"/>
      <c r="BO148" s="109"/>
      <c r="BP148" s="109"/>
      <c r="BQ148" s="109"/>
      <c r="BR148" s="109"/>
      <c r="BS148" s="109"/>
      <c r="BT148" s="109"/>
      <c r="BU148" s="109"/>
      <c r="BV148" s="109"/>
      <c r="BW148" s="109"/>
      <c r="BX148" s="109"/>
      <c r="BY148" s="109"/>
      <c r="BZ148" s="109"/>
      <c r="CA148" s="109"/>
      <c r="CB148" s="109"/>
      <c r="CC148" s="109"/>
      <c r="CD148" s="109"/>
      <c r="CE148" s="109"/>
      <c r="CF148" s="109"/>
      <c r="CG148" s="109"/>
      <c r="CH148" s="109"/>
      <c r="CI148" s="109"/>
      <c r="CJ148" s="109"/>
      <c r="CK148" s="109"/>
      <c r="CL148" s="109"/>
      <c r="CM148" s="109"/>
      <c r="CN148" s="109"/>
      <c r="CO148" s="109"/>
      <c r="CP148" s="109"/>
      <c r="CQ148" s="109"/>
      <c r="CR148" s="109"/>
      <c r="CS148" s="109"/>
      <c r="CT148" s="109"/>
      <c r="CU148" s="109"/>
      <c r="CV148" s="109">
        <v>5</v>
      </c>
      <c r="CW148" s="109"/>
      <c r="CX148" s="109"/>
      <c r="CY148" s="109"/>
      <c r="CZ148" s="109"/>
      <c r="DA148" s="109"/>
      <c r="DB148" s="109"/>
      <c r="DC148" s="109"/>
      <c r="DD148" s="109"/>
      <c r="DE148" s="109"/>
      <c r="DF148" s="109"/>
      <c r="DG148" s="109"/>
      <c r="DH148" s="109"/>
      <c r="DI148" s="109"/>
      <c r="DJ148" s="109"/>
      <c r="DK148" s="109"/>
      <c r="DL148" s="109"/>
      <c r="DM148" s="109"/>
      <c r="DN148" s="109"/>
      <c r="DO148" s="109"/>
      <c r="DP148" s="109"/>
      <c r="DQ148" s="109"/>
      <c r="DR148" s="109"/>
      <c r="DS148" s="109"/>
      <c r="DT148" s="109"/>
      <c r="DU148" s="109"/>
      <c r="DV148" s="109"/>
      <c r="DW148" s="109"/>
      <c r="DX148" s="109"/>
      <c r="DY148" s="109"/>
      <c r="DZ148" s="109"/>
      <c r="EA148" s="109"/>
      <c r="EB148" s="109"/>
      <c r="EC148" s="109"/>
      <c r="ED148" s="109"/>
      <c r="EE148" s="109"/>
      <c r="EF148" s="109"/>
      <c r="EG148" s="109"/>
      <c r="EH148" s="109"/>
      <c r="EI148" s="109"/>
      <c r="EJ148" s="109"/>
      <c r="EK148" s="109"/>
      <c r="EL148" s="109"/>
      <c r="EM148" s="109"/>
      <c r="EN148" s="109"/>
      <c r="EO148" s="109"/>
      <c r="EP148" s="109"/>
      <c r="EQ148" s="109"/>
      <c r="ER148" s="109"/>
      <c r="ES148" s="109"/>
      <c r="ET148" s="109"/>
      <c r="EU148" s="109"/>
      <c r="EV148" s="109"/>
      <c r="EW148" s="109"/>
      <c r="EX148" s="109"/>
      <c r="EY148" s="109"/>
      <c r="EZ148" s="109"/>
      <c r="FA148" s="109"/>
      <c r="FB148" s="109"/>
      <c r="FC148" s="109"/>
      <c r="FD148" s="109"/>
      <c r="FE148" s="109"/>
      <c r="FF148" s="109"/>
      <c r="FG148" s="112"/>
      <c r="FH148" s="110" t="s">
        <v>364</v>
      </c>
      <c r="FI148" s="111" t="s">
        <v>365</v>
      </c>
      <c r="FJ148" s="111" t="s">
        <v>436</v>
      </c>
      <c r="FK148" s="111" t="s">
        <v>434</v>
      </c>
      <c r="FL148" s="98">
        <f t="shared" si="19"/>
        <v>5</v>
      </c>
      <c r="FM148" s="5" t="s">
        <v>194</v>
      </c>
    </row>
    <row r="149" spans="1:169" s="5" customFormat="1" ht="15" customHeight="1">
      <c r="A149" s="107" t="s">
        <v>368</v>
      </c>
      <c r="B149" s="107" t="s">
        <v>367</v>
      </c>
      <c r="C149" s="107" t="s">
        <v>418</v>
      </c>
      <c r="D149" s="107" t="s">
        <v>64</v>
      </c>
      <c r="E149" s="108" t="s">
        <v>149</v>
      </c>
      <c r="F149" s="107" t="s">
        <v>363</v>
      </c>
      <c r="G149" s="107" t="s">
        <v>956</v>
      </c>
      <c r="H149" s="109"/>
      <c r="I149" s="109"/>
      <c r="J149" s="109"/>
      <c r="K149" s="109"/>
      <c r="L149" s="109"/>
      <c r="M149" s="109"/>
      <c r="N149" s="199">
        <v>0</v>
      </c>
      <c r="O149" s="109"/>
      <c r="P149" s="109"/>
      <c r="Q149" s="109"/>
      <c r="R149" s="109"/>
      <c r="S149" s="109"/>
      <c r="T149" s="199">
        <v>0</v>
      </c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>
        <v>10</v>
      </c>
      <c r="AF149" s="109"/>
      <c r="AG149" s="199">
        <v>0</v>
      </c>
      <c r="AH149" s="199">
        <v>0</v>
      </c>
      <c r="AI149" s="109"/>
      <c r="AJ149" s="109"/>
      <c r="AK149" s="109"/>
      <c r="AL149" s="109"/>
      <c r="AM149" s="109">
        <v>80</v>
      </c>
      <c r="AN149" s="109"/>
      <c r="AO149" s="199">
        <v>0</v>
      </c>
      <c r="AP149" s="199">
        <v>0</v>
      </c>
      <c r="AQ149" s="199">
        <v>0</v>
      </c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99">
        <v>0</v>
      </c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09"/>
      <c r="BU149" s="109"/>
      <c r="BV149" s="109"/>
      <c r="BW149" s="109"/>
      <c r="BX149" s="109"/>
      <c r="BY149" s="109"/>
      <c r="BZ149" s="109"/>
      <c r="CA149" s="109"/>
      <c r="CB149" s="109"/>
      <c r="CC149" s="109"/>
      <c r="CD149" s="109"/>
      <c r="CE149" s="109"/>
      <c r="CF149" s="109"/>
      <c r="CG149" s="109"/>
      <c r="CH149" s="109"/>
      <c r="CI149" s="109"/>
      <c r="CJ149" s="109"/>
      <c r="CK149" s="109"/>
      <c r="CL149" s="109"/>
      <c r="CM149" s="109"/>
      <c r="CN149" s="109"/>
      <c r="CO149" s="109"/>
      <c r="CP149" s="109"/>
      <c r="CQ149" s="109"/>
      <c r="CR149" s="109"/>
      <c r="CS149" s="109"/>
      <c r="CT149" s="109"/>
      <c r="CU149" s="109"/>
      <c r="CV149" s="109"/>
      <c r="CW149" s="109"/>
      <c r="CX149" s="109"/>
      <c r="CY149" s="109"/>
      <c r="CZ149" s="109"/>
      <c r="DA149" s="109"/>
      <c r="DB149" s="109"/>
      <c r="DC149" s="109"/>
      <c r="DD149" s="109"/>
      <c r="DE149" s="109"/>
      <c r="DF149" s="109"/>
      <c r="DG149" s="109"/>
      <c r="DH149" s="109"/>
      <c r="DI149" s="109"/>
      <c r="DJ149" s="109"/>
      <c r="DK149" s="109"/>
      <c r="DL149" s="109"/>
      <c r="DM149" s="109"/>
      <c r="DN149" s="109"/>
      <c r="DO149" s="109"/>
      <c r="DP149" s="109"/>
      <c r="DQ149" s="109"/>
      <c r="DR149" s="199">
        <v>0</v>
      </c>
      <c r="DS149" s="109"/>
      <c r="DT149" s="199">
        <v>0</v>
      </c>
      <c r="DU149" s="109"/>
      <c r="DV149" s="109"/>
      <c r="DW149" s="109"/>
      <c r="DX149" s="109"/>
      <c r="DY149" s="109"/>
      <c r="DZ149" s="109"/>
      <c r="EA149" s="109"/>
      <c r="EB149" s="109"/>
      <c r="EC149" s="109"/>
      <c r="ED149" s="109"/>
      <c r="EE149" s="109"/>
      <c r="EF149" s="109"/>
      <c r="EG149" s="109"/>
      <c r="EH149" s="109"/>
      <c r="EI149" s="109"/>
      <c r="EJ149" s="109"/>
      <c r="EK149" s="109"/>
      <c r="EL149" s="109"/>
      <c r="EM149" s="109"/>
      <c r="EN149" s="109"/>
      <c r="EO149" s="109"/>
      <c r="EP149" s="109"/>
      <c r="EQ149" s="109"/>
      <c r="ER149" s="109"/>
      <c r="ES149" s="109"/>
      <c r="ET149" s="109"/>
      <c r="EU149" s="109"/>
      <c r="EV149" s="109"/>
      <c r="EW149" s="109"/>
      <c r="EX149" s="109"/>
      <c r="EY149" s="109"/>
      <c r="EZ149" s="109"/>
      <c r="FA149" s="109"/>
      <c r="FB149" s="109"/>
      <c r="FC149" s="109"/>
      <c r="FD149" s="109"/>
      <c r="FE149" s="109"/>
      <c r="FF149" s="109"/>
      <c r="FG149" s="112"/>
      <c r="FH149" s="110" t="s">
        <v>364</v>
      </c>
      <c r="FI149" s="111" t="s">
        <v>365</v>
      </c>
      <c r="FJ149" s="111"/>
      <c r="FK149" s="111" t="s">
        <v>437</v>
      </c>
      <c r="FL149" s="220">
        <f t="shared" si="19"/>
        <v>90</v>
      </c>
      <c r="FM149" s="5" t="s">
        <v>195</v>
      </c>
    </row>
    <row r="150" spans="1:169" s="5" customFormat="1" ht="15" customHeight="1">
      <c r="A150" s="107" t="s">
        <v>368</v>
      </c>
      <c r="B150" s="107" t="s">
        <v>367</v>
      </c>
      <c r="C150" s="107" t="s">
        <v>418</v>
      </c>
      <c r="D150" s="107" t="s">
        <v>63</v>
      </c>
      <c r="E150" s="108" t="s">
        <v>149</v>
      </c>
      <c r="F150" s="107" t="s">
        <v>363</v>
      </c>
      <c r="G150" s="107" t="s">
        <v>956</v>
      </c>
      <c r="H150" s="109"/>
      <c r="I150" s="109"/>
      <c r="J150" s="109"/>
      <c r="K150" s="109"/>
      <c r="L150" s="199">
        <v>0</v>
      </c>
      <c r="M150" s="109"/>
      <c r="N150" s="109"/>
      <c r="O150" s="199">
        <v>0</v>
      </c>
      <c r="P150" s="109"/>
      <c r="Q150" s="109"/>
      <c r="R150" s="109"/>
      <c r="S150" s="199">
        <v>0</v>
      </c>
      <c r="T150" s="109"/>
      <c r="U150" s="199">
        <v>0</v>
      </c>
      <c r="V150" s="109"/>
      <c r="W150" s="109"/>
      <c r="X150" s="199">
        <v>0</v>
      </c>
      <c r="Y150" s="199">
        <v>0</v>
      </c>
      <c r="Z150" s="199">
        <v>0</v>
      </c>
      <c r="AA150" s="199">
        <v>0</v>
      </c>
      <c r="AB150" s="199">
        <v>0</v>
      </c>
      <c r="AC150" s="199">
        <v>0</v>
      </c>
      <c r="AD150" s="199">
        <v>0</v>
      </c>
      <c r="AE150" s="199">
        <v>0</v>
      </c>
      <c r="AF150" s="199">
        <v>0</v>
      </c>
      <c r="AG150" s="109"/>
      <c r="AH150" s="109"/>
      <c r="AI150" s="109"/>
      <c r="AJ150" s="109"/>
      <c r="AK150" s="199">
        <v>0</v>
      </c>
      <c r="AL150" s="109"/>
      <c r="AM150" s="199">
        <v>0</v>
      </c>
      <c r="AN150" s="199">
        <v>0</v>
      </c>
      <c r="AO150" s="109">
        <v>60</v>
      </c>
      <c r="AP150" s="109"/>
      <c r="AQ150" s="109"/>
      <c r="AR150" s="199">
        <v>0</v>
      </c>
      <c r="AS150" s="199">
        <v>0</v>
      </c>
      <c r="AT150" s="199">
        <v>160</v>
      </c>
      <c r="AU150" s="109"/>
      <c r="AV150" s="109"/>
      <c r="AW150" s="199">
        <v>0</v>
      </c>
      <c r="AX150" s="109"/>
      <c r="AY150" s="109"/>
      <c r="AZ150" s="199">
        <v>0</v>
      </c>
      <c r="BA150" s="109"/>
      <c r="BB150" s="109"/>
      <c r="BC150" s="109"/>
      <c r="BD150" s="109">
        <v>230</v>
      </c>
      <c r="BE150" s="199">
        <v>0</v>
      </c>
      <c r="BF150" s="199">
        <v>0</v>
      </c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99">
        <v>20</v>
      </c>
      <c r="BQ150" s="199">
        <v>0</v>
      </c>
      <c r="BR150" s="199">
        <v>5</v>
      </c>
      <c r="BS150" s="199">
        <v>70</v>
      </c>
      <c r="BT150" s="199">
        <v>15</v>
      </c>
      <c r="BU150" s="199">
        <v>0</v>
      </c>
      <c r="BV150" s="199">
        <v>5</v>
      </c>
      <c r="BW150" s="199">
        <v>0</v>
      </c>
      <c r="BX150" s="199">
        <v>0</v>
      </c>
      <c r="BY150" s="199">
        <v>0</v>
      </c>
      <c r="BZ150" s="199">
        <v>0</v>
      </c>
      <c r="CA150" s="199">
        <v>0</v>
      </c>
      <c r="CB150" s="199">
        <v>0</v>
      </c>
      <c r="CC150" s="199">
        <v>15</v>
      </c>
      <c r="CD150" s="199">
        <v>0</v>
      </c>
      <c r="CE150" s="199">
        <v>0</v>
      </c>
      <c r="CF150" s="199">
        <v>20</v>
      </c>
      <c r="CG150" s="199">
        <v>5</v>
      </c>
      <c r="CH150" s="199">
        <v>0</v>
      </c>
      <c r="CI150" s="199">
        <v>8</v>
      </c>
      <c r="CJ150" s="199">
        <v>5</v>
      </c>
      <c r="CK150" s="199">
        <v>10</v>
      </c>
      <c r="CL150" s="199">
        <v>0</v>
      </c>
      <c r="CM150" s="199">
        <v>0</v>
      </c>
      <c r="CN150" s="199">
        <v>0</v>
      </c>
      <c r="CO150" s="109"/>
      <c r="CP150" s="109"/>
      <c r="CQ150" s="109"/>
      <c r="CR150" s="109"/>
      <c r="CS150" s="109"/>
      <c r="CT150" s="109"/>
      <c r="CU150" s="109"/>
      <c r="CV150" s="199">
        <v>0</v>
      </c>
      <c r="CW150" s="199">
        <v>0</v>
      </c>
      <c r="CX150" s="199">
        <v>0</v>
      </c>
      <c r="CY150" s="199">
        <v>0</v>
      </c>
      <c r="CZ150" s="199">
        <v>4</v>
      </c>
      <c r="DA150" s="199">
        <v>5</v>
      </c>
      <c r="DB150" s="199">
        <v>5</v>
      </c>
      <c r="DC150" s="199">
        <v>0</v>
      </c>
      <c r="DD150" s="199">
        <v>0</v>
      </c>
      <c r="DE150" s="199">
        <v>0</v>
      </c>
      <c r="DF150" s="109"/>
      <c r="DG150" s="109"/>
      <c r="DH150" s="109"/>
      <c r="DI150" s="109"/>
      <c r="DJ150" s="199">
        <v>0</v>
      </c>
      <c r="DK150" s="199">
        <v>0</v>
      </c>
      <c r="DL150" s="109"/>
      <c r="DM150" s="199">
        <v>0</v>
      </c>
      <c r="DN150" s="109"/>
      <c r="DO150" s="109"/>
      <c r="DP150" s="109"/>
      <c r="DQ150" s="109"/>
      <c r="DR150" s="109">
        <v>100</v>
      </c>
      <c r="DS150" s="109"/>
      <c r="DT150" s="109"/>
      <c r="DU150" s="109"/>
      <c r="DV150" s="109"/>
      <c r="DW150" s="109"/>
      <c r="DX150" s="199">
        <v>0</v>
      </c>
      <c r="DY150" s="199">
        <v>0</v>
      </c>
      <c r="DZ150" s="199">
        <v>0</v>
      </c>
      <c r="EA150" s="199">
        <v>0</v>
      </c>
      <c r="EB150" s="199">
        <v>0</v>
      </c>
      <c r="EC150" s="199">
        <v>0</v>
      </c>
      <c r="ED150" s="109"/>
      <c r="EE150" s="199">
        <v>0</v>
      </c>
      <c r="EF150" s="109"/>
      <c r="EG150" s="109"/>
      <c r="EH150" s="199">
        <v>0</v>
      </c>
      <c r="EI150" s="199">
        <v>0</v>
      </c>
      <c r="EJ150" s="199">
        <v>0</v>
      </c>
      <c r="EK150" s="109"/>
      <c r="EL150" s="109"/>
      <c r="EM150" s="199">
        <v>10</v>
      </c>
      <c r="EN150" s="109"/>
      <c r="EO150" s="109"/>
      <c r="EP150" s="199">
        <v>10</v>
      </c>
      <c r="EQ150" s="199">
        <v>5</v>
      </c>
      <c r="ER150" s="109"/>
      <c r="ES150" s="199">
        <v>0</v>
      </c>
      <c r="ET150" s="199">
        <v>0</v>
      </c>
      <c r="EU150" s="199">
        <v>0</v>
      </c>
      <c r="EV150" s="109"/>
      <c r="EW150" s="199">
        <v>0</v>
      </c>
      <c r="EX150" s="199">
        <v>0</v>
      </c>
      <c r="EY150" s="109"/>
      <c r="EZ150" s="109"/>
      <c r="FA150" s="199">
        <v>0</v>
      </c>
      <c r="FB150" s="109"/>
      <c r="FC150" s="199">
        <v>60</v>
      </c>
      <c r="FD150" s="199">
        <v>0</v>
      </c>
      <c r="FE150" s="109"/>
      <c r="FF150" s="109"/>
      <c r="FG150" s="112"/>
      <c r="FH150" s="110" t="s">
        <v>364</v>
      </c>
      <c r="FI150" s="111" t="s">
        <v>365</v>
      </c>
      <c r="FJ150" s="111"/>
      <c r="FK150" s="111" t="s">
        <v>437</v>
      </c>
      <c r="FL150" s="220">
        <f t="shared" si="19"/>
        <v>827</v>
      </c>
      <c r="FM150" s="5" t="s">
        <v>195</v>
      </c>
    </row>
    <row r="151" spans="1:169" s="5" customFormat="1" ht="15" customHeight="1">
      <c r="A151" s="107" t="s">
        <v>368</v>
      </c>
      <c r="B151" s="107" t="s">
        <v>367</v>
      </c>
      <c r="C151" s="107" t="s">
        <v>418</v>
      </c>
      <c r="D151" s="107" t="s">
        <v>9</v>
      </c>
      <c r="E151" s="108" t="s">
        <v>149</v>
      </c>
      <c r="F151" s="107" t="s">
        <v>363</v>
      </c>
      <c r="G151" s="107" t="s">
        <v>957</v>
      </c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09"/>
      <c r="BU151" s="109"/>
      <c r="BV151" s="109"/>
      <c r="BW151" s="109"/>
      <c r="BX151" s="109"/>
      <c r="BY151" s="109"/>
      <c r="BZ151" s="109"/>
      <c r="CA151" s="109"/>
      <c r="CB151" s="109"/>
      <c r="CC151" s="109"/>
      <c r="CD151" s="109"/>
      <c r="CE151" s="109"/>
      <c r="CF151" s="109"/>
      <c r="CG151" s="109"/>
      <c r="CH151" s="109"/>
      <c r="CI151" s="109"/>
      <c r="CJ151" s="109"/>
      <c r="CK151" s="109"/>
      <c r="CL151" s="109"/>
      <c r="CM151" s="109"/>
      <c r="CN151" s="109"/>
      <c r="CO151" s="109"/>
      <c r="CP151" s="109"/>
      <c r="CQ151" s="109"/>
      <c r="CR151" s="109"/>
      <c r="CS151" s="109"/>
      <c r="CT151" s="109"/>
      <c r="CU151" s="109"/>
      <c r="CV151" s="109">
        <v>2</v>
      </c>
      <c r="CW151" s="109"/>
      <c r="CX151" s="109"/>
      <c r="CY151" s="109"/>
      <c r="CZ151" s="109"/>
      <c r="DA151" s="109"/>
      <c r="DB151" s="109"/>
      <c r="DC151" s="109"/>
      <c r="DD151" s="109"/>
      <c r="DE151" s="109"/>
      <c r="DF151" s="109"/>
      <c r="DG151" s="109"/>
      <c r="DH151" s="109"/>
      <c r="DI151" s="109"/>
      <c r="DJ151" s="109">
        <v>3</v>
      </c>
      <c r="DK151" s="109"/>
      <c r="DL151" s="109"/>
      <c r="DM151" s="109"/>
      <c r="DN151" s="109"/>
      <c r="DO151" s="109"/>
      <c r="DP151" s="109"/>
      <c r="DQ151" s="109"/>
      <c r="DR151" s="109"/>
      <c r="DS151" s="109"/>
      <c r="DT151" s="109"/>
      <c r="DU151" s="109"/>
      <c r="DV151" s="109"/>
      <c r="DW151" s="109"/>
      <c r="DX151" s="109"/>
      <c r="DY151" s="109"/>
      <c r="DZ151" s="109"/>
      <c r="EA151" s="109"/>
      <c r="EB151" s="109"/>
      <c r="EC151" s="109"/>
      <c r="ED151" s="109"/>
      <c r="EE151" s="109"/>
      <c r="EF151" s="109"/>
      <c r="EG151" s="109"/>
      <c r="EH151" s="109"/>
      <c r="EI151" s="109"/>
      <c r="EJ151" s="109"/>
      <c r="EK151" s="109"/>
      <c r="EL151" s="109"/>
      <c r="EM151" s="109"/>
      <c r="EN151" s="109"/>
      <c r="EO151" s="109"/>
      <c r="EP151" s="109"/>
      <c r="EQ151" s="109"/>
      <c r="ER151" s="109"/>
      <c r="ES151" s="109"/>
      <c r="ET151" s="109"/>
      <c r="EU151" s="109"/>
      <c r="EV151" s="109"/>
      <c r="EW151" s="109"/>
      <c r="EX151" s="109"/>
      <c r="EY151" s="109"/>
      <c r="EZ151" s="109"/>
      <c r="FA151" s="109"/>
      <c r="FB151" s="109"/>
      <c r="FC151" s="109"/>
      <c r="FD151" s="109"/>
      <c r="FE151" s="109"/>
      <c r="FF151" s="109"/>
      <c r="FG151" s="112"/>
      <c r="FH151" s="110" t="s">
        <v>364</v>
      </c>
      <c r="FI151" s="111" t="s">
        <v>365</v>
      </c>
      <c r="FJ151" s="111"/>
      <c r="FK151" s="111" t="s">
        <v>437</v>
      </c>
      <c r="FL151" s="220">
        <f t="shared" si="19"/>
        <v>5</v>
      </c>
      <c r="FM151" s="5" t="s">
        <v>195</v>
      </c>
    </row>
    <row r="152" spans="1:169" s="5" customFormat="1" ht="15" customHeight="1">
      <c r="A152" s="107"/>
      <c r="B152" s="107"/>
      <c r="C152" s="107"/>
      <c r="D152" s="107"/>
      <c r="E152" s="108"/>
      <c r="F152" s="107"/>
      <c r="G152" s="107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09"/>
      <c r="BU152" s="109"/>
      <c r="BV152" s="109"/>
      <c r="BW152" s="109"/>
      <c r="BX152" s="109"/>
      <c r="BY152" s="109"/>
      <c r="BZ152" s="109"/>
      <c r="CA152" s="109"/>
      <c r="CB152" s="109"/>
      <c r="CC152" s="109"/>
      <c r="CD152" s="109"/>
      <c r="CE152" s="109"/>
      <c r="CF152" s="109"/>
      <c r="CG152" s="109"/>
      <c r="CH152" s="109"/>
      <c r="CI152" s="109"/>
      <c r="CJ152" s="109"/>
      <c r="CK152" s="109"/>
      <c r="CL152" s="109"/>
      <c r="CM152" s="109"/>
      <c r="CN152" s="109"/>
      <c r="CO152" s="109"/>
      <c r="CP152" s="109"/>
      <c r="CQ152" s="109"/>
      <c r="CR152" s="109"/>
      <c r="CS152" s="109"/>
      <c r="CT152" s="109"/>
      <c r="CU152" s="109"/>
      <c r="CV152" s="109"/>
      <c r="CW152" s="109"/>
      <c r="CX152" s="109"/>
      <c r="CY152" s="109"/>
      <c r="CZ152" s="109"/>
      <c r="DA152" s="109"/>
      <c r="DB152" s="109"/>
      <c r="DC152" s="109"/>
      <c r="DD152" s="109"/>
      <c r="DE152" s="109"/>
      <c r="DF152" s="109"/>
      <c r="DG152" s="109"/>
      <c r="DH152" s="109"/>
      <c r="DI152" s="109"/>
      <c r="DJ152" s="109"/>
      <c r="DK152" s="109"/>
      <c r="DL152" s="109"/>
      <c r="DM152" s="109"/>
      <c r="DN152" s="109"/>
      <c r="DO152" s="109"/>
      <c r="DP152" s="109"/>
      <c r="DQ152" s="109"/>
      <c r="DR152" s="109"/>
      <c r="DS152" s="109"/>
      <c r="DT152" s="109"/>
      <c r="DU152" s="109"/>
      <c r="DV152" s="109"/>
      <c r="DW152" s="109"/>
      <c r="DX152" s="109"/>
      <c r="DY152" s="109"/>
      <c r="DZ152" s="109"/>
      <c r="EA152" s="109"/>
      <c r="EB152" s="109"/>
      <c r="EC152" s="109"/>
      <c r="ED152" s="109"/>
      <c r="EE152" s="109"/>
      <c r="EF152" s="109"/>
      <c r="EG152" s="109"/>
      <c r="EH152" s="109"/>
      <c r="EI152" s="109"/>
      <c r="EJ152" s="109"/>
      <c r="EK152" s="109"/>
      <c r="EL152" s="109"/>
      <c r="EM152" s="109"/>
      <c r="EN152" s="109"/>
      <c r="EO152" s="109"/>
      <c r="EP152" s="109"/>
      <c r="EQ152" s="109"/>
      <c r="ER152" s="109"/>
      <c r="ES152" s="109"/>
      <c r="ET152" s="109"/>
      <c r="EU152" s="109"/>
      <c r="EV152" s="109"/>
      <c r="EW152" s="109"/>
      <c r="EX152" s="109"/>
      <c r="EY152" s="109"/>
      <c r="EZ152" s="109"/>
      <c r="FA152" s="109"/>
      <c r="FB152" s="109"/>
      <c r="FC152" s="109"/>
      <c r="FD152" s="109"/>
      <c r="FE152" s="109"/>
      <c r="FF152" s="109"/>
      <c r="FG152" s="112"/>
      <c r="FH152" s="110"/>
      <c r="FI152" s="111"/>
      <c r="FJ152" s="111"/>
      <c r="FK152" s="111"/>
      <c r="FL152" s="98">
        <f t="shared" si="19"/>
        <v>0</v>
      </c>
    </row>
    <row r="153" spans="1:169" s="5" customFormat="1" ht="15" customHeight="1">
      <c r="A153" s="107"/>
      <c r="B153" s="107"/>
      <c r="C153" s="107"/>
      <c r="D153" s="107"/>
      <c r="E153" s="108"/>
      <c r="F153" s="107"/>
      <c r="G153" s="107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  <c r="BS153" s="109"/>
      <c r="BT153" s="109"/>
      <c r="BU153" s="109"/>
      <c r="BV153" s="109"/>
      <c r="BW153" s="109"/>
      <c r="BX153" s="109"/>
      <c r="BY153" s="109"/>
      <c r="BZ153" s="109"/>
      <c r="CA153" s="109"/>
      <c r="CB153" s="109"/>
      <c r="CC153" s="109"/>
      <c r="CD153" s="109"/>
      <c r="CE153" s="109"/>
      <c r="CF153" s="109"/>
      <c r="CG153" s="109"/>
      <c r="CH153" s="109"/>
      <c r="CI153" s="109"/>
      <c r="CJ153" s="109"/>
      <c r="CK153" s="109"/>
      <c r="CL153" s="109"/>
      <c r="CM153" s="109"/>
      <c r="CN153" s="109"/>
      <c r="CO153" s="109"/>
      <c r="CP153" s="109"/>
      <c r="CQ153" s="109"/>
      <c r="CR153" s="109"/>
      <c r="CS153" s="109"/>
      <c r="CT153" s="109"/>
      <c r="CU153" s="109"/>
      <c r="CV153" s="109"/>
      <c r="CW153" s="109"/>
      <c r="CX153" s="109"/>
      <c r="CY153" s="109"/>
      <c r="CZ153" s="109"/>
      <c r="DA153" s="109"/>
      <c r="DB153" s="109"/>
      <c r="DC153" s="109"/>
      <c r="DD153" s="109"/>
      <c r="DE153" s="109"/>
      <c r="DF153" s="109"/>
      <c r="DG153" s="109"/>
      <c r="DH153" s="109"/>
      <c r="DI153" s="109"/>
      <c r="DJ153" s="109"/>
      <c r="DK153" s="109"/>
      <c r="DL153" s="109"/>
      <c r="DM153" s="109"/>
      <c r="DN153" s="109"/>
      <c r="DO153" s="109"/>
      <c r="DP153" s="109"/>
      <c r="DQ153" s="109"/>
      <c r="DR153" s="109"/>
      <c r="DS153" s="109"/>
      <c r="DT153" s="109"/>
      <c r="DU153" s="109"/>
      <c r="DV153" s="109"/>
      <c r="DW153" s="109"/>
      <c r="DX153" s="109"/>
      <c r="DY153" s="109"/>
      <c r="DZ153" s="109"/>
      <c r="EA153" s="109"/>
      <c r="EB153" s="109"/>
      <c r="EC153" s="109"/>
      <c r="ED153" s="109"/>
      <c r="EE153" s="109"/>
      <c r="EF153" s="109"/>
      <c r="EG153" s="109"/>
      <c r="EH153" s="109"/>
      <c r="EI153" s="109"/>
      <c r="EJ153" s="109"/>
      <c r="EK153" s="109"/>
      <c r="EL153" s="109"/>
      <c r="EM153" s="109"/>
      <c r="EN153" s="109"/>
      <c r="EO153" s="109"/>
      <c r="EP153" s="109"/>
      <c r="EQ153" s="109"/>
      <c r="ER153" s="109"/>
      <c r="ES153" s="109"/>
      <c r="ET153" s="109"/>
      <c r="EU153" s="109"/>
      <c r="EV153" s="109"/>
      <c r="EW153" s="109"/>
      <c r="EX153" s="109"/>
      <c r="EY153" s="109"/>
      <c r="EZ153" s="109"/>
      <c r="FA153" s="109"/>
      <c r="FB153" s="109"/>
      <c r="FC153" s="109"/>
      <c r="FD153" s="109"/>
      <c r="FE153" s="109"/>
      <c r="FF153" s="109"/>
      <c r="FG153" s="112"/>
      <c r="FH153" s="110"/>
      <c r="FI153" s="111"/>
      <c r="FJ153" s="111"/>
      <c r="FK153" s="111"/>
      <c r="FL153" s="98">
        <f t="shared" si="19"/>
        <v>0</v>
      </c>
    </row>
    <row r="154" spans="1:169" ht="18" customHeight="1">
      <c r="A154" s="79"/>
      <c r="B154" s="15"/>
      <c r="C154" s="15"/>
      <c r="D154" s="34"/>
      <c r="E154" s="16" t="s">
        <v>5</v>
      </c>
      <c r="F154" s="16"/>
      <c r="G154" s="24"/>
      <c r="H154" s="24">
        <f t="shared" ref="H154:AM154" si="23">SUM(H115:H153)</f>
        <v>0</v>
      </c>
      <c r="I154" s="24">
        <f t="shared" si="23"/>
        <v>0</v>
      </c>
      <c r="J154" s="24">
        <f t="shared" si="23"/>
        <v>0</v>
      </c>
      <c r="K154" s="24">
        <f t="shared" si="23"/>
        <v>0</v>
      </c>
      <c r="L154" s="24">
        <f t="shared" si="23"/>
        <v>0</v>
      </c>
      <c r="M154" s="24">
        <f t="shared" si="23"/>
        <v>0</v>
      </c>
      <c r="N154" s="24">
        <f t="shared" si="23"/>
        <v>0</v>
      </c>
      <c r="O154" s="24">
        <f t="shared" si="23"/>
        <v>0</v>
      </c>
      <c r="P154" s="24">
        <f t="shared" si="23"/>
        <v>0</v>
      </c>
      <c r="Q154" s="24">
        <f t="shared" si="23"/>
        <v>0</v>
      </c>
      <c r="R154" s="24">
        <f t="shared" si="23"/>
        <v>0</v>
      </c>
      <c r="S154" s="24">
        <f t="shared" si="23"/>
        <v>0</v>
      </c>
      <c r="T154" s="24">
        <f t="shared" si="23"/>
        <v>0</v>
      </c>
      <c r="U154" s="24">
        <f t="shared" si="23"/>
        <v>0</v>
      </c>
      <c r="V154" s="24">
        <f t="shared" si="23"/>
        <v>0</v>
      </c>
      <c r="W154" s="24">
        <f t="shared" si="23"/>
        <v>0</v>
      </c>
      <c r="X154" s="24">
        <f t="shared" si="23"/>
        <v>0</v>
      </c>
      <c r="Y154" s="24">
        <f t="shared" si="23"/>
        <v>0</v>
      </c>
      <c r="Z154" s="24">
        <f t="shared" si="23"/>
        <v>0</v>
      </c>
      <c r="AA154" s="24">
        <f t="shared" si="23"/>
        <v>0</v>
      </c>
      <c r="AB154" s="24">
        <f t="shared" si="23"/>
        <v>0</v>
      </c>
      <c r="AC154" s="24">
        <f t="shared" si="23"/>
        <v>0</v>
      </c>
      <c r="AD154" s="24">
        <f t="shared" si="23"/>
        <v>0</v>
      </c>
      <c r="AE154" s="24">
        <f t="shared" si="23"/>
        <v>70</v>
      </c>
      <c r="AF154" s="24">
        <f t="shared" si="23"/>
        <v>0</v>
      </c>
      <c r="AG154" s="24">
        <f t="shared" si="23"/>
        <v>0</v>
      </c>
      <c r="AH154" s="24">
        <f t="shared" si="23"/>
        <v>0</v>
      </c>
      <c r="AI154" s="24">
        <f t="shared" si="23"/>
        <v>0</v>
      </c>
      <c r="AJ154" s="24">
        <f t="shared" si="23"/>
        <v>0</v>
      </c>
      <c r="AK154" s="24">
        <f t="shared" si="23"/>
        <v>0</v>
      </c>
      <c r="AL154" s="24">
        <f t="shared" si="23"/>
        <v>0</v>
      </c>
      <c r="AM154" s="24">
        <f t="shared" si="23"/>
        <v>500</v>
      </c>
      <c r="AN154" s="24">
        <f t="shared" ref="AN154:BS154" si="24">SUM(AN115:AN153)</f>
        <v>0</v>
      </c>
      <c r="AO154" s="24">
        <f t="shared" si="24"/>
        <v>320</v>
      </c>
      <c r="AP154" s="24">
        <f t="shared" si="24"/>
        <v>0</v>
      </c>
      <c r="AQ154" s="24">
        <f t="shared" si="24"/>
        <v>0</v>
      </c>
      <c r="AR154" s="24">
        <f t="shared" si="24"/>
        <v>0</v>
      </c>
      <c r="AS154" s="24">
        <f t="shared" si="24"/>
        <v>0</v>
      </c>
      <c r="AT154" s="24">
        <f t="shared" si="24"/>
        <v>950</v>
      </c>
      <c r="AU154" s="24">
        <f t="shared" si="24"/>
        <v>0</v>
      </c>
      <c r="AV154" s="24">
        <f t="shared" si="24"/>
        <v>0</v>
      </c>
      <c r="AW154" s="24">
        <f t="shared" si="24"/>
        <v>0</v>
      </c>
      <c r="AX154" s="24">
        <f t="shared" si="24"/>
        <v>0</v>
      </c>
      <c r="AY154" s="24">
        <f t="shared" si="24"/>
        <v>0</v>
      </c>
      <c r="AZ154" s="24">
        <f t="shared" si="24"/>
        <v>10</v>
      </c>
      <c r="BA154" s="24">
        <f t="shared" si="24"/>
        <v>0</v>
      </c>
      <c r="BB154" s="24">
        <f t="shared" si="24"/>
        <v>0</v>
      </c>
      <c r="BC154" s="24">
        <f t="shared" si="24"/>
        <v>0</v>
      </c>
      <c r="BD154" s="24">
        <f t="shared" si="24"/>
        <v>1360</v>
      </c>
      <c r="BE154" s="24">
        <f t="shared" si="24"/>
        <v>0</v>
      </c>
      <c r="BF154" s="24">
        <f t="shared" si="24"/>
        <v>0</v>
      </c>
      <c r="BG154" s="24">
        <f t="shared" si="24"/>
        <v>0</v>
      </c>
      <c r="BH154" s="24">
        <f t="shared" si="24"/>
        <v>0</v>
      </c>
      <c r="BI154" s="24">
        <f t="shared" si="24"/>
        <v>0</v>
      </c>
      <c r="BJ154" s="24">
        <f t="shared" si="24"/>
        <v>0</v>
      </c>
      <c r="BK154" s="24">
        <f t="shared" si="24"/>
        <v>0</v>
      </c>
      <c r="BL154" s="24">
        <f t="shared" si="24"/>
        <v>0</v>
      </c>
      <c r="BM154" s="24">
        <f t="shared" si="24"/>
        <v>0</v>
      </c>
      <c r="BN154" s="24">
        <f t="shared" si="24"/>
        <v>0</v>
      </c>
      <c r="BO154" s="24">
        <f t="shared" si="24"/>
        <v>0</v>
      </c>
      <c r="BP154" s="24">
        <f t="shared" si="24"/>
        <v>135</v>
      </c>
      <c r="BQ154" s="24">
        <f t="shared" si="24"/>
        <v>0</v>
      </c>
      <c r="BR154" s="24">
        <f t="shared" si="24"/>
        <v>45</v>
      </c>
      <c r="BS154" s="24">
        <f t="shared" si="24"/>
        <v>580</v>
      </c>
      <c r="BT154" s="24">
        <f t="shared" ref="BT154:CY154" si="25">SUM(BT115:BT153)</f>
        <v>115</v>
      </c>
      <c r="BU154" s="24">
        <f t="shared" si="25"/>
        <v>0</v>
      </c>
      <c r="BV154" s="24">
        <f t="shared" si="25"/>
        <v>25</v>
      </c>
      <c r="BW154" s="24">
        <f t="shared" si="25"/>
        <v>0</v>
      </c>
      <c r="BX154" s="24">
        <f t="shared" si="25"/>
        <v>0</v>
      </c>
      <c r="BY154" s="24">
        <f t="shared" si="25"/>
        <v>0</v>
      </c>
      <c r="BZ154" s="24">
        <f t="shared" si="25"/>
        <v>0</v>
      </c>
      <c r="CA154" s="24">
        <f t="shared" si="25"/>
        <v>0</v>
      </c>
      <c r="CB154" s="24">
        <f t="shared" si="25"/>
        <v>0</v>
      </c>
      <c r="CC154" s="24">
        <f t="shared" si="25"/>
        <v>100</v>
      </c>
      <c r="CD154" s="24">
        <f t="shared" si="25"/>
        <v>0</v>
      </c>
      <c r="CE154" s="24">
        <f t="shared" si="25"/>
        <v>0</v>
      </c>
      <c r="CF154" s="24">
        <f t="shared" si="25"/>
        <v>185</v>
      </c>
      <c r="CG154" s="24">
        <f t="shared" si="25"/>
        <v>30</v>
      </c>
      <c r="CH154" s="24">
        <f t="shared" si="25"/>
        <v>0</v>
      </c>
      <c r="CI154" s="24">
        <f t="shared" si="25"/>
        <v>40</v>
      </c>
      <c r="CJ154" s="24">
        <f t="shared" si="25"/>
        <v>25</v>
      </c>
      <c r="CK154" s="24">
        <f t="shared" si="25"/>
        <v>60</v>
      </c>
      <c r="CL154" s="24">
        <f t="shared" si="25"/>
        <v>0</v>
      </c>
      <c r="CM154" s="24">
        <f t="shared" si="25"/>
        <v>0</v>
      </c>
      <c r="CN154" s="24">
        <f t="shared" si="25"/>
        <v>0</v>
      </c>
      <c r="CO154" s="24">
        <f t="shared" si="25"/>
        <v>0</v>
      </c>
      <c r="CP154" s="24">
        <f t="shared" si="25"/>
        <v>10</v>
      </c>
      <c r="CQ154" s="24">
        <f t="shared" si="25"/>
        <v>0</v>
      </c>
      <c r="CR154" s="24">
        <f t="shared" si="25"/>
        <v>0</v>
      </c>
      <c r="CS154" s="24">
        <f t="shared" si="25"/>
        <v>0</v>
      </c>
      <c r="CT154" s="24">
        <f t="shared" si="25"/>
        <v>0</v>
      </c>
      <c r="CU154" s="24">
        <f t="shared" si="25"/>
        <v>0</v>
      </c>
      <c r="CV154" s="24">
        <f t="shared" si="25"/>
        <v>7</v>
      </c>
      <c r="CW154" s="24">
        <f t="shared" si="25"/>
        <v>0</v>
      </c>
      <c r="CX154" s="24">
        <f t="shared" si="25"/>
        <v>0</v>
      </c>
      <c r="CY154" s="24">
        <f t="shared" si="25"/>
        <v>0</v>
      </c>
      <c r="CZ154" s="24">
        <f t="shared" ref="CZ154:EE154" si="26">SUM(CZ115:CZ153)</f>
        <v>20</v>
      </c>
      <c r="DA154" s="24">
        <f t="shared" si="26"/>
        <v>25</v>
      </c>
      <c r="DB154" s="24">
        <f t="shared" si="26"/>
        <v>25</v>
      </c>
      <c r="DC154" s="24">
        <f t="shared" si="26"/>
        <v>0</v>
      </c>
      <c r="DD154" s="24">
        <f t="shared" si="26"/>
        <v>0</v>
      </c>
      <c r="DE154" s="24">
        <f t="shared" si="26"/>
        <v>0</v>
      </c>
      <c r="DF154" s="24">
        <f t="shared" si="26"/>
        <v>0</v>
      </c>
      <c r="DG154" s="24">
        <f t="shared" si="26"/>
        <v>0</v>
      </c>
      <c r="DH154" s="24">
        <f t="shared" si="26"/>
        <v>0</v>
      </c>
      <c r="DI154" s="24">
        <f t="shared" si="26"/>
        <v>0</v>
      </c>
      <c r="DJ154" s="24">
        <f t="shared" si="26"/>
        <v>3</v>
      </c>
      <c r="DK154" s="24">
        <f t="shared" si="26"/>
        <v>7</v>
      </c>
      <c r="DL154" s="24">
        <f t="shared" si="26"/>
        <v>0</v>
      </c>
      <c r="DM154" s="24">
        <f t="shared" si="26"/>
        <v>0</v>
      </c>
      <c r="DN154" s="24">
        <f t="shared" si="26"/>
        <v>0</v>
      </c>
      <c r="DO154" s="24">
        <f t="shared" si="26"/>
        <v>0</v>
      </c>
      <c r="DP154" s="24">
        <f t="shared" si="26"/>
        <v>0</v>
      </c>
      <c r="DQ154" s="24">
        <f t="shared" si="26"/>
        <v>0</v>
      </c>
      <c r="DR154" s="24">
        <f t="shared" si="26"/>
        <v>750</v>
      </c>
      <c r="DS154" s="24">
        <f t="shared" si="26"/>
        <v>0</v>
      </c>
      <c r="DT154" s="24">
        <f t="shared" si="26"/>
        <v>0</v>
      </c>
      <c r="DU154" s="24">
        <f t="shared" si="26"/>
        <v>50</v>
      </c>
      <c r="DV154" s="24">
        <f t="shared" si="26"/>
        <v>0</v>
      </c>
      <c r="DW154" s="24">
        <f t="shared" si="26"/>
        <v>0</v>
      </c>
      <c r="DX154" s="24">
        <f t="shared" si="26"/>
        <v>0</v>
      </c>
      <c r="DY154" s="24">
        <f t="shared" si="26"/>
        <v>0</v>
      </c>
      <c r="DZ154" s="24">
        <f t="shared" si="26"/>
        <v>0</v>
      </c>
      <c r="EA154" s="24">
        <f t="shared" si="26"/>
        <v>0</v>
      </c>
      <c r="EB154" s="24">
        <f t="shared" si="26"/>
        <v>0</v>
      </c>
      <c r="EC154" s="24">
        <f t="shared" si="26"/>
        <v>0</v>
      </c>
      <c r="ED154" s="24">
        <f t="shared" si="26"/>
        <v>0</v>
      </c>
      <c r="EE154" s="24">
        <f t="shared" si="26"/>
        <v>0</v>
      </c>
      <c r="EF154" s="24">
        <f t="shared" ref="EF154:FF154" si="27">SUM(EF115:EF153)</f>
        <v>2</v>
      </c>
      <c r="EG154" s="24">
        <f t="shared" si="27"/>
        <v>0</v>
      </c>
      <c r="EH154" s="24">
        <f t="shared" si="27"/>
        <v>0</v>
      </c>
      <c r="EI154" s="24">
        <f t="shared" si="27"/>
        <v>0</v>
      </c>
      <c r="EJ154" s="24">
        <f t="shared" si="27"/>
        <v>0</v>
      </c>
      <c r="EK154" s="24">
        <f t="shared" si="27"/>
        <v>0</v>
      </c>
      <c r="EL154" s="24">
        <f t="shared" si="27"/>
        <v>0</v>
      </c>
      <c r="EM154" s="24">
        <f t="shared" si="27"/>
        <v>45</v>
      </c>
      <c r="EN154" s="24">
        <f t="shared" si="27"/>
        <v>0</v>
      </c>
      <c r="EO154" s="24">
        <f t="shared" si="27"/>
        <v>0</v>
      </c>
      <c r="EP154" s="24">
        <f t="shared" si="27"/>
        <v>80</v>
      </c>
      <c r="EQ154" s="24">
        <f t="shared" si="27"/>
        <v>35</v>
      </c>
      <c r="ER154" s="24">
        <f t="shared" si="27"/>
        <v>0</v>
      </c>
      <c r="ES154" s="24">
        <f t="shared" si="27"/>
        <v>0</v>
      </c>
      <c r="ET154" s="24">
        <f t="shared" si="27"/>
        <v>0</v>
      </c>
      <c r="EU154" s="24">
        <f t="shared" si="27"/>
        <v>0</v>
      </c>
      <c r="EV154" s="24">
        <f t="shared" si="27"/>
        <v>0</v>
      </c>
      <c r="EW154" s="24">
        <f t="shared" si="27"/>
        <v>0</v>
      </c>
      <c r="EX154" s="24">
        <f t="shared" si="27"/>
        <v>0</v>
      </c>
      <c r="EY154" s="24">
        <f t="shared" si="27"/>
        <v>0</v>
      </c>
      <c r="EZ154" s="24">
        <f t="shared" si="27"/>
        <v>0</v>
      </c>
      <c r="FA154" s="24">
        <f t="shared" si="27"/>
        <v>0</v>
      </c>
      <c r="FB154" s="24">
        <f t="shared" si="27"/>
        <v>0</v>
      </c>
      <c r="FC154" s="24">
        <f t="shared" si="27"/>
        <v>210</v>
      </c>
      <c r="FD154" s="24">
        <f t="shared" si="27"/>
        <v>0</v>
      </c>
      <c r="FE154" s="24">
        <f t="shared" si="27"/>
        <v>0</v>
      </c>
      <c r="FF154" s="24">
        <f t="shared" si="27"/>
        <v>0</v>
      </c>
      <c r="FG154" s="117"/>
      <c r="FH154" s="40">
        <f>SUM(H154:FF154)</f>
        <v>5819</v>
      </c>
      <c r="FI154" s="31"/>
      <c r="FJ154" s="32"/>
      <c r="FK154" s="32"/>
      <c r="FL154" s="24">
        <f>SUM(FL116:FL153)</f>
        <v>5819</v>
      </c>
      <c r="FM154" s="5"/>
    </row>
    <row r="155" spans="1:169" s="37" customFormat="1" ht="15.6">
      <c r="A155" s="55"/>
      <c r="B155" s="56"/>
      <c r="C155" s="56"/>
      <c r="D155" s="56"/>
      <c r="E155" s="57"/>
      <c r="F155" s="57"/>
      <c r="G155" s="58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  <c r="EC155" s="59"/>
      <c r="ED155" s="59"/>
      <c r="EE155" s="59"/>
      <c r="EF155" s="59"/>
      <c r="EG155" s="59"/>
      <c r="EH155" s="59"/>
      <c r="EI155" s="59"/>
      <c r="EJ155" s="59"/>
      <c r="EK155" s="59"/>
      <c r="EL155" s="59"/>
      <c r="EM155" s="59"/>
      <c r="EN155" s="59"/>
      <c r="EO155" s="59"/>
      <c r="EP155" s="59"/>
      <c r="EQ155" s="59"/>
      <c r="ER155" s="59"/>
      <c r="ES155" s="59"/>
      <c r="ET155" s="59"/>
      <c r="EU155" s="59"/>
      <c r="EV155" s="59"/>
      <c r="EW155" s="59"/>
      <c r="EX155" s="59"/>
      <c r="EY155" s="59"/>
      <c r="EZ155" s="59"/>
      <c r="FA155" s="59"/>
      <c r="FB155" s="59"/>
      <c r="FC155" s="59"/>
      <c r="FD155" s="59"/>
      <c r="FE155" s="59"/>
      <c r="FF155" s="59"/>
      <c r="FG155" s="118"/>
      <c r="FH155" s="61"/>
      <c r="FI155" s="58"/>
      <c r="FJ155" s="55"/>
      <c r="FK155" s="60"/>
      <c r="FL155" s="60"/>
      <c r="FM155" s="5"/>
    </row>
    <row r="156" spans="1:169" s="134" customFormat="1" ht="32.4">
      <c r="A156" s="129" t="s">
        <v>12</v>
      </c>
      <c r="B156" s="130" t="s">
        <v>47</v>
      </c>
      <c r="C156" s="130" t="s">
        <v>41</v>
      </c>
      <c r="D156" s="130" t="s">
        <v>14</v>
      </c>
      <c r="E156" s="131" t="s">
        <v>49</v>
      </c>
      <c r="F156" s="131"/>
      <c r="G156" s="131"/>
      <c r="H156" s="135" t="str">
        <f t="shared" ref="H156:FF156" si="28">+H$6</f>
        <v>ANVLINK-00</v>
      </c>
      <c r="I156" s="135" t="str">
        <f t="shared" si="28"/>
        <v>N1030D2L-00</v>
      </c>
      <c r="J156" s="135" t="str">
        <f t="shared" si="28"/>
        <v>N1030L2L-00</v>
      </c>
      <c r="K156" s="135" t="str">
        <f t="shared" si="28"/>
        <v>N1030O2I-00</v>
      </c>
      <c r="L156" s="135" t="str">
        <f t="shared" si="28"/>
        <v>N103D42L-00</v>
      </c>
      <c r="M156" s="135" t="str">
        <f t="shared" si="28"/>
        <v>N105T4L-00</v>
      </c>
      <c r="N156" s="135" t="str">
        <f t="shared" si="28"/>
        <v>N105TD4D-00</v>
      </c>
      <c r="O156" s="135" t="str">
        <f t="shared" si="28"/>
        <v>N105TO4D-00</v>
      </c>
      <c r="P156" s="135" t="str">
        <f t="shared" si="28"/>
        <v>N105TO4L-00</v>
      </c>
      <c r="Q156" s="135" t="str">
        <f t="shared" si="28"/>
        <v>N1650D4L-00</v>
      </c>
      <c r="R156" s="135" t="str">
        <f t="shared" si="28"/>
        <v>N1650GO4-00</v>
      </c>
      <c r="S156" s="135" t="str">
        <f t="shared" si="28"/>
        <v>N1650IO4-00</v>
      </c>
      <c r="T156" s="135" t="str">
        <f t="shared" si="28"/>
        <v>N1650IX4-00</v>
      </c>
      <c r="U156" s="135" t="str">
        <f t="shared" si="28"/>
        <v>N1650O4-00</v>
      </c>
      <c r="V156" s="135" t="str">
        <f t="shared" si="28"/>
        <v>N1650O4L-00</v>
      </c>
      <c r="W156" s="135" t="str">
        <f t="shared" si="28"/>
        <v>N1650W24-00</v>
      </c>
      <c r="X156" s="135" t="str">
        <f t="shared" si="28"/>
        <v>N1650WO4-00</v>
      </c>
      <c r="Y156" s="135" t="str">
        <f t="shared" si="28"/>
        <v>N1656D4-00</v>
      </c>
      <c r="Z156" s="135" t="str">
        <f t="shared" si="28"/>
        <v>N1656D4L-00</v>
      </c>
      <c r="AA156" s="135" t="str">
        <f t="shared" si="28"/>
        <v>N1656EO4-00</v>
      </c>
      <c r="AB156" s="135" t="str">
        <f t="shared" si="28"/>
        <v>N1656O4-00</v>
      </c>
      <c r="AC156" s="135" t="str">
        <f t="shared" si="28"/>
        <v>N1656O4L-00</v>
      </c>
      <c r="AD156" s="135" t="str">
        <f t="shared" si="28"/>
        <v>N1656W24-00</v>
      </c>
      <c r="AE156" s="135" t="str">
        <f t="shared" si="28"/>
        <v>N1656WO4-00</v>
      </c>
      <c r="AF156" s="135" t="str">
        <f t="shared" si="28"/>
        <v>N165SD4-00</v>
      </c>
      <c r="AG156" s="135" t="str">
        <f t="shared" si="28"/>
        <v>N165SO4-00</v>
      </c>
      <c r="AH156" s="135" t="str">
        <f t="shared" si="28"/>
        <v>N165SWO4-00</v>
      </c>
      <c r="AI156" s="135" t="str">
        <f t="shared" si="28"/>
        <v>N1660D6-00</v>
      </c>
      <c r="AJ156" s="135" t="str">
        <f t="shared" si="28"/>
        <v>N1660G6-00</v>
      </c>
      <c r="AK156" s="135" t="str">
        <f t="shared" si="28"/>
        <v>N1660GO6-00</v>
      </c>
      <c r="AL156" s="135" t="str">
        <f t="shared" si="28"/>
        <v>N1660IO6-00</v>
      </c>
      <c r="AM156" s="135" t="str">
        <f t="shared" si="28"/>
        <v>N1660O6-00</v>
      </c>
      <c r="AN156" s="135" t="str">
        <f t="shared" si="28"/>
        <v>N166SA-00</v>
      </c>
      <c r="AO156" s="135" t="str">
        <f t="shared" si="28"/>
        <v>N166SD6-00</v>
      </c>
      <c r="AP156" s="135" t="str">
        <f t="shared" si="28"/>
        <v>N166SG6-00</v>
      </c>
      <c r="AQ156" s="135" t="str">
        <f t="shared" si="28"/>
        <v>N166SGO6-00</v>
      </c>
      <c r="AR156" s="135" t="str">
        <f t="shared" si="28"/>
        <v>N166SIO6-00</v>
      </c>
      <c r="AS156" s="135" t="str">
        <f t="shared" si="28"/>
        <v>N166SIX6-00</v>
      </c>
      <c r="AT156" s="135" t="str">
        <f t="shared" si="28"/>
        <v>N166SO6-00</v>
      </c>
      <c r="AU156" s="135" t="str">
        <f t="shared" si="28"/>
        <v>N166TGO6-00</v>
      </c>
      <c r="AV156" s="135" t="str">
        <f t="shared" si="28"/>
        <v>N166TIO6-00</v>
      </c>
      <c r="AW156" s="135" t="str">
        <f t="shared" si="28"/>
        <v>N166TIX6-00</v>
      </c>
      <c r="AX156" s="135" t="str">
        <f t="shared" si="28"/>
        <v>N166TO6-00</v>
      </c>
      <c r="AY156" s="135" t="str">
        <f t="shared" si="28"/>
        <v>N166TW26-00</v>
      </c>
      <c r="AZ156" s="135" t="str">
        <f t="shared" si="28"/>
        <v>N2060D6-00</v>
      </c>
      <c r="BA156" s="135" t="str">
        <f t="shared" si="28"/>
        <v>N2060GP-00</v>
      </c>
      <c r="BB156" s="135" t="str">
        <f t="shared" si="28"/>
        <v>N2060IO6-00</v>
      </c>
      <c r="BC156" s="135" t="str">
        <f t="shared" si="28"/>
        <v>N2060IX6-00</v>
      </c>
      <c r="BD156" s="135" t="str">
        <f t="shared" si="28"/>
        <v>N2060O6-00</v>
      </c>
      <c r="BE156" s="135" t="str">
        <f t="shared" si="28"/>
        <v>N2060W26-00</v>
      </c>
      <c r="BF156" s="135" t="str">
        <f t="shared" si="28"/>
        <v>N2060WO6-00</v>
      </c>
      <c r="BG156" s="135" t="str">
        <f t="shared" si="28"/>
        <v>N206SW2-00</v>
      </c>
      <c r="BH156" s="135" t="str">
        <f t="shared" si="28"/>
        <v>N206SW2O-00</v>
      </c>
      <c r="BI156" s="135" t="str">
        <f t="shared" si="28"/>
        <v>N207SA-00</v>
      </c>
      <c r="BJ156" s="135" t="str">
        <f t="shared" si="28"/>
        <v>N207SGOD-00</v>
      </c>
      <c r="BK156" s="135" t="str">
        <f t="shared" si="28"/>
        <v>N207SGWD-00</v>
      </c>
      <c r="BL156" s="135" t="str">
        <f t="shared" si="28"/>
        <v>N207SW-00</v>
      </c>
      <c r="BM156" s="135" t="str">
        <f t="shared" si="28"/>
        <v>N207SWO-00</v>
      </c>
      <c r="BN156" s="135" t="str">
        <f t="shared" si="28"/>
        <v>N208SG-00</v>
      </c>
      <c r="BO156" s="135" t="str">
        <f t="shared" si="28"/>
        <v>N208SGO-00</v>
      </c>
      <c r="BP156" s="135" t="str">
        <f t="shared" si="28"/>
        <v>N3060AE-00</v>
      </c>
      <c r="BQ156" s="135" t="str">
        <f t="shared" si="28"/>
        <v>N3060E-00</v>
      </c>
      <c r="BR156" s="135" t="str">
        <f t="shared" si="28"/>
        <v>N3060EO-00</v>
      </c>
      <c r="BS156" s="135" t="str">
        <f t="shared" si="28"/>
        <v>N3060GO-00</v>
      </c>
      <c r="BT156" s="135" t="str">
        <f t="shared" si="28"/>
        <v>N3060VO-00</v>
      </c>
      <c r="BU156" s="135" t="str">
        <f t="shared" si="28"/>
        <v>N306TAE-00</v>
      </c>
      <c r="BV156" s="135" t="str">
        <f t="shared" si="28"/>
        <v>N306TAM-00</v>
      </c>
      <c r="BW156" s="135" t="str">
        <f t="shared" si="28"/>
        <v>N306TE-00</v>
      </c>
      <c r="BX156" s="135" t="str">
        <f t="shared" si="28"/>
        <v>N306TEO-00</v>
      </c>
      <c r="BY156" s="135" t="str">
        <f t="shared" si="28"/>
        <v>N306TGO-00</v>
      </c>
      <c r="BZ156" s="135" t="str">
        <f t="shared" si="28"/>
        <v>N306TGOP-00</v>
      </c>
      <c r="CA156" s="135" t="str">
        <f t="shared" si="28"/>
        <v>N306TGP-00</v>
      </c>
      <c r="CB156" s="135" t="str">
        <f t="shared" si="28"/>
        <v>N306TVO-00</v>
      </c>
      <c r="CC156" s="135" t="str">
        <f t="shared" si="28"/>
        <v>N3070AM-00</v>
      </c>
      <c r="CD156" s="135" t="str">
        <f t="shared" si="28"/>
        <v>N3070E-00</v>
      </c>
      <c r="CE156" s="135" t="str">
        <f t="shared" si="28"/>
        <v>N3070EO-00</v>
      </c>
      <c r="CF156" s="135" t="str">
        <f t="shared" si="28"/>
        <v>N3070GO-00</v>
      </c>
      <c r="CG156" s="135" t="str">
        <f t="shared" si="28"/>
        <v>N3070VO-00</v>
      </c>
      <c r="CH156" s="135" t="str">
        <f t="shared" si="28"/>
        <v>N3080AM-00</v>
      </c>
      <c r="CI156" s="135" t="str">
        <f t="shared" si="28"/>
        <v>N3080AW-00</v>
      </c>
      <c r="CJ156" s="135" t="str">
        <f t="shared" si="28"/>
        <v>N3080AWB-00</v>
      </c>
      <c r="CK156" s="135" t="str">
        <f t="shared" si="28"/>
        <v>N3080AX-00</v>
      </c>
      <c r="CL156" s="135" t="str">
        <f t="shared" si="28"/>
        <v>N3080E-00</v>
      </c>
      <c r="CM156" s="135" t="str">
        <f t="shared" si="28"/>
        <v>N3080EO-00</v>
      </c>
      <c r="CN156" s="135" t="str">
        <f t="shared" si="28"/>
        <v>N3080GO-00</v>
      </c>
      <c r="CO156" s="135" t="str">
        <f t="shared" si="28"/>
        <v>N3080GWB-00</v>
      </c>
      <c r="CP156" s="135" t="str">
        <f t="shared" si="28"/>
        <v>N3080IE-00</v>
      </c>
      <c r="CQ156" s="135" t="str">
        <f t="shared" si="28"/>
        <v>N3080IE-AU</v>
      </c>
      <c r="CR156" s="135" t="str">
        <f t="shared" si="28"/>
        <v>N3080IE-CN</v>
      </c>
      <c r="CS156" s="135" t="str">
        <f t="shared" si="28"/>
        <v>N3080IE-JP</v>
      </c>
      <c r="CT156" s="135" t="str">
        <f t="shared" si="28"/>
        <v>N3080IE-KR</v>
      </c>
      <c r="CU156" s="135" t="str">
        <f t="shared" si="28"/>
        <v>N3080IE-TW</v>
      </c>
      <c r="CV156" s="135" t="str">
        <f t="shared" si="28"/>
        <v>N3080IE-US</v>
      </c>
      <c r="CW156" s="135" t="str">
        <f t="shared" si="28"/>
        <v>N3080T-00</v>
      </c>
      <c r="CX156" s="135" t="str">
        <f t="shared" si="28"/>
        <v>N3080VO-00</v>
      </c>
      <c r="CY156" s="135" t="str">
        <f t="shared" si="28"/>
        <v>N3090AM-00</v>
      </c>
      <c r="CZ156" s="135" t="str">
        <f t="shared" si="28"/>
        <v>N3090AW-00</v>
      </c>
      <c r="DA156" s="135" t="str">
        <f t="shared" si="28"/>
        <v>N3090AWB-00</v>
      </c>
      <c r="DB156" s="135" t="str">
        <f t="shared" si="28"/>
        <v>N3090AX-00</v>
      </c>
      <c r="DC156" s="135" t="str">
        <f t="shared" si="28"/>
        <v>N3090E-00</v>
      </c>
      <c r="DD156" s="135" t="str">
        <f t="shared" si="28"/>
        <v>N3090EO-00</v>
      </c>
      <c r="DE156" s="135" t="str">
        <f t="shared" si="28"/>
        <v>N3090GO-00</v>
      </c>
      <c r="DF156" s="135" t="str">
        <f t="shared" si="28"/>
        <v>N3090IE-00</v>
      </c>
      <c r="DG156" s="135" t="str">
        <f t="shared" si="28"/>
        <v>N3090IE-CN</v>
      </c>
      <c r="DH156" s="135" t="str">
        <f t="shared" si="28"/>
        <v>N3090IE-JP</v>
      </c>
      <c r="DI156" s="135" t="str">
        <f t="shared" si="28"/>
        <v>N3090IE-KR</v>
      </c>
      <c r="DJ156" s="135" t="str">
        <f t="shared" si="28"/>
        <v>N3090IE-US</v>
      </c>
      <c r="DK156" s="135" t="str">
        <f t="shared" si="28"/>
        <v>N3090T-00</v>
      </c>
      <c r="DL156" s="135" t="str">
        <f t="shared" si="28"/>
        <v>N3090T-EC</v>
      </c>
      <c r="DM156" s="135" t="str">
        <f t="shared" si="28"/>
        <v>N3090VO-00</v>
      </c>
      <c r="DN156" s="135" t="str">
        <f t="shared" si="28"/>
        <v>N38TAM-00</v>
      </c>
      <c r="DO156" s="135" t="str">
        <f t="shared" si="28"/>
        <v>N38TAX-00</v>
      </c>
      <c r="DP156" s="135" t="str">
        <f t="shared" si="28"/>
        <v>N71052IL-00</v>
      </c>
      <c r="DQ156" s="135" t="str">
        <f t="shared" si="28"/>
        <v>N7105S2L-00</v>
      </c>
      <c r="DR156" s="135" t="str">
        <f t="shared" si="28"/>
        <v>N710D32L-00</v>
      </c>
      <c r="DS156" s="135" t="str">
        <f t="shared" si="28"/>
        <v>N710D52L-00</v>
      </c>
      <c r="DT156" s="135" t="str">
        <f t="shared" si="28"/>
        <v>N710D5GL-00</v>
      </c>
      <c r="DU156" s="135" t="str">
        <f t="shared" si="28"/>
        <v>N730D52I-00</v>
      </c>
      <c r="DV156" s="135" t="str">
        <f t="shared" si="28"/>
        <v>N730D52L-00</v>
      </c>
      <c r="DW156" s="135" t="str">
        <f t="shared" si="28"/>
        <v>R55XTD6-00</v>
      </c>
      <c r="DX156" s="135" t="str">
        <f t="shared" si="28"/>
        <v>R55XTD64-00</v>
      </c>
      <c r="DY156" s="135" t="str">
        <f t="shared" si="28"/>
        <v>R55XTGO-00</v>
      </c>
      <c r="DZ156" s="135" t="str">
        <f t="shared" si="28"/>
        <v>R55XTGO4-00</v>
      </c>
      <c r="EA156" s="135" t="str">
        <f t="shared" si="28"/>
        <v>R55XTOC-00</v>
      </c>
      <c r="EB156" s="135" t="str">
        <f t="shared" si="28"/>
        <v>R55XTOC4-00</v>
      </c>
      <c r="EC156" s="135" t="str">
        <f t="shared" si="28"/>
        <v>R56XTGO-00</v>
      </c>
      <c r="ED156" s="135" t="str">
        <f t="shared" si="28"/>
        <v>R56XTWF-00</v>
      </c>
      <c r="EE156" s="135" t="str">
        <f t="shared" si="28"/>
        <v>R56XTWO-00</v>
      </c>
      <c r="EF156" s="135" t="str">
        <f t="shared" si="28"/>
        <v>R57G-00</v>
      </c>
      <c r="EG156" s="135" t="str">
        <f t="shared" si="28"/>
        <v>R57GO-00</v>
      </c>
      <c r="EH156" s="135" t="str">
        <f t="shared" si="28"/>
        <v>R57XTA-00</v>
      </c>
      <c r="EI156" s="135" t="str">
        <f t="shared" si="28"/>
        <v>R57XTG-00</v>
      </c>
      <c r="EJ156" s="135" t="str">
        <f t="shared" si="28"/>
        <v>R57XTGO-00</v>
      </c>
      <c r="EK156" s="135" t="str">
        <f t="shared" si="28"/>
        <v>R67E-00</v>
      </c>
      <c r="EL156" s="135" t="str">
        <f t="shared" si="28"/>
        <v>R67GO-00</v>
      </c>
      <c r="EM156" s="135" t="str">
        <f t="shared" si="28"/>
        <v>R67XTAE-00</v>
      </c>
      <c r="EN156" s="135" t="str">
        <f t="shared" si="28"/>
        <v>R67XTB-00</v>
      </c>
      <c r="EO156" s="135" t="str">
        <f t="shared" si="28"/>
        <v>R67XTE-00</v>
      </c>
      <c r="EP156" s="135" t="str">
        <f t="shared" si="28"/>
        <v>R67XTGO-00</v>
      </c>
      <c r="EQ156" s="135" t="str">
        <f t="shared" si="28"/>
        <v>R68AM-00</v>
      </c>
      <c r="ER156" s="135" t="str">
        <f t="shared" si="28"/>
        <v>R68B-00</v>
      </c>
      <c r="ES156" s="135" t="str">
        <f t="shared" si="28"/>
        <v>R68GO-00</v>
      </c>
      <c r="ET156" s="135" t="str">
        <f t="shared" si="28"/>
        <v>R68XTAM-00</v>
      </c>
      <c r="EU156" s="135" t="str">
        <f t="shared" si="28"/>
        <v>R68XTAMC-00</v>
      </c>
      <c r="EV156" s="135" t="str">
        <f t="shared" si="28"/>
        <v>R68XTB-00</v>
      </c>
      <c r="EW156" s="135" t="str">
        <f t="shared" si="28"/>
        <v>R68XTGO-00</v>
      </c>
      <c r="EX156" s="135" t="str">
        <f t="shared" si="28"/>
        <v>R69XTAM-00</v>
      </c>
      <c r="EY156" s="135" t="str">
        <f t="shared" si="28"/>
        <v>R69XTAWB-00</v>
      </c>
      <c r="EZ156" s="135" t="str">
        <f t="shared" si="28"/>
        <v>R69XTB-00</v>
      </c>
      <c r="FA156" s="135" t="str">
        <f t="shared" si="28"/>
        <v>R69XTGO-00</v>
      </c>
      <c r="FB156" s="135" t="str">
        <f t="shared" si="28"/>
        <v>RX550D5-00</v>
      </c>
      <c r="FC156" s="135" t="str">
        <f t="shared" si="28"/>
        <v>RX570G8-00</v>
      </c>
      <c r="FD156" s="135" t="str">
        <f t="shared" si="28"/>
        <v>RX580G8-00</v>
      </c>
      <c r="FE156" s="135" t="str">
        <f t="shared" si="28"/>
        <v>RX582048-00</v>
      </c>
      <c r="FF156" s="135" t="str">
        <f t="shared" si="28"/>
        <v>RX590GME-00</v>
      </c>
      <c r="FG156" s="132" t="s">
        <v>15</v>
      </c>
      <c r="FH156" s="132" t="s">
        <v>2</v>
      </c>
      <c r="FI156" s="132" t="s">
        <v>3</v>
      </c>
      <c r="FJ156" s="132" t="s">
        <v>18</v>
      </c>
      <c r="FK156" s="132" t="s">
        <v>46</v>
      </c>
      <c r="FL156" s="133"/>
      <c r="FM156" s="5"/>
    </row>
    <row r="157" spans="1:169" s="5" customFormat="1" ht="15" customHeight="1">
      <c r="A157" s="107" t="s">
        <v>368</v>
      </c>
      <c r="B157" s="107" t="s">
        <v>367</v>
      </c>
      <c r="C157" s="107" t="s">
        <v>438</v>
      </c>
      <c r="D157" s="107" t="s">
        <v>64</v>
      </c>
      <c r="E157" s="108" t="s">
        <v>158</v>
      </c>
      <c r="F157" s="107" t="s">
        <v>363</v>
      </c>
      <c r="G157" s="107" t="s">
        <v>952</v>
      </c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99">
        <f>100-100</f>
        <v>0</v>
      </c>
      <c r="AH157" s="199">
        <f>100-100</f>
        <v>0</v>
      </c>
      <c r="AI157" s="109"/>
      <c r="AJ157" s="109"/>
      <c r="AK157" s="109"/>
      <c r="AL157" s="109"/>
      <c r="AM157" s="109"/>
      <c r="AN157" s="109"/>
      <c r="AO157" s="109"/>
      <c r="AP157" s="199">
        <f>60-60</f>
        <v>0</v>
      </c>
      <c r="AQ157" s="199">
        <f>60-60</f>
        <v>0</v>
      </c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99">
        <f>60-60</f>
        <v>0</v>
      </c>
      <c r="BE157" s="109"/>
      <c r="BF157" s="109"/>
      <c r="BG157" s="109"/>
      <c r="BH157" s="109"/>
      <c r="BI157" s="109"/>
      <c r="BJ157" s="109"/>
      <c r="BK157" s="109"/>
      <c r="BL157" s="109"/>
      <c r="BM157" s="109"/>
      <c r="BN157" s="109"/>
      <c r="BO157" s="109"/>
      <c r="BP157" s="109"/>
      <c r="BQ157" s="109"/>
      <c r="BR157" s="109"/>
      <c r="BS157" s="109"/>
      <c r="BT157" s="109"/>
      <c r="BU157" s="109"/>
      <c r="BV157" s="109"/>
      <c r="BW157" s="109"/>
      <c r="BX157" s="109"/>
      <c r="BY157" s="109"/>
      <c r="BZ157" s="109"/>
      <c r="CA157" s="109"/>
      <c r="CB157" s="109"/>
      <c r="CC157" s="109"/>
      <c r="CD157" s="109"/>
      <c r="CE157" s="109"/>
      <c r="CF157" s="109"/>
      <c r="CG157" s="109"/>
      <c r="CH157" s="109"/>
      <c r="CI157" s="109"/>
      <c r="CJ157" s="109"/>
      <c r="CK157" s="109"/>
      <c r="CL157" s="109"/>
      <c r="CM157" s="109"/>
      <c r="CN157" s="109"/>
      <c r="CO157" s="109"/>
      <c r="CP157" s="109"/>
      <c r="CQ157" s="109"/>
      <c r="CR157" s="109"/>
      <c r="CS157" s="109"/>
      <c r="CT157" s="109"/>
      <c r="CU157" s="109"/>
      <c r="CV157" s="109"/>
      <c r="CW157" s="109"/>
      <c r="CX157" s="109"/>
      <c r="CY157" s="109"/>
      <c r="CZ157" s="109"/>
      <c r="DA157" s="109"/>
      <c r="DB157" s="109"/>
      <c r="DC157" s="109"/>
      <c r="DD157" s="109"/>
      <c r="DE157" s="109"/>
      <c r="DF157" s="109"/>
      <c r="DG157" s="109"/>
      <c r="DH157" s="109"/>
      <c r="DI157" s="109"/>
      <c r="DJ157" s="109"/>
      <c r="DK157" s="109"/>
      <c r="DL157" s="109"/>
      <c r="DM157" s="109"/>
      <c r="DN157" s="109"/>
      <c r="DO157" s="109"/>
      <c r="DP157" s="109"/>
      <c r="DQ157" s="109"/>
      <c r="DR157" s="199">
        <f>90-90</f>
        <v>0</v>
      </c>
      <c r="DS157" s="109"/>
      <c r="DT157" s="109"/>
      <c r="DU157" s="109"/>
      <c r="DV157" s="109"/>
      <c r="DW157" s="109"/>
      <c r="DX157" s="109"/>
      <c r="DY157" s="109"/>
      <c r="DZ157" s="109"/>
      <c r="EA157" s="109"/>
      <c r="EB157" s="109"/>
      <c r="EC157" s="109"/>
      <c r="ED157" s="109"/>
      <c r="EE157" s="109"/>
      <c r="EF157" s="109"/>
      <c r="EG157" s="109"/>
      <c r="EH157" s="109"/>
      <c r="EI157" s="109"/>
      <c r="EJ157" s="109"/>
      <c r="EK157" s="109"/>
      <c r="EL157" s="109"/>
      <c r="EM157" s="109"/>
      <c r="EN157" s="109"/>
      <c r="EO157" s="109"/>
      <c r="EP157" s="109"/>
      <c r="EQ157" s="109"/>
      <c r="ER157" s="109"/>
      <c r="ES157" s="109"/>
      <c r="ET157" s="109"/>
      <c r="EU157" s="109"/>
      <c r="EV157" s="109"/>
      <c r="EW157" s="109"/>
      <c r="EX157" s="109"/>
      <c r="EY157" s="109"/>
      <c r="EZ157" s="109"/>
      <c r="FA157" s="109"/>
      <c r="FB157" s="109"/>
      <c r="FC157" s="109"/>
      <c r="FD157" s="109"/>
      <c r="FE157" s="109"/>
      <c r="FF157" s="109"/>
      <c r="FG157" s="112"/>
      <c r="FH157" s="110" t="s">
        <v>364</v>
      </c>
      <c r="FI157" s="111" t="s">
        <v>365</v>
      </c>
      <c r="FJ157" s="111" t="s">
        <v>439</v>
      </c>
      <c r="FK157" s="111" t="s">
        <v>440</v>
      </c>
      <c r="FL157" s="98">
        <f t="shared" ref="FL157:FL172" si="29">SUM(H157:FF157)</f>
        <v>0</v>
      </c>
      <c r="FM157" s="5" t="s">
        <v>193</v>
      </c>
    </row>
    <row r="158" spans="1:169" s="5" customFormat="1" ht="15" customHeight="1">
      <c r="A158" s="107" t="s">
        <v>368</v>
      </c>
      <c r="B158" s="107" t="s">
        <v>367</v>
      </c>
      <c r="C158" s="107" t="s">
        <v>438</v>
      </c>
      <c r="D158" s="107" t="s">
        <v>63</v>
      </c>
      <c r="E158" s="108" t="s">
        <v>158</v>
      </c>
      <c r="F158" s="107" t="s">
        <v>363</v>
      </c>
      <c r="G158" s="107" t="s">
        <v>952</v>
      </c>
      <c r="H158" s="109"/>
      <c r="I158" s="109"/>
      <c r="J158" s="109"/>
      <c r="K158" s="109"/>
      <c r="L158" s="199">
        <f>60-60</f>
        <v>0</v>
      </c>
      <c r="M158" s="109"/>
      <c r="N158" s="109"/>
      <c r="O158" s="109"/>
      <c r="P158" s="199">
        <f>40-40</f>
        <v>0</v>
      </c>
      <c r="Q158" s="109"/>
      <c r="R158" s="109"/>
      <c r="S158" s="109"/>
      <c r="T158" s="109"/>
      <c r="U158" s="199">
        <f>60-60</f>
        <v>0</v>
      </c>
      <c r="V158" s="109"/>
      <c r="W158" s="109"/>
      <c r="X158" s="109"/>
      <c r="Y158" s="109"/>
      <c r="Z158" s="109"/>
      <c r="AA158" s="109"/>
      <c r="AB158" s="199">
        <f>100-100</f>
        <v>0</v>
      </c>
      <c r="AC158" s="109"/>
      <c r="AD158" s="109"/>
      <c r="AE158" s="199">
        <f>100-100</f>
        <v>0</v>
      </c>
      <c r="AF158" s="199">
        <f>100-100</f>
        <v>0</v>
      </c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99">
        <f>60-60</f>
        <v>0</v>
      </c>
      <c r="AU158" s="109"/>
      <c r="AV158" s="109"/>
      <c r="AW158" s="109"/>
      <c r="AX158" s="109"/>
      <c r="AY158" s="109"/>
      <c r="AZ158" s="199">
        <f>60-60</f>
        <v>0</v>
      </c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99">
        <f>50-50</f>
        <v>0</v>
      </c>
      <c r="BR158" s="199">
        <f>50-50</f>
        <v>0</v>
      </c>
      <c r="BS158" s="199">
        <f>50-50</f>
        <v>0</v>
      </c>
      <c r="BT158" s="199">
        <f>50-50</f>
        <v>0</v>
      </c>
      <c r="BU158" s="109"/>
      <c r="BV158" s="109"/>
      <c r="BW158" s="199">
        <f>30-30</f>
        <v>0</v>
      </c>
      <c r="BX158" s="199">
        <f>20-20</f>
        <v>0</v>
      </c>
      <c r="BY158" s="199">
        <f>40-40</f>
        <v>0</v>
      </c>
      <c r="BZ158" s="109"/>
      <c r="CA158" s="109"/>
      <c r="CB158" s="199">
        <f>30-30</f>
        <v>0</v>
      </c>
      <c r="CC158" s="199">
        <f>20-20</f>
        <v>0</v>
      </c>
      <c r="CD158" s="109"/>
      <c r="CE158" s="199">
        <f>10-10</f>
        <v>0</v>
      </c>
      <c r="CF158" s="199">
        <f>20-20</f>
        <v>0</v>
      </c>
      <c r="CG158" s="109"/>
      <c r="CH158" s="199">
        <f>20-20</f>
        <v>0</v>
      </c>
      <c r="CI158" s="109"/>
      <c r="CJ158" s="109"/>
      <c r="CK158" s="109"/>
      <c r="CL158" s="109"/>
      <c r="CM158" s="199">
        <f>10-10</f>
        <v>0</v>
      </c>
      <c r="CN158" s="199">
        <f>30-30</f>
        <v>0</v>
      </c>
      <c r="CO158" s="109"/>
      <c r="CP158" s="109"/>
      <c r="CQ158" s="109"/>
      <c r="CR158" s="109"/>
      <c r="CS158" s="109"/>
      <c r="CT158" s="109"/>
      <c r="CU158" s="109"/>
      <c r="CV158" s="109"/>
      <c r="CW158" s="109"/>
      <c r="CX158" s="199">
        <f>10-10</f>
        <v>0</v>
      </c>
      <c r="CY158" s="199">
        <f>10-10</f>
        <v>0</v>
      </c>
      <c r="CZ158" s="109"/>
      <c r="DA158" s="109"/>
      <c r="DB158" s="109"/>
      <c r="DC158" s="109"/>
      <c r="DD158" s="199">
        <f>10-10</f>
        <v>0</v>
      </c>
      <c r="DE158" s="109"/>
      <c r="DF158" s="109"/>
      <c r="DG158" s="109"/>
      <c r="DH158" s="109"/>
      <c r="DI158" s="109"/>
      <c r="DJ158" s="109"/>
      <c r="DK158" s="109"/>
      <c r="DL158" s="109"/>
      <c r="DM158" s="109"/>
      <c r="DN158" s="199">
        <f>20-20</f>
        <v>0</v>
      </c>
      <c r="DO158" s="199">
        <f>20-20</f>
        <v>0</v>
      </c>
      <c r="DP158" s="109"/>
      <c r="DQ158" s="109"/>
      <c r="DR158" s="109"/>
      <c r="DS158" s="109"/>
      <c r="DT158" s="109"/>
      <c r="DU158" s="109"/>
      <c r="DV158" s="109"/>
      <c r="DW158" s="109"/>
      <c r="DX158" s="109"/>
      <c r="DY158" s="109"/>
      <c r="DZ158" s="109"/>
      <c r="EA158" s="109"/>
      <c r="EB158" s="109"/>
      <c r="EC158" s="109"/>
      <c r="ED158" s="109"/>
      <c r="EE158" s="109"/>
      <c r="EF158" s="109"/>
      <c r="EG158" s="109"/>
      <c r="EH158" s="109"/>
      <c r="EI158" s="109"/>
      <c r="EJ158" s="109"/>
      <c r="EK158" s="109"/>
      <c r="EL158" s="109"/>
      <c r="EM158" s="109"/>
      <c r="EN158" s="109"/>
      <c r="EO158" s="109"/>
      <c r="EP158" s="109"/>
      <c r="EQ158" s="109"/>
      <c r="ER158" s="109"/>
      <c r="ES158" s="109"/>
      <c r="ET158" s="109"/>
      <c r="EU158" s="109"/>
      <c r="EV158" s="109"/>
      <c r="EW158" s="109"/>
      <c r="EX158" s="109"/>
      <c r="EY158" s="109"/>
      <c r="EZ158" s="109"/>
      <c r="FA158" s="109"/>
      <c r="FB158" s="109"/>
      <c r="FC158" s="109"/>
      <c r="FD158" s="109"/>
      <c r="FE158" s="109"/>
      <c r="FF158" s="109"/>
      <c r="FG158" s="112"/>
      <c r="FH158" s="110" t="s">
        <v>364</v>
      </c>
      <c r="FI158" s="111" t="s">
        <v>365</v>
      </c>
      <c r="FJ158" s="111" t="s">
        <v>439</v>
      </c>
      <c r="FK158" s="111" t="s">
        <v>440</v>
      </c>
      <c r="FL158" s="98">
        <f t="shared" si="29"/>
        <v>0</v>
      </c>
      <c r="FM158" s="5" t="s">
        <v>193</v>
      </c>
    </row>
    <row r="159" spans="1:169" s="5" customFormat="1" ht="15" customHeight="1">
      <c r="A159" s="107" t="s">
        <v>378</v>
      </c>
      <c r="B159" s="107" t="s">
        <v>367</v>
      </c>
      <c r="C159" s="107" t="s">
        <v>438</v>
      </c>
      <c r="D159" s="107" t="s">
        <v>64</v>
      </c>
      <c r="E159" s="108" t="s">
        <v>162</v>
      </c>
      <c r="F159" s="107" t="s">
        <v>363</v>
      </c>
      <c r="G159" s="107" t="s">
        <v>925</v>
      </c>
      <c r="H159" s="217"/>
      <c r="I159" s="217"/>
      <c r="J159" s="217"/>
      <c r="K159" s="216">
        <f>200-200</f>
        <v>0</v>
      </c>
      <c r="L159" s="217"/>
      <c r="M159" s="217"/>
      <c r="N159" s="216">
        <f>100-100</f>
        <v>0</v>
      </c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  <c r="AB159" s="217"/>
      <c r="AC159" s="217"/>
      <c r="AD159" s="217"/>
      <c r="AE159" s="240">
        <v>10</v>
      </c>
      <c r="AF159" s="217"/>
      <c r="AG159" s="216">
        <f>200-200</f>
        <v>0</v>
      </c>
      <c r="AH159" s="216">
        <f>500-500</f>
        <v>0</v>
      </c>
      <c r="AI159" s="217"/>
      <c r="AJ159" s="217"/>
      <c r="AK159" s="217"/>
      <c r="AL159" s="217"/>
      <c r="AM159" s="240">
        <v>20</v>
      </c>
      <c r="AN159" s="217"/>
      <c r="AO159" s="216">
        <f>100-100</f>
        <v>0</v>
      </c>
      <c r="AP159" s="216">
        <f>100-100</f>
        <v>0</v>
      </c>
      <c r="AQ159" s="216">
        <f>100-100</f>
        <v>0</v>
      </c>
      <c r="AR159" s="217"/>
      <c r="AS159" s="217"/>
      <c r="AT159" s="217"/>
      <c r="AU159" s="217"/>
      <c r="AV159" s="217"/>
      <c r="AW159" s="217"/>
      <c r="AX159" s="217"/>
      <c r="AY159" s="217"/>
      <c r="AZ159" s="217"/>
      <c r="BA159" s="217"/>
      <c r="BB159" s="217"/>
      <c r="BC159" s="217"/>
      <c r="BD159" s="216">
        <f>150-150</f>
        <v>0</v>
      </c>
      <c r="BE159" s="217"/>
      <c r="BF159" s="217"/>
      <c r="BG159" s="217"/>
      <c r="BH159" s="217"/>
      <c r="BI159" s="217"/>
      <c r="BJ159" s="217"/>
      <c r="BK159" s="217"/>
      <c r="BL159" s="217"/>
      <c r="BM159" s="217"/>
      <c r="BN159" s="217"/>
      <c r="BO159" s="217"/>
      <c r="BP159" s="217"/>
      <c r="BQ159" s="217"/>
      <c r="BR159" s="217"/>
      <c r="BS159" s="217"/>
      <c r="BT159" s="217"/>
      <c r="BU159" s="217"/>
      <c r="BV159" s="217"/>
      <c r="BW159" s="217"/>
      <c r="BX159" s="217"/>
      <c r="BY159" s="217"/>
      <c r="BZ159" s="217"/>
      <c r="CA159" s="217"/>
      <c r="CB159" s="217"/>
      <c r="CC159" s="217"/>
      <c r="CD159" s="217"/>
      <c r="CE159" s="217"/>
      <c r="CF159" s="217"/>
      <c r="CG159" s="217"/>
      <c r="CH159" s="217"/>
      <c r="CI159" s="217"/>
      <c r="CJ159" s="217"/>
      <c r="CK159" s="217"/>
      <c r="CL159" s="217"/>
      <c r="CM159" s="217"/>
      <c r="CN159" s="217"/>
      <c r="CO159" s="217"/>
      <c r="CP159" s="217"/>
      <c r="CQ159" s="217"/>
      <c r="CR159" s="217"/>
      <c r="CS159" s="217"/>
      <c r="CT159" s="217"/>
      <c r="CU159" s="217"/>
      <c r="CV159" s="217"/>
      <c r="CW159" s="217"/>
      <c r="CX159" s="217"/>
      <c r="CY159" s="217"/>
      <c r="CZ159" s="217"/>
      <c r="DA159" s="217"/>
      <c r="DB159" s="217"/>
      <c r="DC159" s="217"/>
      <c r="DD159" s="217"/>
      <c r="DE159" s="217"/>
      <c r="DF159" s="217"/>
      <c r="DG159" s="217"/>
      <c r="DH159" s="217"/>
      <c r="DI159" s="217"/>
      <c r="DJ159" s="217"/>
      <c r="DK159" s="217"/>
      <c r="DL159" s="217"/>
      <c r="DM159" s="217"/>
      <c r="DN159" s="217"/>
      <c r="DO159" s="217"/>
      <c r="DP159" s="217"/>
      <c r="DQ159" s="217"/>
      <c r="DR159" s="216">
        <f>400-400</f>
        <v>0</v>
      </c>
      <c r="DS159" s="217"/>
      <c r="DT159" s="217"/>
      <c r="DU159" s="217"/>
      <c r="DV159" s="217"/>
      <c r="DW159" s="217"/>
      <c r="DX159" s="217"/>
      <c r="DY159" s="217"/>
      <c r="DZ159" s="217"/>
      <c r="EA159" s="217"/>
      <c r="EB159" s="217"/>
      <c r="EC159" s="217"/>
      <c r="ED159" s="217"/>
      <c r="EE159" s="217"/>
      <c r="EF159" s="217"/>
      <c r="EG159" s="217"/>
      <c r="EH159" s="217"/>
      <c r="EI159" s="217"/>
      <c r="EJ159" s="217"/>
      <c r="EK159" s="217"/>
      <c r="EL159" s="217"/>
      <c r="EM159" s="217"/>
      <c r="EN159" s="217"/>
      <c r="EO159" s="217"/>
      <c r="EP159" s="217"/>
      <c r="EQ159" s="217"/>
      <c r="ER159" s="217"/>
      <c r="ES159" s="217"/>
      <c r="ET159" s="217"/>
      <c r="EU159" s="217"/>
      <c r="EV159" s="217"/>
      <c r="EW159" s="217"/>
      <c r="EX159" s="217"/>
      <c r="EY159" s="217"/>
      <c r="EZ159" s="217"/>
      <c r="FA159" s="217"/>
      <c r="FB159" s="217"/>
      <c r="FC159" s="217"/>
      <c r="FD159" s="217"/>
      <c r="FE159" s="217"/>
      <c r="FF159" s="217"/>
      <c r="FG159" s="112"/>
      <c r="FH159" s="110" t="s">
        <v>364</v>
      </c>
      <c r="FI159" s="111" t="s">
        <v>365</v>
      </c>
      <c r="FJ159" s="111" t="s">
        <v>441</v>
      </c>
      <c r="FK159" s="111" t="s">
        <v>442</v>
      </c>
      <c r="FL159" s="98">
        <f t="shared" si="29"/>
        <v>30</v>
      </c>
      <c r="FM159" s="5" t="s">
        <v>196</v>
      </c>
    </row>
    <row r="160" spans="1:169" s="5" customFormat="1" ht="15" customHeight="1">
      <c r="A160" s="107" t="s">
        <v>378</v>
      </c>
      <c r="B160" s="107" t="s">
        <v>367</v>
      </c>
      <c r="C160" s="107" t="s">
        <v>438</v>
      </c>
      <c r="D160" s="107" t="s">
        <v>63</v>
      </c>
      <c r="E160" s="108" t="s">
        <v>162</v>
      </c>
      <c r="F160" s="107" t="s">
        <v>363</v>
      </c>
      <c r="G160" s="107" t="s">
        <v>925</v>
      </c>
      <c r="H160" s="217"/>
      <c r="I160" s="217"/>
      <c r="J160" s="217"/>
      <c r="K160" s="217"/>
      <c r="L160" s="216">
        <f>200-200</f>
        <v>0</v>
      </c>
      <c r="M160" s="217"/>
      <c r="N160" s="217"/>
      <c r="O160" s="216">
        <f>100-100</f>
        <v>0</v>
      </c>
      <c r="P160" s="216">
        <f>100-100</f>
        <v>0</v>
      </c>
      <c r="Q160" s="217"/>
      <c r="R160" s="217"/>
      <c r="S160" s="217"/>
      <c r="T160" s="217"/>
      <c r="U160" s="216">
        <f>100-100</f>
        <v>0</v>
      </c>
      <c r="V160" s="217"/>
      <c r="W160" s="217"/>
      <c r="X160" s="217"/>
      <c r="Y160" s="216">
        <f>100-100</f>
        <v>0</v>
      </c>
      <c r="Z160" s="217"/>
      <c r="AA160" s="217"/>
      <c r="AB160" s="216">
        <f>100-100</f>
        <v>0</v>
      </c>
      <c r="AC160" s="217"/>
      <c r="AD160" s="217"/>
      <c r="AE160" s="216">
        <f>200-200</f>
        <v>0</v>
      </c>
      <c r="AF160" s="216">
        <f>200-200</f>
        <v>0</v>
      </c>
      <c r="AG160" s="217"/>
      <c r="AH160" s="217"/>
      <c r="AI160" s="216">
        <f>100-100</f>
        <v>0</v>
      </c>
      <c r="AJ160" s="216">
        <f>100-100</f>
        <v>0</v>
      </c>
      <c r="AK160" s="216">
        <f>100-100</f>
        <v>0</v>
      </c>
      <c r="AL160" s="217"/>
      <c r="AM160" s="216">
        <f>100-100</f>
        <v>0</v>
      </c>
      <c r="AN160" s="217"/>
      <c r="AO160" s="240">
        <v>20</v>
      </c>
      <c r="AP160" s="217"/>
      <c r="AQ160" s="217"/>
      <c r="AR160" s="217"/>
      <c r="AS160" s="217"/>
      <c r="AT160" s="240">
        <f>200-200+30</f>
        <v>30</v>
      </c>
      <c r="AU160" s="217"/>
      <c r="AV160" s="217"/>
      <c r="AW160" s="217"/>
      <c r="AX160" s="217"/>
      <c r="AY160" s="217"/>
      <c r="AZ160" s="216">
        <f>150-150</f>
        <v>0</v>
      </c>
      <c r="BA160" s="217"/>
      <c r="BB160" s="217"/>
      <c r="BC160" s="217"/>
      <c r="BD160" s="240">
        <v>40</v>
      </c>
      <c r="BE160" s="217"/>
      <c r="BF160" s="217"/>
      <c r="BG160" s="217"/>
      <c r="BH160" s="217"/>
      <c r="BI160" s="217"/>
      <c r="BJ160" s="217"/>
      <c r="BK160" s="217"/>
      <c r="BL160" s="217"/>
      <c r="BM160" s="217"/>
      <c r="BN160" s="217"/>
      <c r="BO160" s="217"/>
      <c r="BP160" s="240">
        <f>40-40+5</f>
        <v>5</v>
      </c>
      <c r="BQ160" s="216">
        <f>100-100</f>
        <v>0</v>
      </c>
      <c r="BR160" s="240">
        <f>100-100+15</f>
        <v>15</v>
      </c>
      <c r="BS160" s="240">
        <f>100-100+50</f>
        <v>50</v>
      </c>
      <c r="BT160" s="240">
        <f>50-50+15</f>
        <v>15</v>
      </c>
      <c r="BU160" s="217"/>
      <c r="BV160" s="240">
        <f>20-20+2</f>
        <v>2</v>
      </c>
      <c r="BW160" s="216">
        <f>50-50</f>
        <v>0</v>
      </c>
      <c r="BX160" s="216">
        <f>80-80</f>
        <v>0</v>
      </c>
      <c r="BY160" s="216">
        <f>50-50</f>
        <v>0</v>
      </c>
      <c r="BZ160" s="216">
        <f>30-30</f>
        <v>0</v>
      </c>
      <c r="CA160" s="217"/>
      <c r="CB160" s="216">
        <f>30-30</f>
        <v>0</v>
      </c>
      <c r="CC160" s="240">
        <f>20-20+10</f>
        <v>10</v>
      </c>
      <c r="CD160" s="216">
        <f>50-50</f>
        <v>0</v>
      </c>
      <c r="CE160" s="216">
        <f>50-50</f>
        <v>0</v>
      </c>
      <c r="CF160" s="240">
        <f>40-40+15</f>
        <v>15</v>
      </c>
      <c r="CG160" s="216">
        <f>20-20</f>
        <v>0</v>
      </c>
      <c r="CH160" s="216">
        <f>20-20</f>
        <v>0</v>
      </c>
      <c r="CI160" s="217"/>
      <c r="CJ160" s="217"/>
      <c r="CK160" s="240">
        <v>2</v>
      </c>
      <c r="CL160" s="216">
        <f>50-50</f>
        <v>0</v>
      </c>
      <c r="CM160" s="216">
        <f>60-60</f>
        <v>0</v>
      </c>
      <c r="CN160" s="216">
        <f>30-30</f>
        <v>0</v>
      </c>
      <c r="CO160" s="217"/>
      <c r="CP160" s="217"/>
      <c r="CQ160" s="217"/>
      <c r="CR160" s="217"/>
      <c r="CS160" s="217"/>
      <c r="CT160" s="217"/>
      <c r="CU160" s="217"/>
      <c r="CV160" s="217"/>
      <c r="CW160" s="217"/>
      <c r="CX160" s="216">
        <f>30-30</f>
        <v>0</v>
      </c>
      <c r="CY160" s="216">
        <f>20-20</f>
        <v>0</v>
      </c>
      <c r="CZ160" s="216">
        <f>8-8</f>
        <v>0</v>
      </c>
      <c r="DA160" s="217"/>
      <c r="DB160" s="216">
        <f>10-10</f>
        <v>0</v>
      </c>
      <c r="DC160" s="217"/>
      <c r="DD160" s="216">
        <f>10-10</f>
        <v>0</v>
      </c>
      <c r="DE160" s="216">
        <f>10-10</f>
        <v>0</v>
      </c>
      <c r="DF160" s="217"/>
      <c r="DG160" s="217"/>
      <c r="DH160" s="217"/>
      <c r="DI160" s="217"/>
      <c r="DJ160" s="217"/>
      <c r="DK160" s="217"/>
      <c r="DL160" s="217"/>
      <c r="DM160" s="217"/>
      <c r="DN160" s="216">
        <f>20-20</f>
        <v>0</v>
      </c>
      <c r="DO160" s="216">
        <f>20-20</f>
        <v>0</v>
      </c>
      <c r="DP160" s="217"/>
      <c r="DQ160" s="217"/>
      <c r="DR160" s="240">
        <v>50</v>
      </c>
      <c r="DS160" s="216">
        <f>200-200</f>
        <v>0</v>
      </c>
      <c r="DT160" s="217"/>
      <c r="DU160" s="217"/>
      <c r="DV160" s="217"/>
      <c r="DW160" s="217"/>
      <c r="DX160" s="217"/>
      <c r="DY160" s="217"/>
      <c r="DZ160" s="217"/>
      <c r="EA160" s="217"/>
      <c r="EB160" s="216">
        <f>40-40</f>
        <v>0</v>
      </c>
      <c r="EC160" s="217"/>
      <c r="ED160" s="217"/>
      <c r="EE160" s="217"/>
      <c r="EF160" s="217"/>
      <c r="EG160" s="217"/>
      <c r="EH160" s="217"/>
      <c r="EI160" s="217"/>
      <c r="EJ160" s="217"/>
      <c r="EK160" s="217"/>
      <c r="EL160" s="217"/>
      <c r="EM160" s="217"/>
      <c r="EN160" s="217"/>
      <c r="EO160" s="216">
        <f>50-50</f>
        <v>0</v>
      </c>
      <c r="EP160" s="216">
        <f>30-30</f>
        <v>0</v>
      </c>
      <c r="EQ160" s="217"/>
      <c r="ER160" s="217"/>
      <c r="ES160" s="216">
        <f>40-40</f>
        <v>0</v>
      </c>
      <c r="ET160" s="217"/>
      <c r="EU160" s="217"/>
      <c r="EV160" s="217"/>
      <c r="EW160" s="216">
        <f>30-30</f>
        <v>0</v>
      </c>
      <c r="EX160" s="217"/>
      <c r="EY160" s="217"/>
      <c r="EZ160" s="217"/>
      <c r="FA160" s="216">
        <f>20-20</f>
        <v>0</v>
      </c>
      <c r="FB160" s="217"/>
      <c r="FC160" s="217"/>
      <c r="FD160" s="217"/>
      <c r="FE160" s="217"/>
      <c r="FF160" s="217"/>
      <c r="FG160" s="112"/>
      <c r="FH160" s="110" t="s">
        <v>364</v>
      </c>
      <c r="FI160" s="111" t="s">
        <v>365</v>
      </c>
      <c r="FJ160" s="111" t="s">
        <v>441</v>
      </c>
      <c r="FK160" s="111" t="s">
        <v>442</v>
      </c>
      <c r="FL160" s="98">
        <f t="shared" si="29"/>
        <v>254</v>
      </c>
      <c r="FM160" s="5" t="s">
        <v>196</v>
      </c>
    </row>
    <row r="161" spans="1:169" s="5" customFormat="1" ht="15" customHeight="1">
      <c r="A161" s="107" t="s">
        <v>368</v>
      </c>
      <c r="B161" s="107" t="s">
        <v>367</v>
      </c>
      <c r="C161" s="107" t="s">
        <v>438</v>
      </c>
      <c r="D161" s="107" t="s">
        <v>64</v>
      </c>
      <c r="E161" s="108" t="s">
        <v>160</v>
      </c>
      <c r="F161" s="107" t="s">
        <v>363</v>
      </c>
      <c r="G161" s="107" t="s">
        <v>952</v>
      </c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99">
        <f>50-50</f>
        <v>0</v>
      </c>
      <c r="AH161" s="199">
        <f>50-50</f>
        <v>0</v>
      </c>
      <c r="AI161" s="109"/>
      <c r="AJ161" s="109"/>
      <c r="AK161" s="109"/>
      <c r="AL161" s="109"/>
      <c r="AM161" s="109"/>
      <c r="AN161" s="109"/>
      <c r="AO161" s="199">
        <f>50-50</f>
        <v>0</v>
      </c>
      <c r="AP161" s="199">
        <f>50-50</f>
        <v>0</v>
      </c>
      <c r="AQ161" s="199">
        <f>50-50</f>
        <v>0</v>
      </c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  <c r="BS161" s="109"/>
      <c r="BT161" s="109"/>
      <c r="BU161" s="109"/>
      <c r="BV161" s="109"/>
      <c r="BW161" s="109"/>
      <c r="BX161" s="109"/>
      <c r="BY161" s="109"/>
      <c r="BZ161" s="109"/>
      <c r="CA161" s="109"/>
      <c r="CB161" s="109"/>
      <c r="CC161" s="109"/>
      <c r="CD161" s="109"/>
      <c r="CE161" s="109"/>
      <c r="CF161" s="109"/>
      <c r="CG161" s="109"/>
      <c r="CH161" s="109"/>
      <c r="CI161" s="109"/>
      <c r="CJ161" s="109"/>
      <c r="CK161" s="109"/>
      <c r="CL161" s="109"/>
      <c r="CM161" s="109"/>
      <c r="CN161" s="109"/>
      <c r="CO161" s="109"/>
      <c r="CP161" s="109"/>
      <c r="CQ161" s="109"/>
      <c r="CR161" s="109"/>
      <c r="CS161" s="109"/>
      <c r="CT161" s="109"/>
      <c r="CU161" s="109"/>
      <c r="CV161" s="109"/>
      <c r="CW161" s="109"/>
      <c r="CX161" s="109"/>
      <c r="CY161" s="109"/>
      <c r="CZ161" s="109"/>
      <c r="DA161" s="109"/>
      <c r="DB161" s="109"/>
      <c r="DC161" s="109"/>
      <c r="DD161" s="109"/>
      <c r="DE161" s="109"/>
      <c r="DF161" s="109"/>
      <c r="DG161" s="109"/>
      <c r="DH161" s="109"/>
      <c r="DI161" s="109"/>
      <c r="DJ161" s="109"/>
      <c r="DK161" s="109"/>
      <c r="DL161" s="109"/>
      <c r="DM161" s="109"/>
      <c r="DN161" s="109"/>
      <c r="DO161" s="109"/>
      <c r="DP161" s="109"/>
      <c r="DQ161" s="109"/>
      <c r="DR161" s="109"/>
      <c r="DS161" s="109"/>
      <c r="DT161" s="109"/>
      <c r="DU161" s="109"/>
      <c r="DV161" s="109"/>
      <c r="DW161" s="109"/>
      <c r="DX161" s="109"/>
      <c r="DY161" s="109"/>
      <c r="DZ161" s="109"/>
      <c r="EA161" s="109"/>
      <c r="EB161" s="109"/>
      <c r="EC161" s="109"/>
      <c r="ED161" s="109"/>
      <c r="EE161" s="109"/>
      <c r="EF161" s="109"/>
      <c r="EG161" s="109"/>
      <c r="EH161" s="109"/>
      <c r="EI161" s="109"/>
      <c r="EJ161" s="109"/>
      <c r="EK161" s="109"/>
      <c r="EL161" s="109"/>
      <c r="EM161" s="109"/>
      <c r="EN161" s="109"/>
      <c r="EO161" s="109"/>
      <c r="EP161" s="109"/>
      <c r="EQ161" s="109"/>
      <c r="ER161" s="109"/>
      <c r="ES161" s="109"/>
      <c r="ET161" s="109"/>
      <c r="EU161" s="109"/>
      <c r="EV161" s="109"/>
      <c r="EW161" s="109"/>
      <c r="EX161" s="109"/>
      <c r="EY161" s="109"/>
      <c r="EZ161" s="109"/>
      <c r="FA161" s="109"/>
      <c r="FB161" s="109"/>
      <c r="FC161" s="109"/>
      <c r="FD161" s="109"/>
      <c r="FE161" s="109"/>
      <c r="FF161" s="109"/>
      <c r="FG161" s="112"/>
      <c r="FH161" s="110" t="s">
        <v>364</v>
      </c>
      <c r="FI161" s="111" t="s">
        <v>365</v>
      </c>
      <c r="FJ161" s="111" t="s">
        <v>443</v>
      </c>
      <c r="FK161" s="111" t="s">
        <v>444</v>
      </c>
      <c r="FL161" s="98">
        <f t="shared" si="29"/>
        <v>0</v>
      </c>
      <c r="FM161" s="5" t="s">
        <v>193</v>
      </c>
    </row>
    <row r="162" spans="1:169" s="5" customFormat="1" ht="15" customHeight="1">
      <c r="A162" s="107" t="s">
        <v>368</v>
      </c>
      <c r="B162" s="107" t="s">
        <v>367</v>
      </c>
      <c r="C162" s="107" t="s">
        <v>438</v>
      </c>
      <c r="D162" s="107" t="s">
        <v>63</v>
      </c>
      <c r="E162" s="108" t="s">
        <v>160</v>
      </c>
      <c r="F162" s="107" t="s">
        <v>363</v>
      </c>
      <c r="G162" s="107" t="s">
        <v>952</v>
      </c>
      <c r="H162" s="109"/>
      <c r="I162" s="109"/>
      <c r="J162" s="109"/>
      <c r="K162" s="109"/>
      <c r="L162" s="109"/>
      <c r="M162" s="109"/>
      <c r="N162" s="109"/>
      <c r="O162" s="199">
        <f>50-50</f>
        <v>0</v>
      </c>
      <c r="P162" s="199">
        <f>50-50</f>
        <v>0</v>
      </c>
      <c r="Q162" s="109"/>
      <c r="R162" s="109"/>
      <c r="S162" s="109"/>
      <c r="T162" s="109"/>
      <c r="U162" s="109"/>
      <c r="V162" s="109"/>
      <c r="W162" s="109"/>
      <c r="X162" s="109"/>
      <c r="Y162" s="199">
        <f>50-50</f>
        <v>0</v>
      </c>
      <c r="Z162" s="109"/>
      <c r="AA162" s="109"/>
      <c r="AB162" s="199">
        <f>50-50</f>
        <v>0</v>
      </c>
      <c r="AC162" s="109"/>
      <c r="AD162" s="109"/>
      <c r="AE162" s="199">
        <f>50-50</f>
        <v>0</v>
      </c>
      <c r="AF162" s="199">
        <f>50-50</f>
        <v>0</v>
      </c>
      <c r="AG162" s="109"/>
      <c r="AH162" s="109"/>
      <c r="AI162" s="109"/>
      <c r="AJ162" s="109"/>
      <c r="AK162" s="109"/>
      <c r="AL162" s="109"/>
      <c r="AM162" s="199">
        <f>50-50</f>
        <v>0</v>
      </c>
      <c r="AN162" s="109"/>
      <c r="AO162" s="109"/>
      <c r="AP162" s="109"/>
      <c r="AQ162" s="109"/>
      <c r="AR162" s="109"/>
      <c r="AS162" s="109"/>
      <c r="AT162" s="199">
        <f>50-50</f>
        <v>0</v>
      </c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99">
        <f>40-40</f>
        <v>0</v>
      </c>
      <c r="BR162" s="199">
        <f>40-40</f>
        <v>0</v>
      </c>
      <c r="BS162" s="199">
        <f>40-40</f>
        <v>0</v>
      </c>
      <c r="BT162" s="199">
        <f>50-50</f>
        <v>0</v>
      </c>
      <c r="BU162" s="109"/>
      <c r="BV162" s="109"/>
      <c r="BW162" s="109"/>
      <c r="BX162" s="109"/>
      <c r="BY162" s="109"/>
      <c r="BZ162" s="109"/>
      <c r="CA162" s="109"/>
      <c r="CB162" s="109"/>
      <c r="CC162" s="109"/>
      <c r="CD162" s="109"/>
      <c r="CE162" s="109"/>
      <c r="CF162" s="109"/>
      <c r="CG162" s="109"/>
      <c r="CH162" s="109"/>
      <c r="CI162" s="109"/>
      <c r="CJ162" s="109"/>
      <c r="CK162" s="109"/>
      <c r="CL162" s="109"/>
      <c r="CM162" s="109"/>
      <c r="CN162" s="109"/>
      <c r="CO162" s="109"/>
      <c r="CP162" s="109"/>
      <c r="CQ162" s="109"/>
      <c r="CR162" s="109"/>
      <c r="CS162" s="109"/>
      <c r="CT162" s="109"/>
      <c r="CU162" s="109"/>
      <c r="CV162" s="109"/>
      <c r="CW162" s="109"/>
      <c r="CX162" s="109"/>
      <c r="CY162" s="109"/>
      <c r="CZ162" s="109"/>
      <c r="DA162" s="109"/>
      <c r="DB162" s="109"/>
      <c r="DC162" s="109"/>
      <c r="DD162" s="109"/>
      <c r="DE162" s="109"/>
      <c r="DF162" s="109"/>
      <c r="DG162" s="109"/>
      <c r="DH162" s="109"/>
      <c r="DI162" s="109"/>
      <c r="DJ162" s="109"/>
      <c r="DK162" s="109"/>
      <c r="DL162" s="109"/>
      <c r="DM162" s="109"/>
      <c r="DN162" s="109"/>
      <c r="DO162" s="109"/>
      <c r="DP162" s="109"/>
      <c r="DQ162" s="109"/>
      <c r="DR162" s="109"/>
      <c r="DS162" s="109"/>
      <c r="DT162" s="109"/>
      <c r="DU162" s="109"/>
      <c r="DV162" s="109"/>
      <c r="DW162" s="109"/>
      <c r="DX162" s="109"/>
      <c r="DY162" s="109"/>
      <c r="DZ162" s="109"/>
      <c r="EA162" s="109"/>
      <c r="EB162" s="109"/>
      <c r="EC162" s="109"/>
      <c r="ED162" s="109"/>
      <c r="EE162" s="109"/>
      <c r="EF162" s="109"/>
      <c r="EG162" s="109"/>
      <c r="EH162" s="109"/>
      <c r="EI162" s="109"/>
      <c r="EJ162" s="109"/>
      <c r="EK162" s="109"/>
      <c r="EL162" s="109"/>
      <c r="EM162" s="109"/>
      <c r="EN162" s="109"/>
      <c r="EO162" s="109"/>
      <c r="EP162" s="109"/>
      <c r="EQ162" s="109"/>
      <c r="ER162" s="109"/>
      <c r="ES162" s="109"/>
      <c r="ET162" s="109"/>
      <c r="EU162" s="109"/>
      <c r="EV162" s="109"/>
      <c r="EW162" s="109"/>
      <c r="EX162" s="109"/>
      <c r="EY162" s="109"/>
      <c r="EZ162" s="109"/>
      <c r="FA162" s="109"/>
      <c r="FB162" s="109"/>
      <c r="FC162" s="109"/>
      <c r="FD162" s="109"/>
      <c r="FE162" s="109"/>
      <c r="FF162" s="109"/>
      <c r="FG162" s="112"/>
      <c r="FH162" s="110" t="s">
        <v>364</v>
      </c>
      <c r="FI162" s="111" t="s">
        <v>365</v>
      </c>
      <c r="FJ162" s="111" t="s">
        <v>443</v>
      </c>
      <c r="FK162" s="111" t="s">
        <v>444</v>
      </c>
      <c r="FL162" s="98">
        <f t="shared" si="29"/>
        <v>0</v>
      </c>
      <c r="FM162" s="5" t="s">
        <v>193</v>
      </c>
    </row>
    <row r="163" spans="1:169" s="5" customFormat="1" ht="15" customHeight="1">
      <c r="A163" s="107" t="s">
        <v>368</v>
      </c>
      <c r="B163" s="107" t="s">
        <v>367</v>
      </c>
      <c r="C163" s="107" t="s">
        <v>438</v>
      </c>
      <c r="D163" s="107" t="s">
        <v>64</v>
      </c>
      <c r="E163" s="108" t="s">
        <v>159</v>
      </c>
      <c r="F163" s="107" t="s">
        <v>363</v>
      </c>
      <c r="G163" s="107" t="s">
        <v>952</v>
      </c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99">
        <f>100-100</f>
        <v>0</v>
      </c>
      <c r="AH163" s="199">
        <f>100-100</f>
        <v>0</v>
      </c>
      <c r="AI163" s="109"/>
      <c r="AJ163" s="109"/>
      <c r="AK163" s="109"/>
      <c r="AL163" s="109"/>
      <c r="AM163" s="109"/>
      <c r="AN163" s="109"/>
      <c r="AO163" s="109"/>
      <c r="AP163" s="199">
        <f>60-60</f>
        <v>0</v>
      </c>
      <c r="AQ163" s="199">
        <f>60-60</f>
        <v>0</v>
      </c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99">
        <f>60-60</f>
        <v>0</v>
      </c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109"/>
      <c r="BR163" s="109"/>
      <c r="BS163" s="109"/>
      <c r="BT163" s="109"/>
      <c r="BU163" s="109"/>
      <c r="BV163" s="109"/>
      <c r="BW163" s="109"/>
      <c r="BX163" s="109"/>
      <c r="BY163" s="109"/>
      <c r="BZ163" s="109"/>
      <c r="CA163" s="109"/>
      <c r="CB163" s="109"/>
      <c r="CC163" s="109"/>
      <c r="CD163" s="109"/>
      <c r="CE163" s="109"/>
      <c r="CF163" s="109"/>
      <c r="CG163" s="109"/>
      <c r="CH163" s="109"/>
      <c r="CI163" s="109"/>
      <c r="CJ163" s="109"/>
      <c r="CK163" s="109"/>
      <c r="CL163" s="109"/>
      <c r="CM163" s="109"/>
      <c r="CN163" s="109"/>
      <c r="CO163" s="109"/>
      <c r="CP163" s="109"/>
      <c r="CQ163" s="109"/>
      <c r="CR163" s="109"/>
      <c r="CS163" s="109"/>
      <c r="CT163" s="109"/>
      <c r="CU163" s="109"/>
      <c r="CV163" s="109"/>
      <c r="CW163" s="109"/>
      <c r="CX163" s="109"/>
      <c r="CY163" s="109"/>
      <c r="CZ163" s="109"/>
      <c r="DA163" s="109"/>
      <c r="DB163" s="109"/>
      <c r="DC163" s="109"/>
      <c r="DD163" s="109"/>
      <c r="DE163" s="109"/>
      <c r="DF163" s="109"/>
      <c r="DG163" s="109"/>
      <c r="DH163" s="109"/>
      <c r="DI163" s="109"/>
      <c r="DJ163" s="109"/>
      <c r="DK163" s="109"/>
      <c r="DL163" s="109"/>
      <c r="DM163" s="109"/>
      <c r="DN163" s="109"/>
      <c r="DO163" s="109"/>
      <c r="DP163" s="109"/>
      <c r="DQ163" s="109"/>
      <c r="DR163" s="199">
        <f>90-90</f>
        <v>0</v>
      </c>
      <c r="DS163" s="109"/>
      <c r="DT163" s="109"/>
      <c r="DU163" s="109"/>
      <c r="DV163" s="109"/>
      <c r="DW163" s="109"/>
      <c r="DX163" s="109"/>
      <c r="DY163" s="109"/>
      <c r="DZ163" s="109"/>
      <c r="EA163" s="109"/>
      <c r="EB163" s="109"/>
      <c r="EC163" s="109"/>
      <c r="ED163" s="109"/>
      <c r="EE163" s="109"/>
      <c r="EF163" s="109"/>
      <c r="EG163" s="109"/>
      <c r="EH163" s="109"/>
      <c r="EI163" s="109"/>
      <c r="EJ163" s="109"/>
      <c r="EK163" s="109"/>
      <c r="EL163" s="109"/>
      <c r="EM163" s="109"/>
      <c r="EN163" s="109"/>
      <c r="EO163" s="109"/>
      <c r="EP163" s="109"/>
      <c r="EQ163" s="109"/>
      <c r="ER163" s="109"/>
      <c r="ES163" s="109"/>
      <c r="ET163" s="109"/>
      <c r="EU163" s="109"/>
      <c r="EV163" s="109"/>
      <c r="EW163" s="109"/>
      <c r="EX163" s="109"/>
      <c r="EY163" s="109"/>
      <c r="EZ163" s="109"/>
      <c r="FA163" s="109"/>
      <c r="FB163" s="109"/>
      <c r="FC163" s="109"/>
      <c r="FD163" s="109"/>
      <c r="FE163" s="109"/>
      <c r="FF163" s="109"/>
      <c r="FG163" s="112"/>
      <c r="FH163" s="110" t="s">
        <v>364</v>
      </c>
      <c r="FI163" s="111" t="s">
        <v>365</v>
      </c>
      <c r="FJ163" s="111" t="s">
        <v>445</v>
      </c>
      <c r="FK163" s="111" t="s">
        <v>440</v>
      </c>
      <c r="FL163" s="98">
        <f t="shared" si="29"/>
        <v>0</v>
      </c>
      <c r="FM163" s="5" t="s">
        <v>193</v>
      </c>
    </row>
    <row r="164" spans="1:169" s="5" customFormat="1" ht="15" customHeight="1">
      <c r="A164" s="107" t="s">
        <v>368</v>
      </c>
      <c r="B164" s="107" t="s">
        <v>367</v>
      </c>
      <c r="C164" s="107" t="s">
        <v>438</v>
      </c>
      <c r="D164" s="107" t="s">
        <v>63</v>
      </c>
      <c r="E164" s="108" t="s">
        <v>159</v>
      </c>
      <c r="F164" s="107" t="s">
        <v>363</v>
      </c>
      <c r="G164" s="107" t="s">
        <v>952</v>
      </c>
      <c r="H164" s="109"/>
      <c r="I164" s="109"/>
      <c r="J164" s="109"/>
      <c r="K164" s="109"/>
      <c r="L164" s="199">
        <f>60-60</f>
        <v>0</v>
      </c>
      <c r="M164" s="109"/>
      <c r="N164" s="109"/>
      <c r="O164" s="109"/>
      <c r="P164" s="199">
        <f>40-40</f>
        <v>0</v>
      </c>
      <c r="Q164" s="109"/>
      <c r="R164" s="109"/>
      <c r="S164" s="109"/>
      <c r="T164" s="109"/>
      <c r="U164" s="199">
        <f>60-60</f>
        <v>0</v>
      </c>
      <c r="V164" s="109"/>
      <c r="W164" s="109"/>
      <c r="X164" s="109"/>
      <c r="Y164" s="109"/>
      <c r="Z164" s="109"/>
      <c r="AA164" s="109"/>
      <c r="AB164" s="199">
        <f>100-100</f>
        <v>0</v>
      </c>
      <c r="AC164" s="109"/>
      <c r="AD164" s="109"/>
      <c r="AE164" s="199">
        <f>100-100</f>
        <v>0</v>
      </c>
      <c r="AF164" s="199">
        <f>100-100</f>
        <v>0</v>
      </c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99">
        <f>60-60</f>
        <v>0</v>
      </c>
      <c r="AU164" s="109"/>
      <c r="AV164" s="109"/>
      <c r="AW164" s="109"/>
      <c r="AX164" s="109"/>
      <c r="AY164" s="109"/>
      <c r="AZ164" s="199">
        <f>60-60</f>
        <v>0</v>
      </c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09"/>
      <c r="BM164" s="109"/>
      <c r="BN164" s="109"/>
      <c r="BO164" s="109"/>
      <c r="BP164" s="109"/>
      <c r="BQ164" s="109"/>
      <c r="BR164" s="109"/>
      <c r="BS164" s="199">
        <f>50-50</f>
        <v>0</v>
      </c>
      <c r="BT164" s="109"/>
      <c r="BU164" s="109"/>
      <c r="BV164" s="109"/>
      <c r="BW164" s="109"/>
      <c r="BX164" s="109"/>
      <c r="BY164" s="199">
        <f>40-40</f>
        <v>0</v>
      </c>
      <c r="BZ164" s="109"/>
      <c r="CA164" s="109"/>
      <c r="CB164" s="109"/>
      <c r="CC164" s="109"/>
      <c r="CD164" s="109"/>
      <c r="CE164" s="109"/>
      <c r="CF164" s="199">
        <f>40-40</f>
        <v>0</v>
      </c>
      <c r="CG164" s="109"/>
      <c r="CH164" s="109"/>
      <c r="CI164" s="109"/>
      <c r="CJ164" s="109"/>
      <c r="CK164" s="109"/>
      <c r="CL164" s="109"/>
      <c r="CM164" s="109"/>
      <c r="CN164" s="109"/>
      <c r="CO164" s="109"/>
      <c r="CP164" s="109"/>
      <c r="CQ164" s="109"/>
      <c r="CR164" s="109"/>
      <c r="CS164" s="109"/>
      <c r="CT164" s="109"/>
      <c r="CU164" s="109"/>
      <c r="CV164" s="109"/>
      <c r="CW164" s="109"/>
      <c r="CX164" s="109"/>
      <c r="CY164" s="109"/>
      <c r="CZ164" s="109"/>
      <c r="DA164" s="109"/>
      <c r="DB164" s="109"/>
      <c r="DC164" s="109"/>
      <c r="DD164" s="109"/>
      <c r="DE164" s="109"/>
      <c r="DF164" s="109"/>
      <c r="DG164" s="109"/>
      <c r="DH164" s="109"/>
      <c r="DI164" s="109"/>
      <c r="DJ164" s="109"/>
      <c r="DK164" s="109"/>
      <c r="DL164" s="109"/>
      <c r="DM164" s="109"/>
      <c r="DN164" s="109"/>
      <c r="DO164" s="109"/>
      <c r="DP164" s="109"/>
      <c r="DQ164" s="109"/>
      <c r="DR164" s="109"/>
      <c r="DS164" s="109"/>
      <c r="DT164" s="109"/>
      <c r="DU164" s="109"/>
      <c r="DV164" s="109"/>
      <c r="DW164" s="109"/>
      <c r="DX164" s="109"/>
      <c r="DY164" s="109"/>
      <c r="DZ164" s="109"/>
      <c r="EA164" s="109"/>
      <c r="EB164" s="109"/>
      <c r="EC164" s="109"/>
      <c r="ED164" s="109"/>
      <c r="EE164" s="109"/>
      <c r="EF164" s="109"/>
      <c r="EG164" s="109"/>
      <c r="EH164" s="109"/>
      <c r="EI164" s="109"/>
      <c r="EJ164" s="109"/>
      <c r="EK164" s="109"/>
      <c r="EL164" s="109"/>
      <c r="EM164" s="109"/>
      <c r="EN164" s="109"/>
      <c r="EO164" s="109"/>
      <c r="EP164" s="109"/>
      <c r="EQ164" s="109"/>
      <c r="ER164" s="109"/>
      <c r="ES164" s="109"/>
      <c r="ET164" s="109"/>
      <c r="EU164" s="109"/>
      <c r="EV164" s="109"/>
      <c r="EW164" s="109"/>
      <c r="EX164" s="109"/>
      <c r="EY164" s="109"/>
      <c r="EZ164" s="109"/>
      <c r="FA164" s="109"/>
      <c r="FB164" s="109"/>
      <c r="FC164" s="109"/>
      <c r="FD164" s="109"/>
      <c r="FE164" s="109"/>
      <c r="FF164" s="109"/>
      <c r="FG164" s="112"/>
      <c r="FH164" s="110" t="s">
        <v>364</v>
      </c>
      <c r="FI164" s="111" t="s">
        <v>365</v>
      </c>
      <c r="FJ164" s="111" t="s">
        <v>445</v>
      </c>
      <c r="FK164" s="111" t="s">
        <v>440</v>
      </c>
      <c r="FL164" s="98">
        <f t="shared" si="29"/>
        <v>0</v>
      </c>
      <c r="FM164" s="5" t="s">
        <v>193</v>
      </c>
    </row>
    <row r="165" spans="1:169" s="5" customFormat="1" ht="15" customHeight="1">
      <c r="A165" s="107" t="s">
        <v>368</v>
      </c>
      <c r="B165" s="107" t="s">
        <v>367</v>
      </c>
      <c r="C165" s="107" t="s">
        <v>438</v>
      </c>
      <c r="D165" s="107" t="s">
        <v>64</v>
      </c>
      <c r="E165" s="108" t="s">
        <v>161</v>
      </c>
      <c r="F165" s="107" t="s">
        <v>363</v>
      </c>
      <c r="G165" s="107" t="s">
        <v>952</v>
      </c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99">
        <f>100-100</f>
        <v>0</v>
      </c>
      <c r="AH165" s="199">
        <f>100-100</f>
        <v>0</v>
      </c>
      <c r="AI165" s="109"/>
      <c r="AJ165" s="109"/>
      <c r="AK165" s="109"/>
      <c r="AL165" s="109"/>
      <c r="AM165" s="109"/>
      <c r="AN165" s="109"/>
      <c r="AO165" s="199">
        <f>100-100</f>
        <v>0</v>
      </c>
      <c r="AP165" s="199">
        <f>100-100</f>
        <v>0</v>
      </c>
      <c r="AQ165" s="199">
        <f>100-100</f>
        <v>0</v>
      </c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99">
        <f>50-50</f>
        <v>0</v>
      </c>
      <c r="BE165" s="109"/>
      <c r="BF165" s="109"/>
      <c r="BG165" s="109"/>
      <c r="BH165" s="109"/>
      <c r="BI165" s="109"/>
      <c r="BJ165" s="109"/>
      <c r="BK165" s="109"/>
      <c r="BL165" s="109"/>
      <c r="BM165" s="109"/>
      <c r="BN165" s="109"/>
      <c r="BO165" s="109"/>
      <c r="BP165" s="109"/>
      <c r="BQ165" s="109"/>
      <c r="BR165" s="109"/>
      <c r="BS165" s="109"/>
      <c r="BT165" s="109"/>
      <c r="BU165" s="109"/>
      <c r="BV165" s="109"/>
      <c r="BW165" s="109"/>
      <c r="BX165" s="109"/>
      <c r="BY165" s="109"/>
      <c r="BZ165" s="109"/>
      <c r="CA165" s="109"/>
      <c r="CB165" s="109"/>
      <c r="CC165" s="109"/>
      <c r="CD165" s="109"/>
      <c r="CE165" s="109"/>
      <c r="CF165" s="109"/>
      <c r="CG165" s="109"/>
      <c r="CH165" s="109"/>
      <c r="CI165" s="109"/>
      <c r="CJ165" s="109"/>
      <c r="CK165" s="109"/>
      <c r="CL165" s="109"/>
      <c r="CM165" s="109"/>
      <c r="CN165" s="109"/>
      <c r="CO165" s="109"/>
      <c r="CP165" s="109"/>
      <c r="CQ165" s="109"/>
      <c r="CR165" s="109"/>
      <c r="CS165" s="109"/>
      <c r="CT165" s="109"/>
      <c r="CU165" s="109"/>
      <c r="CV165" s="109"/>
      <c r="CW165" s="109"/>
      <c r="CX165" s="109"/>
      <c r="CY165" s="109"/>
      <c r="CZ165" s="109"/>
      <c r="DA165" s="109"/>
      <c r="DB165" s="109"/>
      <c r="DC165" s="109"/>
      <c r="DD165" s="109"/>
      <c r="DE165" s="109"/>
      <c r="DF165" s="109"/>
      <c r="DG165" s="109"/>
      <c r="DH165" s="109"/>
      <c r="DI165" s="109"/>
      <c r="DJ165" s="109"/>
      <c r="DK165" s="109"/>
      <c r="DL165" s="109"/>
      <c r="DM165" s="109"/>
      <c r="DN165" s="109"/>
      <c r="DO165" s="109"/>
      <c r="DP165" s="109"/>
      <c r="DQ165" s="109"/>
      <c r="DR165" s="109"/>
      <c r="DS165" s="109"/>
      <c r="DT165" s="109"/>
      <c r="DU165" s="109"/>
      <c r="DV165" s="109"/>
      <c r="DW165" s="109"/>
      <c r="DX165" s="109"/>
      <c r="DY165" s="109"/>
      <c r="DZ165" s="109"/>
      <c r="EA165" s="109"/>
      <c r="EB165" s="109"/>
      <c r="EC165" s="109"/>
      <c r="ED165" s="109"/>
      <c r="EE165" s="109"/>
      <c r="EF165" s="109"/>
      <c r="EG165" s="109"/>
      <c r="EH165" s="109"/>
      <c r="EI165" s="109"/>
      <c r="EJ165" s="109"/>
      <c r="EK165" s="109"/>
      <c r="EL165" s="109"/>
      <c r="EM165" s="109"/>
      <c r="EN165" s="109"/>
      <c r="EO165" s="109"/>
      <c r="EP165" s="109"/>
      <c r="EQ165" s="109"/>
      <c r="ER165" s="109"/>
      <c r="ES165" s="109"/>
      <c r="ET165" s="109"/>
      <c r="EU165" s="109"/>
      <c r="EV165" s="109"/>
      <c r="EW165" s="109"/>
      <c r="EX165" s="109"/>
      <c r="EY165" s="109"/>
      <c r="EZ165" s="109"/>
      <c r="FA165" s="109"/>
      <c r="FB165" s="109"/>
      <c r="FC165" s="109"/>
      <c r="FD165" s="109"/>
      <c r="FE165" s="109"/>
      <c r="FF165" s="109"/>
      <c r="FG165" s="112"/>
      <c r="FH165" s="110" t="s">
        <v>364</v>
      </c>
      <c r="FI165" s="111" t="s">
        <v>365</v>
      </c>
      <c r="FJ165" s="111" t="s">
        <v>446</v>
      </c>
      <c r="FK165" s="111" t="s">
        <v>444</v>
      </c>
      <c r="FL165" s="98">
        <f t="shared" si="29"/>
        <v>0</v>
      </c>
      <c r="FM165" s="5" t="s">
        <v>193</v>
      </c>
    </row>
    <row r="166" spans="1:169" s="5" customFormat="1" ht="15" customHeight="1">
      <c r="A166" s="107" t="s">
        <v>368</v>
      </c>
      <c r="B166" s="107" t="s">
        <v>367</v>
      </c>
      <c r="C166" s="107" t="s">
        <v>438</v>
      </c>
      <c r="D166" s="107" t="s">
        <v>63</v>
      </c>
      <c r="E166" s="108" t="s">
        <v>161</v>
      </c>
      <c r="F166" s="107" t="s">
        <v>363</v>
      </c>
      <c r="G166" s="107" t="s">
        <v>952</v>
      </c>
      <c r="H166" s="109"/>
      <c r="I166" s="109"/>
      <c r="J166" s="109"/>
      <c r="K166" s="109"/>
      <c r="L166" s="109"/>
      <c r="M166" s="109"/>
      <c r="N166" s="109"/>
      <c r="O166" s="199">
        <f>200-200</f>
        <v>0</v>
      </c>
      <c r="P166" s="199">
        <f>200-200</f>
        <v>0</v>
      </c>
      <c r="Q166" s="109"/>
      <c r="R166" s="109"/>
      <c r="S166" s="109"/>
      <c r="T166" s="109"/>
      <c r="U166" s="109"/>
      <c r="V166" s="109"/>
      <c r="W166" s="109"/>
      <c r="X166" s="109"/>
      <c r="Y166" s="199">
        <f>100-100</f>
        <v>0</v>
      </c>
      <c r="Z166" s="109"/>
      <c r="AA166" s="109"/>
      <c r="AB166" s="199">
        <f>100-100</f>
        <v>0</v>
      </c>
      <c r="AC166" s="109"/>
      <c r="AD166" s="109"/>
      <c r="AE166" s="199">
        <f>100-100</f>
        <v>0</v>
      </c>
      <c r="AF166" s="199">
        <f>100-100</f>
        <v>0</v>
      </c>
      <c r="AG166" s="109"/>
      <c r="AH166" s="109"/>
      <c r="AI166" s="109"/>
      <c r="AJ166" s="109"/>
      <c r="AK166" s="109"/>
      <c r="AL166" s="109"/>
      <c r="AM166" s="199">
        <f>100-100</f>
        <v>0</v>
      </c>
      <c r="AN166" s="109"/>
      <c r="AO166" s="109"/>
      <c r="AP166" s="109"/>
      <c r="AQ166" s="109"/>
      <c r="AR166" s="109"/>
      <c r="AS166" s="109"/>
      <c r="AT166" s="199">
        <f>100-100</f>
        <v>0</v>
      </c>
      <c r="AU166" s="109"/>
      <c r="AV166" s="109"/>
      <c r="AW166" s="109"/>
      <c r="AX166" s="109"/>
      <c r="AY166" s="109"/>
      <c r="AZ166" s="199">
        <f>50-50</f>
        <v>0</v>
      </c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199">
        <f>100-100</f>
        <v>0</v>
      </c>
      <c r="BR166" s="199">
        <f>100-100</f>
        <v>0</v>
      </c>
      <c r="BS166" s="199">
        <f>100-100</f>
        <v>0</v>
      </c>
      <c r="BT166" s="109"/>
      <c r="BU166" s="109"/>
      <c r="BV166" s="109"/>
      <c r="BW166" s="199">
        <f>100-100</f>
        <v>0</v>
      </c>
      <c r="BX166" s="199">
        <f>100-100</f>
        <v>0</v>
      </c>
      <c r="BY166" s="199">
        <f>100-100</f>
        <v>0</v>
      </c>
      <c r="BZ166" s="109"/>
      <c r="CA166" s="109"/>
      <c r="CB166" s="199">
        <f>100-100</f>
        <v>0</v>
      </c>
      <c r="CC166" s="109"/>
      <c r="CD166" s="199">
        <f>50-50</f>
        <v>0</v>
      </c>
      <c r="CE166" s="199">
        <f>50-50</f>
        <v>0</v>
      </c>
      <c r="CF166" s="199">
        <f>20-20</f>
        <v>0</v>
      </c>
      <c r="CG166" s="199">
        <f>20-20</f>
        <v>0</v>
      </c>
      <c r="CH166" s="199">
        <f>20-20</f>
        <v>0</v>
      </c>
      <c r="CI166" s="109"/>
      <c r="CJ166" s="109"/>
      <c r="CK166" s="109"/>
      <c r="CL166" s="199">
        <f>50-50</f>
        <v>0</v>
      </c>
      <c r="CM166" s="199">
        <f>60-60</f>
        <v>0</v>
      </c>
      <c r="CN166" s="199">
        <f>40-40</f>
        <v>0</v>
      </c>
      <c r="CO166" s="109"/>
      <c r="CP166" s="109"/>
      <c r="CQ166" s="109"/>
      <c r="CR166" s="109"/>
      <c r="CS166" s="109"/>
      <c r="CT166" s="109"/>
      <c r="CU166" s="109"/>
      <c r="CV166" s="109"/>
      <c r="CW166" s="109"/>
      <c r="CX166" s="199">
        <f>40-40</f>
        <v>0</v>
      </c>
      <c r="CY166" s="109"/>
      <c r="CZ166" s="109"/>
      <c r="DA166" s="109"/>
      <c r="DB166" s="109"/>
      <c r="DC166" s="109"/>
      <c r="DD166" s="199">
        <f>10-10</f>
        <v>0</v>
      </c>
      <c r="DE166" s="199">
        <f>10-10</f>
        <v>0</v>
      </c>
      <c r="DF166" s="109"/>
      <c r="DG166" s="109"/>
      <c r="DH166" s="109"/>
      <c r="DI166" s="109"/>
      <c r="DJ166" s="109"/>
      <c r="DK166" s="109"/>
      <c r="DL166" s="109"/>
      <c r="DM166" s="109"/>
      <c r="DN166" s="199">
        <f>20-20</f>
        <v>0</v>
      </c>
      <c r="DO166" s="199">
        <f>20-20</f>
        <v>0</v>
      </c>
      <c r="DP166" s="109"/>
      <c r="DQ166" s="109"/>
      <c r="DR166" s="109"/>
      <c r="DS166" s="109"/>
      <c r="DT166" s="109"/>
      <c r="DU166" s="109"/>
      <c r="DV166" s="109"/>
      <c r="DW166" s="109"/>
      <c r="DX166" s="109"/>
      <c r="DY166" s="109"/>
      <c r="DZ166" s="109"/>
      <c r="EA166" s="199">
        <f>20-20</f>
        <v>0</v>
      </c>
      <c r="EB166" s="199">
        <f>50-50</f>
        <v>0</v>
      </c>
      <c r="EC166" s="109"/>
      <c r="ED166" s="109"/>
      <c r="EE166" s="109"/>
      <c r="EF166" s="109"/>
      <c r="EG166" s="109"/>
      <c r="EH166" s="109"/>
      <c r="EI166" s="109"/>
      <c r="EJ166" s="109"/>
      <c r="EK166" s="199">
        <f>40-40</f>
        <v>0</v>
      </c>
      <c r="EL166" s="199">
        <f>40-40</f>
        <v>0</v>
      </c>
      <c r="EM166" s="109"/>
      <c r="EN166" s="109"/>
      <c r="EO166" s="199">
        <f>40-40</f>
        <v>0</v>
      </c>
      <c r="EP166" s="199">
        <f>40-40</f>
        <v>0</v>
      </c>
      <c r="EQ166" s="109"/>
      <c r="ER166" s="109"/>
      <c r="ES166" s="199">
        <f>20-20</f>
        <v>0</v>
      </c>
      <c r="ET166" s="109"/>
      <c r="EU166" s="109"/>
      <c r="EV166" s="109"/>
      <c r="EW166" s="199">
        <f>20-20</f>
        <v>0</v>
      </c>
      <c r="EX166" s="109"/>
      <c r="EY166" s="109"/>
      <c r="EZ166" s="109"/>
      <c r="FA166" s="199">
        <f>20-20</f>
        <v>0</v>
      </c>
      <c r="FB166" s="109"/>
      <c r="FC166" s="109"/>
      <c r="FD166" s="109"/>
      <c r="FE166" s="109"/>
      <c r="FF166" s="109"/>
      <c r="FG166" s="112"/>
      <c r="FH166" s="110" t="s">
        <v>364</v>
      </c>
      <c r="FI166" s="111" t="s">
        <v>365</v>
      </c>
      <c r="FJ166" s="111" t="s">
        <v>446</v>
      </c>
      <c r="FK166" s="111" t="s">
        <v>444</v>
      </c>
      <c r="FL166" s="98">
        <f t="shared" si="29"/>
        <v>0</v>
      </c>
      <c r="FM166" s="5" t="s">
        <v>193</v>
      </c>
    </row>
    <row r="167" spans="1:169" s="5" customFormat="1" ht="15" customHeight="1">
      <c r="A167" s="107" t="s">
        <v>368</v>
      </c>
      <c r="B167" s="107" t="s">
        <v>361</v>
      </c>
      <c r="C167" s="107" t="s">
        <v>438</v>
      </c>
      <c r="D167" s="107" t="s">
        <v>64</v>
      </c>
      <c r="E167" s="108" t="s">
        <v>157</v>
      </c>
      <c r="F167" s="107" t="s">
        <v>363</v>
      </c>
      <c r="G167" s="107" t="s">
        <v>926</v>
      </c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  <c r="AA167" s="217"/>
      <c r="AB167" s="217"/>
      <c r="AC167" s="217"/>
      <c r="AD167" s="217"/>
      <c r="AE167" s="240">
        <v>20</v>
      </c>
      <c r="AF167" s="217"/>
      <c r="AG167" s="217"/>
      <c r="AH167" s="216">
        <f>700-700</f>
        <v>0</v>
      </c>
      <c r="AI167" s="217"/>
      <c r="AJ167" s="217"/>
      <c r="AK167" s="217"/>
      <c r="AL167" s="217"/>
      <c r="AM167" s="217"/>
      <c r="AN167" s="217"/>
      <c r="AO167" s="216">
        <f>700-700</f>
        <v>0</v>
      </c>
      <c r="AP167" s="217"/>
      <c r="AQ167" s="217"/>
      <c r="AR167" s="217"/>
      <c r="AS167" s="217"/>
      <c r="AT167" s="217"/>
      <c r="AU167" s="217"/>
      <c r="AV167" s="217"/>
      <c r="AW167" s="217"/>
      <c r="AX167" s="217"/>
      <c r="AY167" s="217"/>
      <c r="AZ167" s="217"/>
      <c r="BA167" s="217"/>
      <c r="BB167" s="217"/>
      <c r="BC167" s="217"/>
      <c r="BD167" s="216">
        <f>400-400</f>
        <v>0</v>
      </c>
      <c r="BE167" s="217"/>
      <c r="BF167" s="217"/>
      <c r="BG167" s="217"/>
      <c r="BH167" s="217"/>
      <c r="BI167" s="217"/>
      <c r="BJ167" s="217"/>
      <c r="BK167" s="217"/>
      <c r="BL167" s="217"/>
      <c r="BM167" s="217"/>
      <c r="BN167" s="217"/>
      <c r="BO167" s="217"/>
      <c r="BP167" s="217"/>
      <c r="BQ167" s="217"/>
      <c r="BR167" s="217"/>
      <c r="BS167" s="217"/>
      <c r="BT167" s="217"/>
      <c r="BU167" s="217"/>
      <c r="BV167" s="217"/>
      <c r="BW167" s="217"/>
      <c r="BX167" s="217"/>
      <c r="BY167" s="217"/>
      <c r="BZ167" s="217"/>
      <c r="CA167" s="217"/>
      <c r="CB167" s="217"/>
      <c r="CC167" s="217"/>
      <c r="CD167" s="217"/>
      <c r="CE167" s="217"/>
      <c r="CF167" s="217"/>
      <c r="CG167" s="217"/>
      <c r="CH167" s="217"/>
      <c r="CI167" s="217"/>
      <c r="CJ167" s="217"/>
      <c r="CK167" s="217"/>
      <c r="CL167" s="217"/>
      <c r="CM167" s="217"/>
      <c r="CN167" s="217"/>
      <c r="CO167" s="217"/>
      <c r="CP167" s="217"/>
      <c r="CQ167" s="217"/>
      <c r="CR167" s="217"/>
      <c r="CS167" s="217"/>
      <c r="CT167" s="217"/>
      <c r="CU167" s="217"/>
      <c r="CV167" s="217"/>
      <c r="CW167" s="217"/>
      <c r="CX167" s="217"/>
      <c r="CY167" s="217"/>
      <c r="CZ167" s="217"/>
      <c r="DA167" s="217"/>
      <c r="DB167" s="217"/>
      <c r="DC167" s="217"/>
      <c r="DD167" s="217"/>
      <c r="DE167" s="217"/>
      <c r="DF167" s="217"/>
      <c r="DG167" s="217"/>
      <c r="DH167" s="217"/>
      <c r="DI167" s="217"/>
      <c r="DJ167" s="217"/>
      <c r="DK167" s="217"/>
      <c r="DL167" s="217"/>
      <c r="DM167" s="217"/>
      <c r="DN167" s="217"/>
      <c r="DO167" s="217"/>
      <c r="DP167" s="217"/>
      <c r="DQ167" s="217"/>
      <c r="DR167" s="217"/>
      <c r="DS167" s="217"/>
      <c r="DT167" s="217"/>
      <c r="DU167" s="217"/>
      <c r="DV167" s="217"/>
      <c r="DW167" s="217"/>
      <c r="DX167" s="217"/>
      <c r="DY167" s="217"/>
      <c r="DZ167" s="217"/>
      <c r="EA167" s="217"/>
      <c r="EB167" s="217"/>
      <c r="EC167" s="217"/>
      <c r="ED167" s="217"/>
      <c r="EE167" s="217"/>
      <c r="EF167" s="217"/>
      <c r="EG167" s="217"/>
      <c r="EH167" s="217"/>
      <c r="EI167" s="217"/>
      <c r="EJ167" s="217"/>
      <c r="EK167" s="217"/>
      <c r="EL167" s="217"/>
      <c r="EM167" s="217"/>
      <c r="EN167" s="217"/>
      <c r="EO167" s="217"/>
      <c r="EP167" s="217"/>
      <c r="EQ167" s="217"/>
      <c r="ER167" s="217"/>
      <c r="ES167" s="217"/>
      <c r="ET167" s="217"/>
      <c r="EU167" s="217"/>
      <c r="EV167" s="217"/>
      <c r="EW167" s="217"/>
      <c r="EX167" s="217"/>
      <c r="EY167" s="217"/>
      <c r="EZ167" s="217"/>
      <c r="FA167" s="217"/>
      <c r="FB167" s="217"/>
      <c r="FC167" s="217"/>
      <c r="FD167" s="217"/>
      <c r="FE167" s="217"/>
      <c r="FF167" s="217"/>
      <c r="FG167" s="112" t="s">
        <v>447</v>
      </c>
      <c r="FH167" s="110" t="s">
        <v>364</v>
      </c>
      <c r="FI167" s="111" t="s">
        <v>365</v>
      </c>
      <c r="FJ167" s="111" t="s">
        <v>448</v>
      </c>
      <c r="FK167" s="111" t="s">
        <v>449</v>
      </c>
      <c r="FL167" s="98">
        <f t="shared" si="29"/>
        <v>20</v>
      </c>
      <c r="FM167" s="5" t="s">
        <v>196</v>
      </c>
    </row>
    <row r="168" spans="1:169" s="5" customFormat="1" ht="15" customHeight="1">
      <c r="A168" s="107" t="s">
        <v>368</v>
      </c>
      <c r="B168" s="107" t="s">
        <v>361</v>
      </c>
      <c r="C168" s="107" t="s">
        <v>438</v>
      </c>
      <c r="D168" s="107" t="s">
        <v>63</v>
      </c>
      <c r="E168" s="108" t="s">
        <v>157</v>
      </c>
      <c r="F168" s="107" t="s">
        <v>363</v>
      </c>
      <c r="G168" s="107" t="s">
        <v>926</v>
      </c>
      <c r="H168" s="217"/>
      <c r="I168" s="217"/>
      <c r="J168" s="217"/>
      <c r="K168" s="217"/>
      <c r="L168" s="217"/>
      <c r="M168" s="217"/>
      <c r="N168" s="217"/>
      <c r="O168" s="216">
        <f>700-700</f>
        <v>0</v>
      </c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  <c r="AA168" s="217"/>
      <c r="AB168" s="217"/>
      <c r="AC168" s="240">
        <f>300-300+180</f>
        <v>180</v>
      </c>
      <c r="AD168" s="217"/>
      <c r="AE168" s="216">
        <f>800-800</f>
        <v>0</v>
      </c>
      <c r="AF168" s="217"/>
      <c r="AG168" s="217"/>
      <c r="AH168" s="217"/>
      <c r="AI168" s="217"/>
      <c r="AJ168" s="217"/>
      <c r="AK168" s="217"/>
      <c r="AL168" s="217"/>
      <c r="AM168" s="217"/>
      <c r="AN168" s="217"/>
      <c r="AO168" s="240">
        <v>90</v>
      </c>
      <c r="AP168" s="217"/>
      <c r="AQ168" s="217"/>
      <c r="AR168" s="217"/>
      <c r="AS168" s="217"/>
      <c r="AT168" s="240">
        <f>800-800+200</f>
        <v>200</v>
      </c>
      <c r="AU168" s="217"/>
      <c r="AV168" s="217"/>
      <c r="AW168" s="217"/>
      <c r="AX168" s="217"/>
      <c r="AY168" s="217"/>
      <c r="AZ168" s="217"/>
      <c r="BA168" s="217"/>
      <c r="BB168" s="217"/>
      <c r="BC168" s="217"/>
      <c r="BD168" s="240">
        <v>260</v>
      </c>
      <c r="BE168" s="217"/>
      <c r="BF168" s="217"/>
      <c r="BG168" s="217"/>
      <c r="BH168" s="217"/>
      <c r="BI168" s="217"/>
      <c r="BJ168" s="217"/>
      <c r="BK168" s="217"/>
      <c r="BL168" s="217"/>
      <c r="BM168" s="217"/>
      <c r="BN168" s="217"/>
      <c r="BO168" s="217"/>
      <c r="BP168" s="240">
        <f>20-20+40</f>
        <v>40</v>
      </c>
      <c r="BQ168" s="217"/>
      <c r="BR168" s="240">
        <f>800-800+50</f>
        <v>50</v>
      </c>
      <c r="BS168" s="240">
        <f>800-800+130</f>
        <v>130</v>
      </c>
      <c r="BT168" s="240">
        <f>50-50+50</f>
        <v>50</v>
      </c>
      <c r="BU168" s="217"/>
      <c r="BV168" s="240">
        <f>20-20+3</f>
        <v>3</v>
      </c>
      <c r="BW168" s="216">
        <f>400-400</f>
        <v>0</v>
      </c>
      <c r="BX168" s="216">
        <f>800-800</f>
        <v>0</v>
      </c>
      <c r="BY168" s="217"/>
      <c r="BZ168" s="216">
        <f>650-650</f>
        <v>0</v>
      </c>
      <c r="CA168" s="217"/>
      <c r="CB168" s="216">
        <f>50-50</f>
        <v>0</v>
      </c>
      <c r="CC168" s="240">
        <f>10-10+25</f>
        <v>25</v>
      </c>
      <c r="CD168" s="217"/>
      <c r="CE168" s="216">
        <f>600-600</f>
        <v>0</v>
      </c>
      <c r="CF168" s="240">
        <f>500-500+50</f>
        <v>50</v>
      </c>
      <c r="CG168" s="240">
        <f>10-10+5</f>
        <v>5</v>
      </c>
      <c r="CH168" s="216">
        <f>20-20</f>
        <v>0</v>
      </c>
      <c r="CI168" s="217"/>
      <c r="CJ168" s="217"/>
      <c r="CK168" s="240">
        <f>20-20+13</f>
        <v>13</v>
      </c>
      <c r="CL168" s="216">
        <f>50-50</f>
        <v>0</v>
      </c>
      <c r="CM168" s="216">
        <f>50-50</f>
        <v>0</v>
      </c>
      <c r="CN168" s="216">
        <f>200-200</f>
        <v>0</v>
      </c>
      <c r="CO168" s="217"/>
      <c r="CP168" s="217"/>
      <c r="CQ168" s="217"/>
      <c r="CR168" s="217"/>
      <c r="CS168" s="217"/>
      <c r="CT168" s="217"/>
      <c r="CU168" s="217"/>
      <c r="CV168" s="217"/>
      <c r="CW168" s="216">
        <f>50-50</f>
        <v>0</v>
      </c>
      <c r="CX168" s="216">
        <f>10-10</f>
        <v>0</v>
      </c>
      <c r="CY168" s="216">
        <f>20-20</f>
        <v>0</v>
      </c>
      <c r="CZ168" s="217"/>
      <c r="DA168" s="217"/>
      <c r="DB168" s="240">
        <f>10-10+5</f>
        <v>5</v>
      </c>
      <c r="DC168" s="217"/>
      <c r="DD168" s="217"/>
      <c r="DE168" s="216">
        <f>20-20</f>
        <v>0</v>
      </c>
      <c r="DF168" s="217"/>
      <c r="DG168" s="217"/>
      <c r="DH168" s="217"/>
      <c r="DI168" s="217"/>
      <c r="DJ168" s="217"/>
      <c r="DK168" s="216">
        <f>10-10</f>
        <v>0</v>
      </c>
      <c r="DL168" s="217"/>
      <c r="DM168" s="216">
        <f>10-10</f>
        <v>0</v>
      </c>
      <c r="DN168" s="217"/>
      <c r="DO168" s="217"/>
      <c r="DP168" s="217"/>
      <c r="DQ168" s="217"/>
      <c r="DR168" s="217"/>
      <c r="DS168" s="217"/>
      <c r="DT168" s="217"/>
      <c r="DU168" s="217"/>
      <c r="DV168" s="217"/>
      <c r="DW168" s="217"/>
      <c r="DX168" s="217"/>
      <c r="DY168" s="217"/>
      <c r="DZ168" s="217"/>
      <c r="EA168" s="217"/>
      <c r="EB168" s="217"/>
      <c r="EC168" s="217"/>
      <c r="ED168" s="217"/>
      <c r="EE168" s="217"/>
      <c r="EF168" s="217"/>
      <c r="EG168" s="217"/>
      <c r="EH168" s="217"/>
      <c r="EI168" s="217"/>
      <c r="EJ168" s="217"/>
      <c r="EK168" s="217"/>
      <c r="EL168" s="217"/>
      <c r="EM168" s="240">
        <f>10-10+5</f>
        <v>5</v>
      </c>
      <c r="EN168" s="217"/>
      <c r="EO168" s="216">
        <f>200-200</f>
        <v>0</v>
      </c>
      <c r="EP168" s="240">
        <f>100-100+5</f>
        <v>5</v>
      </c>
      <c r="EQ168" s="240">
        <v>5</v>
      </c>
      <c r="ER168" s="217"/>
      <c r="ES168" s="217"/>
      <c r="ET168" s="216">
        <f>20-20</f>
        <v>0</v>
      </c>
      <c r="EU168" s="217"/>
      <c r="EV168" s="217"/>
      <c r="EW168" s="216">
        <f>20-20</f>
        <v>0</v>
      </c>
      <c r="EX168" s="216">
        <f>20-20</f>
        <v>0</v>
      </c>
      <c r="EY168" s="217"/>
      <c r="EZ168" s="217"/>
      <c r="FA168" s="216">
        <f>20-20</f>
        <v>0</v>
      </c>
      <c r="FB168" s="217"/>
      <c r="FC168" s="217"/>
      <c r="FD168" s="217"/>
      <c r="FE168" s="217"/>
      <c r="FF168" s="217"/>
      <c r="FG168" s="112" t="s">
        <v>447</v>
      </c>
      <c r="FH168" s="110" t="s">
        <v>364</v>
      </c>
      <c r="FI168" s="111" t="s">
        <v>365</v>
      </c>
      <c r="FJ168" s="111" t="s">
        <v>448</v>
      </c>
      <c r="FK168" s="111" t="s">
        <v>449</v>
      </c>
      <c r="FL168" s="98">
        <f t="shared" si="29"/>
        <v>1116</v>
      </c>
      <c r="FM168" s="5" t="s">
        <v>196</v>
      </c>
    </row>
    <row r="169" spans="1:169" s="5" customFormat="1" ht="15" customHeight="1">
      <c r="A169" s="107" t="s">
        <v>368</v>
      </c>
      <c r="B169" s="107" t="s">
        <v>367</v>
      </c>
      <c r="C169" s="107" t="s">
        <v>438</v>
      </c>
      <c r="D169" s="107" t="s">
        <v>64</v>
      </c>
      <c r="E169" s="108" t="s">
        <v>157</v>
      </c>
      <c r="F169" s="107" t="s">
        <v>363</v>
      </c>
      <c r="G169" s="107" t="s">
        <v>927</v>
      </c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  <c r="AA169" s="217"/>
      <c r="AB169" s="217"/>
      <c r="AC169" s="217"/>
      <c r="AD169" s="217"/>
      <c r="AE169" s="217"/>
      <c r="AF169" s="217"/>
      <c r="AG169" s="217"/>
      <c r="AH169" s="217"/>
      <c r="AI169" s="217"/>
      <c r="AJ169" s="217"/>
      <c r="AK169" s="217"/>
      <c r="AL169" s="217"/>
      <c r="AM169" s="217"/>
      <c r="AN169" s="217"/>
      <c r="AO169" s="217"/>
      <c r="AP169" s="217"/>
      <c r="AQ169" s="217"/>
      <c r="AR169" s="217"/>
      <c r="AS169" s="217"/>
      <c r="AT169" s="217"/>
      <c r="AU169" s="217"/>
      <c r="AV169" s="217"/>
      <c r="AW169" s="217"/>
      <c r="AX169" s="217"/>
      <c r="AY169" s="217"/>
      <c r="AZ169" s="217"/>
      <c r="BA169" s="217"/>
      <c r="BB169" s="217"/>
      <c r="BC169" s="217"/>
      <c r="BD169" s="217"/>
      <c r="BE169" s="217"/>
      <c r="BF169" s="217"/>
      <c r="BG169" s="217"/>
      <c r="BH169" s="217"/>
      <c r="BI169" s="217"/>
      <c r="BJ169" s="217"/>
      <c r="BK169" s="217"/>
      <c r="BL169" s="217"/>
      <c r="BM169" s="217"/>
      <c r="BN169" s="217"/>
      <c r="BO169" s="217"/>
      <c r="BP169" s="217"/>
      <c r="BQ169" s="217"/>
      <c r="BR169" s="217"/>
      <c r="BS169" s="217"/>
      <c r="BT169" s="217"/>
      <c r="BU169" s="217"/>
      <c r="BV169" s="217"/>
      <c r="BW169" s="217"/>
      <c r="BX169" s="217"/>
      <c r="BY169" s="217"/>
      <c r="BZ169" s="217"/>
      <c r="CA169" s="217"/>
      <c r="CB169" s="217"/>
      <c r="CC169" s="217"/>
      <c r="CD169" s="217"/>
      <c r="CE169" s="217"/>
      <c r="CF169" s="217"/>
      <c r="CG169" s="217"/>
      <c r="CH169" s="217"/>
      <c r="CI169" s="217"/>
      <c r="CJ169" s="217"/>
      <c r="CK169" s="217"/>
      <c r="CL169" s="217"/>
      <c r="CM169" s="217"/>
      <c r="CN169" s="217"/>
      <c r="CO169" s="217"/>
      <c r="CP169" s="217"/>
      <c r="CQ169" s="217"/>
      <c r="CR169" s="217"/>
      <c r="CS169" s="217"/>
      <c r="CT169" s="217"/>
      <c r="CU169" s="217"/>
      <c r="CV169" s="217"/>
      <c r="CW169" s="217"/>
      <c r="CX169" s="217"/>
      <c r="CY169" s="217"/>
      <c r="CZ169" s="217"/>
      <c r="DA169" s="217"/>
      <c r="DB169" s="217"/>
      <c r="DC169" s="217"/>
      <c r="DD169" s="217"/>
      <c r="DE169" s="217"/>
      <c r="DF169" s="217"/>
      <c r="DG169" s="217"/>
      <c r="DH169" s="217"/>
      <c r="DI169" s="217"/>
      <c r="DJ169" s="217"/>
      <c r="DK169" s="217"/>
      <c r="DL169" s="217"/>
      <c r="DM169" s="217"/>
      <c r="DN169" s="217"/>
      <c r="DO169" s="217"/>
      <c r="DP169" s="217"/>
      <c r="DQ169" s="217"/>
      <c r="DR169" s="240">
        <f>10000-10000+220</f>
        <v>220</v>
      </c>
      <c r="DS169" s="217"/>
      <c r="DT169" s="217"/>
      <c r="DU169" s="217"/>
      <c r="DV169" s="217"/>
      <c r="DW169" s="217"/>
      <c r="DX169" s="217"/>
      <c r="DY169" s="217"/>
      <c r="DZ169" s="217"/>
      <c r="EA169" s="217"/>
      <c r="EB169" s="217"/>
      <c r="EC169" s="217"/>
      <c r="ED169" s="217"/>
      <c r="EE169" s="217"/>
      <c r="EF169" s="217"/>
      <c r="EG169" s="217"/>
      <c r="EH169" s="217"/>
      <c r="EI169" s="217"/>
      <c r="EJ169" s="217"/>
      <c r="EK169" s="217"/>
      <c r="EL169" s="217"/>
      <c r="EM169" s="217"/>
      <c r="EN169" s="217"/>
      <c r="EO169" s="217"/>
      <c r="EP169" s="217"/>
      <c r="EQ169" s="217"/>
      <c r="ER169" s="217"/>
      <c r="ES169" s="217"/>
      <c r="ET169" s="217"/>
      <c r="EU169" s="217"/>
      <c r="EV169" s="217"/>
      <c r="EW169" s="217"/>
      <c r="EX169" s="217"/>
      <c r="EY169" s="217"/>
      <c r="EZ169" s="217"/>
      <c r="FA169" s="217"/>
      <c r="FB169" s="217"/>
      <c r="FC169" s="217"/>
      <c r="FD169" s="217"/>
      <c r="FE169" s="217"/>
      <c r="FF169" s="217"/>
      <c r="FG169" s="112" t="s">
        <v>447</v>
      </c>
      <c r="FH169" s="110" t="s">
        <v>364</v>
      </c>
      <c r="FI169" s="111" t="s">
        <v>365</v>
      </c>
      <c r="FJ169" s="111" t="s">
        <v>448</v>
      </c>
      <c r="FK169" s="111" t="s">
        <v>449</v>
      </c>
      <c r="FL169" s="98">
        <f t="shared" si="29"/>
        <v>220</v>
      </c>
      <c r="FM169" s="5" t="s">
        <v>196</v>
      </c>
    </row>
    <row r="170" spans="1:169" s="5" customFormat="1" ht="15" customHeight="1">
      <c r="A170" s="107" t="s">
        <v>368</v>
      </c>
      <c r="B170" s="107" t="s">
        <v>367</v>
      </c>
      <c r="C170" s="107" t="s">
        <v>438</v>
      </c>
      <c r="D170" s="107" t="s">
        <v>63</v>
      </c>
      <c r="E170" s="108" t="s">
        <v>157</v>
      </c>
      <c r="F170" s="107" t="s">
        <v>363</v>
      </c>
      <c r="G170" s="107" t="s">
        <v>927</v>
      </c>
      <c r="H170" s="217"/>
      <c r="I170" s="217"/>
      <c r="J170" s="217"/>
      <c r="K170" s="217"/>
      <c r="L170" s="216">
        <f>250-250</f>
        <v>0</v>
      </c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217"/>
      <c r="AF170" s="217"/>
      <c r="AG170" s="217"/>
      <c r="AH170" s="217"/>
      <c r="AI170" s="217"/>
      <c r="AJ170" s="217"/>
      <c r="AK170" s="217"/>
      <c r="AL170" s="217"/>
      <c r="AM170" s="217"/>
      <c r="AN170" s="217"/>
      <c r="AO170" s="217"/>
      <c r="AP170" s="217"/>
      <c r="AQ170" s="217"/>
      <c r="AR170" s="217"/>
      <c r="AS170" s="217"/>
      <c r="AT170" s="217"/>
      <c r="AU170" s="217"/>
      <c r="AV170" s="217"/>
      <c r="AW170" s="217"/>
      <c r="AX170" s="217"/>
      <c r="AY170" s="217"/>
      <c r="AZ170" s="217"/>
      <c r="BA170" s="217"/>
      <c r="BB170" s="217"/>
      <c r="BC170" s="217"/>
      <c r="BD170" s="217"/>
      <c r="BE170" s="217"/>
      <c r="BF170" s="217"/>
      <c r="BG170" s="217"/>
      <c r="BH170" s="217"/>
      <c r="BI170" s="217"/>
      <c r="BJ170" s="217"/>
      <c r="BK170" s="217"/>
      <c r="BL170" s="217"/>
      <c r="BM170" s="217"/>
      <c r="BN170" s="217"/>
      <c r="BO170" s="217"/>
      <c r="BP170" s="217"/>
      <c r="BQ170" s="217"/>
      <c r="BR170" s="217"/>
      <c r="BS170" s="217"/>
      <c r="BT170" s="217"/>
      <c r="BU170" s="217"/>
      <c r="BV170" s="217"/>
      <c r="BW170" s="217"/>
      <c r="BX170" s="217"/>
      <c r="BY170" s="217"/>
      <c r="BZ170" s="217"/>
      <c r="CA170" s="217"/>
      <c r="CB170" s="217"/>
      <c r="CC170" s="217"/>
      <c r="CD170" s="217"/>
      <c r="CE170" s="217"/>
      <c r="CF170" s="217"/>
      <c r="CG170" s="217"/>
      <c r="CH170" s="217"/>
      <c r="CI170" s="217"/>
      <c r="CJ170" s="217"/>
      <c r="CK170" s="217"/>
      <c r="CL170" s="217"/>
      <c r="CM170" s="217"/>
      <c r="CN170" s="217"/>
      <c r="CO170" s="217"/>
      <c r="CP170" s="217"/>
      <c r="CQ170" s="217"/>
      <c r="CR170" s="217"/>
      <c r="CS170" s="217"/>
      <c r="CT170" s="217"/>
      <c r="CU170" s="217"/>
      <c r="CV170" s="217"/>
      <c r="CW170" s="217"/>
      <c r="CX170" s="217"/>
      <c r="CY170" s="217"/>
      <c r="CZ170" s="217"/>
      <c r="DA170" s="217"/>
      <c r="DB170" s="217"/>
      <c r="DC170" s="217"/>
      <c r="DD170" s="217"/>
      <c r="DE170" s="217"/>
      <c r="DF170" s="217"/>
      <c r="DG170" s="217"/>
      <c r="DH170" s="217"/>
      <c r="DI170" s="217"/>
      <c r="DJ170" s="217"/>
      <c r="DK170" s="217"/>
      <c r="DL170" s="217"/>
      <c r="DM170" s="217"/>
      <c r="DN170" s="217"/>
      <c r="DO170" s="217"/>
      <c r="DP170" s="217"/>
      <c r="DQ170" s="217"/>
      <c r="DR170" s="240">
        <v>1320</v>
      </c>
      <c r="DS170" s="217"/>
      <c r="DT170" s="217"/>
      <c r="DU170" s="217"/>
      <c r="DV170" s="217"/>
      <c r="DW170" s="217"/>
      <c r="DX170" s="217"/>
      <c r="DY170" s="217"/>
      <c r="DZ170" s="217"/>
      <c r="EA170" s="217"/>
      <c r="EB170" s="217"/>
      <c r="EC170" s="217"/>
      <c r="ED170" s="217"/>
      <c r="EE170" s="217"/>
      <c r="EF170" s="217"/>
      <c r="EG170" s="217"/>
      <c r="EH170" s="217"/>
      <c r="EI170" s="217"/>
      <c r="EJ170" s="217"/>
      <c r="EK170" s="217"/>
      <c r="EL170" s="217"/>
      <c r="EM170" s="217"/>
      <c r="EN170" s="217"/>
      <c r="EO170" s="217"/>
      <c r="EP170" s="217"/>
      <c r="EQ170" s="217"/>
      <c r="ER170" s="217"/>
      <c r="ES170" s="217"/>
      <c r="ET170" s="217"/>
      <c r="EU170" s="217"/>
      <c r="EV170" s="217"/>
      <c r="EW170" s="217"/>
      <c r="EX170" s="217"/>
      <c r="EY170" s="217"/>
      <c r="EZ170" s="217"/>
      <c r="FA170" s="217"/>
      <c r="FB170" s="217"/>
      <c r="FC170" s="217"/>
      <c r="FD170" s="217"/>
      <c r="FE170" s="217"/>
      <c r="FF170" s="217"/>
      <c r="FG170" s="112" t="s">
        <v>447</v>
      </c>
      <c r="FH170" s="110" t="s">
        <v>364</v>
      </c>
      <c r="FI170" s="111" t="s">
        <v>365</v>
      </c>
      <c r="FJ170" s="111" t="s">
        <v>448</v>
      </c>
      <c r="FK170" s="111" t="s">
        <v>449</v>
      </c>
      <c r="FL170" s="98">
        <f t="shared" si="29"/>
        <v>1320</v>
      </c>
      <c r="FM170" s="5" t="s">
        <v>196</v>
      </c>
    </row>
    <row r="171" spans="1:169" s="5" customFormat="1" ht="15" customHeight="1">
      <c r="A171" s="107"/>
      <c r="B171" s="107"/>
      <c r="C171" s="107"/>
      <c r="D171" s="107"/>
      <c r="E171" s="108"/>
      <c r="F171" s="107"/>
      <c r="G171" s="107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109"/>
      <c r="BR171" s="109"/>
      <c r="BS171" s="109"/>
      <c r="BT171" s="109"/>
      <c r="BU171" s="109"/>
      <c r="BV171" s="109"/>
      <c r="BW171" s="109"/>
      <c r="BX171" s="109"/>
      <c r="BY171" s="109"/>
      <c r="BZ171" s="109"/>
      <c r="CA171" s="109"/>
      <c r="CB171" s="109"/>
      <c r="CC171" s="109"/>
      <c r="CD171" s="109"/>
      <c r="CE171" s="109"/>
      <c r="CF171" s="109"/>
      <c r="CG171" s="109"/>
      <c r="CH171" s="109"/>
      <c r="CI171" s="109"/>
      <c r="CJ171" s="109"/>
      <c r="CK171" s="109"/>
      <c r="CL171" s="109"/>
      <c r="CM171" s="109"/>
      <c r="CN171" s="109"/>
      <c r="CO171" s="109"/>
      <c r="CP171" s="109"/>
      <c r="CQ171" s="109"/>
      <c r="CR171" s="109"/>
      <c r="CS171" s="109"/>
      <c r="CT171" s="109"/>
      <c r="CU171" s="109"/>
      <c r="CV171" s="109"/>
      <c r="CW171" s="109"/>
      <c r="CX171" s="109"/>
      <c r="CY171" s="109"/>
      <c r="CZ171" s="109"/>
      <c r="DA171" s="109"/>
      <c r="DB171" s="10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109"/>
      <c r="DQ171" s="109"/>
      <c r="DR171" s="109"/>
      <c r="DS171" s="109"/>
      <c r="DT171" s="109"/>
      <c r="DU171" s="109"/>
      <c r="DV171" s="109"/>
      <c r="DW171" s="109"/>
      <c r="DX171" s="109"/>
      <c r="DY171" s="109"/>
      <c r="DZ171" s="109"/>
      <c r="EA171" s="109"/>
      <c r="EB171" s="109"/>
      <c r="EC171" s="109"/>
      <c r="ED171" s="109"/>
      <c r="EE171" s="109"/>
      <c r="EF171" s="109"/>
      <c r="EG171" s="109"/>
      <c r="EH171" s="109"/>
      <c r="EI171" s="109"/>
      <c r="EJ171" s="109"/>
      <c r="EK171" s="109"/>
      <c r="EL171" s="109"/>
      <c r="EM171" s="109"/>
      <c r="EN171" s="109"/>
      <c r="EO171" s="109"/>
      <c r="EP171" s="109"/>
      <c r="EQ171" s="109"/>
      <c r="ER171" s="109"/>
      <c r="ES171" s="109"/>
      <c r="ET171" s="109"/>
      <c r="EU171" s="109"/>
      <c r="EV171" s="109"/>
      <c r="EW171" s="109"/>
      <c r="EX171" s="109"/>
      <c r="EY171" s="109"/>
      <c r="EZ171" s="109"/>
      <c r="FA171" s="109"/>
      <c r="FB171" s="109"/>
      <c r="FC171" s="109"/>
      <c r="FD171" s="109"/>
      <c r="FE171" s="109"/>
      <c r="FF171" s="109"/>
      <c r="FG171" s="112"/>
      <c r="FH171" s="110"/>
      <c r="FI171" s="111"/>
      <c r="FJ171" s="111"/>
      <c r="FK171" s="111"/>
      <c r="FL171" s="98">
        <f t="shared" si="29"/>
        <v>0</v>
      </c>
    </row>
    <row r="172" spans="1:169" s="5" customFormat="1" ht="15" customHeight="1">
      <c r="A172" s="107"/>
      <c r="B172" s="107"/>
      <c r="C172" s="107"/>
      <c r="D172" s="107"/>
      <c r="E172" s="108"/>
      <c r="F172" s="107"/>
      <c r="G172" s="107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  <c r="BH172" s="109"/>
      <c r="BI172" s="109"/>
      <c r="BJ172" s="109"/>
      <c r="BK172" s="109"/>
      <c r="BL172" s="109"/>
      <c r="BM172" s="109"/>
      <c r="BN172" s="109"/>
      <c r="BO172" s="109"/>
      <c r="BP172" s="109"/>
      <c r="BQ172" s="109"/>
      <c r="BR172" s="109"/>
      <c r="BS172" s="109"/>
      <c r="BT172" s="109"/>
      <c r="BU172" s="109"/>
      <c r="BV172" s="109"/>
      <c r="BW172" s="109"/>
      <c r="BX172" s="109"/>
      <c r="BY172" s="109"/>
      <c r="BZ172" s="109"/>
      <c r="CA172" s="109"/>
      <c r="CB172" s="109"/>
      <c r="CC172" s="109"/>
      <c r="CD172" s="109"/>
      <c r="CE172" s="109"/>
      <c r="CF172" s="109"/>
      <c r="CG172" s="109"/>
      <c r="CH172" s="109"/>
      <c r="CI172" s="109"/>
      <c r="CJ172" s="109"/>
      <c r="CK172" s="109"/>
      <c r="CL172" s="109"/>
      <c r="CM172" s="109"/>
      <c r="CN172" s="109"/>
      <c r="CO172" s="109"/>
      <c r="CP172" s="109"/>
      <c r="CQ172" s="109"/>
      <c r="CR172" s="109"/>
      <c r="CS172" s="109"/>
      <c r="CT172" s="109"/>
      <c r="CU172" s="109"/>
      <c r="CV172" s="109"/>
      <c r="CW172" s="109"/>
      <c r="CX172" s="109"/>
      <c r="CY172" s="109"/>
      <c r="CZ172" s="109"/>
      <c r="DA172" s="109"/>
      <c r="DB172" s="10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109"/>
      <c r="DQ172" s="109"/>
      <c r="DR172" s="109"/>
      <c r="DS172" s="109"/>
      <c r="DT172" s="109"/>
      <c r="DU172" s="109"/>
      <c r="DV172" s="109"/>
      <c r="DW172" s="109"/>
      <c r="DX172" s="109"/>
      <c r="DY172" s="109"/>
      <c r="DZ172" s="109"/>
      <c r="EA172" s="109"/>
      <c r="EB172" s="109"/>
      <c r="EC172" s="109"/>
      <c r="ED172" s="109"/>
      <c r="EE172" s="109"/>
      <c r="EF172" s="109"/>
      <c r="EG172" s="109"/>
      <c r="EH172" s="109"/>
      <c r="EI172" s="109"/>
      <c r="EJ172" s="109"/>
      <c r="EK172" s="109"/>
      <c r="EL172" s="109"/>
      <c r="EM172" s="109"/>
      <c r="EN172" s="109"/>
      <c r="EO172" s="109"/>
      <c r="EP172" s="109"/>
      <c r="EQ172" s="109"/>
      <c r="ER172" s="109"/>
      <c r="ES172" s="109"/>
      <c r="ET172" s="109"/>
      <c r="EU172" s="109"/>
      <c r="EV172" s="109"/>
      <c r="EW172" s="109"/>
      <c r="EX172" s="109"/>
      <c r="EY172" s="109"/>
      <c r="EZ172" s="109"/>
      <c r="FA172" s="109"/>
      <c r="FB172" s="109"/>
      <c r="FC172" s="109"/>
      <c r="FD172" s="109"/>
      <c r="FE172" s="109"/>
      <c r="FF172" s="109"/>
      <c r="FG172" s="112"/>
      <c r="FH172" s="110"/>
      <c r="FI172" s="111"/>
      <c r="FJ172" s="111"/>
      <c r="FK172" s="111"/>
      <c r="FL172" s="98">
        <f t="shared" si="29"/>
        <v>0</v>
      </c>
    </row>
    <row r="173" spans="1:169" ht="18" customHeight="1">
      <c r="A173" s="79"/>
      <c r="B173" s="15"/>
      <c r="C173" s="15"/>
      <c r="D173" s="34"/>
      <c r="E173" s="16" t="s">
        <v>5</v>
      </c>
      <c r="F173" s="16"/>
      <c r="G173" s="24"/>
      <c r="H173" s="24">
        <f t="shared" ref="H173:AM173" si="30">SUM(H156:H172)</f>
        <v>0</v>
      </c>
      <c r="I173" s="24">
        <f t="shared" si="30"/>
        <v>0</v>
      </c>
      <c r="J173" s="24">
        <f t="shared" si="30"/>
        <v>0</v>
      </c>
      <c r="K173" s="24">
        <f t="shared" si="30"/>
        <v>0</v>
      </c>
      <c r="L173" s="24">
        <f t="shared" si="30"/>
        <v>0</v>
      </c>
      <c r="M173" s="24">
        <f t="shared" si="30"/>
        <v>0</v>
      </c>
      <c r="N173" s="24">
        <f t="shared" si="30"/>
        <v>0</v>
      </c>
      <c r="O173" s="24">
        <f t="shared" si="30"/>
        <v>0</v>
      </c>
      <c r="P173" s="24">
        <f t="shared" si="30"/>
        <v>0</v>
      </c>
      <c r="Q173" s="24">
        <f t="shared" si="30"/>
        <v>0</v>
      </c>
      <c r="R173" s="24">
        <f t="shared" si="30"/>
        <v>0</v>
      </c>
      <c r="S173" s="24">
        <f t="shared" si="30"/>
        <v>0</v>
      </c>
      <c r="T173" s="24">
        <f t="shared" si="30"/>
        <v>0</v>
      </c>
      <c r="U173" s="24">
        <f t="shared" si="30"/>
        <v>0</v>
      </c>
      <c r="V173" s="24">
        <f t="shared" si="30"/>
        <v>0</v>
      </c>
      <c r="W173" s="24">
        <f t="shared" si="30"/>
        <v>0</v>
      </c>
      <c r="X173" s="24">
        <f t="shared" si="30"/>
        <v>0</v>
      </c>
      <c r="Y173" s="24">
        <f t="shared" si="30"/>
        <v>0</v>
      </c>
      <c r="Z173" s="24">
        <f t="shared" si="30"/>
        <v>0</v>
      </c>
      <c r="AA173" s="24">
        <f t="shared" si="30"/>
        <v>0</v>
      </c>
      <c r="AB173" s="24">
        <f t="shared" si="30"/>
        <v>0</v>
      </c>
      <c r="AC173" s="24">
        <f t="shared" si="30"/>
        <v>180</v>
      </c>
      <c r="AD173" s="24">
        <f t="shared" si="30"/>
        <v>0</v>
      </c>
      <c r="AE173" s="24">
        <f t="shared" si="30"/>
        <v>30</v>
      </c>
      <c r="AF173" s="24">
        <f t="shared" si="30"/>
        <v>0</v>
      </c>
      <c r="AG173" s="24">
        <f t="shared" si="30"/>
        <v>0</v>
      </c>
      <c r="AH173" s="24">
        <f t="shared" si="30"/>
        <v>0</v>
      </c>
      <c r="AI173" s="24">
        <f t="shared" si="30"/>
        <v>0</v>
      </c>
      <c r="AJ173" s="24">
        <f t="shared" si="30"/>
        <v>0</v>
      </c>
      <c r="AK173" s="24">
        <f t="shared" si="30"/>
        <v>0</v>
      </c>
      <c r="AL173" s="24">
        <f t="shared" si="30"/>
        <v>0</v>
      </c>
      <c r="AM173" s="24">
        <f t="shared" si="30"/>
        <v>20</v>
      </c>
      <c r="AN173" s="24">
        <f t="shared" ref="AN173:BS173" si="31">SUM(AN156:AN172)</f>
        <v>0</v>
      </c>
      <c r="AO173" s="24">
        <f t="shared" si="31"/>
        <v>110</v>
      </c>
      <c r="AP173" s="24">
        <f t="shared" si="31"/>
        <v>0</v>
      </c>
      <c r="AQ173" s="24">
        <f t="shared" si="31"/>
        <v>0</v>
      </c>
      <c r="AR173" s="24">
        <f t="shared" si="31"/>
        <v>0</v>
      </c>
      <c r="AS173" s="24">
        <f t="shared" si="31"/>
        <v>0</v>
      </c>
      <c r="AT173" s="24">
        <f t="shared" si="31"/>
        <v>230</v>
      </c>
      <c r="AU173" s="24">
        <f t="shared" si="31"/>
        <v>0</v>
      </c>
      <c r="AV173" s="24">
        <f t="shared" si="31"/>
        <v>0</v>
      </c>
      <c r="AW173" s="24">
        <f t="shared" si="31"/>
        <v>0</v>
      </c>
      <c r="AX173" s="24">
        <f t="shared" si="31"/>
        <v>0</v>
      </c>
      <c r="AY173" s="24">
        <f t="shared" si="31"/>
        <v>0</v>
      </c>
      <c r="AZ173" s="24">
        <f t="shared" si="31"/>
        <v>0</v>
      </c>
      <c r="BA173" s="24">
        <f t="shared" si="31"/>
        <v>0</v>
      </c>
      <c r="BB173" s="24">
        <f t="shared" si="31"/>
        <v>0</v>
      </c>
      <c r="BC173" s="24">
        <f t="shared" si="31"/>
        <v>0</v>
      </c>
      <c r="BD173" s="24">
        <f t="shared" si="31"/>
        <v>300</v>
      </c>
      <c r="BE173" s="24">
        <f t="shared" si="31"/>
        <v>0</v>
      </c>
      <c r="BF173" s="24">
        <f t="shared" si="31"/>
        <v>0</v>
      </c>
      <c r="BG173" s="24">
        <f t="shared" si="31"/>
        <v>0</v>
      </c>
      <c r="BH173" s="24">
        <f t="shared" si="31"/>
        <v>0</v>
      </c>
      <c r="BI173" s="24">
        <f t="shared" si="31"/>
        <v>0</v>
      </c>
      <c r="BJ173" s="24">
        <f t="shared" si="31"/>
        <v>0</v>
      </c>
      <c r="BK173" s="24">
        <f t="shared" si="31"/>
        <v>0</v>
      </c>
      <c r="BL173" s="24">
        <f t="shared" si="31"/>
        <v>0</v>
      </c>
      <c r="BM173" s="24">
        <f t="shared" si="31"/>
        <v>0</v>
      </c>
      <c r="BN173" s="24">
        <f t="shared" si="31"/>
        <v>0</v>
      </c>
      <c r="BO173" s="24">
        <f t="shared" si="31"/>
        <v>0</v>
      </c>
      <c r="BP173" s="24">
        <f t="shared" si="31"/>
        <v>45</v>
      </c>
      <c r="BQ173" s="24">
        <f t="shared" si="31"/>
        <v>0</v>
      </c>
      <c r="BR173" s="24">
        <f t="shared" si="31"/>
        <v>65</v>
      </c>
      <c r="BS173" s="24">
        <f t="shared" si="31"/>
        <v>180</v>
      </c>
      <c r="BT173" s="24">
        <f t="shared" ref="BT173:CY173" si="32">SUM(BT156:BT172)</f>
        <v>65</v>
      </c>
      <c r="BU173" s="24">
        <f t="shared" si="32"/>
        <v>0</v>
      </c>
      <c r="BV173" s="24">
        <f t="shared" si="32"/>
        <v>5</v>
      </c>
      <c r="BW173" s="24">
        <f t="shared" si="32"/>
        <v>0</v>
      </c>
      <c r="BX173" s="24">
        <f t="shared" si="32"/>
        <v>0</v>
      </c>
      <c r="BY173" s="24">
        <f t="shared" si="32"/>
        <v>0</v>
      </c>
      <c r="BZ173" s="24">
        <f t="shared" si="32"/>
        <v>0</v>
      </c>
      <c r="CA173" s="24">
        <f t="shared" si="32"/>
        <v>0</v>
      </c>
      <c r="CB173" s="24">
        <f t="shared" si="32"/>
        <v>0</v>
      </c>
      <c r="CC173" s="24">
        <f t="shared" si="32"/>
        <v>35</v>
      </c>
      <c r="CD173" s="24">
        <f t="shared" si="32"/>
        <v>0</v>
      </c>
      <c r="CE173" s="24">
        <f t="shared" si="32"/>
        <v>0</v>
      </c>
      <c r="CF173" s="24">
        <f t="shared" si="32"/>
        <v>65</v>
      </c>
      <c r="CG173" s="24">
        <f t="shared" si="32"/>
        <v>5</v>
      </c>
      <c r="CH173" s="24">
        <f t="shared" si="32"/>
        <v>0</v>
      </c>
      <c r="CI173" s="24">
        <f t="shared" si="32"/>
        <v>0</v>
      </c>
      <c r="CJ173" s="24">
        <f t="shared" si="32"/>
        <v>0</v>
      </c>
      <c r="CK173" s="24">
        <f t="shared" si="32"/>
        <v>15</v>
      </c>
      <c r="CL173" s="24">
        <f t="shared" si="32"/>
        <v>0</v>
      </c>
      <c r="CM173" s="24">
        <f t="shared" si="32"/>
        <v>0</v>
      </c>
      <c r="CN173" s="24">
        <f t="shared" si="32"/>
        <v>0</v>
      </c>
      <c r="CO173" s="24">
        <f t="shared" si="32"/>
        <v>0</v>
      </c>
      <c r="CP173" s="24">
        <f t="shared" si="32"/>
        <v>0</v>
      </c>
      <c r="CQ173" s="24">
        <f t="shared" si="32"/>
        <v>0</v>
      </c>
      <c r="CR173" s="24">
        <f t="shared" si="32"/>
        <v>0</v>
      </c>
      <c r="CS173" s="24">
        <f t="shared" si="32"/>
        <v>0</v>
      </c>
      <c r="CT173" s="24">
        <f t="shared" si="32"/>
        <v>0</v>
      </c>
      <c r="CU173" s="24">
        <f t="shared" si="32"/>
        <v>0</v>
      </c>
      <c r="CV173" s="24">
        <f t="shared" si="32"/>
        <v>0</v>
      </c>
      <c r="CW173" s="24">
        <f t="shared" si="32"/>
        <v>0</v>
      </c>
      <c r="CX173" s="24">
        <f t="shared" si="32"/>
        <v>0</v>
      </c>
      <c r="CY173" s="24">
        <f t="shared" si="32"/>
        <v>0</v>
      </c>
      <c r="CZ173" s="24">
        <f t="shared" ref="CZ173:EE173" si="33">SUM(CZ156:CZ172)</f>
        <v>0</v>
      </c>
      <c r="DA173" s="24">
        <f t="shared" si="33"/>
        <v>0</v>
      </c>
      <c r="DB173" s="24">
        <f t="shared" si="33"/>
        <v>5</v>
      </c>
      <c r="DC173" s="24">
        <f t="shared" si="33"/>
        <v>0</v>
      </c>
      <c r="DD173" s="24">
        <f t="shared" si="33"/>
        <v>0</v>
      </c>
      <c r="DE173" s="24">
        <f t="shared" si="33"/>
        <v>0</v>
      </c>
      <c r="DF173" s="24">
        <f t="shared" si="33"/>
        <v>0</v>
      </c>
      <c r="DG173" s="24">
        <f t="shared" si="33"/>
        <v>0</v>
      </c>
      <c r="DH173" s="24">
        <f t="shared" si="33"/>
        <v>0</v>
      </c>
      <c r="DI173" s="24">
        <f t="shared" si="33"/>
        <v>0</v>
      </c>
      <c r="DJ173" s="24">
        <f t="shared" si="33"/>
        <v>0</v>
      </c>
      <c r="DK173" s="24">
        <f t="shared" si="33"/>
        <v>0</v>
      </c>
      <c r="DL173" s="24">
        <f t="shared" si="33"/>
        <v>0</v>
      </c>
      <c r="DM173" s="24">
        <f t="shared" si="33"/>
        <v>0</v>
      </c>
      <c r="DN173" s="24">
        <f t="shared" si="33"/>
        <v>0</v>
      </c>
      <c r="DO173" s="24">
        <f t="shared" si="33"/>
        <v>0</v>
      </c>
      <c r="DP173" s="24">
        <f t="shared" si="33"/>
        <v>0</v>
      </c>
      <c r="DQ173" s="24">
        <f t="shared" si="33"/>
        <v>0</v>
      </c>
      <c r="DR173" s="24">
        <f t="shared" si="33"/>
        <v>1590</v>
      </c>
      <c r="DS173" s="24">
        <f t="shared" si="33"/>
        <v>0</v>
      </c>
      <c r="DT173" s="24">
        <f t="shared" si="33"/>
        <v>0</v>
      </c>
      <c r="DU173" s="24">
        <f t="shared" si="33"/>
        <v>0</v>
      </c>
      <c r="DV173" s="24">
        <f t="shared" si="33"/>
        <v>0</v>
      </c>
      <c r="DW173" s="24">
        <f t="shared" si="33"/>
        <v>0</v>
      </c>
      <c r="DX173" s="24">
        <f t="shared" si="33"/>
        <v>0</v>
      </c>
      <c r="DY173" s="24">
        <f t="shared" si="33"/>
        <v>0</v>
      </c>
      <c r="DZ173" s="24">
        <f t="shared" si="33"/>
        <v>0</v>
      </c>
      <c r="EA173" s="24">
        <f t="shared" si="33"/>
        <v>0</v>
      </c>
      <c r="EB173" s="24">
        <f t="shared" si="33"/>
        <v>0</v>
      </c>
      <c r="EC173" s="24">
        <f t="shared" si="33"/>
        <v>0</v>
      </c>
      <c r="ED173" s="24">
        <f t="shared" si="33"/>
        <v>0</v>
      </c>
      <c r="EE173" s="24">
        <f t="shared" si="33"/>
        <v>0</v>
      </c>
      <c r="EF173" s="24">
        <f t="shared" ref="EF173:FF173" si="34">SUM(EF156:EF172)</f>
        <v>0</v>
      </c>
      <c r="EG173" s="24">
        <f t="shared" si="34"/>
        <v>0</v>
      </c>
      <c r="EH173" s="24">
        <f t="shared" si="34"/>
        <v>0</v>
      </c>
      <c r="EI173" s="24">
        <f t="shared" si="34"/>
        <v>0</v>
      </c>
      <c r="EJ173" s="24">
        <f t="shared" si="34"/>
        <v>0</v>
      </c>
      <c r="EK173" s="24">
        <f t="shared" si="34"/>
        <v>0</v>
      </c>
      <c r="EL173" s="24">
        <f t="shared" si="34"/>
        <v>0</v>
      </c>
      <c r="EM173" s="24">
        <f t="shared" si="34"/>
        <v>5</v>
      </c>
      <c r="EN173" s="24">
        <f t="shared" si="34"/>
        <v>0</v>
      </c>
      <c r="EO173" s="24">
        <f t="shared" si="34"/>
        <v>0</v>
      </c>
      <c r="EP173" s="24">
        <f t="shared" si="34"/>
        <v>5</v>
      </c>
      <c r="EQ173" s="24">
        <f t="shared" si="34"/>
        <v>5</v>
      </c>
      <c r="ER173" s="24">
        <f t="shared" si="34"/>
        <v>0</v>
      </c>
      <c r="ES173" s="24">
        <f t="shared" si="34"/>
        <v>0</v>
      </c>
      <c r="ET173" s="24">
        <f t="shared" si="34"/>
        <v>0</v>
      </c>
      <c r="EU173" s="24">
        <f t="shared" si="34"/>
        <v>0</v>
      </c>
      <c r="EV173" s="24">
        <f t="shared" si="34"/>
        <v>0</v>
      </c>
      <c r="EW173" s="24">
        <f t="shared" si="34"/>
        <v>0</v>
      </c>
      <c r="EX173" s="24">
        <f t="shared" si="34"/>
        <v>0</v>
      </c>
      <c r="EY173" s="24">
        <f t="shared" si="34"/>
        <v>0</v>
      </c>
      <c r="EZ173" s="24">
        <f t="shared" si="34"/>
        <v>0</v>
      </c>
      <c r="FA173" s="24">
        <f t="shared" si="34"/>
        <v>0</v>
      </c>
      <c r="FB173" s="24">
        <f t="shared" si="34"/>
        <v>0</v>
      </c>
      <c r="FC173" s="24">
        <f t="shared" si="34"/>
        <v>0</v>
      </c>
      <c r="FD173" s="24">
        <f t="shared" si="34"/>
        <v>0</v>
      </c>
      <c r="FE173" s="24">
        <f t="shared" si="34"/>
        <v>0</v>
      </c>
      <c r="FF173" s="24">
        <f t="shared" si="34"/>
        <v>0</v>
      </c>
      <c r="FG173" s="117"/>
      <c r="FH173" s="40">
        <f>SUM(H173:FF173)</f>
        <v>2960</v>
      </c>
      <c r="FI173" s="31"/>
      <c r="FJ173" s="32"/>
      <c r="FK173" s="32"/>
      <c r="FL173" s="24">
        <f>SUM(FL157:FL172)</f>
        <v>2960</v>
      </c>
      <c r="FM173" s="5"/>
    </row>
    <row r="174" spans="1:169" s="37" customFormat="1" ht="15.6">
      <c r="A174" s="55"/>
      <c r="B174" s="56"/>
      <c r="C174" s="56"/>
      <c r="D174" s="56"/>
      <c r="E174" s="57"/>
      <c r="F174" s="57"/>
      <c r="G174" s="58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59"/>
      <c r="FF174" s="59"/>
      <c r="FG174" s="118"/>
      <c r="FH174" s="61"/>
      <c r="FI174" s="58"/>
      <c r="FJ174" s="55"/>
      <c r="FK174" s="60"/>
      <c r="FL174" s="60"/>
      <c r="FM174" s="5"/>
    </row>
    <row r="175" spans="1:169" s="134" customFormat="1" ht="32.4">
      <c r="A175" s="129" t="s">
        <v>12</v>
      </c>
      <c r="B175" s="130" t="s">
        <v>47</v>
      </c>
      <c r="C175" s="130" t="s">
        <v>41</v>
      </c>
      <c r="D175" s="130" t="s">
        <v>14</v>
      </c>
      <c r="E175" s="131" t="s">
        <v>50</v>
      </c>
      <c r="F175" s="131"/>
      <c r="G175" s="131"/>
      <c r="H175" s="135" t="str">
        <f t="shared" ref="H175:FF175" si="35">+H$6</f>
        <v>ANVLINK-00</v>
      </c>
      <c r="I175" s="135" t="str">
        <f t="shared" si="35"/>
        <v>N1030D2L-00</v>
      </c>
      <c r="J175" s="135" t="str">
        <f t="shared" si="35"/>
        <v>N1030L2L-00</v>
      </c>
      <c r="K175" s="135" t="str">
        <f t="shared" si="35"/>
        <v>N1030O2I-00</v>
      </c>
      <c r="L175" s="135" t="str">
        <f t="shared" si="35"/>
        <v>N103D42L-00</v>
      </c>
      <c r="M175" s="135" t="str">
        <f t="shared" si="35"/>
        <v>N105T4L-00</v>
      </c>
      <c r="N175" s="135" t="str">
        <f t="shared" si="35"/>
        <v>N105TD4D-00</v>
      </c>
      <c r="O175" s="135" t="str">
        <f t="shared" si="35"/>
        <v>N105TO4D-00</v>
      </c>
      <c r="P175" s="135" t="str">
        <f t="shared" si="35"/>
        <v>N105TO4L-00</v>
      </c>
      <c r="Q175" s="135" t="str">
        <f t="shared" si="35"/>
        <v>N1650D4L-00</v>
      </c>
      <c r="R175" s="135" t="str">
        <f t="shared" si="35"/>
        <v>N1650GO4-00</v>
      </c>
      <c r="S175" s="135" t="str">
        <f t="shared" si="35"/>
        <v>N1650IO4-00</v>
      </c>
      <c r="T175" s="135" t="str">
        <f t="shared" si="35"/>
        <v>N1650IX4-00</v>
      </c>
      <c r="U175" s="135" t="str">
        <f t="shared" si="35"/>
        <v>N1650O4-00</v>
      </c>
      <c r="V175" s="135" t="str">
        <f t="shared" si="35"/>
        <v>N1650O4L-00</v>
      </c>
      <c r="W175" s="135" t="str">
        <f t="shared" si="35"/>
        <v>N1650W24-00</v>
      </c>
      <c r="X175" s="135" t="str">
        <f t="shared" si="35"/>
        <v>N1650WO4-00</v>
      </c>
      <c r="Y175" s="135" t="str">
        <f t="shared" si="35"/>
        <v>N1656D4-00</v>
      </c>
      <c r="Z175" s="135" t="str">
        <f t="shared" si="35"/>
        <v>N1656D4L-00</v>
      </c>
      <c r="AA175" s="135" t="str">
        <f t="shared" si="35"/>
        <v>N1656EO4-00</v>
      </c>
      <c r="AB175" s="135" t="str">
        <f t="shared" si="35"/>
        <v>N1656O4-00</v>
      </c>
      <c r="AC175" s="135" t="str">
        <f t="shared" si="35"/>
        <v>N1656O4L-00</v>
      </c>
      <c r="AD175" s="135" t="str">
        <f t="shared" si="35"/>
        <v>N1656W24-00</v>
      </c>
      <c r="AE175" s="135" t="str">
        <f t="shared" si="35"/>
        <v>N1656WO4-00</v>
      </c>
      <c r="AF175" s="135" t="str">
        <f t="shared" si="35"/>
        <v>N165SD4-00</v>
      </c>
      <c r="AG175" s="135" t="str">
        <f t="shared" si="35"/>
        <v>N165SO4-00</v>
      </c>
      <c r="AH175" s="135" t="str">
        <f t="shared" si="35"/>
        <v>N165SWO4-00</v>
      </c>
      <c r="AI175" s="135" t="str">
        <f t="shared" si="35"/>
        <v>N1660D6-00</v>
      </c>
      <c r="AJ175" s="135" t="str">
        <f t="shared" si="35"/>
        <v>N1660G6-00</v>
      </c>
      <c r="AK175" s="135" t="str">
        <f t="shared" si="35"/>
        <v>N1660GO6-00</v>
      </c>
      <c r="AL175" s="135" t="str">
        <f t="shared" si="35"/>
        <v>N1660IO6-00</v>
      </c>
      <c r="AM175" s="135" t="str">
        <f t="shared" si="35"/>
        <v>N1660O6-00</v>
      </c>
      <c r="AN175" s="135" t="str">
        <f t="shared" si="35"/>
        <v>N166SA-00</v>
      </c>
      <c r="AO175" s="135" t="str">
        <f t="shared" si="35"/>
        <v>N166SD6-00</v>
      </c>
      <c r="AP175" s="135" t="str">
        <f t="shared" si="35"/>
        <v>N166SG6-00</v>
      </c>
      <c r="AQ175" s="135" t="str">
        <f t="shared" si="35"/>
        <v>N166SGO6-00</v>
      </c>
      <c r="AR175" s="135" t="str">
        <f t="shared" si="35"/>
        <v>N166SIO6-00</v>
      </c>
      <c r="AS175" s="135" t="str">
        <f t="shared" si="35"/>
        <v>N166SIX6-00</v>
      </c>
      <c r="AT175" s="135" t="str">
        <f t="shared" si="35"/>
        <v>N166SO6-00</v>
      </c>
      <c r="AU175" s="135" t="str">
        <f t="shared" si="35"/>
        <v>N166TGO6-00</v>
      </c>
      <c r="AV175" s="135" t="str">
        <f t="shared" si="35"/>
        <v>N166TIO6-00</v>
      </c>
      <c r="AW175" s="135" t="str">
        <f t="shared" si="35"/>
        <v>N166TIX6-00</v>
      </c>
      <c r="AX175" s="135" t="str">
        <f t="shared" si="35"/>
        <v>N166TO6-00</v>
      </c>
      <c r="AY175" s="135" t="str">
        <f t="shared" si="35"/>
        <v>N166TW26-00</v>
      </c>
      <c r="AZ175" s="135" t="str">
        <f t="shared" si="35"/>
        <v>N2060D6-00</v>
      </c>
      <c r="BA175" s="135" t="str">
        <f t="shared" si="35"/>
        <v>N2060GP-00</v>
      </c>
      <c r="BB175" s="135" t="str">
        <f t="shared" si="35"/>
        <v>N2060IO6-00</v>
      </c>
      <c r="BC175" s="135" t="str">
        <f t="shared" si="35"/>
        <v>N2060IX6-00</v>
      </c>
      <c r="BD175" s="135" t="str">
        <f t="shared" si="35"/>
        <v>N2060O6-00</v>
      </c>
      <c r="BE175" s="135" t="str">
        <f t="shared" si="35"/>
        <v>N2060W26-00</v>
      </c>
      <c r="BF175" s="135" t="str">
        <f t="shared" si="35"/>
        <v>N2060WO6-00</v>
      </c>
      <c r="BG175" s="135" t="str">
        <f t="shared" si="35"/>
        <v>N206SW2-00</v>
      </c>
      <c r="BH175" s="135" t="str">
        <f t="shared" si="35"/>
        <v>N206SW2O-00</v>
      </c>
      <c r="BI175" s="135" t="str">
        <f t="shared" si="35"/>
        <v>N207SA-00</v>
      </c>
      <c r="BJ175" s="135" t="str">
        <f t="shared" si="35"/>
        <v>N207SGOD-00</v>
      </c>
      <c r="BK175" s="135" t="str">
        <f t="shared" si="35"/>
        <v>N207SGWD-00</v>
      </c>
      <c r="BL175" s="135" t="str">
        <f t="shared" si="35"/>
        <v>N207SW-00</v>
      </c>
      <c r="BM175" s="135" t="str">
        <f t="shared" si="35"/>
        <v>N207SWO-00</v>
      </c>
      <c r="BN175" s="135" t="str">
        <f t="shared" si="35"/>
        <v>N208SG-00</v>
      </c>
      <c r="BO175" s="135" t="str">
        <f t="shared" si="35"/>
        <v>N208SGO-00</v>
      </c>
      <c r="BP175" s="135" t="str">
        <f t="shared" si="35"/>
        <v>N3060AE-00</v>
      </c>
      <c r="BQ175" s="135" t="str">
        <f t="shared" si="35"/>
        <v>N3060E-00</v>
      </c>
      <c r="BR175" s="135" t="str">
        <f t="shared" si="35"/>
        <v>N3060EO-00</v>
      </c>
      <c r="BS175" s="135" t="str">
        <f t="shared" si="35"/>
        <v>N3060GO-00</v>
      </c>
      <c r="BT175" s="135" t="str">
        <f t="shared" si="35"/>
        <v>N3060VO-00</v>
      </c>
      <c r="BU175" s="135" t="str">
        <f t="shared" si="35"/>
        <v>N306TAE-00</v>
      </c>
      <c r="BV175" s="135" t="str">
        <f t="shared" si="35"/>
        <v>N306TAM-00</v>
      </c>
      <c r="BW175" s="135" t="str">
        <f t="shared" si="35"/>
        <v>N306TE-00</v>
      </c>
      <c r="BX175" s="135" t="str">
        <f t="shared" si="35"/>
        <v>N306TEO-00</v>
      </c>
      <c r="BY175" s="135" t="str">
        <f t="shared" si="35"/>
        <v>N306TGO-00</v>
      </c>
      <c r="BZ175" s="135" t="str">
        <f t="shared" si="35"/>
        <v>N306TGOP-00</v>
      </c>
      <c r="CA175" s="135" t="str">
        <f t="shared" si="35"/>
        <v>N306TGP-00</v>
      </c>
      <c r="CB175" s="135" t="str">
        <f t="shared" si="35"/>
        <v>N306TVO-00</v>
      </c>
      <c r="CC175" s="135" t="str">
        <f t="shared" si="35"/>
        <v>N3070AM-00</v>
      </c>
      <c r="CD175" s="135" t="str">
        <f t="shared" si="35"/>
        <v>N3070E-00</v>
      </c>
      <c r="CE175" s="135" t="str">
        <f t="shared" si="35"/>
        <v>N3070EO-00</v>
      </c>
      <c r="CF175" s="135" t="str">
        <f t="shared" si="35"/>
        <v>N3070GO-00</v>
      </c>
      <c r="CG175" s="135" t="str">
        <f t="shared" si="35"/>
        <v>N3070VO-00</v>
      </c>
      <c r="CH175" s="135" t="str">
        <f t="shared" si="35"/>
        <v>N3080AM-00</v>
      </c>
      <c r="CI175" s="135" t="str">
        <f t="shared" si="35"/>
        <v>N3080AW-00</v>
      </c>
      <c r="CJ175" s="135" t="str">
        <f t="shared" si="35"/>
        <v>N3080AWB-00</v>
      </c>
      <c r="CK175" s="135" t="str">
        <f t="shared" si="35"/>
        <v>N3080AX-00</v>
      </c>
      <c r="CL175" s="135" t="str">
        <f t="shared" si="35"/>
        <v>N3080E-00</v>
      </c>
      <c r="CM175" s="135" t="str">
        <f t="shared" si="35"/>
        <v>N3080EO-00</v>
      </c>
      <c r="CN175" s="135" t="str">
        <f t="shared" si="35"/>
        <v>N3080GO-00</v>
      </c>
      <c r="CO175" s="135" t="str">
        <f t="shared" si="35"/>
        <v>N3080GWB-00</v>
      </c>
      <c r="CP175" s="135" t="str">
        <f t="shared" si="35"/>
        <v>N3080IE-00</v>
      </c>
      <c r="CQ175" s="135" t="str">
        <f t="shared" si="35"/>
        <v>N3080IE-AU</v>
      </c>
      <c r="CR175" s="135" t="str">
        <f t="shared" si="35"/>
        <v>N3080IE-CN</v>
      </c>
      <c r="CS175" s="135" t="str">
        <f t="shared" si="35"/>
        <v>N3080IE-JP</v>
      </c>
      <c r="CT175" s="135" t="str">
        <f t="shared" si="35"/>
        <v>N3080IE-KR</v>
      </c>
      <c r="CU175" s="135" t="str">
        <f t="shared" si="35"/>
        <v>N3080IE-TW</v>
      </c>
      <c r="CV175" s="135" t="str">
        <f t="shared" si="35"/>
        <v>N3080IE-US</v>
      </c>
      <c r="CW175" s="135" t="str">
        <f t="shared" si="35"/>
        <v>N3080T-00</v>
      </c>
      <c r="CX175" s="135" t="str">
        <f t="shared" si="35"/>
        <v>N3080VO-00</v>
      </c>
      <c r="CY175" s="135" t="str">
        <f t="shared" si="35"/>
        <v>N3090AM-00</v>
      </c>
      <c r="CZ175" s="135" t="str">
        <f t="shared" si="35"/>
        <v>N3090AW-00</v>
      </c>
      <c r="DA175" s="135" t="str">
        <f t="shared" si="35"/>
        <v>N3090AWB-00</v>
      </c>
      <c r="DB175" s="135" t="str">
        <f t="shared" si="35"/>
        <v>N3090AX-00</v>
      </c>
      <c r="DC175" s="135" t="str">
        <f t="shared" si="35"/>
        <v>N3090E-00</v>
      </c>
      <c r="DD175" s="135" t="str">
        <f t="shared" si="35"/>
        <v>N3090EO-00</v>
      </c>
      <c r="DE175" s="135" t="str">
        <f t="shared" si="35"/>
        <v>N3090GO-00</v>
      </c>
      <c r="DF175" s="135" t="str">
        <f t="shared" si="35"/>
        <v>N3090IE-00</v>
      </c>
      <c r="DG175" s="135" t="str">
        <f t="shared" si="35"/>
        <v>N3090IE-CN</v>
      </c>
      <c r="DH175" s="135" t="str">
        <f t="shared" si="35"/>
        <v>N3090IE-JP</v>
      </c>
      <c r="DI175" s="135" t="str">
        <f t="shared" si="35"/>
        <v>N3090IE-KR</v>
      </c>
      <c r="DJ175" s="135" t="str">
        <f t="shared" si="35"/>
        <v>N3090IE-US</v>
      </c>
      <c r="DK175" s="135" t="str">
        <f t="shared" si="35"/>
        <v>N3090T-00</v>
      </c>
      <c r="DL175" s="135" t="str">
        <f t="shared" si="35"/>
        <v>N3090T-EC</v>
      </c>
      <c r="DM175" s="135" t="str">
        <f t="shared" si="35"/>
        <v>N3090VO-00</v>
      </c>
      <c r="DN175" s="135" t="str">
        <f t="shared" si="35"/>
        <v>N38TAM-00</v>
      </c>
      <c r="DO175" s="135" t="str">
        <f t="shared" si="35"/>
        <v>N38TAX-00</v>
      </c>
      <c r="DP175" s="135" t="str">
        <f t="shared" si="35"/>
        <v>N71052IL-00</v>
      </c>
      <c r="DQ175" s="135" t="str">
        <f t="shared" si="35"/>
        <v>N7105S2L-00</v>
      </c>
      <c r="DR175" s="135" t="str">
        <f t="shared" si="35"/>
        <v>N710D32L-00</v>
      </c>
      <c r="DS175" s="135" t="str">
        <f t="shared" si="35"/>
        <v>N710D52L-00</v>
      </c>
      <c r="DT175" s="135" t="str">
        <f t="shared" si="35"/>
        <v>N710D5GL-00</v>
      </c>
      <c r="DU175" s="135" t="str">
        <f t="shared" si="35"/>
        <v>N730D52I-00</v>
      </c>
      <c r="DV175" s="135" t="str">
        <f t="shared" si="35"/>
        <v>N730D52L-00</v>
      </c>
      <c r="DW175" s="135" t="str">
        <f t="shared" si="35"/>
        <v>R55XTD6-00</v>
      </c>
      <c r="DX175" s="135" t="str">
        <f t="shared" si="35"/>
        <v>R55XTD64-00</v>
      </c>
      <c r="DY175" s="135" t="str">
        <f t="shared" si="35"/>
        <v>R55XTGO-00</v>
      </c>
      <c r="DZ175" s="135" t="str">
        <f t="shared" si="35"/>
        <v>R55XTGO4-00</v>
      </c>
      <c r="EA175" s="135" t="str">
        <f t="shared" si="35"/>
        <v>R55XTOC-00</v>
      </c>
      <c r="EB175" s="135" t="str">
        <f t="shared" si="35"/>
        <v>R55XTOC4-00</v>
      </c>
      <c r="EC175" s="135" t="str">
        <f t="shared" si="35"/>
        <v>R56XTGO-00</v>
      </c>
      <c r="ED175" s="135" t="str">
        <f t="shared" si="35"/>
        <v>R56XTWF-00</v>
      </c>
      <c r="EE175" s="135" t="str">
        <f t="shared" si="35"/>
        <v>R56XTWO-00</v>
      </c>
      <c r="EF175" s="135" t="str">
        <f t="shared" si="35"/>
        <v>R57G-00</v>
      </c>
      <c r="EG175" s="135" t="str">
        <f t="shared" si="35"/>
        <v>R57GO-00</v>
      </c>
      <c r="EH175" s="135" t="str">
        <f t="shared" si="35"/>
        <v>R57XTA-00</v>
      </c>
      <c r="EI175" s="135" t="str">
        <f t="shared" si="35"/>
        <v>R57XTG-00</v>
      </c>
      <c r="EJ175" s="135" t="str">
        <f t="shared" si="35"/>
        <v>R57XTGO-00</v>
      </c>
      <c r="EK175" s="135" t="str">
        <f t="shared" si="35"/>
        <v>R67E-00</v>
      </c>
      <c r="EL175" s="135" t="str">
        <f t="shared" si="35"/>
        <v>R67GO-00</v>
      </c>
      <c r="EM175" s="135" t="str">
        <f t="shared" si="35"/>
        <v>R67XTAE-00</v>
      </c>
      <c r="EN175" s="135" t="str">
        <f t="shared" si="35"/>
        <v>R67XTB-00</v>
      </c>
      <c r="EO175" s="135" t="str">
        <f t="shared" si="35"/>
        <v>R67XTE-00</v>
      </c>
      <c r="EP175" s="135" t="str">
        <f t="shared" si="35"/>
        <v>R67XTGO-00</v>
      </c>
      <c r="EQ175" s="135" t="str">
        <f t="shared" si="35"/>
        <v>R68AM-00</v>
      </c>
      <c r="ER175" s="135" t="str">
        <f t="shared" si="35"/>
        <v>R68B-00</v>
      </c>
      <c r="ES175" s="135" t="str">
        <f t="shared" si="35"/>
        <v>R68GO-00</v>
      </c>
      <c r="ET175" s="135" t="str">
        <f t="shared" si="35"/>
        <v>R68XTAM-00</v>
      </c>
      <c r="EU175" s="135" t="str">
        <f t="shared" si="35"/>
        <v>R68XTAMC-00</v>
      </c>
      <c r="EV175" s="135" t="str">
        <f t="shared" si="35"/>
        <v>R68XTB-00</v>
      </c>
      <c r="EW175" s="135" t="str">
        <f t="shared" si="35"/>
        <v>R68XTGO-00</v>
      </c>
      <c r="EX175" s="135" t="str">
        <f t="shared" si="35"/>
        <v>R69XTAM-00</v>
      </c>
      <c r="EY175" s="135" t="str">
        <f t="shared" si="35"/>
        <v>R69XTAWB-00</v>
      </c>
      <c r="EZ175" s="135" t="str">
        <f t="shared" si="35"/>
        <v>R69XTB-00</v>
      </c>
      <c r="FA175" s="135" t="str">
        <f t="shared" si="35"/>
        <v>R69XTGO-00</v>
      </c>
      <c r="FB175" s="135" t="str">
        <f t="shared" si="35"/>
        <v>RX550D5-00</v>
      </c>
      <c r="FC175" s="135" t="str">
        <f t="shared" si="35"/>
        <v>RX570G8-00</v>
      </c>
      <c r="FD175" s="135" t="str">
        <f t="shared" si="35"/>
        <v>RX580G8-00</v>
      </c>
      <c r="FE175" s="135" t="str">
        <f t="shared" si="35"/>
        <v>RX582048-00</v>
      </c>
      <c r="FF175" s="135" t="str">
        <f t="shared" si="35"/>
        <v>RX590GME-00</v>
      </c>
      <c r="FG175" s="132" t="s">
        <v>15</v>
      </c>
      <c r="FH175" s="132" t="s">
        <v>2</v>
      </c>
      <c r="FI175" s="132" t="s">
        <v>3</v>
      </c>
      <c r="FJ175" s="132" t="s">
        <v>18</v>
      </c>
      <c r="FK175" s="132" t="s">
        <v>46</v>
      </c>
      <c r="FL175" s="133"/>
      <c r="FM175" s="5"/>
    </row>
    <row r="176" spans="1:169" s="12" customFormat="1" ht="15" customHeight="1">
      <c r="A176" s="203" t="s">
        <v>368</v>
      </c>
      <c r="B176" s="203" t="s">
        <v>361</v>
      </c>
      <c r="C176" s="203" t="s">
        <v>450</v>
      </c>
      <c r="D176" s="203" t="s">
        <v>63</v>
      </c>
      <c r="E176" s="204" t="s">
        <v>168</v>
      </c>
      <c r="F176" s="203" t="s">
        <v>363</v>
      </c>
      <c r="G176" s="203" t="s">
        <v>838</v>
      </c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  <c r="AA176" s="241"/>
      <c r="AB176" s="241"/>
      <c r="AC176" s="241"/>
      <c r="AD176" s="241"/>
      <c r="AE176" s="241"/>
      <c r="AF176" s="241"/>
      <c r="AG176" s="241"/>
      <c r="AH176" s="241"/>
      <c r="AI176" s="241"/>
      <c r="AJ176" s="241"/>
      <c r="AK176" s="241"/>
      <c r="AL176" s="241"/>
      <c r="AM176" s="241"/>
      <c r="AN176" s="241"/>
      <c r="AO176" s="241"/>
      <c r="AP176" s="241"/>
      <c r="AQ176" s="241"/>
      <c r="AR176" s="241"/>
      <c r="AS176" s="241"/>
      <c r="AT176" s="241"/>
      <c r="AU176" s="241"/>
      <c r="AV176" s="241"/>
      <c r="AW176" s="241"/>
      <c r="AX176" s="241"/>
      <c r="AY176" s="241"/>
      <c r="AZ176" s="241"/>
      <c r="BA176" s="241"/>
      <c r="BB176" s="241"/>
      <c r="BC176" s="241"/>
      <c r="BD176" s="241"/>
      <c r="BE176" s="241"/>
      <c r="BF176" s="241"/>
      <c r="BG176" s="241"/>
      <c r="BH176" s="241"/>
      <c r="BI176" s="241"/>
      <c r="BJ176" s="241"/>
      <c r="BK176" s="241"/>
      <c r="BL176" s="241"/>
      <c r="BM176" s="241"/>
      <c r="BN176" s="241"/>
      <c r="BO176" s="241"/>
      <c r="BP176" s="241"/>
      <c r="BQ176" s="241"/>
      <c r="BR176" s="241"/>
      <c r="BS176" s="241"/>
      <c r="BT176" s="241"/>
      <c r="BU176" s="241"/>
      <c r="BV176" s="241"/>
      <c r="BW176" s="241"/>
      <c r="BX176" s="241"/>
      <c r="BY176" s="241"/>
      <c r="BZ176" s="241"/>
      <c r="CA176" s="241"/>
      <c r="CB176" s="241"/>
      <c r="CC176" s="241"/>
      <c r="CD176" s="241"/>
      <c r="CE176" s="241"/>
      <c r="CF176" s="241"/>
      <c r="CG176" s="241"/>
      <c r="CH176" s="241"/>
      <c r="CI176" s="241"/>
      <c r="CJ176" s="241"/>
      <c r="CK176" s="241"/>
      <c r="CL176" s="241"/>
      <c r="CM176" s="241"/>
      <c r="CN176" s="241"/>
      <c r="CO176" s="241"/>
      <c r="CP176" s="241"/>
      <c r="CQ176" s="241"/>
      <c r="CR176" s="241"/>
      <c r="CS176" s="241"/>
      <c r="CT176" s="241"/>
      <c r="CU176" s="241"/>
      <c r="CV176" s="241"/>
      <c r="CW176" s="216">
        <f>300-300</f>
        <v>0</v>
      </c>
      <c r="CX176" s="241"/>
      <c r="CY176" s="241"/>
      <c r="CZ176" s="241"/>
      <c r="DA176" s="241"/>
      <c r="DB176" s="241"/>
      <c r="DC176" s="241"/>
      <c r="DD176" s="241"/>
      <c r="DE176" s="241"/>
      <c r="DF176" s="241"/>
      <c r="DG176" s="241"/>
      <c r="DH176" s="241"/>
      <c r="DI176" s="241"/>
      <c r="DJ176" s="241"/>
      <c r="DK176" s="241"/>
      <c r="DL176" s="241"/>
      <c r="DM176" s="241"/>
      <c r="DN176" s="241"/>
      <c r="DO176" s="241"/>
      <c r="DP176" s="241"/>
      <c r="DQ176" s="241"/>
      <c r="DR176" s="241"/>
      <c r="DS176" s="241"/>
      <c r="DT176" s="241"/>
      <c r="DU176" s="241"/>
      <c r="DV176" s="241"/>
      <c r="DW176" s="241"/>
      <c r="DX176" s="241"/>
      <c r="DY176" s="241"/>
      <c r="DZ176" s="241"/>
      <c r="EA176" s="241"/>
      <c r="EB176" s="241"/>
      <c r="EC176" s="241"/>
      <c r="ED176" s="241"/>
      <c r="EE176" s="241"/>
      <c r="EF176" s="241"/>
      <c r="EG176" s="241"/>
      <c r="EH176" s="241"/>
      <c r="EI176" s="241"/>
      <c r="EJ176" s="241"/>
      <c r="EK176" s="241"/>
      <c r="EL176" s="241"/>
      <c r="EM176" s="241"/>
      <c r="EN176" s="241"/>
      <c r="EO176" s="241"/>
      <c r="EP176" s="241"/>
      <c r="EQ176" s="241"/>
      <c r="ER176" s="241"/>
      <c r="ES176" s="241"/>
      <c r="ET176" s="241"/>
      <c r="EU176" s="241"/>
      <c r="EV176" s="241"/>
      <c r="EW176" s="241"/>
      <c r="EX176" s="241"/>
      <c r="EY176" s="241"/>
      <c r="EZ176" s="241"/>
      <c r="FA176" s="241"/>
      <c r="FB176" s="241"/>
      <c r="FC176" s="241"/>
      <c r="FD176" s="241"/>
      <c r="FE176" s="241"/>
      <c r="FF176" s="241"/>
      <c r="FG176" s="243"/>
      <c r="FH176" s="208" t="s">
        <v>364</v>
      </c>
      <c r="FI176" s="244" t="s">
        <v>365</v>
      </c>
      <c r="FJ176" s="244"/>
      <c r="FK176" s="244" t="s">
        <v>451</v>
      </c>
      <c r="FL176" s="245">
        <f t="shared" ref="FL176:FL180" si="36">SUM(H176:FF176)</f>
        <v>0</v>
      </c>
      <c r="FM176" s="12" t="s">
        <v>198</v>
      </c>
    </row>
    <row r="177" spans="1:169" s="12" customFormat="1" ht="15" customHeight="1">
      <c r="A177" s="203" t="s">
        <v>368</v>
      </c>
      <c r="B177" s="203" t="s">
        <v>361</v>
      </c>
      <c r="C177" s="203" t="s">
        <v>450</v>
      </c>
      <c r="D177" s="203" t="s">
        <v>63</v>
      </c>
      <c r="E177" s="197" t="s">
        <v>168</v>
      </c>
      <c r="F177" s="203" t="s">
        <v>363</v>
      </c>
      <c r="G177" s="203" t="s">
        <v>966</v>
      </c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1"/>
      <c r="AE177" s="241"/>
      <c r="AF177" s="241"/>
      <c r="AG177" s="241"/>
      <c r="AH177" s="241"/>
      <c r="AI177" s="241"/>
      <c r="AJ177" s="241"/>
      <c r="AK177" s="241"/>
      <c r="AL177" s="241"/>
      <c r="AM177" s="241"/>
      <c r="AN177" s="241"/>
      <c r="AO177" s="241"/>
      <c r="AP177" s="241"/>
      <c r="AQ177" s="241"/>
      <c r="AR177" s="241"/>
      <c r="AS177" s="241"/>
      <c r="AT177" s="241"/>
      <c r="AU177" s="241"/>
      <c r="AV177" s="241"/>
      <c r="AW177" s="241"/>
      <c r="AX177" s="241"/>
      <c r="AY177" s="241"/>
      <c r="AZ177" s="241"/>
      <c r="BA177" s="241"/>
      <c r="BB177" s="241"/>
      <c r="BC177" s="241"/>
      <c r="BD177" s="241"/>
      <c r="BE177" s="241"/>
      <c r="BF177" s="241"/>
      <c r="BG177" s="241"/>
      <c r="BH177" s="241"/>
      <c r="BI177" s="241"/>
      <c r="BJ177" s="241"/>
      <c r="BK177" s="241"/>
      <c r="BL177" s="241"/>
      <c r="BM177" s="241"/>
      <c r="BN177" s="241"/>
      <c r="BO177" s="241"/>
      <c r="BP177" s="241"/>
      <c r="BQ177" s="241"/>
      <c r="BR177" s="241"/>
      <c r="BS177" s="241"/>
      <c r="BT177" s="241"/>
      <c r="BU177" s="241"/>
      <c r="BV177" s="241"/>
      <c r="BW177" s="241"/>
      <c r="BX177" s="241"/>
      <c r="BY177" s="241"/>
      <c r="BZ177" s="241"/>
      <c r="CA177" s="241"/>
      <c r="CB177" s="241"/>
      <c r="CC177" s="241"/>
      <c r="CD177" s="241"/>
      <c r="CE177" s="241"/>
      <c r="CF177" s="241"/>
      <c r="CG177" s="241"/>
      <c r="CH177" s="241"/>
      <c r="CI177" s="241"/>
      <c r="CJ177" s="241"/>
      <c r="CK177" s="241"/>
      <c r="CL177" s="241"/>
      <c r="CM177" s="241"/>
      <c r="CN177" s="241"/>
      <c r="CO177" s="241"/>
      <c r="CP177" s="241"/>
      <c r="CQ177" s="241"/>
      <c r="CR177" s="241"/>
      <c r="CS177" s="241"/>
      <c r="CT177" s="241"/>
      <c r="CU177" s="241"/>
      <c r="CV177" s="241"/>
      <c r="CW177" s="241"/>
      <c r="CX177" s="241"/>
      <c r="CY177" s="241"/>
      <c r="CZ177" s="241"/>
      <c r="DA177" s="241"/>
      <c r="DB177" s="241"/>
      <c r="DC177" s="241"/>
      <c r="DD177" s="241"/>
      <c r="DE177" s="241"/>
      <c r="DF177" s="241"/>
      <c r="DG177" s="241"/>
      <c r="DH177" s="241"/>
      <c r="DI177" s="241"/>
      <c r="DJ177" s="241"/>
      <c r="DK177" s="241"/>
      <c r="DL177" s="242">
        <f>800-800+20</f>
        <v>20</v>
      </c>
      <c r="DM177" s="241"/>
      <c r="DN177" s="241"/>
      <c r="DO177" s="241"/>
      <c r="DP177" s="241"/>
      <c r="DQ177" s="241"/>
      <c r="DR177" s="241"/>
      <c r="DS177" s="241"/>
      <c r="DT177" s="241"/>
      <c r="DU177" s="241"/>
      <c r="DV177" s="241"/>
      <c r="DW177" s="241"/>
      <c r="DX177" s="241"/>
      <c r="DY177" s="241"/>
      <c r="DZ177" s="241"/>
      <c r="EA177" s="241"/>
      <c r="EB177" s="241"/>
      <c r="EC177" s="241"/>
      <c r="ED177" s="241"/>
      <c r="EE177" s="241"/>
      <c r="EF177" s="241"/>
      <c r="EG177" s="241"/>
      <c r="EH177" s="241"/>
      <c r="EI177" s="241"/>
      <c r="EJ177" s="241"/>
      <c r="EK177" s="241"/>
      <c r="EL177" s="241"/>
      <c r="EM177" s="241"/>
      <c r="EN177" s="241"/>
      <c r="EO177" s="241"/>
      <c r="EP177" s="241"/>
      <c r="EQ177" s="241"/>
      <c r="ER177" s="241"/>
      <c r="ES177" s="241"/>
      <c r="ET177" s="241"/>
      <c r="EU177" s="241"/>
      <c r="EV177" s="241"/>
      <c r="EW177" s="241"/>
      <c r="EX177" s="241"/>
      <c r="EY177" s="241"/>
      <c r="EZ177" s="241"/>
      <c r="FA177" s="241"/>
      <c r="FB177" s="241"/>
      <c r="FC177" s="241"/>
      <c r="FD177" s="241"/>
      <c r="FE177" s="241"/>
      <c r="FF177" s="241"/>
      <c r="FG177" s="243"/>
      <c r="FH177" s="208" t="s">
        <v>364</v>
      </c>
      <c r="FI177" s="244" t="s">
        <v>452</v>
      </c>
      <c r="FJ177" s="244"/>
      <c r="FK177" s="244" t="s">
        <v>451</v>
      </c>
      <c r="FL177" s="245">
        <f t="shared" si="36"/>
        <v>20</v>
      </c>
      <c r="FM177" s="12" t="s">
        <v>198</v>
      </c>
    </row>
    <row r="178" spans="1:169" s="12" customFormat="1" ht="15" customHeight="1">
      <c r="A178" s="203" t="s">
        <v>368</v>
      </c>
      <c r="B178" s="203" t="s">
        <v>361</v>
      </c>
      <c r="C178" s="203" t="s">
        <v>450</v>
      </c>
      <c r="D178" s="203" t="s">
        <v>64</v>
      </c>
      <c r="E178" s="204" t="s">
        <v>169</v>
      </c>
      <c r="F178" s="203" t="s">
        <v>363</v>
      </c>
      <c r="G178" s="203" t="s">
        <v>967</v>
      </c>
      <c r="H178" s="241"/>
      <c r="I178" s="216">
        <f>400-400</f>
        <v>0</v>
      </c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  <c r="AA178" s="241"/>
      <c r="AB178" s="241"/>
      <c r="AC178" s="241"/>
      <c r="AD178" s="241"/>
      <c r="AE178" s="241"/>
      <c r="AF178" s="241"/>
      <c r="AG178" s="241"/>
      <c r="AH178" s="241"/>
      <c r="AI178" s="241"/>
      <c r="AJ178" s="241"/>
      <c r="AK178" s="241"/>
      <c r="AL178" s="241"/>
      <c r="AM178" s="241"/>
      <c r="AN178" s="241"/>
      <c r="AO178" s="241"/>
      <c r="AP178" s="241"/>
      <c r="AQ178" s="241"/>
      <c r="AR178" s="241"/>
      <c r="AS178" s="241"/>
      <c r="AT178" s="241"/>
      <c r="AU178" s="241"/>
      <c r="AV178" s="241"/>
      <c r="AW178" s="241"/>
      <c r="AX178" s="241"/>
      <c r="AY178" s="241"/>
      <c r="AZ178" s="241"/>
      <c r="BA178" s="241"/>
      <c r="BB178" s="241"/>
      <c r="BC178" s="241"/>
      <c r="BD178" s="241"/>
      <c r="BE178" s="241"/>
      <c r="BF178" s="241"/>
      <c r="BG178" s="241"/>
      <c r="BH178" s="241"/>
      <c r="BI178" s="241"/>
      <c r="BJ178" s="241"/>
      <c r="BK178" s="241"/>
      <c r="BL178" s="241"/>
      <c r="BM178" s="241"/>
      <c r="BN178" s="241"/>
      <c r="BO178" s="241"/>
      <c r="BP178" s="241"/>
      <c r="BQ178" s="241"/>
      <c r="BR178" s="241"/>
      <c r="BS178" s="241"/>
      <c r="BT178" s="241"/>
      <c r="BU178" s="241"/>
      <c r="BV178" s="241"/>
      <c r="BW178" s="241"/>
      <c r="BX178" s="241"/>
      <c r="BY178" s="241"/>
      <c r="BZ178" s="241"/>
      <c r="CA178" s="241"/>
      <c r="CB178" s="241"/>
      <c r="CC178" s="241"/>
      <c r="CD178" s="241"/>
      <c r="CE178" s="241"/>
      <c r="CF178" s="241"/>
      <c r="CG178" s="241"/>
      <c r="CH178" s="241"/>
      <c r="CI178" s="241"/>
      <c r="CJ178" s="241"/>
      <c r="CK178" s="241"/>
      <c r="CL178" s="241"/>
      <c r="CM178" s="241"/>
      <c r="CN178" s="241"/>
      <c r="CO178" s="241"/>
      <c r="CP178" s="241"/>
      <c r="CQ178" s="241"/>
      <c r="CR178" s="241"/>
      <c r="CS178" s="241"/>
      <c r="CT178" s="241"/>
      <c r="CU178" s="241"/>
      <c r="CV178" s="241"/>
      <c r="CW178" s="241"/>
      <c r="CX178" s="241"/>
      <c r="CY178" s="241"/>
      <c r="CZ178" s="241"/>
      <c r="DA178" s="241"/>
      <c r="DB178" s="241"/>
      <c r="DC178" s="241"/>
      <c r="DD178" s="241"/>
      <c r="DE178" s="241"/>
      <c r="DF178" s="241"/>
      <c r="DG178" s="241"/>
      <c r="DH178" s="241"/>
      <c r="DI178" s="241"/>
      <c r="DJ178" s="241"/>
      <c r="DK178" s="241"/>
      <c r="DL178" s="241"/>
      <c r="DM178" s="241"/>
      <c r="DN178" s="241"/>
      <c r="DO178" s="241"/>
      <c r="DP178" s="241"/>
      <c r="DQ178" s="241"/>
      <c r="DR178" s="241"/>
      <c r="DS178" s="241"/>
      <c r="DT178" s="241"/>
      <c r="DU178" s="241"/>
      <c r="DV178" s="241"/>
      <c r="DW178" s="241"/>
      <c r="DX178" s="241"/>
      <c r="DY178" s="241"/>
      <c r="DZ178" s="241"/>
      <c r="EA178" s="241"/>
      <c r="EB178" s="241"/>
      <c r="EC178" s="241"/>
      <c r="ED178" s="241"/>
      <c r="EE178" s="241"/>
      <c r="EF178" s="241"/>
      <c r="EG178" s="241"/>
      <c r="EH178" s="241"/>
      <c r="EI178" s="241"/>
      <c r="EJ178" s="241"/>
      <c r="EK178" s="241"/>
      <c r="EL178" s="241"/>
      <c r="EM178" s="241"/>
      <c r="EN178" s="241"/>
      <c r="EO178" s="241"/>
      <c r="EP178" s="241"/>
      <c r="EQ178" s="241"/>
      <c r="ER178" s="241"/>
      <c r="ES178" s="241"/>
      <c r="ET178" s="241"/>
      <c r="EU178" s="241"/>
      <c r="EV178" s="241"/>
      <c r="EW178" s="241"/>
      <c r="EX178" s="241"/>
      <c r="EY178" s="241"/>
      <c r="EZ178" s="241"/>
      <c r="FA178" s="241"/>
      <c r="FB178" s="241"/>
      <c r="FC178" s="241"/>
      <c r="FD178" s="241"/>
      <c r="FE178" s="241"/>
      <c r="FF178" s="241"/>
      <c r="FG178" s="243"/>
      <c r="FH178" s="208" t="s">
        <v>364</v>
      </c>
      <c r="FI178" s="244" t="s">
        <v>365</v>
      </c>
      <c r="FJ178" s="244"/>
      <c r="FK178" s="244" t="s">
        <v>451</v>
      </c>
      <c r="FL178" s="245">
        <f t="shared" si="36"/>
        <v>0</v>
      </c>
      <c r="FM178" s="12" t="s">
        <v>198</v>
      </c>
    </row>
    <row r="179" spans="1:169" s="12" customFormat="1" ht="15" customHeight="1">
      <c r="A179" s="203" t="s">
        <v>368</v>
      </c>
      <c r="B179" s="203" t="s">
        <v>361</v>
      </c>
      <c r="C179" s="203" t="s">
        <v>450</v>
      </c>
      <c r="D179" s="203" t="s">
        <v>63</v>
      </c>
      <c r="E179" s="204" t="s">
        <v>169</v>
      </c>
      <c r="F179" s="203" t="s">
        <v>363</v>
      </c>
      <c r="G179" s="22" t="s">
        <v>975</v>
      </c>
      <c r="H179" s="247">
        <f>20-20</f>
        <v>0</v>
      </c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7">
        <f>500-500</f>
        <v>0</v>
      </c>
      <c r="AA179" s="248"/>
      <c r="AB179" s="247">
        <f>500-500</f>
        <v>0</v>
      </c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9">
        <f>2000-2000+200</f>
        <v>200</v>
      </c>
      <c r="AU179" s="248"/>
      <c r="AV179" s="248"/>
      <c r="AW179" s="248"/>
      <c r="AX179" s="248"/>
      <c r="AY179" s="248"/>
      <c r="AZ179" s="248"/>
      <c r="BA179" s="248"/>
      <c r="BB179" s="248"/>
      <c r="BC179" s="248"/>
      <c r="BD179" s="248"/>
      <c r="BE179" s="248"/>
      <c r="BF179" s="248"/>
      <c r="BG179" s="248"/>
      <c r="BH179" s="248"/>
      <c r="BI179" s="248"/>
      <c r="BJ179" s="248"/>
      <c r="BK179" s="248"/>
      <c r="BL179" s="248"/>
      <c r="BM179" s="248"/>
      <c r="BN179" s="248"/>
      <c r="BO179" s="248"/>
      <c r="BP179" s="249">
        <f>100-100+30</f>
        <v>30</v>
      </c>
      <c r="BQ179" s="247">
        <f>500-500</f>
        <v>0</v>
      </c>
      <c r="BR179" s="249">
        <f>500-500+10</f>
        <v>10</v>
      </c>
      <c r="BS179" s="249">
        <f>450-450+120</f>
        <v>120</v>
      </c>
      <c r="BT179" s="249">
        <f>500-500+40</f>
        <v>40</v>
      </c>
      <c r="BU179" s="248"/>
      <c r="BV179" s="249">
        <f>100-100+5</f>
        <v>5</v>
      </c>
      <c r="BW179" s="247">
        <f>2000-2000</f>
        <v>0</v>
      </c>
      <c r="BX179" s="247">
        <f>2000-2000</f>
        <v>0</v>
      </c>
      <c r="BY179" s="247">
        <f>2000-2000</f>
        <v>0</v>
      </c>
      <c r="BZ179" s="247">
        <f>1000-1000</f>
        <v>0</v>
      </c>
      <c r="CA179" s="248"/>
      <c r="CB179" s="247">
        <f>1000-1000</f>
        <v>0</v>
      </c>
      <c r="CC179" s="249">
        <v>50</v>
      </c>
      <c r="CD179" s="247">
        <f>1000-1000</f>
        <v>0</v>
      </c>
      <c r="CE179" s="247">
        <f>1000-1000</f>
        <v>0</v>
      </c>
      <c r="CF179" s="249">
        <f>900-900+70</f>
        <v>70</v>
      </c>
      <c r="CG179" s="249">
        <f>500-500+5</f>
        <v>5</v>
      </c>
      <c r="CH179" s="247">
        <f>115-115</f>
        <v>0</v>
      </c>
      <c r="CI179" s="249">
        <f>100-100+8</f>
        <v>8</v>
      </c>
      <c r="CJ179" s="249">
        <f>100-100+10</f>
        <v>10</v>
      </c>
      <c r="CK179" s="249">
        <f>1000-1000+20</f>
        <v>20</v>
      </c>
      <c r="CL179" s="248"/>
      <c r="CM179" s="247">
        <f>1000-1000</f>
        <v>0</v>
      </c>
      <c r="CN179" s="247">
        <f>1000-1000</f>
        <v>0</v>
      </c>
      <c r="CO179" s="248"/>
      <c r="CP179" s="248"/>
      <c r="CQ179" s="248"/>
      <c r="CR179" s="248"/>
      <c r="CS179" s="247">
        <f>5-5</f>
        <v>0</v>
      </c>
      <c r="CT179" s="248"/>
      <c r="CU179" s="248"/>
      <c r="CV179" s="248"/>
      <c r="CW179" s="247">
        <f>500-500</f>
        <v>0</v>
      </c>
      <c r="CX179" s="247">
        <f>1000-1000</f>
        <v>0</v>
      </c>
      <c r="CY179" s="247">
        <f>50-50</f>
        <v>0</v>
      </c>
      <c r="CZ179" s="249">
        <f>20-20+4</f>
        <v>4</v>
      </c>
      <c r="DA179" s="249">
        <f>20-20+5</f>
        <v>5</v>
      </c>
      <c r="DB179" s="249">
        <f>50-50+25</f>
        <v>25</v>
      </c>
      <c r="DC179" s="248"/>
      <c r="DD179" s="247">
        <f>400-400</f>
        <v>0</v>
      </c>
      <c r="DE179" s="247">
        <f>200-200</f>
        <v>0</v>
      </c>
      <c r="DF179" s="248"/>
      <c r="DG179" s="248"/>
      <c r="DH179" s="247">
        <f>20-20</f>
        <v>0</v>
      </c>
      <c r="DI179" s="248"/>
      <c r="DJ179" s="248"/>
      <c r="DK179" s="248"/>
      <c r="DL179" s="248"/>
      <c r="DM179" s="247">
        <f>50-50</f>
        <v>0</v>
      </c>
      <c r="DN179" s="248"/>
      <c r="DO179" s="248"/>
      <c r="DP179" s="248"/>
      <c r="DQ179" s="248"/>
      <c r="DR179" s="248"/>
      <c r="DS179" s="248"/>
      <c r="DT179" s="248"/>
      <c r="DU179" s="248"/>
      <c r="DV179" s="248"/>
      <c r="DW179" s="248"/>
      <c r="DX179" s="248"/>
      <c r="DY179" s="248"/>
      <c r="DZ179" s="248"/>
      <c r="EA179" s="248"/>
      <c r="EB179" s="248"/>
      <c r="EC179" s="248"/>
      <c r="ED179" s="248"/>
      <c r="EE179" s="248"/>
      <c r="EF179" s="248"/>
      <c r="EG179" s="248"/>
      <c r="EH179" s="248"/>
      <c r="EI179" s="248"/>
      <c r="EJ179" s="248"/>
      <c r="EK179" s="248"/>
      <c r="EL179" s="248"/>
      <c r="EM179" s="249">
        <f>50-50+10</f>
        <v>10</v>
      </c>
      <c r="EN179" s="248"/>
      <c r="EO179" s="247">
        <f>400-400</f>
        <v>0</v>
      </c>
      <c r="EP179" s="249">
        <f>400-400+10</f>
        <v>10</v>
      </c>
      <c r="EQ179" s="249">
        <f>100-100+5</f>
        <v>5</v>
      </c>
      <c r="ER179" s="248"/>
      <c r="ES179" s="247">
        <f>200-200</f>
        <v>0</v>
      </c>
      <c r="ET179" s="248"/>
      <c r="EU179" s="247">
        <f>50-50</f>
        <v>0</v>
      </c>
      <c r="EV179" s="248"/>
      <c r="EW179" s="247">
        <f>100-100</f>
        <v>0</v>
      </c>
      <c r="EX179" s="247">
        <f>30-30</f>
        <v>0</v>
      </c>
      <c r="EY179" s="248"/>
      <c r="EZ179" s="248"/>
      <c r="FA179" s="247">
        <f>50-50</f>
        <v>0</v>
      </c>
      <c r="FB179" s="248"/>
      <c r="FC179" s="248"/>
      <c r="FD179" s="248"/>
      <c r="FE179" s="248"/>
      <c r="FF179" s="248"/>
      <c r="FG179" s="250"/>
      <c r="FH179" s="208" t="s">
        <v>364</v>
      </c>
      <c r="FI179" s="251" t="s">
        <v>365</v>
      </c>
      <c r="FJ179" s="251"/>
      <c r="FK179" s="251" t="s">
        <v>451</v>
      </c>
      <c r="FL179" s="252">
        <f t="shared" si="36"/>
        <v>627</v>
      </c>
      <c r="FM179" s="12" t="s">
        <v>198</v>
      </c>
    </row>
    <row r="180" spans="1:169" s="12" customFormat="1" ht="15" customHeight="1">
      <c r="A180" s="203" t="s">
        <v>368</v>
      </c>
      <c r="B180" s="203" t="s">
        <v>361</v>
      </c>
      <c r="C180" s="203" t="s">
        <v>450</v>
      </c>
      <c r="D180" s="203" t="s">
        <v>65</v>
      </c>
      <c r="E180" s="204" t="s">
        <v>169</v>
      </c>
      <c r="F180" s="203" t="s">
        <v>363</v>
      </c>
      <c r="G180" s="22" t="s">
        <v>976</v>
      </c>
      <c r="H180" s="248"/>
      <c r="I180" s="248"/>
      <c r="J180" s="247">
        <f>200-200</f>
        <v>0</v>
      </c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  <c r="AX180" s="248"/>
      <c r="AY180" s="248"/>
      <c r="AZ180" s="248"/>
      <c r="BA180" s="248"/>
      <c r="BB180" s="248"/>
      <c r="BC180" s="248"/>
      <c r="BD180" s="248"/>
      <c r="BE180" s="248"/>
      <c r="BF180" s="248"/>
      <c r="BG180" s="248"/>
      <c r="BH180" s="248"/>
      <c r="BI180" s="248"/>
      <c r="BJ180" s="248"/>
      <c r="BK180" s="248"/>
      <c r="BL180" s="248"/>
      <c r="BM180" s="248"/>
      <c r="BN180" s="248"/>
      <c r="BO180" s="248"/>
      <c r="BP180" s="248"/>
      <c r="BQ180" s="248"/>
      <c r="BR180" s="248"/>
      <c r="BS180" s="248"/>
      <c r="BT180" s="248"/>
      <c r="BU180" s="248"/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  <c r="CH180" s="248"/>
      <c r="CI180" s="248"/>
      <c r="CJ180" s="248"/>
      <c r="CK180" s="248"/>
      <c r="CL180" s="248"/>
      <c r="CM180" s="248"/>
      <c r="CN180" s="248"/>
      <c r="CO180" s="248"/>
      <c r="CP180" s="248"/>
      <c r="CQ180" s="248"/>
      <c r="CR180" s="248"/>
      <c r="CS180" s="249">
        <v>5</v>
      </c>
      <c r="CT180" s="248"/>
      <c r="CU180" s="248"/>
      <c r="CV180" s="248"/>
      <c r="CW180" s="248"/>
      <c r="CX180" s="248"/>
      <c r="CY180" s="248"/>
      <c r="CZ180" s="248"/>
      <c r="DA180" s="248"/>
      <c r="DB180" s="248"/>
      <c r="DC180" s="248"/>
      <c r="DD180" s="248"/>
      <c r="DE180" s="248"/>
      <c r="DF180" s="248"/>
      <c r="DG180" s="248"/>
      <c r="DH180" s="249">
        <f>20-20+10</f>
        <v>10</v>
      </c>
      <c r="DI180" s="248"/>
      <c r="DJ180" s="248"/>
      <c r="DK180" s="248"/>
      <c r="DL180" s="248"/>
      <c r="DM180" s="248"/>
      <c r="DN180" s="248"/>
      <c r="DO180" s="248"/>
      <c r="DP180" s="248"/>
      <c r="DQ180" s="248"/>
      <c r="DR180" s="248"/>
      <c r="DS180" s="248"/>
      <c r="DT180" s="248"/>
      <c r="DU180" s="248"/>
      <c r="DV180" s="248"/>
      <c r="DW180" s="248"/>
      <c r="DX180" s="248"/>
      <c r="DY180" s="248"/>
      <c r="DZ180" s="248"/>
      <c r="EA180" s="248"/>
      <c r="EB180" s="248"/>
      <c r="EC180" s="248"/>
      <c r="ED180" s="248"/>
      <c r="EE180" s="248"/>
      <c r="EF180" s="248"/>
      <c r="EG180" s="248"/>
      <c r="EH180" s="248"/>
      <c r="EI180" s="248"/>
      <c r="EJ180" s="248"/>
      <c r="EK180" s="248"/>
      <c r="EL180" s="248"/>
      <c r="EM180" s="248"/>
      <c r="EN180" s="247">
        <f>400-400</f>
        <v>0</v>
      </c>
      <c r="EO180" s="248"/>
      <c r="EP180" s="248"/>
      <c r="EQ180" s="248"/>
      <c r="ER180" s="248"/>
      <c r="ES180" s="248"/>
      <c r="ET180" s="248"/>
      <c r="EU180" s="248"/>
      <c r="EV180" s="248"/>
      <c r="EW180" s="248"/>
      <c r="EX180" s="248"/>
      <c r="EY180" s="248"/>
      <c r="EZ180" s="248"/>
      <c r="FA180" s="248"/>
      <c r="FB180" s="248"/>
      <c r="FC180" s="248"/>
      <c r="FD180" s="248"/>
      <c r="FE180" s="248"/>
      <c r="FF180" s="248"/>
      <c r="FG180" s="250"/>
      <c r="FH180" s="208" t="s">
        <v>364</v>
      </c>
      <c r="FI180" s="251" t="s">
        <v>365</v>
      </c>
      <c r="FJ180" s="251"/>
      <c r="FK180" s="251" t="s">
        <v>451</v>
      </c>
      <c r="FL180" s="252">
        <f t="shared" si="36"/>
        <v>15</v>
      </c>
      <c r="FM180" s="12" t="s">
        <v>198</v>
      </c>
    </row>
    <row r="181" spans="1:169" s="12" customFormat="1" ht="15" customHeight="1">
      <c r="A181" s="203" t="s">
        <v>361</v>
      </c>
      <c r="B181" s="203" t="s">
        <v>361</v>
      </c>
      <c r="C181" s="203" t="s">
        <v>450</v>
      </c>
      <c r="D181" s="203" t="s">
        <v>64</v>
      </c>
      <c r="E181" s="204" t="s">
        <v>170</v>
      </c>
      <c r="F181" s="203" t="s">
        <v>363</v>
      </c>
      <c r="G181" s="22" t="s">
        <v>965</v>
      </c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  <c r="AH181" s="241"/>
      <c r="AI181" s="241"/>
      <c r="AJ181" s="241"/>
      <c r="AK181" s="241"/>
      <c r="AL181" s="241"/>
      <c r="AM181" s="241"/>
      <c r="AN181" s="241"/>
      <c r="AO181" s="241"/>
      <c r="AP181" s="241"/>
      <c r="AQ181" s="241"/>
      <c r="AR181" s="241"/>
      <c r="AS181" s="241"/>
      <c r="AT181" s="241"/>
      <c r="AU181" s="241"/>
      <c r="AV181" s="241"/>
      <c r="AW181" s="241"/>
      <c r="AX181" s="241"/>
      <c r="AY181" s="241"/>
      <c r="AZ181" s="241"/>
      <c r="BA181" s="241"/>
      <c r="BB181" s="241"/>
      <c r="BC181" s="241"/>
      <c r="BD181" s="216">
        <f>2000-2000</f>
        <v>0</v>
      </c>
      <c r="BE181" s="241"/>
      <c r="BF181" s="241"/>
      <c r="BG181" s="241"/>
      <c r="BH181" s="241"/>
      <c r="BI181" s="241"/>
      <c r="BJ181" s="241"/>
      <c r="BK181" s="241"/>
      <c r="BL181" s="241"/>
      <c r="BM181" s="241"/>
      <c r="BN181" s="241"/>
      <c r="BO181" s="241"/>
      <c r="BP181" s="241"/>
      <c r="BQ181" s="241"/>
      <c r="BR181" s="241"/>
      <c r="BS181" s="241"/>
      <c r="BT181" s="241"/>
      <c r="BU181" s="241"/>
      <c r="BV181" s="241"/>
      <c r="BW181" s="241"/>
      <c r="BX181" s="241"/>
      <c r="BY181" s="241"/>
      <c r="BZ181" s="241"/>
      <c r="CA181" s="241"/>
      <c r="CB181" s="241"/>
      <c r="CC181" s="241"/>
      <c r="CD181" s="241"/>
      <c r="CE181" s="241"/>
      <c r="CF181" s="241"/>
      <c r="CG181" s="241"/>
      <c r="CH181" s="241"/>
      <c r="CI181" s="241"/>
      <c r="CJ181" s="241"/>
      <c r="CK181" s="241"/>
      <c r="CL181" s="241"/>
      <c r="CM181" s="241"/>
      <c r="CN181" s="241"/>
      <c r="CO181" s="241"/>
      <c r="CP181" s="241"/>
      <c r="CQ181" s="241"/>
      <c r="CR181" s="241"/>
      <c r="CS181" s="241"/>
      <c r="CT181" s="241"/>
      <c r="CU181" s="241"/>
      <c r="CV181" s="241"/>
      <c r="CW181" s="241"/>
      <c r="CX181" s="241"/>
      <c r="CY181" s="241"/>
      <c r="CZ181" s="241"/>
      <c r="DA181" s="241"/>
      <c r="DB181" s="241"/>
      <c r="DC181" s="241"/>
      <c r="DD181" s="241"/>
      <c r="DE181" s="241"/>
      <c r="DF181" s="241"/>
      <c r="DG181" s="241"/>
      <c r="DH181" s="241"/>
      <c r="DI181" s="241"/>
      <c r="DJ181" s="241"/>
      <c r="DK181" s="241"/>
      <c r="DL181" s="241"/>
      <c r="DM181" s="241"/>
      <c r="DN181" s="241"/>
      <c r="DO181" s="241"/>
      <c r="DP181" s="241"/>
      <c r="DQ181" s="241"/>
      <c r="DR181" s="241"/>
      <c r="DS181" s="241"/>
      <c r="DT181" s="241"/>
      <c r="DU181" s="241"/>
      <c r="DV181" s="241"/>
      <c r="DW181" s="241"/>
      <c r="DX181" s="241"/>
      <c r="DY181" s="241"/>
      <c r="DZ181" s="241"/>
      <c r="EA181" s="241"/>
      <c r="EB181" s="241"/>
      <c r="EC181" s="241"/>
      <c r="ED181" s="241"/>
      <c r="EE181" s="241"/>
      <c r="EF181" s="241"/>
      <c r="EG181" s="241"/>
      <c r="EH181" s="241"/>
      <c r="EI181" s="241"/>
      <c r="EJ181" s="241"/>
      <c r="EK181" s="241"/>
      <c r="EL181" s="241"/>
      <c r="EM181" s="241"/>
      <c r="EN181" s="241"/>
      <c r="EO181" s="241"/>
      <c r="EP181" s="241"/>
      <c r="EQ181" s="241"/>
      <c r="ER181" s="241"/>
      <c r="ES181" s="241"/>
      <c r="ET181" s="241"/>
      <c r="EU181" s="241"/>
      <c r="EV181" s="241"/>
      <c r="EW181" s="241"/>
      <c r="EX181" s="241"/>
      <c r="EY181" s="241"/>
      <c r="EZ181" s="241"/>
      <c r="FA181" s="241"/>
      <c r="FB181" s="241"/>
      <c r="FC181" s="241"/>
      <c r="FD181" s="241"/>
      <c r="FE181" s="241"/>
      <c r="FF181" s="241"/>
      <c r="FG181" s="243"/>
      <c r="FH181" s="208" t="s">
        <v>364</v>
      </c>
      <c r="FI181" s="244" t="s">
        <v>365</v>
      </c>
      <c r="FJ181" s="244"/>
      <c r="FK181" s="244" t="s">
        <v>454</v>
      </c>
      <c r="FL181" s="245">
        <f t="shared" ref="FL181:FL183" si="37">SUM(H181:FF181)</f>
        <v>0</v>
      </c>
      <c r="FM181" s="12" t="s">
        <v>198</v>
      </c>
    </row>
    <row r="182" spans="1:169" s="12" customFormat="1" ht="15" customHeight="1">
      <c r="A182" s="203" t="s">
        <v>361</v>
      </c>
      <c r="B182" s="203" t="s">
        <v>361</v>
      </c>
      <c r="C182" s="203" t="s">
        <v>450</v>
      </c>
      <c r="D182" s="203" t="s">
        <v>63</v>
      </c>
      <c r="E182" s="204" t="s">
        <v>170</v>
      </c>
      <c r="F182" s="203" t="s">
        <v>363</v>
      </c>
      <c r="G182" s="22" t="s">
        <v>977</v>
      </c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  <c r="AX182" s="248"/>
      <c r="AY182" s="248"/>
      <c r="AZ182" s="247">
        <f>2000-2000</f>
        <v>0</v>
      </c>
      <c r="BA182" s="248"/>
      <c r="BB182" s="248"/>
      <c r="BC182" s="248"/>
      <c r="BD182" s="249">
        <v>540</v>
      </c>
      <c r="BE182" s="248"/>
      <c r="BF182" s="248"/>
      <c r="BG182" s="248"/>
      <c r="BH182" s="248"/>
      <c r="BI182" s="248"/>
      <c r="BJ182" s="248"/>
      <c r="BK182" s="248"/>
      <c r="BL182" s="248"/>
      <c r="BM182" s="248"/>
      <c r="BN182" s="248"/>
      <c r="BO182" s="248"/>
      <c r="BP182" s="249">
        <f>1000-1000+65</f>
        <v>65</v>
      </c>
      <c r="BQ182" s="247">
        <f t="shared" ref="BQ182" si="38">1000-1000</f>
        <v>0</v>
      </c>
      <c r="BR182" s="249">
        <f>1000-1000+45</f>
        <v>45</v>
      </c>
      <c r="BS182" s="249">
        <f>1000-1000+350</f>
        <v>350</v>
      </c>
      <c r="BT182" s="249">
        <f>1000-1000+70</f>
        <v>70</v>
      </c>
      <c r="BU182" s="249">
        <f>1000-1000+3</f>
        <v>3</v>
      </c>
      <c r="BV182" s="249">
        <f>1000-1000+2</f>
        <v>2</v>
      </c>
      <c r="BW182" s="248"/>
      <c r="BX182" s="247">
        <f>1000-1000</f>
        <v>0</v>
      </c>
      <c r="BY182" s="247">
        <f>1000-1000</f>
        <v>0</v>
      </c>
      <c r="BZ182" s="247">
        <f>1000-1000</f>
        <v>0</v>
      </c>
      <c r="CA182" s="247">
        <f>1000-1000</f>
        <v>0</v>
      </c>
      <c r="CB182" s="247">
        <f>1000-1000</f>
        <v>0</v>
      </c>
      <c r="CC182" s="249">
        <f>500-500+130</f>
        <v>130</v>
      </c>
      <c r="CD182" s="248"/>
      <c r="CE182" s="247">
        <f>1000-1000</f>
        <v>0</v>
      </c>
      <c r="CF182" s="249">
        <f>1000-1000+200</f>
        <v>200</v>
      </c>
      <c r="CG182" s="249">
        <f>1000-1000+5</f>
        <v>5</v>
      </c>
      <c r="CH182" s="247">
        <f>1000-1000</f>
        <v>0</v>
      </c>
      <c r="CI182" s="249">
        <f>500-500+5</f>
        <v>5</v>
      </c>
      <c r="CJ182" s="249">
        <f>100-100+5</f>
        <v>5</v>
      </c>
      <c r="CK182" s="249">
        <f>1000-1000+60</f>
        <v>60</v>
      </c>
      <c r="CL182" s="248"/>
      <c r="CM182" s="247">
        <f>1000-1000</f>
        <v>0</v>
      </c>
      <c r="CN182" s="247">
        <f>1000-1000</f>
        <v>0</v>
      </c>
      <c r="CO182" s="248"/>
      <c r="CP182" s="248"/>
      <c r="CQ182" s="248"/>
      <c r="CR182" s="248"/>
      <c r="CS182" s="248"/>
      <c r="CT182" s="247">
        <f>50-50</f>
        <v>0</v>
      </c>
      <c r="CU182" s="248"/>
      <c r="CV182" s="248"/>
      <c r="CW182" s="247">
        <f>1000-1000</f>
        <v>0</v>
      </c>
      <c r="CX182" s="247">
        <f>1000-1000</f>
        <v>0</v>
      </c>
      <c r="CY182" s="247">
        <f>100-100</f>
        <v>0</v>
      </c>
      <c r="CZ182" s="249">
        <f>100-100+2</f>
        <v>2</v>
      </c>
      <c r="DA182" s="249">
        <v>2</v>
      </c>
      <c r="DB182" s="249">
        <f>100-100+20</f>
        <v>20</v>
      </c>
      <c r="DC182" s="248"/>
      <c r="DD182" s="247">
        <f>100-100</f>
        <v>0</v>
      </c>
      <c r="DE182" s="247">
        <f>100-100</f>
        <v>0</v>
      </c>
      <c r="DF182" s="248"/>
      <c r="DG182" s="248"/>
      <c r="DH182" s="248"/>
      <c r="DJ182" s="248"/>
      <c r="DK182" s="247">
        <f>500-500</f>
        <v>0</v>
      </c>
      <c r="DL182" s="248"/>
      <c r="DM182" s="247">
        <f>100-100</f>
        <v>0</v>
      </c>
      <c r="DN182" s="248"/>
      <c r="DO182" s="248"/>
      <c r="DP182" s="248"/>
      <c r="DQ182" s="248"/>
      <c r="DR182" s="248"/>
      <c r="DS182" s="248"/>
      <c r="DT182" s="248"/>
      <c r="DU182" s="248"/>
      <c r="DV182" s="248"/>
      <c r="DW182" s="248"/>
      <c r="DX182" s="248"/>
      <c r="DY182" s="248"/>
      <c r="DZ182" s="248"/>
      <c r="EA182" s="248"/>
      <c r="EB182" s="248"/>
      <c r="EC182" s="248"/>
      <c r="ED182" s="248"/>
      <c r="EE182" s="248"/>
      <c r="EF182" s="248"/>
      <c r="EG182" s="248"/>
      <c r="EH182" s="248"/>
      <c r="EI182" s="248"/>
      <c r="EJ182" s="248"/>
      <c r="EK182" s="248"/>
      <c r="EL182" s="248"/>
      <c r="EM182" s="249">
        <f>500-500+15</f>
        <v>15</v>
      </c>
      <c r="EN182" s="248"/>
      <c r="EO182" s="247">
        <f>500-500</f>
        <v>0</v>
      </c>
      <c r="EP182" s="249">
        <f>500-500+500</f>
        <v>500</v>
      </c>
      <c r="EQ182" s="249">
        <f>200-200+10</f>
        <v>10</v>
      </c>
      <c r="ER182" s="248"/>
      <c r="ES182" s="247">
        <f>200-200</f>
        <v>0</v>
      </c>
      <c r="ET182" s="249">
        <f>500-500+5+3</f>
        <v>8</v>
      </c>
      <c r="EU182" s="247">
        <f>500-500</f>
        <v>0</v>
      </c>
      <c r="EV182" s="248"/>
      <c r="EW182" s="247">
        <f>500-500</f>
        <v>0</v>
      </c>
      <c r="EX182" s="247">
        <f>100-100</f>
        <v>0</v>
      </c>
      <c r="EY182" s="248"/>
      <c r="EZ182" s="248"/>
      <c r="FA182" s="247">
        <f>100-100</f>
        <v>0</v>
      </c>
      <c r="FB182" s="248"/>
      <c r="FC182" s="248"/>
      <c r="FD182" s="248"/>
      <c r="FE182" s="248"/>
      <c r="FF182" s="248"/>
      <c r="FG182" s="250"/>
      <c r="FH182" s="208" t="s">
        <v>364</v>
      </c>
      <c r="FI182" s="251" t="s">
        <v>365</v>
      </c>
      <c r="FJ182" s="251"/>
      <c r="FK182" s="251" t="s">
        <v>454</v>
      </c>
      <c r="FL182" s="252">
        <f t="shared" si="37"/>
        <v>2037</v>
      </c>
      <c r="FM182" s="12" t="s">
        <v>198</v>
      </c>
    </row>
    <row r="183" spans="1:169" s="12" customFormat="1" ht="15" customHeight="1">
      <c r="A183" s="203" t="s">
        <v>361</v>
      </c>
      <c r="B183" s="203" t="s">
        <v>361</v>
      </c>
      <c r="C183" s="203" t="s">
        <v>450</v>
      </c>
      <c r="D183" s="203" t="s">
        <v>65</v>
      </c>
      <c r="E183" s="204" t="s">
        <v>170</v>
      </c>
      <c r="F183" s="203" t="s">
        <v>363</v>
      </c>
      <c r="G183" s="22" t="s">
        <v>978</v>
      </c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  <c r="AX183" s="248"/>
      <c r="AY183" s="248"/>
      <c r="AZ183" s="248"/>
      <c r="BA183" s="248"/>
      <c r="BB183" s="248"/>
      <c r="BC183" s="248"/>
      <c r="BD183" s="248"/>
      <c r="BE183" s="248"/>
      <c r="BF183" s="248"/>
      <c r="BG183" s="248"/>
      <c r="BH183" s="248"/>
      <c r="BI183" s="248"/>
      <c r="BJ183" s="248"/>
      <c r="BK183" s="248"/>
      <c r="BL183" s="248"/>
      <c r="BM183" s="248"/>
      <c r="BN183" s="248"/>
      <c r="BO183" s="248"/>
      <c r="BP183" s="248"/>
      <c r="BQ183" s="248"/>
      <c r="BR183" s="248"/>
      <c r="BS183" s="248"/>
      <c r="BT183" s="248"/>
      <c r="BU183" s="248"/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  <c r="CH183" s="248"/>
      <c r="CI183" s="248"/>
      <c r="CJ183" s="248"/>
      <c r="CK183" s="248"/>
      <c r="CL183" s="248"/>
      <c r="CM183" s="248"/>
      <c r="CN183" s="248"/>
      <c r="CO183" s="248"/>
      <c r="CP183" s="248"/>
      <c r="CQ183" s="248"/>
      <c r="CR183" s="248"/>
      <c r="CS183" s="248"/>
      <c r="CT183" s="249">
        <v>7</v>
      </c>
      <c r="CU183" s="248"/>
      <c r="CV183" s="248"/>
      <c r="CW183" s="248"/>
      <c r="CX183" s="248"/>
      <c r="CY183" s="248"/>
      <c r="CZ183" s="248"/>
      <c r="DA183" s="248"/>
      <c r="DB183" s="248"/>
      <c r="DC183" s="248"/>
      <c r="DD183" s="248"/>
      <c r="DE183" s="248"/>
      <c r="DF183" s="248"/>
      <c r="DG183" s="248"/>
      <c r="DH183" s="248"/>
      <c r="DI183" s="249">
        <v>10</v>
      </c>
      <c r="DJ183" s="248"/>
      <c r="DK183" s="248"/>
      <c r="DL183" s="248"/>
      <c r="DM183" s="248"/>
      <c r="DN183" s="248"/>
      <c r="DO183" s="248"/>
      <c r="DP183" s="248"/>
      <c r="DQ183" s="248"/>
      <c r="DR183" s="248"/>
      <c r="DS183" s="248"/>
      <c r="DT183" s="248"/>
      <c r="DU183" s="248"/>
      <c r="DV183" s="248"/>
      <c r="DW183" s="248"/>
      <c r="DX183" s="248"/>
      <c r="DY183" s="248"/>
      <c r="DZ183" s="248"/>
      <c r="EA183" s="248"/>
      <c r="EB183" s="248"/>
      <c r="EC183" s="248"/>
      <c r="ED183" s="248"/>
      <c r="EE183" s="248"/>
      <c r="EF183" s="248"/>
      <c r="EG183" s="248"/>
      <c r="EH183" s="248"/>
      <c r="EI183" s="248"/>
      <c r="EJ183" s="248"/>
      <c r="EK183" s="248"/>
      <c r="EL183" s="248"/>
      <c r="EM183" s="248"/>
      <c r="EN183" s="247">
        <f>500-500</f>
        <v>0</v>
      </c>
      <c r="EO183" s="248"/>
      <c r="EP183" s="248"/>
      <c r="EQ183" s="248"/>
      <c r="ER183" s="248"/>
      <c r="ES183" s="248"/>
      <c r="ET183" s="248"/>
      <c r="EU183" s="248"/>
      <c r="EV183" s="248"/>
      <c r="EW183" s="248"/>
      <c r="EX183" s="248"/>
      <c r="EY183" s="248"/>
      <c r="EZ183" s="248"/>
      <c r="FA183" s="248"/>
      <c r="FB183" s="248"/>
      <c r="FC183" s="248"/>
      <c r="FD183" s="248"/>
      <c r="FE183" s="248"/>
      <c r="FF183" s="248"/>
      <c r="FG183" s="250"/>
      <c r="FH183" s="208" t="s">
        <v>364</v>
      </c>
      <c r="FI183" s="251" t="s">
        <v>365</v>
      </c>
      <c r="FJ183" s="251"/>
      <c r="FK183" s="251" t="s">
        <v>454</v>
      </c>
      <c r="FL183" s="252">
        <f t="shared" si="37"/>
        <v>17</v>
      </c>
      <c r="FM183" s="12" t="s">
        <v>198</v>
      </c>
    </row>
    <row r="184" spans="1:169" s="12" customFormat="1" ht="15" customHeight="1">
      <c r="A184" s="203" t="s">
        <v>361</v>
      </c>
      <c r="B184" s="203" t="s">
        <v>367</v>
      </c>
      <c r="C184" s="203" t="s">
        <v>450</v>
      </c>
      <c r="D184" s="203" t="s">
        <v>64</v>
      </c>
      <c r="E184" s="204" t="s">
        <v>170</v>
      </c>
      <c r="F184" s="203" t="s">
        <v>363</v>
      </c>
      <c r="G184" s="22" t="s">
        <v>964</v>
      </c>
      <c r="H184" s="241"/>
      <c r="I184" s="216">
        <f>200-200</f>
        <v>0</v>
      </c>
      <c r="J184" s="241"/>
      <c r="K184" s="216">
        <f>500-500</f>
        <v>0</v>
      </c>
      <c r="L184" s="241"/>
      <c r="M184" s="241"/>
      <c r="N184" s="216">
        <f>500-500</f>
        <v>0</v>
      </c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  <c r="AA184" s="241"/>
      <c r="AB184" s="241"/>
      <c r="AC184" s="241"/>
      <c r="AD184" s="241"/>
      <c r="AE184" s="249">
        <f>1000-1000+10</f>
        <v>10</v>
      </c>
      <c r="AF184" s="241"/>
      <c r="AG184" s="216">
        <f>1000-1000</f>
        <v>0</v>
      </c>
      <c r="AH184" s="216">
        <f>1000-1000</f>
        <v>0</v>
      </c>
      <c r="AI184" s="241"/>
      <c r="AJ184" s="241"/>
      <c r="AK184" s="241"/>
      <c r="AL184" s="241"/>
      <c r="AM184" s="242">
        <v>250</v>
      </c>
      <c r="AN184" s="241"/>
      <c r="AO184" s="216">
        <f>1000-1000</f>
        <v>0</v>
      </c>
      <c r="AP184" s="241"/>
      <c r="AQ184" s="216">
        <f>1000-1000</f>
        <v>0</v>
      </c>
      <c r="AR184" s="241"/>
      <c r="AS184" s="241"/>
      <c r="AT184" s="241"/>
      <c r="AU184" s="241"/>
      <c r="AV184" s="241"/>
      <c r="AW184" s="241"/>
      <c r="AX184" s="241"/>
      <c r="AY184" s="241"/>
      <c r="AZ184" s="241"/>
      <c r="BA184" s="241"/>
      <c r="BB184" s="241"/>
      <c r="BC184" s="241"/>
      <c r="BD184" s="241"/>
      <c r="BE184" s="241"/>
      <c r="BF184" s="241"/>
      <c r="BG184" s="241"/>
      <c r="BH184" s="241"/>
      <c r="BI184" s="241"/>
      <c r="BJ184" s="241"/>
      <c r="BK184" s="241"/>
      <c r="BL184" s="241"/>
      <c r="BM184" s="241"/>
      <c r="BN184" s="241"/>
      <c r="BO184" s="241"/>
      <c r="BP184" s="241"/>
      <c r="BQ184" s="241"/>
      <c r="BR184" s="241"/>
      <c r="BS184" s="241"/>
      <c r="BT184" s="241"/>
      <c r="BU184" s="241"/>
      <c r="BV184" s="241"/>
      <c r="BW184" s="241"/>
      <c r="BX184" s="241"/>
      <c r="BY184" s="241"/>
      <c r="BZ184" s="241"/>
      <c r="CA184" s="241"/>
      <c r="CB184" s="241"/>
      <c r="CC184" s="241"/>
      <c r="CD184" s="241"/>
      <c r="CE184" s="241"/>
      <c r="CF184" s="241"/>
      <c r="CG184" s="241"/>
      <c r="CH184" s="241"/>
      <c r="CI184" s="241"/>
      <c r="CJ184" s="241"/>
      <c r="CK184" s="241"/>
      <c r="CL184" s="241"/>
      <c r="CM184" s="241"/>
      <c r="CN184" s="241"/>
      <c r="CO184" s="241"/>
      <c r="CP184" s="241"/>
      <c r="CQ184" s="241"/>
      <c r="CR184" s="241"/>
      <c r="CS184" s="241"/>
      <c r="CT184" s="241"/>
      <c r="CU184" s="241"/>
      <c r="CV184" s="241"/>
      <c r="CW184" s="241"/>
      <c r="CX184" s="241"/>
      <c r="CY184" s="241"/>
      <c r="CZ184" s="241"/>
      <c r="DA184" s="241"/>
      <c r="DB184" s="241"/>
      <c r="DC184" s="241"/>
      <c r="DD184" s="241"/>
      <c r="DE184" s="241"/>
      <c r="DF184" s="241"/>
      <c r="DG184" s="241"/>
      <c r="DH184" s="241"/>
      <c r="DI184" s="241"/>
      <c r="DJ184" s="241"/>
      <c r="DK184" s="241"/>
      <c r="DL184" s="241"/>
      <c r="DM184" s="241"/>
      <c r="DN184" s="241"/>
      <c r="DO184" s="241"/>
      <c r="DP184" s="216">
        <f>500-500</f>
        <v>0</v>
      </c>
      <c r="DQ184" s="241"/>
      <c r="DR184" s="216">
        <f>500-500</f>
        <v>0</v>
      </c>
      <c r="DS184" s="241"/>
      <c r="DT184" s="216">
        <f>500-500</f>
        <v>0</v>
      </c>
      <c r="DU184" s="242">
        <f>500-500+100</f>
        <v>100</v>
      </c>
      <c r="DV184" s="216">
        <f>500-500</f>
        <v>0</v>
      </c>
      <c r="DW184" s="241"/>
      <c r="DX184" s="241"/>
      <c r="DY184" s="241"/>
      <c r="DZ184" s="241"/>
      <c r="EA184" s="241"/>
      <c r="EB184" s="241"/>
      <c r="EC184" s="241"/>
      <c r="ED184" s="241"/>
      <c r="EE184" s="241"/>
      <c r="EF184" s="241"/>
      <c r="EG184" s="241"/>
      <c r="EH184" s="241"/>
      <c r="EI184" s="241"/>
      <c r="EJ184" s="241"/>
      <c r="EK184" s="241"/>
      <c r="EL184" s="241"/>
      <c r="EM184" s="241"/>
      <c r="EN184" s="241"/>
      <c r="EO184" s="241"/>
      <c r="EP184" s="241"/>
      <c r="EQ184" s="241"/>
      <c r="ER184" s="241"/>
      <c r="ES184" s="241"/>
      <c r="ET184" s="241"/>
      <c r="EU184" s="241"/>
      <c r="EV184" s="241"/>
      <c r="EW184" s="241"/>
      <c r="EX184" s="241"/>
      <c r="EY184" s="241"/>
      <c r="EZ184" s="241"/>
      <c r="FA184" s="241"/>
      <c r="FB184" s="241"/>
      <c r="FC184" s="241"/>
      <c r="FD184" s="241"/>
      <c r="FE184" s="241"/>
      <c r="FF184" s="241"/>
      <c r="FG184" s="243"/>
      <c r="FH184" s="208" t="s">
        <v>364</v>
      </c>
      <c r="FI184" s="244" t="s">
        <v>365</v>
      </c>
      <c r="FJ184" s="244"/>
      <c r="FK184" s="244" t="s">
        <v>454</v>
      </c>
      <c r="FL184" s="245">
        <f t="shared" ref="FL184:FL186" si="39">SUM(H184:FF184)</f>
        <v>360</v>
      </c>
      <c r="FM184" s="12" t="s">
        <v>198</v>
      </c>
    </row>
    <row r="185" spans="1:169" s="12" customFormat="1" ht="15" customHeight="1">
      <c r="A185" s="203" t="s">
        <v>361</v>
      </c>
      <c r="B185" s="203" t="s">
        <v>367</v>
      </c>
      <c r="C185" s="203" t="s">
        <v>450</v>
      </c>
      <c r="D185" s="203" t="s">
        <v>63</v>
      </c>
      <c r="E185" s="204" t="s">
        <v>170</v>
      </c>
      <c r="F185" s="203" t="s">
        <v>363</v>
      </c>
      <c r="G185" s="203" t="s">
        <v>964</v>
      </c>
      <c r="H185" s="216">
        <f>50-50</f>
        <v>0</v>
      </c>
      <c r="I185" s="241"/>
      <c r="J185" s="241"/>
      <c r="K185" s="241"/>
      <c r="L185" s="216">
        <f>500-500</f>
        <v>0</v>
      </c>
      <c r="M185" s="241"/>
      <c r="N185" s="241"/>
      <c r="O185" s="216">
        <f>500-500</f>
        <v>0</v>
      </c>
      <c r="P185" s="216">
        <f>300-300</f>
        <v>0</v>
      </c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  <c r="AA185" s="241"/>
      <c r="AB185" s="216">
        <f>1000-1000</f>
        <v>0</v>
      </c>
      <c r="AC185" s="242">
        <f>500-500+10</f>
        <v>10</v>
      </c>
      <c r="AD185" s="241"/>
      <c r="AE185" s="248"/>
      <c r="AF185" s="241"/>
      <c r="AG185" s="241"/>
      <c r="AH185" s="241"/>
      <c r="AI185" s="216">
        <f>1000-1000</f>
        <v>0</v>
      </c>
      <c r="AJ185" s="241"/>
      <c r="AK185" s="241"/>
      <c r="AL185" s="241"/>
      <c r="AM185" s="216">
        <f>1000-1000</f>
        <v>0</v>
      </c>
      <c r="AN185" s="241"/>
      <c r="AO185" s="242">
        <v>400</v>
      </c>
      <c r="AP185" s="241"/>
      <c r="AQ185" s="241"/>
      <c r="AR185" s="241"/>
      <c r="AS185" s="241"/>
      <c r="AT185" s="242">
        <f>2000-2000+150</f>
        <v>150</v>
      </c>
      <c r="AU185" s="241"/>
      <c r="AV185" s="241"/>
      <c r="AW185" s="241"/>
      <c r="AX185" s="241"/>
      <c r="AY185" s="241"/>
      <c r="AZ185" s="241"/>
      <c r="BA185" s="241"/>
      <c r="BB185" s="241"/>
      <c r="BC185" s="241"/>
      <c r="BD185" s="241"/>
      <c r="BE185" s="241"/>
      <c r="BF185" s="241"/>
      <c r="BG185" s="241"/>
      <c r="BH185" s="241"/>
      <c r="BI185" s="241"/>
      <c r="BJ185" s="241"/>
      <c r="BK185" s="241"/>
      <c r="BL185" s="241"/>
      <c r="BM185" s="241"/>
      <c r="BN185" s="241"/>
      <c r="BO185" s="241"/>
      <c r="BP185" s="241"/>
      <c r="BQ185" s="241"/>
      <c r="BR185" s="241"/>
      <c r="BS185" s="241"/>
      <c r="BT185" s="241"/>
      <c r="BU185" s="241"/>
      <c r="BV185" s="241"/>
      <c r="BW185" s="241"/>
      <c r="BX185" s="241"/>
      <c r="BY185" s="241"/>
      <c r="BZ185" s="241"/>
      <c r="CA185" s="241"/>
      <c r="CB185" s="241"/>
      <c r="CC185" s="241"/>
      <c r="CD185" s="241"/>
      <c r="CE185" s="241"/>
      <c r="CF185" s="241"/>
      <c r="CG185" s="241"/>
      <c r="CH185" s="241"/>
      <c r="CI185" s="241"/>
      <c r="CJ185" s="241"/>
      <c r="CK185" s="241"/>
      <c r="CL185" s="241"/>
      <c r="CM185" s="241"/>
      <c r="CN185" s="241"/>
      <c r="CO185" s="241"/>
      <c r="CP185" s="241"/>
      <c r="CQ185" s="241"/>
      <c r="CR185" s="241"/>
      <c r="CS185" s="241"/>
      <c r="CT185" s="241"/>
      <c r="CU185" s="241"/>
      <c r="CV185" s="241"/>
      <c r="CW185" s="241"/>
      <c r="CX185" s="241"/>
      <c r="CY185" s="241"/>
      <c r="CZ185" s="241"/>
      <c r="DA185" s="241"/>
      <c r="DB185" s="241"/>
      <c r="DC185" s="241"/>
      <c r="DD185" s="241"/>
      <c r="DE185" s="241"/>
      <c r="DF185" s="241"/>
      <c r="DG185" s="241"/>
      <c r="DH185" s="241"/>
      <c r="DI185" s="241"/>
      <c r="DJ185" s="241"/>
      <c r="DK185" s="241"/>
      <c r="DL185" s="241"/>
      <c r="DM185" s="241"/>
      <c r="DN185" s="241"/>
      <c r="DO185" s="241"/>
      <c r="DP185" s="241"/>
      <c r="DQ185" s="241"/>
      <c r="DR185" s="242">
        <v>200</v>
      </c>
      <c r="DS185" s="241"/>
      <c r="DT185" s="241"/>
      <c r="DU185" s="241"/>
      <c r="DV185" s="241"/>
      <c r="DW185" s="241"/>
      <c r="DX185" s="241"/>
      <c r="DY185" s="241"/>
      <c r="DZ185" s="241"/>
      <c r="EA185" s="241"/>
      <c r="EB185" s="241"/>
      <c r="EC185" s="241"/>
      <c r="ED185" s="241"/>
      <c r="EE185" s="241"/>
      <c r="EF185" s="241"/>
      <c r="EG185" s="241"/>
      <c r="EH185" s="241"/>
      <c r="EI185" s="241"/>
      <c r="EJ185" s="241"/>
      <c r="EK185" s="241"/>
      <c r="EL185" s="241"/>
      <c r="EM185" s="241"/>
      <c r="EN185" s="241"/>
      <c r="EO185" s="241"/>
      <c r="EP185" s="241"/>
      <c r="EQ185" s="241"/>
      <c r="ER185" s="241"/>
      <c r="ES185" s="241"/>
      <c r="ET185" s="241"/>
      <c r="EU185" s="241"/>
      <c r="EV185" s="241"/>
      <c r="EW185" s="241"/>
      <c r="EX185" s="241"/>
      <c r="EY185" s="241"/>
      <c r="EZ185" s="241"/>
      <c r="FA185" s="241"/>
      <c r="FB185" s="241"/>
      <c r="FC185" s="241"/>
      <c r="FD185" s="241"/>
      <c r="FE185" s="241"/>
      <c r="FF185" s="241"/>
      <c r="FG185" s="243"/>
      <c r="FH185" s="208" t="s">
        <v>364</v>
      </c>
      <c r="FI185" s="244" t="s">
        <v>365</v>
      </c>
      <c r="FJ185" s="244"/>
      <c r="FK185" s="244" t="s">
        <v>454</v>
      </c>
      <c r="FL185" s="245">
        <f t="shared" si="39"/>
        <v>760</v>
      </c>
      <c r="FM185" s="12" t="s">
        <v>198</v>
      </c>
    </row>
    <row r="186" spans="1:169" s="12" customFormat="1" ht="15" customHeight="1">
      <c r="A186" s="203" t="s">
        <v>361</v>
      </c>
      <c r="B186" s="203" t="s">
        <v>367</v>
      </c>
      <c r="C186" s="203" t="s">
        <v>450</v>
      </c>
      <c r="D186" s="203" t="s">
        <v>65</v>
      </c>
      <c r="E186" s="204" t="s">
        <v>170</v>
      </c>
      <c r="F186" s="203" t="s">
        <v>363</v>
      </c>
      <c r="G186" s="203" t="s">
        <v>965</v>
      </c>
      <c r="H186" s="241"/>
      <c r="I186" s="241"/>
      <c r="J186" s="216">
        <f>200-200</f>
        <v>0</v>
      </c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H186" s="241"/>
      <c r="AI186" s="241"/>
      <c r="AJ186" s="241"/>
      <c r="AK186" s="241"/>
      <c r="AL186" s="241"/>
      <c r="AM186" s="241"/>
      <c r="AN186" s="241"/>
      <c r="AO186" s="241"/>
      <c r="AP186" s="241"/>
      <c r="AQ186" s="241"/>
      <c r="AR186" s="241"/>
      <c r="AS186" s="241"/>
      <c r="AT186" s="241"/>
      <c r="AU186" s="241"/>
      <c r="AV186" s="241"/>
      <c r="AW186" s="241"/>
      <c r="AX186" s="241"/>
      <c r="AY186" s="241"/>
      <c r="AZ186" s="241"/>
      <c r="BA186" s="241"/>
      <c r="BB186" s="241"/>
      <c r="BC186" s="241"/>
      <c r="BD186" s="241"/>
      <c r="BE186" s="241"/>
      <c r="BF186" s="241"/>
      <c r="BG186" s="241"/>
      <c r="BH186" s="241"/>
      <c r="BI186" s="241"/>
      <c r="BJ186" s="241"/>
      <c r="BK186" s="241"/>
      <c r="BL186" s="241"/>
      <c r="BM186" s="241"/>
      <c r="BN186" s="241"/>
      <c r="BO186" s="241"/>
      <c r="BP186" s="241"/>
      <c r="BQ186" s="241"/>
      <c r="BR186" s="241"/>
      <c r="BS186" s="241"/>
      <c r="BT186" s="241"/>
      <c r="BU186" s="241"/>
      <c r="BV186" s="241"/>
      <c r="BW186" s="241"/>
      <c r="BX186" s="241"/>
      <c r="BY186" s="241"/>
      <c r="BZ186" s="241"/>
      <c r="CA186" s="241"/>
      <c r="CB186" s="241"/>
      <c r="CC186" s="241"/>
      <c r="CD186" s="241"/>
      <c r="CE186" s="241"/>
      <c r="CF186" s="241"/>
      <c r="CG186" s="241"/>
      <c r="CH186" s="241"/>
      <c r="CI186" s="241"/>
      <c r="CJ186" s="241"/>
      <c r="CK186" s="241"/>
      <c r="CL186" s="241"/>
      <c r="CM186" s="241"/>
      <c r="CN186" s="241"/>
      <c r="CO186" s="241"/>
      <c r="CP186" s="241"/>
      <c r="CQ186" s="241"/>
      <c r="CR186" s="241"/>
      <c r="CS186" s="241"/>
      <c r="CT186" s="241"/>
      <c r="CU186" s="241"/>
      <c r="CV186" s="241"/>
      <c r="CW186" s="241"/>
      <c r="CX186" s="241"/>
      <c r="CY186" s="241"/>
      <c r="CZ186" s="241"/>
      <c r="DA186" s="241"/>
      <c r="DB186" s="241"/>
      <c r="DC186" s="241"/>
      <c r="DD186" s="241"/>
      <c r="DE186" s="241"/>
      <c r="DF186" s="241"/>
      <c r="DG186" s="241"/>
      <c r="DH186" s="241"/>
      <c r="DI186" s="241"/>
      <c r="DJ186" s="241"/>
      <c r="DK186" s="241"/>
      <c r="DL186" s="241"/>
      <c r="DM186" s="241"/>
      <c r="DN186" s="241"/>
      <c r="DO186" s="241"/>
      <c r="DP186" s="241"/>
      <c r="DQ186" s="241"/>
      <c r="DR186" s="241"/>
      <c r="DS186" s="241"/>
      <c r="DT186" s="241"/>
      <c r="DU186" s="241"/>
      <c r="DV186" s="241"/>
      <c r="DW186" s="241"/>
      <c r="DX186" s="241"/>
      <c r="DY186" s="241"/>
      <c r="DZ186" s="241"/>
      <c r="EA186" s="241"/>
      <c r="EB186" s="241"/>
      <c r="EC186" s="241"/>
      <c r="ED186" s="241"/>
      <c r="EE186" s="241"/>
      <c r="EF186" s="241"/>
      <c r="EG186" s="241"/>
      <c r="EH186" s="241"/>
      <c r="EI186" s="241"/>
      <c r="EJ186" s="241"/>
      <c r="EK186" s="241"/>
      <c r="EL186" s="241"/>
      <c r="EM186" s="241"/>
      <c r="EN186" s="241"/>
      <c r="EO186" s="241"/>
      <c r="EP186" s="241"/>
      <c r="EQ186" s="241"/>
      <c r="ER186" s="241"/>
      <c r="ES186" s="241"/>
      <c r="ET186" s="241"/>
      <c r="EU186" s="241"/>
      <c r="EV186" s="241"/>
      <c r="EW186" s="241"/>
      <c r="EX186" s="241"/>
      <c r="EY186" s="241"/>
      <c r="EZ186" s="241"/>
      <c r="FA186" s="241"/>
      <c r="FB186" s="241"/>
      <c r="FC186" s="241"/>
      <c r="FD186" s="241"/>
      <c r="FE186" s="241"/>
      <c r="FF186" s="241"/>
      <c r="FG186" s="243"/>
      <c r="FH186" s="208" t="s">
        <v>364</v>
      </c>
      <c r="FI186" s="244" t="s">
        <v>365</v>
      </c>
      <c r="FJ186" s="244"/>
      <c r="FK186" s="244" t="s">
        <v>454</v>
      </c>
      <c r="FL186" s="245">
        <f t="shared" si="39"/>
        <v>0</v>
      </c>
      <c r="FM186" s="12" t="s">
        <v>198</v>
      </c>
    </row>
    <row r="187" spans="1:169" s="5" customFormat="1" ht="15" customHeight="1">
      <c r="A187" s="107" t="s">
        <v>368</v>
      </c>
      <c r="B187" s="107" t="s">
        <v>361</v>
      </c>
      <c r="C187" s="107" t="s">
        <v>450</v>
      </c>
      <c r="D187" s="107" t="s">
        <v>63</v>
      </c>
      <c r="E187" s="108" t="s">
        <v>166</v>
      </c>
      <c r="F187" s="107" t="s">
        <v>363</v>
      </c>
      <c r="G187" s="203" t="s">
        <v>935</v>
      </c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  <c r="AA187" s="205"/>
      <c r="AB187" s="205"/>
      <c r="AC187" s="205"/>
      <c r="AD187" s="205"/>
      <c r="AE187" s="205"/>
      <c r="AF187" s="205"/>
      <c r="AG187" s="205"/>
      <c r="AH187" s="205"/>
      <c r="AI187" s="205"/>
      <c r="AJ187" s="205"/>
      <c r="AK187" s="205"/>
      <c r="AL187" s="205"/>
      <c r="AM187" s="205"/>
      <c r="AN187" s="205"/>
      <c r="AO187" s="205"/>
      <c r="AP187" s="205"/>
      <c r="AQ187" s="205"/>
      <c r="AR187" s="205"/>
      <c r="AS187" s="205"/>
      <c r="AT187" s="215">
        <f>300-140</f>
        <v>160</v>
      </c>
      <c r="AU187" s="205"/>
      <c r="AV187" s="205"/>
      <c r="AW187" s="205"/>
      <c r="AX187" s="205"/>
      <c r="AY187" s="205"/>
      <c r="AZ187" s="205"/>
      <c r="BA187" s="205"/>
      <c r="BB187" s="205"/>
      <c r="BC187" s="205"/>
      <c r="BD187" s="205"/>
      <c r="BE187" s="205"/>
      <c r="BF187" s="205"/>
      <c r="BG187" s="205"/>
      <c r="BH187" s="205"/>
      <c r="BI187" s="205"/>
      <c r="BJ187" s="205"/>
      <c r="BK187" s="205"/>
      <c r="BL187" s="205"/>
      <c r="BM187" s="205"/>
      <c r="BN187" s="205"/>
      <c r="BO187" s="205"/>
      <c r="BP187" s="205"/>
      <c r="BQ187" s="205"/>
      <c r="BR187" s="205"/>
      <c r="BS187" s="205"/>
      <c r="BT187" s="205"/>
      <c r="BU187" s="205"/>
      <c r="BV187" s="205"/>
      <c r="BW187" s="205"/>
      <c r="BX187" s="205"/>
      <c r="BY187" s="205"/>
      <c r="BZ187" s="205"/>
      <c r="CA187" s="205"/>
      <c r="CB187" s="205"/>
      <c r="CC187" s="205"/>
      <c r="CD187" s="205"/>
      <c r="CE187" s="205"/>
      <c r="CF187" s="205"/>
      <c r="CG187" s="205"/>
      <c r="CH187" s="205"/>
      <c r="CI187" s="205"/>
      <c r="CJ187" s="205"/>
      <c r="CK187" s="205"/>
      <c r="CL187" s="205"/>
      <c r="CM187" s="205"/>
      <c r="CN187" s="205"/>
      <c r="CO187" s="205"/>
      <c r="CP187" s="205"/>
      <c r="CQ187" s="205"/>
      <c r="CR187" s="205"/>
      <c r="CS187" s="205"/>
      <c r="CT187" s="205"/>
      <c r="CU187" s="205"/>
      <c r="CV187" s="205"/>
      <c r="CW187" s="205"/>
      <c r="CX187" s="205"/>
      <c r="CY187" s="205"/>
      <c r="CZ187" s="205"/>
      <c r="DA187" s="205"/>
      <c r="DB187" s="205"/>
      <c r="DC187" s="205"/>
      <c r="DD187" s="205"/>
      <c r="DE187" s="205"/>
      <c r="DF187" s="205"/>
      <c r="DG187" s="205"/>
      <c r="DH187" s="205"/>
      <c r="DI187" s="205"/>
      <c r="DJ187" s="205"/>
      <c r="DK187" s="205"/>
      <c r="DL187" s="205"/>
      <c r="DM187" s="205"/>
      <c r="DN187" s="205"/>
      <c r="DO187" s="205"/>
      <c r="DP187" s="205"/>
      <c r="DQ187" s="205"/>
      <c r="DR187" s="205"/>
      <c r="DS187" s="205"/>
      <c r="DT187" s="205"/>
      <c r="DU187" s="205"/>
      <c r="DV187" s="205"/>
      <c r="DW187" s="205"/>
      <c r="DX187" s="205"/>
      <c r="DY187" s="205"/>
      <c r="DZ187" s="205"/>
      <c r="EA187" s="205"/>
      <c r="EB187" s="205"/>
      <c r="EC187" s="205"/>
      <c r="ED187" s="205"/>
      <c r="EE187" s="205"/>
      <c r="EF187" s="205"/>
      <c r="EG187" s="205"/>
      <c r="EH187" s="205"/>
      <c r="EI187" s="205"/>
      <c r="EJ187" s="205"/>
      <c r="EK187" s="205"/>
      <c r="EL187" s="205"/>
      <c r="EM187" s="205"/>
      <c r="EN187" s="205"/>
      <c r="EO187" s="205"/>
      <c r="EP187" s="205"/>
      <c r="EQ187" s="205"/>
      <c r="ER187" s="205"/>
      <c r="ES187" s="205"/>
      <c r="ET187" s="205"/>
      <c r="EU187" s="205"/>
      <c r="EV187" s="205"/>
      <c r="EW187" s="205"/>
      <c r="EX187" s="205"/>
      <c r="EY187" s="205"/>
      <c r="EZ187" s="205"/>
      <c r="FA187" s="205"/>
      <c r="FB187" s="205"/>
      <c r="FC187" s="205"/>
      <c r="FD187" s="205"/>
      <c r="FE187" s="205"/>
      <c r="FF187" s="205"/>
      <c r="FG187" s="112"/>
      <c r="FH187" s="110" t="s">
        <v>364</v>
      </c>
      <c r="FI187" s="111" t="s">
        <v>365</v>
      </c>
      <c r="FJ187" s="111"/>
      <c r="FK187" s="111" t="s">
        <v>453</v>
      </c>
      <c r="FL187" s="98">
        <f t="shared" ref="FL187:FL210" si="40">SUM(H187:FF187)</f>
        <v>160</v>
      </c>
      <c r="FM187" s="5" t="s">
        <v>197</v>
      </c>
    </row>
    <row r="188" spans="1:169" s="5" customFormat="1" ht="15" customHeight="1">
      <c r="A188" s="107" t="s">
        <v>368</v>
      </c>
      <c r="B188" s="107" t="s">
        <v>361</v>
      </c>
      <c r="C188" s="107" t="s">
        <v>450</v>
      </c>
      <c r="D188" s="107" t="s">
        <v>64</v>
      </c>
      <c r="E188" s="108" t="s">
        <v>166</v>
      </c>
      <c r="F188" s="107" t="s">
        <v>363</v>
      </c>
      <c r="G188" s="203" t="s">
        <v>935</v>
      </c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  <c r="AS188" s="205"/>
      <c r="AT188" s="205"/>
      <c r="AU188" s="205"/>
      <c r="AV188" s="205"/>
      <c r="AW188" s="205"/>
      <c r="AX188" s="205"/>
      <c r="AY188" s="205"/>
      <c r="AZ188" s="205"/>
      <c r="BA188" s="205"/>
      <c r="BB188" s="205"/>
      <c r="BC188" s="205"/>
      <c r="BD188" s="205"/>
      <c r="BE188" s="205"/>
      <c r="BF188" s="205"/>
      <c r="BG188" s="205"/>
      <c r="BH188" s="205"/>
      <c r="BI188" s="205"/>
      <c r="BJ188" s="205"/>
      <c r="BK188" s="205"/>
      <c r="BL188" s="205"/>
      <c r="BM188" s="205"/>
      <c r="BN188" s="205"/>
      <c r="BO188" s="205"/>
      <c r="BP188" s="205"/>
      <c r="BQ188" s="205"/>
      <c r="BR188" s="205"/>
      <c r="BS188" s="205"/>
      <c r="BT188" s="205"/>
      <c r="BU188" s="205"/>
      <c r="BV188" s="205"/>
      <c r="BW188" s="205"/>
      <c r="BX188" s="205"/>
      <c r="BY188" s="205"/>
      <c r="BZ188" s="205"/>
      <c r="CA188" s="205"/>
      <c r="CB188" s="205"/>
      <c r="CC188" s="205"/>
      <c r="CD188" s="205"/>
      <c r="CE188" s="205"/>
      <c r="CF188" s="205"/>
      <c r="CG188" s="205"/>
      <c r="CH188" s="205"/>
      <c r="CI188" s="205"/>
      <c r="CJ188" s="205"/>
      <c r="CK188" s="205"/>
      <c r="CL188" s="205"/>
      <c r="CM188" s="205"/>
      <c r="CN188" s="205"/>
      <c r="CO188" s="205"/>
      <c r="CP188" s="205"/>
      <c r="CQ188" s="205"/>
      <c r="CR188" s="205"/>
      <c r="CS188" s="205"/>
      <c r="CT188" s="205"/>
      <c r="CU188" s="205"/>
      <c r="CV188" s="205"/>
      <c r="CW188" s="205"/>
      <c r="CX188" s="205"/>
      <c r="CY188" s="205"/>
      <c r="CZ188" s="205"/>
      <c r="DA188" s="205"/>
      <c r="DB188" s="12"/>
      <c r="DC188" s="205"/>
      <c r="DD188" s="205"/>
      <c r="DE188" s="205"/>
      <c r="DF188" s="205"/>
      <c r="DG188" s="205"/>
      <c r="DH188" s="205"/>
      <c r="DI188" s="205"/>
      <c r="DJ188" s="205"/>
      <c r="DK188" s="205"/>
      <c r="DL188" s="205"/>
      <c r="DM188" s="205"/>
      <c r="DN188" s="205"/>
      <c r="DO188" s="205"/>
      <c r="DP188" s="205"/>
      <c r="DQ188" s="205"/>
      <c r="DR188" s="248"/>
      <c r="DS188" s="205"/>
      <c r="DT188" s="205"/>
      <c r="DU188" s="205"/>
      <c r="DV188" s="205"/>
      <c r="DW188" s="205"/>
      <c r="DX188" s="205"/>
      <c r="DY188" s="205"/>
      <c r="DZ188" s="205"/>
      <c r="EA188" s="205"/>
      <c r="EB188" s="205"/>
      <c r="EC188" s="205"/>
      <c r="ED188" s="205"/>
      <c r="EE188" s="205"/>
      <c r="EF188" s="205"/>
      <c r="EG188" s="205"/>
      <c r="EH188" s="205"/>
      <c r="EI188" s="205"/>
      <c r="EJ188" s="205"/>
      <c r="EK188" s="205"/>
      <c r="EL188" s="205"/>
      <c r="EM188" s="205"/>
      <c r="EN188" s="205"/>
      <c r="EO188" s="205"/>
      <c r="EP188" s="205"/>
      <c r="EQ188" s="205"/>
      <c r="ER188" s="205"/>
      <c r="ES188" s="205"/>
      <c r="ET188" s="205"/>
      <c r="EU188" s="205"/>
      <c r="EV188" s="205"/>
      <c r="EW188" s="205"/>
      <c r="EX188" s="205"/>
      <c r="EY188" s="205"/>
      <c r="EZ188" s="205"/>
      <c r="FA188" s="205"/>
      <c r="FB188" s="205"/>
      <c r="FC188" s="205"/>
      <c r="FD188" s="205"/>
      <c r="FE188" s="205"/>
      <c r="FF188" s="205"/>
      <c r="FG188" s="112"/>
      <c r="FH188" s="110" t="s">
        <v>364</v>
      </c>
      <c r="FI188" s="111" t="s">
        <v>365</v>
      </c>
      <c r="FJ188" s="111"/>
      <c r="FK188" s="111" t="s">
        <v>453</v>
      </c>
      <c r="FL188" s="98">
        <f t="shared" ref="FL188:FL194" si="41">SUM(H188:FF188)</f>
        <v>0</v>
      </c>
      <c r="FM188" s="5" t="s">
        <v>197</v>
      </c>
    </row>
    <row r="189" spans="1:169" s="5" customFormat="1" ht="15" customHeight="1">
      <c r="A189" s="107" t="s">
        <v>368</v>
      </c>
      <c r="B189" s="107" t="s">
        <v>361</v>
      </c>
      <c r="C189" s="107" t="s">
        <v>450</v>
      </c>
      <c r="D189" s="107" t="s">
        <v>63</v>
      </c>
      <c r="E189" s="108" t="s">
        <v>166</v>
      </c>
      <c r="F189" s="107" t="s">
        <v>363</v>
      </c>
      <c r="G189" s="203" t="s">
        <v>931</v>
      </c>
      <c r="H189" s="206">
        <f>5-5</f>
        <v>0</v>
      </c>
      <c r="I189" s="205"/>
      <c r="J189" s="205"/>
      <c r="K189" s="205"/>
      <c r="L189" s="206">
        <f>150-150</f>
        <v>0</v>
      </c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  <c r="AA189" s="205"/>
      <c r="AB189" s="206">
        <f>300-300</f>
        <v>0</v>
      </c>
      <c r="AC189" s="206">
        <f>50-50</f>
        <v>0</v>
      </c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  <c r="AS189" s="205"/>
      <c r="AT189" s="12"/>
      <c r="AU189" s="205"/>
      <c r="AV189" s="205"/>
      <c r="AW189" s="205"/>
      <c r="AX189" s="205"/>
      <c r="AY189" s="205"/>
      <c r="AZ189" s="205"/>
      <c r="BA189" s="205"/>
      <c r="BB189" s="205"/>
      <c r="BC189" s="205"/>
      <c r="BD189" s="205"/>
      <c r="BE189" s="205"/>
      <c r="BF189" s="205"/>
      <c r="BG189" s="205"/>
      <c r="BH189" s="205"/>
      <c r="BI189" s="205"/>
      <c r="BJ189" s="205"/>
      <c r="BK189" s="205"/>
      <c r="BL189" s="205"/>
      <c r="BM189" s="205"/>
      <c r="BN189" s="205"/>
      <c r="BO189" s="205"/>
      <c r="BP189" s="215">
        <v>10</v>
      </c>
      <c r="BQ189" s="205"/>
      <c r="BR189" s="215">
        <v>10</v>
      </c>
      <c r="BS189" s="215">
        <v>60</v>
      </c>
      <c r="BT189" s="215">
        <v>20</v>
      </c>
      <c r="BU189" s="205"/>
      <c r="BV189" s="205"/>
      <c r="BW189" s="205"/>
      <c r="BX189" s="205"/>
      <c r="BY189" s="205"/>
      <c r="BZ189" s="205"/>
      <c r="CA189" s="205"/>
      <c r="CB189" s="205"/>
      <c r="CC189" s="215">
        <v>30</v>
      </c>
      <c r="CD189" s="205"/>
      <c r="CE189" s="205"/>
      <c r="CF189" s="215">
        <v>30</v>
      </c>
      <c r="CG189" s="205"/>
      <c r="CH189" s="205"/>
      <c r="CI189" s="205"/>
      <c r="CJ189" s="205"/>
      <c r="CK189" s="215">
        <v>10</v>
      </c>
      <c r="CL189" s="205"/>
      <c r="CM189" s="205"/>
      <c r="CN189" s="205"/>
      <c r="CO189" s="205"/>
      <c r="CP189" s="205"/>
      <c r="CQ189" s="205"/>
      <c r="CR189" s="205"/>
      <c r="CS189" s="205"/>
      <c r="CT189" s="205"/>
      <c r="CU189" s="205"/>
      <c r="CV189" s="205"/>
      <c r="CW189" s="205"/>
      <c r="CX189" s="205"/>
      <c r="CY189" s="205"/>
      <c r="CZ189" s="205"/>
      <c r="DA189" s="205"/>
      <c r="DB189" s="215">
        <v>5</v>
      </c>
      <c r="DC189" s="205"/>
      <c r="DD189" s="205"/>
      <c r="DE189" s="205"/>
      <c r="DF189" s="205"/>
      <c r="DG189" s="205"/>
      <c r="DH189" s="205"/>
      <c r="DI189" s="205"/>
      <c r="DJ189" s="205"/>
      <c r="DK189" s="205"/>
      <c r="DL189" s="205"/>
      <c r="DM189" s="205"/>
      <c r="DN189" s="205"/>
      <c r="DO189" s="205"/>
      <c r="DP189" s="205"/>
      <c r="DQ189" s="205"/>
      <c r="DR189" s="215">
        <f>400-260</f>
        <v>140</v>
      </c>
      <c r="DS189" s="205"/>
      <c r="DT189" s="205"/>
      <c r="DU189" s="205"/>
      <c r="DV189" s="205"/>
      <c r="DW189" s="205"/>
      <c r="DX189" s="205"/>
      <c r="DY189" s="205"/>
      <c r="DZ189" s="205"/>
      <c r="EA189" s="205"/>
      <c r="EB189" s="205"/>
      <c r="EC189" s="205"/>
      <c r="ED189" s="205"/>
      <c r="EE189" s="205"/>
      <c r="EF189" s="205"/>
      <c r="EG189" s="205"/>
      <c r="EH189" s="205"/>
      <c r="EI189" s="205"/>
      <c r="EJ189" s="205"/>
      <c r="EK189" s="205"/>
      <c r="EL189" s="205"/>
      <c r="EM189" s="205"/>
      <c r="EN189" s="205"/>
      <c r="EO189" s="205"/>
      <c r="EP189" s="215">
        <v>10</v>
      </c>
      <c r="EQ189" s="215">
        <v>5</v>
      </c>
      <c r="ER189" s="205"/>
      <c r="ES189" s="205"/>
      <c r="ET189" s="205"/>
      <c r="EU189" s="205"/>
      <c r="EV189" s="205"/>
      <c r="EW189" s="205"/>
      <c r="EX189" s="205"/>
      <c r="EY189" s="205"/>
      <c r="EZ189" s="205"/>
      <c r="FA189" s="205"/>
      <c r="FB189" s="205"/>
      <c r="FC189" s="205"/>
      <c r="FD189" s="205"/>
      <c r="FE189" s="205"/>
      <c r="FF189" s="205"/>
      <c r="FG189" s="112"/>
      <c r="FH189" s="110" t="s">
        <v>364</v>
      </c>
      <c r="FI189" s="111" t="s">
        <v>365</v>
      </c>
      <c r="FJ189" s="111"/>
      <c r="FK189" s="111" t="s">
        <v>453</v>
      </c>
      <c r="FL189" s="98">
        <f t="shared" si="41"/>
        <v>330</v>
      </c>
      <c r="FM189" s="5" t="s">
        <v>197</v>
      </c>
    </row>
    <row r="190" spans="1:169" s="5" customFormat="1" ht="15" customHeight="1">
      <c r="A190" s="107" t="s">
        <v>361</v>
      </c>
      <c r="B190" s="107" t="s">
        <v>361</v>
      </c>
      <c r="C190" s="107" t="s">
        <v>450</v>
      </c>
      <c r="D190" s="107" t="s">
        <v>64</v>
      </c>
      <c r="E190" s="108" t="s">
        <v>167</v>
      </c>
      <c r="F190" s="107" t="s">
        <v>363</v>
      </c>
      <c r="G190" s="203" t="s">
        <v>932</v>
      </c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5"/>
      <c r="AT190" s="205"/>
      <c r="AU190" s="205"/>
      <c r="AV190" s="205"/>
      <c r="AW190" s="205"/>
      <c r="AX190" s="205"/>
      <c r="AY190" s="205"/>
      <c r="AZ190" s="205"/>
      <c r="BA190" s="205"/>
      <c r="BB190" s="205"/>
      <c r="BC190" s="205"/>
      <c r="BD190" s="12"/>
      <c r="BE190" s="205"/>
      <c r="BF190" s="205"/>
      <c r="BG190" s="205"/>
      <c r="BH190" s="205"/>
      <c r="BI190" s="205"/>
      <c r="BJ190" s="205"/>
      <c r="BK190" s="205"/>
      <c r="BL190" s="205"/>
      <c r="BM190" s="205"/>
      <c r="BN190" s="205"/>
      <c r="BO190" s="205"/>
      <c r="BP190" s="12"/>
      <c r="BQ190" s="205"/>
      <c r="BR190" s="205"/>
      <c r="BS190" s="12"/>
      <c r="BT190" s="12"/>
      <c r="BU190" s="205"/>
      <c r="BV190" s="205"/>
      <c r="BW190" s="205"/>
      <c r="BX190" s="205"/>
      <c r="BY190" s="205"/>
      <c r="BZ190" s="205"/>
      <c r="CA190" s="205"/>
      <c r="CB190" s="205"/>
      <c r="CC190" s="205"/>
      <c r="CD190" s="205"/>
      <c r="CE190" s="205"/>
      <c r="CF190" s="205"/>
      <c r="CG190" s="205"/>
      <c r="CH190" s="205"/>
      <c r="CI190" s="205"/>
      <c r="CJ190" s="205"/>
      <c r="CK190" s="205"/>
      <c r="CL190" s="205"/>
      <c r="CM190" s="205"/>
      <c r="CN190" s="205"/>
      <c r="CO190" s="205"/>
      <c r="CP190" s="205"/>
      <c r="CQ190" s="205"/>
      <c r="CR190" s="205"/>
      <c r="CS190" s="205"/>
      <c r="CT190" s="205"/>
      <c r="CU190" s="205"/>
      <c r="CV190" s="205"/>
      <c r="CW190" s="205"/>
      <c r="CX190" s="205"/>
      <c r="CY190" s="205"/>
      <c r="CZ190" s="205"/>
      <c r="DA190" s="205"/>
      <c r="DB190" s="205"/>
      <c r="DC190" s="205"/>
      <c r="DD190" s="205"/>
      <c r="DE190" s="205"/>
      <c r="DF190" s="205"/>
      <c r="DG190" s="205"/>
      <c r="DH190" s="205"/>
      <c r="DI190" s="205"/>
      <c r="DJ190" s="205"/>
      <c r="DK190" s="205"/>
      <c r="DL190" s="205"/>
      <c r="DM190" s="205"/>
      <c r="DN190" s="205"/>
      <c r="DO190" s="205"/>
      <c r="DP190" s="205"/>
      <c r="DQ190" s="205"/>
      <c r="DR190" s="205"/>
      <c r="DS190" s="205"/>
      <c r="DT190" s="205"/>
      <c r="DU190" s="205"/>
      <c r="DV190" s="205"/>
      <c r="DW190" s="205"/>
      <c r="DX190" s="205"/>
      <c r="DY190" s="205"/>
      <c r="DZ190" s="205"/>
      <c r="EA190" s="205"/>
      <c r="EB190" s="205"/>
      <c r="EC190" s="205"/>
      <c r="ED190" s="205"/>
      <c r="EE190" s="205"/>
      <c r="EF190" s="205"/>
      <c r="EG190" s="205"/>
      <c r="EH190" s="205"/>
      <c r="EI190" s="205"/>
      <c r="EJ190" s="205"/>
      <c r="EK190" s="205"/>
      <c r="EL190" s="205"/>
      <c r="EM190" s="205"/>
      <c r="EN190" s="205"/>
      <c r="EO190" s="205"/>
      <c r="EP190" s="205"/>
      <c r="EQ190" s="205"/>
      <c r="ER190" s="205"/>
      <c r="ES190" s="205"/>
      <c r="ET190" s="205"/>
      <c r="EU190" s="205"/>
      <c r="EV190" s="205"/>
      <c r="EW190" s="205"/>
      <c r="EX190" s="205"/>
      <c r="EY190" s="205"/>
      <c r="EZ190" s="205"/>
      <c r="FA190" s="205"/>
      <c r="FB190" s="205"/>
      <c r="FC190" s="205"/>
      <c r="FD190" s="205"/>
      <c r="FE190" s="205"/>
      <c r="FF190" s="205"/>
      <c r="FG190" s="112"/>
      <c r="FH190" s="110" t="s">
        <v>364</v>
      </c>
      <c r="FI190" s="111" t="s">
        <v>365</v>
      </c>
      <c r="FJ190" s="111"/>
      <c r="FK190" s="111" t="s">
        <v>453</v>
      </c>
      <c r="FL190" s="98">
        <f t="shared" si="41"/>
        <v>0</v>
      </c>
      <c r="FM190" s="5" t="s">
        <v>197</v>
      </c>
    </row>
    <row r="191" spans="1:169" s="5" customFormat="1" ht="15" customHeight="1">
      <c r="A191" s="107" t="s">
        <v>361</v>
      </c>
      <c r="B191" s="107" t="s">
        <v>361</v>
      </c>
      <c r="C191" s="107" t="s">
        <v>450</v>
      </c>
      <c r="D191" s="107" t="s">
        <v>63</v>
      </c>
      <c r="E191" s="108" t="s">
        <v>167</v>
      </c>
      <c r="F191" s="107" t="s">
        <v>363</v>
      </c>
      <c r="G191" s="203" t="s">
        <v>933</v>
      </c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05"/>
      <c r="AT191" s="215">
        <f>50-40</f>
        <v>10</v>
      </c>
      <c r="AU191" s="205"/>
      <c r="AV191" s="205"/>
      <c r="AW191" s="205"/>
      <c r="AX191" s="205"/>
      <c r="AY191" s="205"/>
      <c r="AZ191" s="205"/>
      <c r="BA191" s="205"/>
      <c r="BB191" s="205"/>
      <c r="BC191" s="205"/>
      <c r="BD191" s="215">
        <f>20-0</f>
        <v>20</v>
      </c>
      <c r="BE191" s="205"/>
      <c r="BF191" s="205"/>
      <c r="BG191" s="205"/>
      <c r="BH191" s="205"/>
      <c r="BI191" s="205"/>
      <c r="BJ191" s="205"/>
      <c r="BK191" s="205"/>
      <c r="BL191" s="205"/>
      <c r="BM191" s="205"/>
      <c r="BN191" s="205"/>
      <c r="BO191" s="205"/>
      <c r="BP191" s="215">
        <v>10</v>
      </c>
      <c r="BQ191" s="205"/>
      <c r="BR191" s="205"/>
      <c r="BS191" s="215">
        <v>10</v>
      </c>
      <c r="BT191" s="205"/>
      <c r="BU191" s="205"/>
      <c r="BV191" s="205"/>
      <c r="BW191" s="205"/>
      <c r="BX191" s="205"/>
      <c r="BY191" s="205"/>
      <c r="BZ191" s="205"/>
      <c r="CA191" s="205"/>
      <c r="CB191" s="205"/>
      <c r="CC191" s="205"/>
      <c r="CD191" s="205"/>
      <c r="CE191" s="205"/>
      <c r="CF191" s="205"/>
      <c r="CG191" s="205"/>
      <c r="CH191" s="205"/>
      <c r="CI191" s="205"/>
      <c r="CJ191" s="205"/>
      <c r="CK191" s="205"/>
      <c r="CL191" s="205"/>
      <c r="CM191" s="205"/>
      <c r="CN191" s="205"/>
      <c r="CO191" s="205"/>
      <c r="CP191" s="205"/>
      <c r="CQ191" s="205"/>
      <c r="CR191" s="205"/>
      <c r="CS191" s="205"/>
      <c r="CT191" s="205"/>
      <c r="CU191" s="205"/>
      <c r="CV191" s="205"/>
      <c r="CW191" s="205"/>
      <c r="CX191" s="205"/>
      <c r="CY191" s="205"/>
      <c r="CZ191" s="205"/>
      <c r="DA191" s="205"/>
      <c r="DB191" s="205"/>
      <c r="DC191" s="205"/>
      <c r="DD191" s="205"/>
      <c r="DE191" s="205"/>
      <c r="DF191" s="205"/>
      <c r="DG191" s="205"/>
      <c r="DH191" s="205"/>
      <c r="DI191" s="205"/>
      <c r="DJ191" s="205"/>
      <c r="DK191" s="205"/>
      <c r="DL191" s="205"/>
      <c r="DM191" s="205"/>
      <c r="DN191" s="205"/>
      <c r="DO191" s="205"/>
      <c r="DP191" s="205"/>
      <c r="DQ191" s="205"/>
      <c r="DR191" s="205"/>
      <c r="DS191" s="205"/>
      <c r="DT191" s="205"/>
      <c r="DU191" s="205"/>
      <c r="DV191" s="205"/>
      <c r="DW191" s="205"/>
      <c r="DX191" s="205"/>
      <c r="DY191" s="205"/>
      <c r="DZ191" s="205"/>
      <c r="EA191" s="206">
        <f>20-20</f>
        <v>0</v>
      </c>
      <c r="EB191" s="205"/>
      <c r="EC191" s="205"/>
      <c r="ED191" s="205"/>
      <c r="EE191" s="205"/>
      <c r="EF191" s="205"/>
      <c r="EG191" s="205"/>
      <c r="EH191" s="205"/>
      <c r="EI191" s="205"/>
      <c r="EJ191" s="205"/>
      <c r="EK191" s="205"/>
      <c r="EL191" s="205"/>
      <c r="EM191" s="215">
        <v>10</v>
      </c>
      <c r="EN191" s="205"/>
      <c r="EO191" s="205"/>
      <c r="EP191" s="215">
        <v>10</v>
      </c>
      <c r="EQ191" s="205"/>
      <c r="ER191" s="205"/>
      <c r="ES191" s="205"/>
      <c r="ET191" s="205"/>
      <c r="EU191" s="205"/>
      <c r="EV191" s="205"/>
      <c r="EW191" s="205"/>
      <c r="EX191" s="205"/>
      <c r="EY191" s="205"/>
      <c r="EZ191" s="205"/>
      <c r="FA191" s="205"/>
      <c r="FB191" s="205"/>
      <c r="FC191" s="205"/>
      <c r="FD191" s="205"/>
      <c r="FE191" s="205"/>
      <c r="FF191" s="205"/>
      <c r="FG191" s="112"/>
      <c r="FH191" s="110" t="s">
        <v>364</v>
      </c>
      <c r="FI191" s="111" t="s">
        <v>365</v>
      </c>
      <c r="FJ191" s="111"/>
      <c r="FK191" s="111" t="s">
        <v>453</v>
      </c>
      <c r="FL191" s="98">
        <f t="shared" si="41"/>
        <v>70</v>
      </c>
      <c r="FM191" s="5" t="s">
        <v>197</v>
      </c>
    </row>
    <row r="192" spans="1:169" s="5" customFormat="1" ht="15" customHeight="1">
      <c r="A192" s="107" t="s">
        <v>368</v>
      </c>
      <c r="B192" s="107" t="s">
        <v>361</v>
      </c>
      <c r="C192" s="107" t="s">
        <v>450</v>
      </c>
      <c r="D192" s="107" t="s">
        <v>64</v>
      </c>
      <c r="E192" s="108" t="s">
        <v>165</v>
      </c>
      <c r="F192" s="107" t="s">
        <v>363</v>
      </c>
      <c r="G192" s="203" t="s">
        <v>932</v>
      </c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206">
        <f>50-50</f>
        <v>0</v>
      </c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05"/>
      <c r="AT192" s="205"/>
      <c r="AU192" s="205"/>
      <c r="AV192" s="205"/>
      <c r="AW192" s="205"/>
      <c r="AX192" s="205"/>
      <c r="AY192" s="205"/>
      <c r="AZ192" s="205"/>
      <c r="BA192" s="205"/>
      <c r="BB192" s="205"/>
      <c r="BC192" s="205"/>
      <c r="BD192" s="205"/>
      <c r="BE192" s="205"/>
      <c r="BF192" s="205"/>
      <c r="BG192" s="205"/>
      <c r="BH192" s="205"/>
      <c r="BI192" s="205"/>
      <c r="BJ192" s="205"/>
      <c r="BK192" s="205"/>
      <c r="BL192" s="205"/>
      <c r="BM192" s="205"/>
      <c r="BN192" s="205"/>
      <c r="BO192" s="205"/>
      <c r="BP192" s="205"/>
      <c r="BQ192" s="205"/>
      <c r="BR192" s="205"/>
      <c r="BS192" s="205"/>
      <c r="BT192" s="12"/>
      <c r="BU192" s="205"/>
      <c r="BV192" s="205"/>
      <c r="BW192" s="205"/>
      <c r="BX192" s="205"/>
      <c r="BY192" s="205"/>
      <c r="BZ192" s="205"/>
      <c r="CA192" s="205"/>
      <c r="CB192" s="205"/>
      <c r="CC192" s="205"/>
      <c r="CD192" s="205"/>
      <c r="CE192" s="205"/>
      <c r="CF192" s="205"/>
      <c r="CG192" s="205"/>
      <c r="CH192" s="205"/>
      <c r="CI192" s="205"/>
      <c r="CJ192" s="205"/>
      <c r="CK192" s="205"/>
      <c r="CL192" s="205"/>
      <c r="CM192" s="205"/>
      <c r="CN192" s="205"/>
      <c r="CO192" s="205"/>
      <c r="CP192" s="205"/>
      <c r="CQ192" s="205"/>
      <c r="CR192" s="205"/>
      <c r="CS192" s="205"/>
      <c r="CT192" s="205"/>
      <c r="CU192" s="205"/>
      <c r="CV192" s="205"/>
      <c r="CW192" s="205"/>
      <c r="CX192" s="205"/>
      <c r="CY192" s="205"/>
      <c r="CZ192" s="205"/>
      <c r="DA192" s="205"/>
      <c r="DB192" s="205"/>
      <c r="DC192" s="205"/>
      <c r="DD192" s="205"/>
      <c r="DE192" s="205"/>
      <c r="DF192" s="205"/>
      <c r="DG192" s="205"/>
      <c r="DH192" s="205"/>
      <c r="DI192" s="205"/>
      <c r="DJ192" s="205"/>
      <c r="DK192" s="205"/>
      <c r="DL192" s="205"/>
      <c r="DM192" s="205"/>
      <c r="DN192" s="205"/>
      <c r="DO192" s="205"/>
      <c r="DP192" s="205"/>
      <c r="DQ192" s="205"/>
      <c r="DR192" s="205"/>
      <c r="DS192" s="205"/>
      <c r="DT192" s="205"/>
      <c r="DU192" s="205"/>
      <c r="DV192" s="205"/>
      <c r="DW192" s="205"/>
      <c r="DX192" s="205"/>
      <c r="DY192" s="205"/>
      <c r="DZ192" s="205"/>
      <c r="EA192" s="205"/>
      <c r="EB192" s="205"/>
      <c r="EC192" s="205"/>
      <c r="ED192" s="205"/>
      <c r="EE192" s="205"/>
      <c r="EF192" s="205"/>
      <c r="EG192" s="205"/>
      <c r="EH192" s="205"/>
      <c r="EI192" s="205"/>
      <c r="EJ192" s="205"/>
      <c r="EK192" s="205"/>
      <c r="EL192" s="205"/>
      <c r="EM192" s="205"/>
      <c r="EN192" s="205"/>
      <c r="EO192" s="205"/>
      <c r="EP192" s="205"/>
      <c r="EQ192" s="205"/>
      <c r="ER192" s="205"/>
      <c r="ES192" s="205"/>
      <c r="ET192" s="205"/>
      <c r="EU192" s="205"/>
      <c r="EV192" s="205"/>
      <c r="EW192" s="205"/>
      <c r="EX192" s="205"/>
      <c r="EY192" s="205"/>
      <c r="EZ192" s="205"/>
      <c r="FA192" s="205"/>
      <c r="FB192" s="205"/>
      <c r="FC192" s="205"/>
      <c r="FD192" s="205"/>
      <c r="FE192" s="205"/>
      <c r="FF192" s="205"/>
      <c r="FG192" s="112"/>
      <c r="FH192" s="110" t="s">
        <v>364</v>
      </c>
      <c r="FI192" s="111" t="s">
        <v>365</v>
      </c>
      <c r="FJ192" s="111"/>
      <c r="FK192" s="111" t="s">
        <v>453</v>
      </c>
      <c r="FL192" s="98">
        <f t="shared" si="41"/>
        <v>0</v>
      </c>
      <c r="FM192" s="5" t="s">
        <v>197</v>
      </c>
    </row>
    <row r="193" spans="1:169" s="5" customFormat="1" ht="15" customHeight="1">
      <c r="A193" s="107" t="s">
        <v>368</v>
      </c>
      <c r="B193" s="107" t="s">
        <v>361</v>
      </c>
      <c r="C193" s="107" t="s">
        <v>450</v>
      </c>
      <c r="D193" s="107" t="s">
        <v>63</v>
      </c>
      <c r="E193" s="108" t="s">
        <v>165</v>
      </c>
      <c r="F193" s="107" t="s">
        <v>363</v>
      </c>
      <c r="G193" s="203" t="s">
        <v>934</v>
      </c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5"/>
      <c r="AT193" s="215">
        <f>100-70</f>
        <v>30</v>
      </c>
      <c r="AU193" s="205"/>
      <c r="AV193" s="205"/>
      <c r="AW193" s="205"/>
      <c r="AX193" s="205"/>
      <c r="AY193" s="205"/>
      <c r="AZ193" s="205"/>
      <c r="BA193" s="205"/>
      <c r="BB193" s="205"/>
      <c r="BC193" s="205"/>
      <c r="BD193" s="205"/>
      <c r="BE193" s="205"/>
      <c r="BF193" s="205"/>
      <c r="BG193" s="205"/>
      <c r="BH193" s="205"/>
      <c r="BI193" s="205"/>
      <c r="BJ193" s="205"/>
      <c r="BK193" s="205"/>
      <c r="BL193" s="205"/>
      <c r="BM193" s="205"/>
      <c r="BN193" s="205"/>
      <c r="BO193" s="205"/>
      <c r="BP193" s="205"/>
      <c r="BQ193" s="205"/>
      <c r="BR193" s="205"/>
      <c r="BS193" s="205"/>
      <c r="BT193" s="215">
        <v>10</v>
      </c>
      <c r="BU193" s="205"/>
      <c r="BV193" s="205"/>
      <c r="BW193" s="205"/>
      <c r="BX193" s="205"/>
      <c r="BY193" s="205"/>
      <c r="BZ193" s="205"/>
      <c r="CA193" s="205"/>
      <c r="CB193" s="205"/>
      <c r="CC193" s="215">
        <v>5</v>
      </c>
      <c r="CD193" s="205"/>
      <c r="CE193" s="205"/>
      <c r="CF193" s="205"/>
      <c r="CG193" s="205"/>
      <c r="CH193" s="205"/>
      <c r="CI193" s="205"/>
      <c r="CJ193" s="205"/>
      <c r="CK193" s="205"/>
      <c r="CL193" s="205"/>
      <c r="CM193" s="205"/>
      <c r="CN193" s="205"/>
      <c r="CO193" s="205"/>
      <c r="CP193" s="205"/>
      <c r="CQ193" s="205"/>
      <c r="CR193" s="205"/>
      <c r="CS193" s="205"/>
      <c r="CT193" s="205"/>
      <c r="CU193" s="205"/>
      <c r="CV193" s="205"/>
      <c r="CW193" s="205"/>
      <c r="CX193" s="205"/>
      <c r="CY193" s="205"/>
      <c r="CZ193" s="205"/>
      <c r="DA193" s="205"/>
      <c r="DB193" s="205"/>
      <c r="DC193" s="205"/>
      <c r="DD193" s="205"/>
      <c r="DE193" s="205"/>
      <c r="DF193" s="205"/>
      <c r="DG193" s="205"/>
      <c r="DH193" s="205"/>
      <c r="DI193" s="205"/>
      <c r="DJ193" s="205"/>
      <c r="DK193" s="205"/>
      <c r="DL193" s="205"/>
      <c r="DM193" s="205"/>
      <c r="DN193" s="205"/>
      <c r="DO193" s="205"/>
      <c r="DP193" s="205"/>
      <c r="DQ193" s="205"/>
      <c r="DR193" s="205"/>
      <c r="DS193" s="205"/>
      <c r="DT193" s="205"/>
      <c r="DU193" s="205"/>
      <c r="DV193" s="205"/>
      <c r="DW193" s="205"/>
      <c r="DX193" s="205"/>
      <c r="DY193" s="205"/>
      <c r="DZ193" s="205"/>
      <c r="EA193" s="205"/>
      <c r="EB193" s="205"/>
      <c r="EC193" s="205"/>
      <c r="ED193" s="205"/>
      <c r="EE193" s="206">
        <f>200-200</f>
        <v>0</v>
      </c>
      <c r="EF193" s="205"/>
      <c r="EG193" s="205"/>
      <c r="EH193" s="206">
        <f>100-100</f>
        <v>0</v>
      </c>
      <c r="EI193" s="205"/>
      <c r="EJ193" s="206">
        <f>200-200</f>
        <v>0</v>
      </c>
      <c r="EK193" s="205"/>
      <c r="EL193" s="205"/>
      <c r="EM193" s="205"/>
      <c r="EN193" s="205"/>
      <c r="EO193" s="205"/>
      <c r="EP193" s="215">
        <v>5</v>
      </c>
      <c r="EQ193" s="205"/>
      <c r="ER193" s="205"/>
      <c r="ES193" s="205"/>
      <c r="ET193" s="205"/>
      <c r="EU193" s="205"/>
      <c r="EV193" s="205"/>
      <c r="EW193" s="205"/>
      <c r="EX193" s="205"/>
      <c r="EY193" s="205"/>
      <c r="EZ193" s="205"/>
      <c r="FA193" s="205"/>
      <c r="FB193" s="205"/>
      <c r="FC193" s="205"/>
      <c r="FD193" s="205"/>
      <c r="FE193" s="205"/>
      <c r="FF193" s="205"/>
      <c r="FG193" s="112"/>
      <c r="FH193" s="110" t="s">
        <v>364</v>
      </c>
      <c r="FI193" s="111" t="s">
        <v>365</v>
      </c>
      <c r="FJ193" s="111"/>
      <c r="FK193" s="111" t="s">
        <v>453</v>
      </c>
      <c r="FL193" s="98">
        <f t="shared" si="41"/>
        <v>50</v>
      </c>
      <c r="FM193" s="5" t="s">
        <v>197</v>
      </c>
    </row>
    <row r="194" spans="1:169" s="5" customFormat="1" ht="15" customHeight="1">
      <c r="A194" s="107" t="s">
        <v>368</v>
      </c>
      <c r="B194" s="107" t="s">
        <v>361</v>
      </c>
      <c r="C194" s="107" t="s">
        <v>450</v>
      </c>
      <c r="D194" s="107" t="s">
        <v>65</v>
      </c>
      <c r="E194" s="108" t="s">
        <v>165</v>
      </c>
      <c r="F194" s="107" t="s">
        <v>363</v>
      </c>
      <c r="G194" s="203" t="s">
        <v>932</v>
      </c>
      <c r="H194" s="205"/>
      <c r="I194" s="205"/>
      <c r="J194" s="206">
        <f>200-200</f>
        <v>0</v>
      </c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05"/>
      <c r="AT194" s="205"/>
      <c r="AU194" s="205"/>
      <c r="AV194" s="205"/>
      <c r="AW194" s="205"/>
      <c r="AX194" s="205"/>
      <c r="AY194" s="205"/>
      <c r="AZ194" s="205"/>
      <c r="BA194" s="205"/>
      <c r="BB194" s="205"/>
      <c r="BC194" s="205"/>
      <c r="BD194" s="205"/>
      <c r="BE194" s="205"/>
      <c r="BF194" s="205"/>
      <c r="BG194" s="205"/>
      <c r="BH194" s="205"/>
      <c r="BI194" s="205"/>
      <c r="BJ194" s="205"/>
      <c r="BK194" s="205"/>
      <c r="BL194" s="205"/>
      <c r="BM194" s="205"/>
      <c r="BN194" s="205"/>
      <c r="BO194" s="205"/>
      <c r="BP194" s="205"/>
      <c r="BQ194" s="205"/>
      <c r="BR194" s="205"/>
      <c r="BS194" s="205"/>
      <c r="BT194" s="205"/>
      <c r="BU194" s="205"/>
      <c r="BV194" s="205"/>
      <c r="BW194" s="205"/>
      <c r="BX194" s="205"/>
      <c r="BY194" s="205"/>
      <c r="BZ194" s="205"/>
      <c r="CA194" s="205"/>
      <c r="CB194" s="205"/>
      <c r="CC194" s="205"/>
      <c r="CD194" s="205"/>
      <c r="CE194" s="205"/>
      <c r="CF194" s="205"/>
      <c r="CG194" s="205"/>
      <c r="CH194" s="205"/>
      <c r="CI194" s="205"/>
      <c r="CJ194" s="205"/>
      <c r="CK194" s="205"/>
      <c r="CL194" s="205"/>
      <c r="CM194" s="205"/>
      <c r="CN194" s="205"/>
      <c r="CO194" s="205"/>
      <c r="CP194" s="205"/>
      <c r="CQ194" s="205"/>
      <c r="CR194" s="205"/>
      <c r="CS194" s="205"/>
      <c r="CT194" s="205"/>
      <c r="CU194" s="205"/>
      <c r="CV194" s="205"/>
      <c r="CW194" s="205"/>
      <c r="CX194" s="205"/>
      <c r="CY194" s="205"/>
      <c r="CZ194" s="205"/>
      <c r="DA194" s="205"/>
      <c r="DB194" s="205"/>
      <c r="DC194" s="205"/>
      <c r="DD194" s="205"/>
      <c r="DE194" s="205"/>
      <c r="DF194" s="205"/>
      <c r="DG194" s="205"/>
      <c r="DH194" s="205"/>
      <c r="DI194" s="205"/>
      <c r="DJ194" s="205"/>
      <c r="DK194" s="205"/>
      <c r="DL194" s="205"/>
      <c r="DM194" s="205"/>
      <c r="DN194" s="205"/>
      <c r="DO194" s="205"/>
      <c r="DP194" s="205"/>
      <c r="DQ194" s="205"/>
      <c r="DR194" s="205"/>
      <c r="DS194" s="205"/>
      <c r="DT194" s="205"/>
      <c r="DU194" s="205"/>
      <c r="DV194" s="205"/>
      <c r="DW194" s="205"/>
      <c r="DX194" s="205"/>
      <c r="DY194" s="205"/>
      <c r="DZ194" s="205"/>
      <c r="EA194" s="205"/>
      <c r="EB194" s="205"/>
      <c r="EC194" s="205"/>
      <c r="ED194" s="205"/>
      <c r="EE194" s="205"/>
      <c r="EF194" s="205"/>
      <c r="EG194" s="205"/>
      <c r="EH194" s="205"/>
      <c r="EI194" s="205"/>
      <c r="EJ194" s="205"/>
      <c r="EK194" s="205"/>
      <c r="EL194" s="205"/>
      <c r="EM194" s="205"/>
      <c r="EN194" s="205"/>
      <c r="EO194" s="205"/>
      <c r="EP194" s="205"/>
      <c r="EQ194" s="205"/>
      <c r="ER194" s="205"/>
      <c r="ES194" s="205"/>
      <c r="ET194" s="205"/>
      <c r="EU194" s="205"/>
      <c r="EV194" s="205"/>
      <c r="EW194" s="205"/>
      <c r="EX194" s="205"/>
      <c r="EY194" s="205"/>
      <c r="EZ194" s="205"/>
      <c r="FA194" s="205"/>
      <c r="FB194" s="205"/>
      <c r="FC194" s="205"/>
      <c r="FD194" s="205"/>
      <c r="FE194" s="205"/>
      <c r="FF194" s="205"/>
      <c r="FG194" s="112"/>
      <c r="FH194" s="110" t="s">
        <v>364</v>
      </c>
      <c r="FI194" s="111" t="s">
        <v>365</v>
      </c>
      <c r="FJ194" s="111"/>
      <c r="FK194" s="111" t="s">
        <v>453</v>
      </c>
      <c r="FL194" s="98">
        <f t="shared" si="41"/>
        <v>0</v>
      </c>
      <c r="FM194" s="5" t="s">
        <v>197</v>
      </c>
    </row>
    <row r="195" spans="1:169" s="5" customFormat="1" ht="15" customHeight="1">
      <c r="A195" s="107" t="s">
        <v>368</v>
      </c>
      <c r="B195" s="107" t="s">
        <v>361</v>
      </c>
      <c r="C195" s="107" t="s">
        <v>450</v>
      </c>
      <c r="D195" s="107" t="s">
        <v>64</v>
      </c>
      <c r="E195" s="108" t="s">
        <v>171</v>
      </c>
      <c r="F195" s="107" t="s">
        <v>363</v>
      </c>
      <c r="G195" s="107" t="s">
        <v>838</v>
      </c>
      <c r="H195" s="109"/>
      <c r="I195" s="109"/>
      <c r="J195" s="109"/>
      <c r="K195" s="109"/>
      <c r="L195" s="109"/>
      <c r="M195" s="109"/>
      <c r="N195" s="206">
        <f>500-500</f>
        <v>0</v>
      </c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206">
        <f>5000-5000</f>
        <v>0</v>
      </c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109"/>
      <c r="BR195" s="109"/>
      <c r="BS195" s="109"/>
      <c r="BT195" s="109"/>
      <c r="BU195" s="109"/>
      <c r="BV195" s="109"/>
      <c r="BW195" s="109"/>
      <c r="BX195" s="109"/>
      <c r="BY195" s="109"/>
      <c r="BZ195" s="109"/>
      <c r="CA195" s="109"/>
      <c r="CB195" s="109"/>
      <c r="CC195" s="109"/>
      <c r="CD195" s="109"/>
      <c r="CE195" s="109"/>
      <c r="CF195" s="109"/>
      <c r="CG195" s="109"/>
      <c r="CH195" s="109"/>
      <c r="CI195" s="109"/>
      <c r="CJ195" s="109"/>
      <c r="CK195" s="109"/>
      <c r="CL195" s="109"/>
      <c r="CM195" s="109"/>
      <c r="CN195" s="109"/>
      <c r="CO195" s="109"/>
      <c r="CP195" s="109"/>
      <c r="CQ195" s="109"/>
      <c r="CR195" s="109"/>
      <c r="CS195" s="109"/>
      <c r="CT195" s="109"/>
      <c r="CU195" s="109"/>
      <c r="CV195" s="109"/>
      <c r="CW195" s="109"/>
      <c r="CX195" s="109"/>
      <c r="CY195" s="109"/>
      <c r="CZ195" s="109"/>
      <c r="DA195" s="109"/>
      <c r="DB195" s="109"/>
      <c r="DC195" s="109"/>
      <c r="DD195" s="109"/>
      <c r="DE195" s="109"/>
      <c r="DF195" s="109"/>
      <c r="DG195" s="109"/>
      <c r="DH195" s="109"/>
      <c r="DI195" s="109"/>
      <c r="DJ195" s="109"/>
      <c r="DK195" s="109"/>
      <c r="DL195" s="109"/>
      <c r="DM195" s="109"/>
      <c r="DN195" s="109"/>
      <c r="DO195" s="109"/>
      <c r="DP195" s="109"/>
      <c r="DQ195" s="109"/>
      <c r="DR195" s="109"/>
      <c r="DS195" s="109"/>
      <c r="DT195" s="109"/>
      <c r="DU195" s="109"/>
      <c r="DV195" s="109"/>
      <c r="DW195" s="109"/>
      <c r="DX195" s="109"/>
      <c r="DY195" s="109"/>
      <c r="DZ195" s="109"/>
      <c r="EA195" s="109"/>
      <c r="EB195" s="109"/>
      <c r="EC195" s="109"/>
      <c r="ED195" s="109"/>
      <c r="EE195" s="109"/>
      <c r="EF195" s="109"/>
      <c r="EG195" s="109"/>
      <c r="EH195" s="109"/>
      <c r="EI195" s="109"/>
      <c r="EJ195" s="109"/>
      <c r="EK195" s="109"/>
      <c r="EL195" s="109"/>
      <c r="EM195" s="109"/>
      <c r="EN195" s="109"/>
      <c r="EO195" s="109"/>
      <c r="EP195" s="109"/>
      <c r="EQ195" s="109"/>
      <c r="ER195" s="109"/>
      <c r="ES195" s="109"/>
      <c r="ET195" s="109"/>
      <c r="EU195" s="109"/>
      <c r="EV195" s="109"/>
      <c r="EW195" s="109"/>
      <c r="EX195" s="109"/>
      <c r="EY195" s="109"/>
      <c r="EZ195" s="109"/>
      <c r="FA195" s="109"/>
      <c r="FB195" s="109"/>
      <c r="FC195" s="109"/>
      <c r="FD195" s="109"/>
      <c r="FE195" s="109"/>
      <c r="FF195" s="109"/>
      <c r="FG195" s="112"/>
      <c r="FH195" s="110" t="s">
        <v>364</v>
      </c>
      <c r="FI195" s="111" t="s">
        <v>365</v>
      </c>
      <c r="FJ195" s="111" t="s">
        <v>456</v>
      </c>
      <c r="FK195" s="111" t="s">
        <v>454</v>
      </c>
      <c r="FL195" s="98">
        <f t="shared" si="40"/>
        <v>0</v>
      </c>
      <c r="FM195" s="5" t="s">
        <v>199</v>
      </c>
    </row>
    <row r="196" spans="1:169" s="5" customFormat="1" ht="15" customHeight="1">
      <c r="A196" s="107" t="s">
        <v>368</v>
      </c>
      <c r="B196" s="107" t="s">
        <v>361</v>
      </c>
      <c r="C196" s="107" t="s">
        <v>450</v>
      </c>
      <c r="D196" s="107" t="s">
        <v>63</v>
      </c>
      <c r="E196" s="108" t="s">
        <v>171</v>
      </c>
      <c r="F196" s="107" t="s">
        <v>363</v>
      </c>
      <c r="G196" s="107" t="s">
        <v>928</v>
      </c>
      <c r="H196" s="109"/>
      <c r="I196" s="109"/>
      <c r="J196" s="109"/>
      <c r="K196" s="109"/>
      <c r="L196" s="109"/>
      <c r="M196" s="109"/>
      <c r="N196" s="109"/>
      <c r="O196" s="206">
        <f>500-500</f>
        <v>0</v>
      </c>
      <c r="P196" s="206">
        <f>500-500</f>
        <v>0</v>
      </c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206">
        <f>5000-5000</f>
        <v>0</v>
      </c>
      <c r="BA196" s="109"/>
      <c r="BB196" s="109"/>
      <c r="BC196" s="109"/>
      <c r="BD196" s="206">
        <v>600</v>
      </c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09"/>
      <c r="BO196" s="109"/>
      <c r="BP196" s="206">
        <v>65</v>
      </c>
      <c r="BQ196" s="206">
        <f>1500-1500</f>
        <v>0</v>
      </c>
      <c r="BR196" s="206">
        <v>45</v>
      </c>
      <c r="BS196" s="206">
        <v>350</v>
      </c>
      <c r="BT196" s="206">
        <v>80</v>
      </c>
      <c r="BU196" s="109">
        <v>2</v>
      </c>
      <c r="BV196" s="206">
        <v>3</v>
      </c>
      <c r="BW196" s="206">
        <f>1000-1000</f>
        <v>0</v>
      </c>
      <c r="BX196" s="206">
        <f>2000-2000</f>
        <v>0</v>
      </c>
      <c r="BY196" s="206">
        <f>2000-2000</f>
        <v>0</v>
      </c>
      <c r="BZ196" s="206">
        <f>3000-3000</f>
        <v>0</v>
      </c>
      <c r="CA196" s="109"/>
      <c r="CB196" s="206">
        <f>2000-2000</f>
        <v>0</v>
      </c>
      <c r="CC196" s="206">
        <v>120</v>
      </c>
      <c r="CD196" s="206">
        <f>2000-2000</f>
        <v>0</v>
      </c>
      <c r="CE196" s="206">
        <f>3000-3000</f>
        <v>0</v>
      </c>
      <c r="CF196" s="206">
        <v>220</v>
      </c>
      <c r="CG196" s="206">
        <v>5</v>
      </c>
      <c r="CH196" s="206">
        <f>1000-1000</f>
        <v>0</v>
      </c>
      <c r="CI196" s="206">
        <v>5</v>
      </c>
      <c r="CJ196" s="206">
        <v>10</v>
      </c>
      <c r="CK196" s="206">
        <v>50</v>
      </c>
      <c r="CL196" s="206">
        <f>2000-2000</f>
        <v>0</v>
      </c>
      <c r="CM196" s="206">
        <f>2000-2000</f>
        <v>0</v>
      </c>
      <c r="CN196" s="206">
        <f>2000-2000</f>
        <v>0</v>
      </c>
      <c r="CO196" s="109"/>
      <c r="CP196" s="109">
        <v>7</v>
      </c>
      <c r="CQ196" s="109"/>
      <c r="CR196" s="109"/>
      <c r="CS196" s="109"/>
      <c r="CT196" s="206">
        <f>50-50</f>
        <v>0</v>
      </c>
      <c r="CU196" s="109"/>
      <c r="CV196" s="109"/>
      <c r="CW196" s="206">
        <f>500-500</f>
        <v>0</v>
      </c>
      <c r="CX196" s="206">
        <f>2000-2000</f>
        <v>0</v>
      </c>
      <c r="CY196" s="206">
        <f>50-50</f>
        <v>0</v>
      </c>
      <c r="CZ196" s="206">
        <v>2</v>
      </c>
      <c r="DA196" s="206">
        <v>3</v>
      </c>
      <c r="DB196" s="206">
        <v>15</v>
      </c>
      <c r="DC196" s="206">
        <f>200-200</f>
        <v>0</v>
      </c>
      <c r="DD196" s="206">
        <f>200-200</f>
        <v>0</v>
      </c>
      <c r="DE196" s="206">
        <f>200-200</f>
        <v>0</v>
      </c>
      <c r="DF196" s="109"/>
      <c r="DG196" s="109"/>
      <c r="DH196" s="109"/>
      <c r="DI196" s="206">
        <f>50-50</f>
        <v>0</v>
      </c>
      <c r="DJ196" s="109"/>
      <c r="DK196" s="206">
        <f>500-500</f>
        <v>0</v>
      </c>
      <c r="DL196" s="109"/>
      <c r="DM196" s="206">
        <f>200-200</f>
        <v>0</v>
      </c>
      <c r="DN196" s="109"/>
      <c r="DO196" s="109"/>
      <c r="DP196" s="109"/>
      <c r="DQ196" s="109"/>
      <c r="DR196" s="109"/>
      <c r="DS196" s="109"/>
      <c r="DT196" s="109"/>
      <c r="DU196" s="109"/>
      <c r="DV196" s="109"/>
      <c r="DW196" s="109"/>
      <c r="DX196" s="109"/>
      <c r="DY196" s="109"/>
      <c r="DZ196" s="109"/>
      <c r="EA196" s="206">
        <f>500-500</f>
        <v>0</v>
      </c>
      <c r="EB196" s="206">
        <f>500-500</f>
        <v>0</v>
      </c>
      <c r="EC196" s="109"/>
      <c r="ED196" s="109"/>
      <c r="EE196" s="109"/>
      <c r="EF196" s="109"/>
      <c r="EG196" s="109"/>
      <c r="EH196" s="109"/>
      <c r="EI196" s="109"/>
      <c r="EJ196" s="206">
        <f>3000-3000</f>
        <v>0</v>
      </c>
      <c r="EK196" s="109"/>
      <c r="EL196" s="109"/>
      <c r="EM196" s="109">
        <v>20</v>
      </c>
      <c r="EN196" s="109"/>
      <c r="EO196" s="206">
        <f>800-800</f>
        <v>0</v>
      </c>
      <c r="EP196" s="206">
        <v>500</v>
      </c>
      <c r="EQ196" s="109"/>
      <c r="ER196" s="109"/>
      <c r="ES196" s="109"/>
      <c r="ET196" s="206">
        <v>2</v>
      </c>
      <c r="EU196" s="206">
        <f>50-50</f>
        <v>0</v>
      </c>
      <c r="EV196" s="109"/>
      <c r="EW196" s="206">
        <f>200-200</f>
        <v>0</v>
      </c>
      <c r="EX196" s="206">
        <f>200-200</f>
        <v>0</v>
      </c>
      <c r="EY196" s="109"/>
      <c r="EZ196" s="109"/>
      <c r="FA196" s="206">
        <f>200-200</f>
        <v>0</v>
      </c>
      <c r="FB196" s="109"/>
      <c r="FC196" s="109"/>
      <c r="FD196" s="206">
        <f>3000-3000</f>
        <v>0</v>
      </c>
      <c r="FE196" s="109"/>
      <c r="FF196" s="109"/>
      <c r="FG196" s="112"/>
      <c r="FH196" s="110" t="s">
        <v>364</v>
      </c>
      <c r="FI196" s="111" t="s">
        <v>365</v>
      </c>
      <c r="FJ196" s="111" t="s">
        <v>456</v>
      </c>
      <c r="FK196" s="111" t="s">
        <v>454</v>
      </c>
      <c r="FL196" s="98">
        <f t="shared" si="40"/>
        <v>2104</v>
      </c>
      <c r="FM196" s="5" t="s">
        <v>199</v>
      </c>
    </row>
    <row r="197" spans="1:169" s="5" customFormat="1" ht="15" customHeight="1">
      <c r="A197" s="107" t="s">
        <v>368</v>
      </c>
      <c r="B197" s="107" t="s">
        <v>361</v>
      </c>
      <c r="C197" s="107" t="s">
        <v>450</v>
      </c>
      <c r="D197" s="107" t="s">
        <v>65</v>
      </c>
      <c r="E197" s="108" t="s">
        <v>171</v>
      </c>
      <c r="F197" s="107" t="s">
        <v>363</v>
      </c>
      <c r="G197" s="107" t="s">
        <v>929</v>
      </c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  <c r="BH197" s="109"/>
      <c r="BI197" s="109"/>
      <c r="BJ197" s="109"/>
      <c r="BK197" s="109"/>
      <c r="BL197" s="109"/>
      <c r="BM197" s="109"/>
      <c r="BN197" s="109"/>
      <c r="BO197" s="109"/>
      <c r="BP197" s="109"/>
      <c r="BQ197" s="109"/>
      <c r="BR197" s="109"/>
      <c r="BS197" s="109"/>
      <c r="BT197" s="109"/>
      <c r="BU197" s="109"/>
      <c r="BV197" s="109"/>
      <c r="BW197" s="109"/>
      <c r="BX197" s="109"/>
      <c r="BY197" s="109"/>
      <c r="BZ197" s="109"/>
      <c r="CA197" s="109"/>
      <c r="CB197" s="109"/>
      <c r="CC197" s="109"/>
      <c r="CD197" s="109"/>
      <c r="CE197" s="109"/>
      <c r="CF197" s="109"/>
      <c r="CG197" s="109"/>
      <c r="CH197" s="109"/>
      <c r="CI197" s="109"/>
      <c r="CJ197" s="109"/>
      <c r="CK197" s="109"/>
      <c r="CL197" s="109"/>
      <c r="CM197" s="109"/>
      <c r="CN197" s="109"/>
      <c r="CO197" s="109"/>
      <c r="CP197" s="109"/>
      <c r="CQ197" s="109"/>
      <c r="CR197" s="109"/>
      <c r="CS197" s="109"/>
      <c r="CT197" s="109"/>
      <c r="CU197" s="109"/>
      <c r="CV197" s="109"/>
      <c r="CW197" s="109"/>
      <c r="CX197" s="109"/>
      <c r="CY197" s="109"/>
      <c r="CZ197" s="109"/>
      <c r="DA197" s="109"/>
      <c r="DB197" s="109"/>
      <c r="DC197" s="109"/>
      <c r="DD197" s="109"/>
      <c r="DE197" s="109"/>
      <c r="DF197" s="109">
        <v>17</v>
      </c>
      <c r="DG197" s="109"/>
      <c r="DH197" s="109"/>
      <c r="DI197" s="109"/>
      <c r="DJ197" s="109"/>
      <c r="DK197" s="109"/>
      <c r="DL197" s="109"/>
      <c r="DM197" s="109"/>
      <c r="DN197" s="109"/>
      <c r="DO197" s="109"/>
      <c r="DP197" s="109"/>
      <c r="DQ197" s="109"/>
      <c r="DR197" s="109"/>
      <c r="DS197" s="109"/>
      <c r="DT197" s="109"/>
      <c r="DU197" s="109"/>
      <c r="DV197" s="109"/>
      <c r="DW197" s="109"/>
      <c r="DX197" s="109"/>
      <c r="DY197" s="109"/>
      <c r="DZ197" s="109"/>
      <c r="EA197" s="109"/>
      <c r="EB197" s="109"/>
      <c r="EC197" s="109"/>
      <c r="ED197" s="109"/>
      <c r="EE197" s="109"/>
      <c r="EF197" s="109"/>
      <c r="EG197" s="109"/>
      <c r="EH197" s="109"/>
      <c r="EI197" s="109"/>
      <c r="EJ197" s="109"/>
      <c r="EK197" s="109"/>
      <c r="EL197" s="109"/>
      <c r="EM197" s="109"/>
      <c r="EN197" s="206">
        <f>800-800</f>
        <v>0</v>
      </c>
      <c r="EO197" s="109"/>
      <c r="EP197" s="109"/>
      <c r="EQ197" s="109"/>
      <c r="ER197" s="109"/>
      <c r="ES197" s="109"/>
      <c r="ET197" s="109"/>
      <c r="EU197" s="109"/>
      <c r="EV197" s="109"/>
      <c r="EW197" s="109"/>
      <c r="EX197" s="109"/>
      <c r="EY197" s="109"/>
      <c r="EZ197" s="206">
        <f>50-50</f>
        <v>0</v>
      </c>
      <c r="FA197" s="109"/>
      <c r="FB197" s="109"/>
      <c r="FC197" s="109"/>
      <c r="FD197" s="109"/>
      <c r="FE197" s="109"/>
      <c r="FF197" s="109"/>
      <c r="FG197" s="112"/>
      <c r="FH197" s="110" t="s">
        <v>364</v>
      </c>
      <c r="FI197" s="111" t="s">
        <v>365</v>
      </c>
      <c r="FJ197" s="111" t="s">
        <v>456</v>
      </c>
      <c r="FK197" s="111" t="s">
        <v>454</v>
      </c>
      <c r="FL197" s="98">
        <f t="shared" si="40"/>
        <v>17</v>
      </c>
      <c r="FM197" s="5" t="s">
        <v>199</v>
      </c>
    </row>
    <row r="198" spans="1:169" s="5" customFormat="1" ht="15" customHeight="1">
      <c r="A198" s="107" t="s">
        <v>368</v>
      </c>
      <c r="B198" s="107" t="s">
        <v>367</v>
      </c>
      <c r="C198" s="107" t="s">
        <v>450</v>
      </c>
      <c r="D198" s="107" t="s">
        <v>64</v>
      </c>
      <c r="E198" s="108" t="s">
        <v>171</v>
      </c>
      <c r="F198" s="107" t="s">
        <v>363</v>
      </c>
      <c r="G198" s="107" t="s">
        <v>930</v>
      </c>
      <c r="H198" s="109"/>
      <c r="I198" s="206">
        <f>600-600</f>
        <v>0</v>
      </c>
      <c r="J198" s="109"/>
      <c r="K198" s="206">
        <f>600-600</f>
        <v>0</v>
      </c>
      <c r="L198" s="109"/>
      <c r="M198" s="109"/>
      <c r="N198" s="206">
        <f>200-200</f>
        <v>0</v>
      </c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206">
        <v>10</v>
      </c>
      <c r="AF198" s="109"/>
      <c r="AG198" s="206">
        <f>5000-5000</f>
        <v>0</v>
      </c>
      <c r="AH198" s="206">
        <f>5000-5000</f>
        <v>0</v>
      </c>
      <c r="AI198" s="109"/>
      <c r="AJ198" s="109"/>
      <c r="AK198" s="109"/>
      <c r="AL198" s="109"/>
      <c r="AM198" s="206">
        <v>250</v>
      </c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109"/>
      <c r="BR198" s="109"/>
      <c r="BS198" s="109"/>
      <c r="BT198" s="109"/>
      <c r="BU198" s="109"/>
      <c r="BV198" s="109"/>
      <c r="BW198" s="109"/>
      <c r="BX198" s="109"/>
      <c r="BY198" s="109"/>
      <c r="BZ198" s="109"/>
      <c r="CA198" s="109"/>
      <c r="CB198" s="109"/>
      <c r="CC198" s="109"/>
      <c r="CD198" s="109"/>
      <c r="CE198" s="109"/>
      <c r="CF198" s="109"/>
      <c r="CG198" s="109"/>
      <c r="CH198" s="109"/>
      <c r="CI198" s="109"/>
      <c r="CJ198" s="109"/>
      <c r="CK198" s="109"/>
      <c r="CL198" s="109"/>
      <c r="CM198" s="109"/>
      <c r="CN198" s="109"/>
      <c r="CO198" s="109"/>
      <c r="CP198" s="109"/>
      <c r="CQ198" s="109"/>
      <c r="CR198" s="109"/>
      <c r="CS198" s="109"/>
      <c r="CT198" s="109"/>
      <c r="CU198" s="109"/>
      <c r="CV198" s="109"/>
      <c r="CW198" s="109"/>
      <c r="CX198" s="109"/>
      <c r="CY198" s="109"/>
      <c r="CZ198" s="109"/>
      <c r="DA198" s="109"/>
      <c r="DB198" s="109"/>
      <c r="DC198" s="109"/>
      <c r="DD198" s="109"/>
      <c r="DE198" s="109"/>
      <c r="DF198" s="109"/>
      <c r="DG198" s="109"/>
      <c r="DH198" s="109"/>
      <c r="DI198" s="109"/>
      <c r="DJ198" s="109"/>
      <c r="DK198" s="109"/>
      <c r="DL198" s="109"/>
      <c r="DM198" s="109"/>
      <c r="DN198" s="109"/>
      <c r="DO198" s="109"/>
      <c r="DP198" s="206">
        <f>500-500</f>
        <v>0</v>
      </c>
      <c r="DQ198" s="109"/>
      <c r="DR198" s="217"/>
      <c r="DS198" s="109"/>
      <c r="DT198" s="109"/>
      <c r="DU198" s="206">
        <v>130</v>
      </c>
      <c r="DV198" s="206">
        <f>500-500</f>
        <v>0</v>
      </c>
      <c r="DW198" s="109"/>
      <c r="DX198" s="109"/>
      <c r="DY198" s="109"/>
      <c r="DZ198" s="109"/>
      <c r="EA198" s="109"/>
      <c r="EB198" s="109"/>
      <c r="EC198" s="109"/>
      <c r="ED198" s="109"/>
      <c r="EE198" s="109"/>
      <c r="EF198" s="109"/>
      <c r="EG198" s="109"/>
      <c r="EH198" s="109"/>
      <c r="EI198" s="109"/>
      <c r="EJ198" s="109"/>
      <c r="EK198" s="109"/>
      <c r="EL198" s="109"/>
      <c r="EM198" s="109"/>
      <c r="EN198" s="109"/>
      <c r="EO198" s="109"/>
      <c r="EP198" s="109"/>
      <c r="EQ198" s="109"/>
      <c r="ER198" s="109"/>
      <c r="ES198" s="109"/>
      <c r="ET198" s="109"/>
      <c r="EU198" s="109"/>
      <c r="EV198" s="109"/>
      <c r="EW198" s="109"/>
      <c r="EX198" s="109"/>
      <c r="EY198" s="109"/>
      <c r="EZ198" s="109"/>
      <c r="FA198" s="109"/>
      <c r="FB198" s="109"/>
      <c r="FC198" s="109"/>
      <c r="FD198" s="109"/>
      <c r="FE198" s="109"/>
      <c r="FF198" s="109"/>
      <c r="FG198" s="112"/>
      <c r="FH198" s="110" t="s">
        <v>364</v>
      </c>
      <c r="FI198" s="111" t="s">
        <v>365</v>
      </c>
      <c r="FJ198" s="111" t="s">
        <v>456</v>
      </c>
      <c r="FK198" s="111" t="s">
        <v>454</v>
      </c>
      <c r="FL198" s="98">
        <f t="shared" si="40"/>
        <v>390</v>
      </c>
      <c r="FM198" s="5" t="s">
        <v>199</v>
      </c>
    </row>
    <row r="199" spans="1:169" s="5" customFormat="1" ht="15" customHeight="1">
      <c r="A199" s="107" t="s">
        <v>368</v>
      </c>
      <c r="B199" s="107" t="s">
        <v>367</v>
      </c>
      <c r="C199" s="107" t="s">
        <v>450</v>
      </c>
      <c r="D199" s="107" t="s">
        <v>63</v>
      </c>
      <c r="E199" s="108" t="s">
        <v>171</v>
      </c>
      <c r="F199" s="107" t="s">
        <v>363</v>
      </c>
      <c r="G199" s="107" t="s">
        <v>930</v>
      </c>
      <c r="H199" s="109"/>
      <c r="I199" s="109"/>
      <c r="J199" s="109"/>
      <c r="K199" s="109"/>
      <c r="L199" s="206">
        <f>500-500</f>
        <v>0</v>
      </c>
      <c r="M199" s="109"/>
      <c r="N199" s="109"/>
      <c r="O199" s="206">
        <f>200-200</f>
        <v>0</v>
      </c>
      <c r="P199" s="206">
        <f>300-300</f>
        <v>0</v>
      </c>
      <c r="Q199" s="109"/>
      <c r="R199" s="109"/>
      <c r="S199" s="109"/>
      <c r="T199" s="109"/>
      <c r="U199" s="109"/>
      <c r="V199" s="206">
        <f>1000-1000</f>
        <v>0</v>
      </c>
      <c r="W199" s="109"/>
      <c r="X199" s="109"/>
      <c r="Y199" s="109"/>
      <c r="Z199" s="109"/>
      <c r="AA199" s="109"/>
      <c r="AB199" s="206">
        <f>6000-6000</f>
        <v>0</v>
      </c>
      <c r="AC199" s="109"/>
      <c r="AD199" s="109"/>
      <c r="AE199" s="206">
        <f>3000-3000</f>
        <v>0</v>
      </c>
      <c r="AF199" s="109"/>
      <c r="AG199" s="109"/>
      <c r="AH199" s="109"/>
      <c r="AI199" s="109"/>
      <c r="AJ199" s="109"/>
      <c r="AK199" s="109"/>
      <c r="AL199" s="109"/>
      <c r="AM199" s="206">
        <f>4000-4000</f>
        <v>0</v>
      </c>
      <c r="AN199" s="109"/>
      <c r="AO199" s="109"/>
      <c r="AP199" s="109"/>
      <c r="AQ199" s="109"/>
      <c r="AR199" s="109"/>
      <c r="AS199" s="109"/>
      <c r="AT199" s="206">
        <v>550</v>
      </c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109"/>
      <c r="BR199" s="109"/>
      <c r="BS199" s="109"/>
      <c r="BT199" s="109"/>
      <c r="BU199" s="109"/>
      <c r="BV199" s="109"/>
      <c r="BW199" s="109"/>
      <c r="BX199" s="109"/>
      <c r="BY199" s="109"/>
      <c r="BZ199" s="109"/>
      <c r="CA199" s="109"/>
      <c r="CB199" s="109"/>
      <c r="CC199" s="109"/>
      <c r="CD199" s="109"/>
      <c r="CE199" s="109"/>
      <c r="CF199" s="109"/>
      <c r="CG199" s="109"/>
      <c r="CH199" s="109"/>
      <c r="CI199" s="109"/>
      <c r="CJ199" s="109"/>
      <c r="CK199" s="109"/>
      <c r="CL199" s="109"/>
      <c r="CM199" s="109"/>
      <c r="CN199" s="109"/>
      <c r="CO199" s="109"/>
      <c r="CP199" s="109"/>
      <c r="CQ199" s="109"/>
      <c r="CR199" s="109"/>
      <c r="CS199" s="109"/>
      <c r="CT199" s="109"/>
      <c r="CU199" s="109"/>
      <c r="CV199" s="109"/>
      <c r="CW199" s="109"/>
      <c r="CX199" s="109"/>
      <c r="CY199" s="109"/>
      <c r="CZ199" s="109"/>
      <c r="DA199" s="109"/>
      <c r="DB199" s="109"/>
      <c r="DC199" s="109"/>
      <c r="DD199" s="109"/>
      <c r="DE199" s="109"/>
      <c r="DF199" s="109"/>
      <c r="DG199" s="109"/>
      <c r="DH199" s="109"/>
      <c r="DI199" s="109"/>
      <c r="DJ199" s="109"/>
      <c r="DK199" s="109"/>
      <c r="DL199" s="109"/>
      <c r="DM199" s="109"/>
      <c r="DN199" s="109"/>
      <c r="DO199" s="109"/>
      <c r="DP199" s="109"/>
      <c r="DQ199" s="109"/>
      <c r="DR199" s="247">
        <v>200</v>
      </c>
      <c r="DS199" s="109"/>
      <c r="DT199" s="109"/>
      <c r="DU199" s="109"/>
      <c r="DV199" s="109"/>
      <c r="DW199" s="109"/>
      <c r="DX199" s="109"/>
      <c r="DY199" s="109"/>
      <c r="DZ199" s="109"/>
      <c r="EA199" s="109"/>
      <c r="EB199" s="109"/>
      <c r="EC199" s="109"/>
      <c r="ED199" s="109"/>
      <c r="EE199" s="109"/>
      <c r="EF199" s="109"/>
      <c r="EG199" s="109"/>
      <c r="EH199" s="109"/>
      <c r="EI199" s="109"/>
      <c r="EJ199" s="109"/>
      <c r="EK199" s="109"/>
      <c r="EL199" s="109"/>
      <c r="EM199" s="109"/>
      <c r="EN199" s="109"/>
      <c r="EO199" s="109"/>
      <c r="EP199" s="109"/>
      <c r="EQ199" s="206">
        <v>10</v>
      </c>
      <c r="ER199" s="109"/>
      <c r="ES199" s="206">
        <f>200-200</f>
        <v>0</v>
      </c>
      <c r="ET199" s="109"/>
      <c r="EU199" s="109"/>
      <c r="EV199" s="109"/>
      <c r="EW199" s="109"/>
      <c r="EX199" s="109"/>
      <c r="EY199" s="109"/>
      <c r="EZ199" s="109"/>
      <c r="FA199" s="109"/>
      <c r="FB199" s="109"/>
      <c r="FC199" s="109"/>
      <c r="FD199" s="109"/>
      <c r="FE199" s="109"/>
      <c r="FF199" s="109"/>
      <c r="FG199" s="112"/>
      <c r="FH199" s="110" t="s">
        <v>364</v>
      </c>
      <c r="FI199" s="111" t="s">
        <v>365</v>
      </c>
      <c r="FJ199" s="111" t="s">
        <v>456</v>
      </c>
      <c r="FK199" s="111" t="s">
        <v>454</v>
      </c>
      <c r="FL199" s="98">
        <f t="shared" si="40"/>
        <v>760</v>
      </c>
      <c r="FM199" s="5" t="s">
        <v>199</v>
      </c>
    </row>
    <row r="200" spans="1:169" s="5" customFormat="1" ht="15" customHeight="1">
      <c r="A200" s="107" t="s">
        <v>368</v>
      </c>
      <c r="B200" s="107" t="s">
        <v>367</v>
      </c>
      <c r="C200" s="107" t="s">
        <v>450</v>
      </c>
      <c r="D200" s="107" t="s">
        <v>65</v>
      </c>
      <c r="E200" s="108" t="s">
        <v>171</v>
      </c>
      <c r="F200" s="107" t="s">
        <v>363</v>
      </c>
      <c r="G200" s="107" t="s">
        <v>838</v>
      </c>
      <c r="H200" s="109"/>
      <c r="I200" s="109"/>
      <c r="J200" s="206">
        <f>600-600</f>
        <v>0</v>
      </c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  <c r="BH200" s="109"/>
      <c r="BI200" s="109"/>
      <c r="BJ200" s="109"/>
      <c r="BK200" s="109"/>
      <c r="BL200" s="109"/>
      <c r="BM200" s="109"/>
      <c r="BN200" s="109"/>
      <c r="BO200" s="109"/>
      <c r="BP200" s="109"/>
      <c r="BQ200" s="109"/>
      <c r="BR200" s="109"/>
      <c r="BS200" s="109"/>
      <c r="BT200" s="109"/>
      <c r="BU200" s="109"/>
      <c r="BV200" s="109"/>
      <c r="BW200" s="109"/>
      <c r="BX200" s="109"/>
      <c r="BY200" s="109"/>
      <c r="BZ200" s="109"/>
      <c r="CA200" s="109"/>
      <c r="CB200" s="109"/>
      <c r="CC200" s="109"/>
      <c r="CD200" s="109"/>
      <c r="CE200" s="109"/>
      <c r="CF200" s="109"/>
      <c r="CG200" s="109"/>
      <c r="CH200" s="109"/>
      <c r="CI200" s="109"/>
      <c r="CJ200" s="109"/>
      <c r="CK200" s="109"/>
      <c r="CL200" s="109"/>
      <c r="CM200" s="109"/>
      <c r="CN200" s="109"/>
      <c r="CO200" s="109"/>
      <c r="CP200" s="109"/>
      <c r="CQ200" s="109"/>
      <c r="CR200" s="109"/>
      <c r="CS200" s="109"/>
      <c r="CT200" s="109"/>
      <c r="CU200" s="109"/>
      <c r="CV200" s="109"/>
      <c r="CW200" s="109"/>
      <c r="CX200" s="109"/>
      <c r="CY200" s="109"/>
      <c r="CZ200" s="109"/>
      <c r="DA200" s="109"/>
      <c r="DB200" s="109"/>
      <c r="DC200" s="109"/>
      <c r="DD200" s="109"/>
      <c r="DE200" s="109"/>
      <c r="DF200" s="109"/>
      <c r="DG200" s="109"/>
      <c r="DH200" s="109"/>
      <c r="DI200" s="109"/>
      <c r="DJ200" s="109"/>
      <c r="DK200" s="109"/>
      <c r="DL200" s="109"/>
      <c r="DM200" s="109"/>
      <c r="DN200" s="109"/>
      <c r="DO200" s="109"/>
      <c r="DP200" s="109"/>
      <c r="DQ200" s="109"/>
      <c r="DR200" s="109"/>
      <c r="DS200" s="109"/>
      <c r="DT200" s="109"/>
      <c r="DU200" s="109"/>
      <c r="DV200" s="109"/>
      <c r="DW200" s="109"/>
      <c r="DX200" s="109"/>
      <c r="DY200" s="109"/>
      <c r="DZ200" s="109"/>
      <c r="EA200" s="109"/>
      <c r="EB200" s="109"/>
      <c r="EC200" s="109"/>
      <c r="ED200" s="109"/>
      <c r="EE200" s="109"/>
      <c r="EF200" s="109"/>
      <c r="EG200" s="109"/>
      <c r="EH200" s="109"/>
      <c r="EI200" s="109"/>
      <c r="EJ200" s="109"/>
      <c r="EK200" s="109"/>
      <c r="EL200" s="109"/>
      <c r="EM200" s="109"/>
      <c r="EN200" s="109"/>
      <c r="EO200" s="109"/>
      <c r="EP200" s="109"/>
      <c r="EQ200" s="109"/>
      <c r="ER200" s="109"/>
      <c r="ES200" s="109"/>
      <c r="ET200" s="109"/>
      <c r="EU200" s="109"/>
      <c r="EV200" s="109"/>
      <c r="EW200" s="109"/>
      <c r="EX200" s="109"/>
      <c r="EY200" s="109"/>
      <c r="EZ200" s="109"/>
      <c r="FA200" s="109"/>
      <c r="FB200" s="109"/>
      <c r="FC200" s="109"/>
      <c r="FD200" s="109"/>
      <c r="FE200" s="109"/>
      <c r="FF200" s="109"/>
      <c r="FG200" s="112"/>
      <c r="FH200" s="110" t="s">
        <v>364</v>
      </c>
      <c r="FI200" s="111" t="s">
        <v>365</v>
      </c>
      <c r="FJ200" s="111" t="s">
        <v>456</v>
      </c>
      <c r="FK200" s="111" t="s">
        <v>454</v>
      </c>
      <c r="FL200" s="98">
        <f t="shared" si="40"/>
        <v>0</v>
      </c>
      <c r="FM200" s="5" t="s">
        <v>199</v>
      </c>
    </row>
    <row r="201" spans="1:169" s="5" customFormat="1" ht="15" customHeight="1">
      <c r="A201" s="107" t="s">
        <v>361</v>
      </c>
      <c r="B201" s="107" t="s">
        <v>457</v>
      </c>
      <c r="C201" s="107" t="s">
        <v>450</v>
      </c>
      <c r="D201" s="107" t="s">
        <v>64</v>
      </c>
      <c r="E201" s="108" t="s">
        <v>172</v>
      </c>
      <c r="F201" s="107" t="s">
        <v>363</v>
      </c>
      <c r="G201" s="107" t="s">
        <v>878</v>
      </c>
      <c r="H201" s="109"/>
      <c r="I201" s="206">
        <f>50-50</f>
        <v>0</v>
      </c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230">
        <v>20</v>
      </c>
      <c r="AF201" s="109"/>
      <c r="AG201" s="206">
        <f>200-200</f>
        <v>0</v>
      </c>
      <c r="AH201" s="206">
        <f>200-200</f>
        <v>0</v>
      </c>
      <c r="AI201" s="109"/>
      <c r="AJ201" s="109"/>
      <c r="AK201" s="109"/>
      <c r="AL201" s="109"/>
      <c r="AM201" s="109"/>
      <c r="AN201" s="109"/>
      <c r="AO201" s="109"/>
      <c r="AP201" s="109"/>
      <c r="AQ201" s="206">
        <f>200-200</f>
        <v>0</v>
      </c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206">
        <f>200-200</f>
        <v>0</v>
      </c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/>
      <c r="BO201" s="109"/>
      <c r="BP201" s="109"/>
      <c r="BQ201" s="109"/>
      <c r="BR201" s="109"/>
      <c r="BS201" s="109"/>
      <c r="BT201" s="109"/>
      <c r="BU201" s="109"/>
      <c r="BV201" s="109"/>
      <c r="BW201" s="109"/>
      <c r="BX201" s="109"/>
      <c r="BY201" s="109"/>
      <c r="BZ201" s="109"/>
      <c r="CA201" s="109"/>
      <c r="CB201" s="109"/>
      <c r="CC201" s="109"/>
      <c r="CD201" s="109"/>
      <c r="CE201" s="109"/>
      <c r="CF201" s="109"/>
      <c r="CG201" s="109"/>
      <c r="CH201" s="109"/>
      <c r="CI201" s="109"/>
      <c r="CJ201" s="109"/>
      <c r="CK201" s="109"/>
      <c r="CL201" s="109"/>
      <c r="CM201" s="109"/>
      <c r="CN201" s="109"/>
      <c r="CO201" s="109"/>
      <c r="CP201" s="109"/>
      <c r="CQ201" s="109"/>
      <c r="CR201" s="109"/>
      <c r="CS201" s="109"/>
      <c r="CT201" s="109"/>
      <c r="CU201" s="109"/>
      <c r="CV201" s="109"/>
      <c r="CW201" s="109"/>
      <c r="CX201" s="109"/>
      <c r="CY201" s="109"/>
      <c r="CZ201" s="109"/>
      <c r="DA201" s="109"/>
      <c r="DB201" s="109"/>
      <c r="DC201" s="109"/>
      <c r="DD201" s="109"/>
      <c r="DE201" s="109"/>
      <c r="DF201" s="109"/>
      <c r="DG201" s="109"/>
      <c r="DH201" s="109"/>
      <c r="DI201" s="109"/>
      <c r="DJ201" s="109"/>
      <c r="DK201" s="109"/>
      <c r="DL201" s="109"/>
      <c r="DM201" s="109"/>
      <c r="DN201" s="109"/>
      <c r="DO201" s="109"/>
      <c r="DP201" s="206">
        <f>100-100</f>
        <v>0</v>
      </c>
      <c r="DQ201" s="109"/>
      <c r="DR201" s="109"/>
      <c r="DS201" s="109"/>
      <c r="DT201" s="109"/>
      <c r="DU201" s="109"/>
      <c r="DV201" s="109"/>
      <c r="DW201" s="109"/>
      <c r="DX201" s="109"/>
      <c r="DY201" s="109"/>
      <c r="DZ201" s="109"/>
      <c r="EA201" s="109"/>
      <c r="EB201" s="109"/>
      <c r="EC201" s="109"/>
      <c r="ED201" s="109"/>
      <c r="EE201" s="109"/>
      <c r="EF201" s="109"/>
      <c r="EG201" s="109"/>
      <c r="EH201" s="109"/>
      <c r="EI201" s="109"/>
      <c r="EJ201" s="109"/>
      <c r="EK201" s="109"/>
      <c r="EL201" s="109"/>
      <c r="EM201" s="109"/>
      <c r="EN201" s="109"/>
      <c r="EO201" s="109"/>
      <c r="EP201" s="109"/>
      <c r="EQ201" s="109"/>
      <c r="ER201" s="109"/>
      <c r="ES201" s="109"/>
      <c r="ET201" s="109"/>
      <c r="EU201" s="109"/>
      <c r="EV201" s="109"/>
      <c r="EW201" s="109"/>
      <c r="EX201" s="109"/>
      <c r="EY201" s="109"/>
      <c r="EZ201" s="109"/>
      <c r="FA201" s="109"/>
      <c r="FB201" s="109"/>
      <c r="FC201" s="109"/>
      <c r="FD201" s="109"/>
      <c r="FE201" s="109"/>
      <c r="FF201" s="109"/>
      <c r="FG201" s="112"/>
      <c r="FH201" s="110" t="s">
        <v>364</v>
      </c>
      <c r="FI201" s="111" t="s">
        <v>365</v>
      </c>
      <c r="FJ201" s="111" t="s">
        <v>458</v>
      </c>
      <c r="FK201" s="111" t="s">
        <v>459</v>
      </c>
      <c r="FL201" s="98">
        <f t="shared" si="40"/>
        <v>20</v>
      </c>
      <c r="FM201" s="5" t="s">
        <v>199</v>
      </c>
    </row>
    <row r="202" spans="1:169" s="5" customFormat="1" ht="15" customHeight="1">
      <c r="A202" s="107" t="s">
        <v>361</v>
      </c>
      <c r="B202" s="107" t="s">
        <v>457</v>
      </c>
      <c r="C202" s="107" t="s">
        <v>450</v>
      </c>
      <c r="D202" s="107" t="s">
        <v>63</v>
      </c>
      <c r="E202" s="108" t="s">
        <v>172</v>
      </c>
      <c r="F202" s="107" t="s">
        <v>363</v>
      </c>
      <c r="G202" s="107" t="s">
        <v>878</v>
      </c>
      <c r="H202" s="109"/>
      <c r="I202" s="109"/>
      <c r="J202" s="109"/>
      <c r="K202" s="109"/>
      <c r="L202" s="206">
        <f>50-50</f>
        <v>0</v>
      </c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206">
        <f>50-50</f>
        <v>0</v>
      </c>
      <c r="AC202" s="206">
        <f>50-50+10</f>
        <v>10</v>
      </c>
      <c r="AD202" s="109"/>
      <c r="AE202" s="206">
        <f>50-50</f>
        <v>0</v>
      </c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230">
        <v>70</v>
      </c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230">
        <v>100</v>
      </c>
      <c r="BE202" s="109"/>
      <c r="BF202" s="206">
        <f>200-200</f>
        <v>0</v>
      </c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206">
        <v>20</v>
      </c>
      <c r="BQ202" s="206">
        <f>500-500</f>
        <v>0</v>
      </c>
      <c r="BR202" s="206">
        <f>500-500</f>
        <v>0</v>
      </c>
      <c r="BS202" s="206">
        <v>70</v>
      </c>
      <c r="BT202" s="206">
        <v>30</v>
      </c>
      <c r="BU202" s="109"/>
      <c r="BV202" s="206">
        <v>10</v>
      </c>
      <c r="BW202" s="206">
        <f>500-500</f>
        <v>0</v>
      </c>
      <c r="BX202" s="206">
        <f>500-500</f>
        <v>0</v>
      </c>
      <c r="BY202" s="206">
        <f>500-500</f>
        <v>0</v>
      </c>
      <c r="BZ202" s="206">
        <f>500-500</f>
        <v>0</v>
      </c>
      <c r="CA202" s="109"/>
      <c r="CB202" s="206">
        <f>500-500</f>
        <v>0</v>
      </c>
      <c r="CC202" s="206">
        <v>35</v>
      </c>
      <c r="CD202" s="206">
        <f t="shared" ref="CD202:CH202" si="42">300-300</f>
        <v>0</v>
      </c>
      <c r="CE202" s="206">
        <f t="shared" si="42"/>
        <v>0</v>
      </c>
      <c r="CF202" s="206">
        <v>20</v>
      </c>
      <c r="CG202" s="206">
        <v>5</v>
      </c>
      <c r="CH202" s="206">
        <f t="shared" si="42"/>
        <v>0</v>
      </c>
      <c r="CI202" s="206">
        <v>8</v>
      </c>
      <c r="CJ202" s="206">
        <v>5</v>
      </c>
      <c r="CK202" s="206">
        <v>10</v>
      </c>
      <c r="CL202" s="206">
        <f>300-300</f>
        <v>0</v>
      </c>
      <c r="CM202" s="206">
        <f>300-300</f>
        <v>0</v>
      </c>
      <c r="CN202" s="206">
        <f>300-300</f>
        <v>0</v>
      </c>
      <c r="CO202" s="109"/>
      <c r="CP202" s="109"/>
      <c r="CQ202" s="109"/>
      <c r="CR202" s="109"/>
      <c r="CS202" s="109"/>
      <c r="CT202" s="109"/>
      <c r="CU202" s="109"/>
      <c r="CV202" s="109"/>
      <c r="CW202" s="109"/>
      <c r="CX202" s="206">
        <f>300-300</f>
        <v>0</v>
      </c>
      <c r="CY202" s="206">
        <f>300-300</f>
        <v>0</v>
      </c>
      <c r="CZ202" s="206">
        <v>4</v>
      </c>
      <c r="DA202" s="206">
        <v>5</v>
      </c>
      <c r="DB202" s="206">
        <v>5</v>
      </c>
      <c r="DC202" s="206">
        <f>300-300</f>
        <v>0</v>
      </c>
      <c r="DD202" s="206">
        <f>300-300</f>
        <v>0</v>
      </c>
      <c r="DE202" s="206">
        <f>300-300</f>
        <v>0</v>
      </c>
      <c r="DF202" s="109"/>
      <c r="DG202" s="109"/>
      <c r="DH202" s="109"/>
      <c r="DI202" s="109"/>
      <c r="DJ202" s="109"/>
      <c r="DK202" s="206">
        <f>500-500</f>
        <v>0</v>
      </c>
      <c r="DL202" s="109"/>
      <c r="DM202" s="206">
        <f>300-300</f>
        <v>0</v>
      </c>
      <c r="DN202" s="109"/>
      <c r="DO202" s="109"/>
      <c r="DP202" s="109"/>
      <c r="DQ202" s="109"/>
      <c r="DR202" s="109"/>
      <c r="DS202" s="109"/>
      <c r="DT202" s="109"/>
      <c r="DU202" s="109"/>
      <c r="DV202" s="109"/>
      <c r="DW202" s="109"/>
      <c r="DX202" s="109"/>
      <c r="DY202" s="109"/>
      <c r="DZ202" s="109"/>
      <c r="EA202" s="109"/>
      <c r="EB202" s="109"/>
      <c r="EC202" s="109"/>
      <c r="ED202" s="109"/>
      <c r="EE202" s="109"/>
      <c r="EF202" s="109"/>
      <c r="EG202" s="109"/>
      <c r="EH202" s="109"/>
      <c r="EI202" s="109"/>
      <c r="EJ202" s="206">
        <f>300-300</f>
        <v>0</v>
      </c>
      <c r="EK202" s="109"/>
      <c r="EL202" s="109"/>
      <c r="EM202" s="206">
        <v>5</v>
      </c>
      <c r="EN202" s="109"/>
      <c r="EO202" s="206">
        <f>100-100</f>
        <v>0</v>
      </c>
      <c r="EP202" s="206">
        <v>10</v>
      </c>
      <c r="EQ202" s="206">
        <f>100-100</f>
        <v>0</v>
      </c>
      <c r="ER202" s="109"/>
      <c r="ES202" s="206">
        <f>100-100</f>
        <v>0</v>
      </c>
      <c r="ET202" s="109"/>
      <c r="EU202" s="206">
        <f>100-100</f>
        <v>0</v>
      </c>
      <c r="EV202" s="109"/>
      <c r="EW202" s="206">
        <f>100-100</f>
        <v>0</v>
      </c>
      <c r="EX202" s="206">
        <f>100-100</f>
        <v>0</v>
      </c>
      <c r="EY202" s="109"/>
      <c r="EZ202" s="109"/>
      <c r="FA202" s="206">
        <f>100-100</f>
        <v>0</v>
      </c>
      <c r="FB202" s="109"/>
      <c r="FC202" s="109"/>
      <c r="FD202" s="206">
        <f>300-300</f>
        <v>0</v>
      </c>
      <c r="FE202" s="109"/>
      <c r="FF202" s="109"/>
      <c r="FG202" s="112"/>
      <c r="FH202" s="110" t="s">
        <v>364</v>
      </c>
      <c r="FI202" s="111" t="s">
        <v>365</v>
      </c>
      <c r="FJ202" s="111" t="s">
        <v>458</v>
      </c>
      <c r="FK202" s="111" t="s">
        <v>459</v>
      </c>
      <c r="FL202" s="98">
        <f t="shared" si="40"/>
        <v>422</v>
      </c>
      <c r="FM202" s="5" t="s">
        <v>199</v>
      </c>
    </row>
    <row r="203" spans="1:169" s="5" customFormat="1" ht="15" customHeight="1">
      <c r="A203" s="107" t="s">
        <v>361</v>
      </c>
      <c r="B203" s="107" t="s">
        <v>457</v>
      </c>
      <c r="C203" s="107" t="s">
        <v>450</v>
      </c>
      <c r="D203" s="107" t="s">
        <v>65</v>
      </c>
      <c r="E203" s="108" t="s">
        <v>172</v>
      </c>
      <c r="F203" s="107" t="s">
        <v>363</v>
      </c>
      <c r="G203" s="107" t="s">
        <v>879</v>
      </c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  <c r="BH203" s="109"/>
      <c r="BI203" s="109"/>
      <c r="BJ203" s="109"/>
      <c r="BK203" s="109"/>
      <c r="BL203" s="109"/>
      <c r="BM203" s="109"/>
      <c r="BN203" s="109"/>
      <c r="BO203" s="109"/>
      <c r="BP203" s="109"/>
      <c r="BQ203" s="109"/>
      <c r="BR203" s="109"/>
      <c r="BS203" s="109"/>
      <c r="BT203" s="109"/>
      <c r="BU203" s="109"/>
      <c r="BV203" s="109"/>
      <c r="BW203" s="109"/>
      <c r="BX203" s="109"/>
      <c r="BY203" s="109"/>
      <c r="BZ203" s="109"/>
      <c r="CA203" s="109"/>
      <c r="CB203" s="109"/>
      <c r="CC203" s="109"/>
      <c r="CD203" s="109"/>
      <c r="CE203" s="109"/>
      <c r="CF203" s="109"/>
      <c r="CG203" s="109"/>
      <c r="CH203" s="109"/>
      <c r="CI203" s="109"/>
      <c r="CJ203" s="109"/>
      <c r="CK203" s="109"/>
      <c r="CL203" s="109"/>
      <c r="CM203" s="109"/>
      <c r="CN203" s="109"/>
      <c r="CO203" s="109"/>
      <c r="CP203" s="109"/>
      <c r="CQ203" s="109"/>
      <c r="CR203" s="109"/>
      <c r="CS203" s="109"/>
      <c r="CT203" s="109"/>
      <c r="CU203" s="109"/>
      <c r="CV203" s="109"/>
      <c r="CW203" s="109"/>
      <c r="CX203" s="109"/>
      <c r="CY203" s="109"/>
      <c r="CZ203" s="109"/>
      <c r="DA203" s="109"/>
      <c r="DB203" s="109"/>
      <c r="DC203" s="109"/>
      <c r="DD203" s="109"/>
      <c r="DE203" s="109"/>
      <c r="DF203" s="109"/>
      <c r="DG203" s="109"/>
      <c r="DH203" s="109"/>
      <c r="DI203" s="109"/>
      <c r="DJ203" s="109"/>
      <c r="DK203" s="109"/>
      <c r="DL203" s="109"/>
      <c r="DM203" s="109"/>
      <c r="DN203" s="109"/>
      <c r="DO203" s="109"/>
      <c r="DP203" s="109"/>
      <c r="DQ203" s="109"/>
      <c r="DR203" s="109"/>
      <c r="DS203" s="109"/>
      <c r="DT203" s="109"/>
      <c r="DU203" s="109"/>
      <c r="DV203" s="109"/>
      <c r="DW203" s="109"/>
      <c r="DX203" s="109"/>
      <c r="DY203" s="109"/>
      <c r="DZ203" s="109"/>
      <c r="EA203" s="109"/>
      <c r="EB203" s="109"/>
      <c r="EC203" s="109"/>
      <c r="ED203" s="109"/>
      <c r="EE203" s="109"/>
      <c r="EF203" s="109"/>
      <c r="EG203" s="109"/>
      <c r="EH203" s="109"/>
      <c r="EI203" s="109"/>
      <c r="EJ203" s="109"/>
      <c r="EK203" s="109"/>
      <c r="EL203" s="109"/>
      <c r="EM203" s="109"/>
      <c r="EN203" s="109"/>
      <c r="EO203" s="109"/>
      <c r="EP203" s="109"/>
      <c r="EQ203" s="109"/>
      <c r="ER203" s="109"/>
      <c r="ES203" s="109"/>
      <c r="ET203" s="109"/>
      <c r="EU203" s="109"/>
      <c r="EV203" s="206">
        <f>100-100</f>
        <v>0</v>
      </c>
      <c r="EW203" s="109"/>
      <c r="EX203" s="109"/>
      <c r="EY203" s="109"/>
      <c r="EZ203" s="206">
        <f>100-100</f>
        <v>0</v>
      </c>
      <c r="FA203" s="109"/>
      <c r="FB203" s="109"/>
      <c r="FC203" s="109"/>
      <c r="FD203" s="109"/>
      <c r="FE203" s="109"/>
      <c r="FF203" s="109"/>
      <c r="FG203" s="112"/>
      <c r="FH203" s="110" t="s">
        <v>364</v>
      </c>
      <c r="FI203" s="111" t="s">
        <v>365</v>
      </c>
      <c r="FJ203" s="111" t="s">
        <v>458</v>
      </c>
      <c r="FK203" s="111" t="s">
        <v>459</v>
      </c>
      <c r="FL203" s="98">
        <f t="shared" si="40"/>
        <v>0</v>
      </c>
      <c r="FM203" s="5" t="s">
        <v>199</v>
      </c>
    </row>
    <row r="204" spans="1:169" s="5" customFormat="1" ht="15" customHeight="1">
      <c r="A204" s="107" t="s">
        <v>361</v>
      </c>
      <c r="B204" s="107" t="s">
        <v>361</v>
      </c>
      <c r="C204" s="107" t="s">
        <v>450</v>
      </c>
      <c r="D204" s="107" t="s">
        <v>64</v>
      </c>
      <c r="E204" s="108" t="s">
        <v>164</v>
      </c>
      <c r="F204" s="107" t="s">
        <v>363</v>
      </c>
      <c r="G204" s="107" t="s">
        <v>936</v>
      </c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15">
        <f>600-590</f>
        <v>10</v>
      </c>
      <c r="AF204" s="205"/>
      <c r="AG204" s="205"/>
      <c r="AH204" s="205"/>
      <c r="AI204" s="205"/>
      <c r="AJ204" s="205"/>
      <c r="AK204" s="205"/>
      <c r="AL204" s="205"/>
      <c r="AM204" s="215">
        <v>260</v>
      </c>
      <c r="AN204" s="205"/>
      <c r="AO204" s="205"/>
      <c r="AP204" s="205"/>
      <c r="AQ204" s="205"/>
      <c r="AR204" s="205"/>
      <c r="AS204" s="205"/>
      <c r="AT204" s="205"/>
      <c r="AU204" s="205"/>
      <c r="AV204" s="205"/>
      <c r="AW204" s="205"/>
      <c r="AX204" s="205"/>
      <c r="AY204" s="205"/>
      <c r="AZ204" s="205"/>
      <c r="BA204" s="205"/>
      <c r="BB204" s="205"/>
      <c r="BC204" s="205"/>
      <c r="BD204" s="12"/>
      <c r="BE204" s="205"/>
      <c r="BF204" s="205"/>
      <c r="BG204" s="205"/>
      <c r="BH204" s="205"/>
      <c r="BI204" s="205"/>
      <c r="BJ204" s="205"/>
      <c r="BK204" s="205"/>
      <c r="BL204" s="205"/>
      <c r="BM204" s="205"/>
      <c r="BN204" s="205"/>
      <c r="BO204" s="205"/>
      <c r="BP204" s="205"/>
      <c r="BQ204" s="205"/>
      <c r="BR204" s="205"/>
      <c r="BS204" s="205"/>
      <c r="BT204" s="205"/>
      <c r="BU204" s="205"/>
      <c r="BV204" s="205"/>
      <c r="BW204" s="205"/>
      <c r="BX204" s="205"/>
      <c r="BY204" s="205"/>
      <c r="BZ204" s="205"/>
      <c r="CA204" s="205"/>
      <c r="CB204" s="205"/>
      <c r="CC204" s="205"/>
      <c r="CD204" s="205"/>
      <c r="CE204" s="205"/>
      <c r="CF204" s="205"/>
      <c r="CG204" s="205"/>
      <c r="CH204" s="205"/>
      <c r="CI204" s="205"/>
      <c r="CJ204" s="205"/>
      <c r="CK204" s="205"/>
      <c r="CL204" s="205"/>
      <c r="CM204" s="205"/>
      <c r="CN204" s="205"/>
      <c r="CO204" s="205"/>
      <c r="CP204" s="205"/>
      <c r="CQ204" s="205"/>
      <c r="CR204" s="205"/>
      <c r="CS204" s="205"/>
      <c r="CT204" s="205"/>
      <c r="CU204" s="205"/>
      <c r="CV204" s="205"/>
      <c r="CW204" s="205"/>
      <c r="CX204" s="205"/>
      <c r="CY204" s="205"/>
      <c r="CZ204" s="205"/>
      <c r="DA204" s="205"/>
      <c r="DB204" s="205"/>
      <c r="DC204" s="205"/>
      <c r="DD204" s="205"/>
      <c r="DE204" s="205"/>
      <c r="DF204" s="205"/>
      <c r="DG204" s="205"/>
      <c r="DH204" s="205"/>
      <c r="DI204" s="205"/>
      <c r="DJ204" s="205"/>
      <c r="DK204" s="205"/>
      <c r="DL204" s="205"/>
      <c r="DM204" s="205"/>
      <c r="DN204" s="205"/>
      <c r="DO204" s="205"/>
      <c r="DP204" s="205"/>
      <c r="DQ204" s="205"/>
      <c r="DR204" s="205"/>
      <c r="DS204" s="205"/>
      <c r="DT204" s="205"/>
      <c r="DU204" s="205"/>
      <c r="DV204" s="205"/>
      <c r="DW204" s="205"/>
      <c r="DX204" s="205"/>
      <c r="DY204" s="205"/>
      <c r="DZ204" s="205"/>
      <c r="EA204" s="205"/>
      <c r="EB204" s="205"/>
      <c r="EC204" s="205"/>
      <c r="ED204" s="205"/>
      <c r="EE204" s="205"/>
      <c r="EF204" s="205"/>
      <c r="EG204" s="205"/>
      <c r="EH204" s="205"/>
      <c r="EI204" s="205"/>
      <c r="EJ204" s="205"/>
      <c r="EK204" s="205"/>
      <c r="EL204" s="205"/>
      <c r="EM204" s="205"/>
      <c r="EN204" s="205"/>
      <c r="EO204" s="205"/>
      <c r="EP204" s="205"/>
      <c r="EQ204" s="205"/>
      <c r="ER204" s="205"/>
      <c r="ES204" s="205"/>
      <c r="ET204" s="205"/>
      <c r="EU204" s="205"/>
      <c r="EV204" s="205"/>
      <c r="EW204" s="205"/>
      <c r="EX204" s="205"/>
      <c r="EY204" s="205"/>
      <c r="EZ204" s="205"/>
      <c r="FA204" s="205"/>
      <c r="FB204" s="205"/>
      <c r="FC204" s="205"/>
      <c r="FD204" s="205"/>
      <c r="FE204" s="205"/>
      <c r="FF204" s="205"/>
      <c r="FG204" s="112"/>
      <c r="FH204" s="110" t="s">
        <v>364</v>
      </c>
      <c r="FI204" s="111" t="s">
        <v>365</v>
      </c>
      <c r="FJ204" s="111"/>
      <c r="FK204" s="111" t="s">
        <v>455</v>
      </c>
      <c r="FL204" s="98">
        <f t="shared" si="40"/>
        <v>270</v>
      </c>
      <c r="FM204" s="5" t="s">
        <v>197</v>
      </c>
    </row>
    <row r="205" spans="1:169" s="5" customFormat="1" ht="15" customHeight="1">
      <c r="A205" s="107" t="s">
        <v>361</v>
      </c>
      <c r="B205" s="107" t="s">
        <v>361</v>
      </c>
      <c r="C205" s="107" t="s">
        <v>450</v>
      </c>
      <c r="D205" s="107" t="s">
        <v>63</v>
      </c>
      <c r="E205" s="108" t="s">
        <v>164</v>
      </c>
      <c r="F205" s="107" t="s">
        <v>363</v>
      </c>
      <c r="G205" s="107" t="s">
        <v>936</v>
      </c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15">
        <f>400-390</f>
        <v>10</v>
      </c>
      <c r="AD205" s="205"/>
      <c r="AE205" s="12"/>
      <c r="AF205" s="205"/>
      <c r="AG205" s="205"/>
      <c r="AH205" s="205"/>
      <c r="AI205" s="205"/>
      <c r="AJ205" s="205"/>
      <c r="AK205" s="205"/>
      <c r="AL205" s="205"/>
      <c r="AM205" s="205"/>
      <c r="AN205" s="205"/>
      <c r="AO205" s="205"/>
      <c r="AP205" s="205"/>
      <c r="AQ205" s="205"/>
      <c r="AR205" s="205"/>
      <c r="AS205" s="205"/>
      <c r="AT205" s="215">
        <f>1500-1150</f>
        <v>350</v>
      </c>
      <c r="AU205" s="205"/>
      <c r="AV205" s="205"/>
      <c r="AW205" s="205"/>
      <c r="AX205" s="205"/>
      <c r="AY205" s="205"/>
      <c r="AZ205" s="205"/>
      <c r="BA205" s="205"/>
      <c r="BB205" s="205"/>
      <c r="BC205" s="205"/>
      <c r="BD205" s="215">
        <f>2000-1300</f>
        <v>700</v>
      </c>
      <c r="BE205" s="205"/>
      <c r="BF205" s="205"/>
      <c r="BG205" s="205"/>
      <c r="BH205" s="205"/>
      <c r="BI205" s="205"/>
      <c r="BJ205" s="205"/>
      <c r="BK205" s="205"/>
      <c r="BL205" s="205"/>
      <c r="BM205" s="205"/>
      <c r="BN205" s="205"/>
      <c r="BO205" s="205"/>
      <c r="BP205" s="205"/>
      <c r="BQ205" s="205"/>
      <c r="BR205" s="205"/>
      <c r="BS205" s="205"/>
      <c r="BT205" s="205"/>
      <c r="BU205" s="205"/>
      <c r="BV205" s="205"/>
      <c r="BW205" s="205"/>
      <c r="BX205" s="205"/>
      <c r="BY205" s="205"/>
      <c r="BZ205" s="205"/>
      <c r="CA205" s="205"/>
      <c r="CB205" s="205"/>
      <c r="CC205" s="205"/>
      <c r="CD205" s="205"/>
      <c r="CE205" s="205"/>
      <c r="CF205" s="205"/>
      <c r="CG205" s="205"/>
      <c r="CH205" s="205"/>
      <c r="CI205" s="205"/>
      <c r="CJ205" s="205"/>
      <c r="CK205" s="205"/>
      <c r="CL205" s="205"/>
      <c r="CM205" s="205"/>
      <c r="CN205" s="205"/>
      <c r="CO205" s="205"/>
      <c r="CP205" s="205"/>
      <c r="CQ205" s="205"/>
      <c r="CR205" s="205"/>
      <c r="CS205" s="205"/>
      <c r="CT205" s="205"/>
      <c r="CU205" s="205"/>
      <c r="CV205" s="205"/>
      <c r="CW205" s="205"/>
      <c r="CX205" s="205"/>
      <c r="CY205" s="205"/>
      <c r="CZ205" s="205"/>
      <c r="DA205" s="205"/>
      <c r="DB205" s="205"/>
      <c r="DC205" s="205"/>
      <c r="DD205" s="205"/>
      <c r="DE205" s="205"/>
      <c r="DF205" s="205"/>
      <c r="DG205" s="205"/>
      <c r="DH205" s="205"/>
      <c r="DI205" s="205"/>
      <c r="DJ205" s="205"/>
      <c r="DK205" s="205"/>
      <c r="DL205" s="205"/>
      <c r="DM205" s="205"/>
      <c r="DN205" s="205"/>
      <c r="DO205" s="205"/>
      <c r="DP205" s="205"/>
      <c r="DQ205" s="205"/>
      <c r="DR205" s="205"/>
      <c r="DS205" s="205"/>
      <c r="DT205" s="205"/>
      <c r="DU205" s="205"/>
      <c r="DV205" s="205"/>
      <c r="DW205" s="205"/>
      <c r="DX205" s="205"/>
      <c r="DY205" s="205"/>
      <c r="DZ205" s="205"/>
      <c r="EA205" s="205"/>
      <c r="EB205" s="205"/>
      <c r="EC205" s="205"/>
      <c r="ED205" s="205"/>
      <c r="EE205" s="205"/>
      <c r="EF205" s="205"/>
      <c r="EG205" s="205"/>
      <c r="EH205" s="205"/>
      <c r="EI205" s="205"/>
      <c r="EJ205" s="205"/>
      <c r="EK205" s="205"/>
      <c r="EL205" s="205"/>
      <c r="EM205" s="205"/>
      <c r="EN205" s="205"/>
      <c r="EO205" s="205"/>
      <c r="EP205" s="205"/>
      <c r="EQ205" s="205"/>
      <c r="ER205" s="205"/>
      <c r="ES205" s="205"/>
      <c r="ET205" s="205"/>
      <c r="EU205" s="205"/>
      <c r="EV205" s="205"/>
      <c r="EW205" s="205"/>
      <c r="EX205" s="205"/>
      <c r="EY205" s="205"/>
      <c r="EZ205" s="205"/>
      <c r="FA205" s="205"/>
      <c r="FB205" s="205"/>
      <c r="FC205" s="215">
        <f>1000-940</f>
        <v>60</v>
      </c>
      <c r="FD205" s="205"/>
      <c r="FE205" s="205"/>
      <c r="FF205" s="205"/>
      <c r="FG205" s="112"/>
      <c r="FH205" s="110" t="s">
        <v>364</v>
      </c>
      <c r="FI205" s="111" t="s">
        <v>365</v>
      </c>
      <c r="FJ205" s="111"/>
      <c r="FK205" s="111" t="s">
        <v>455</v>
      </c>
      <c r="FL205" s="98">
        <f t="shared" ref="FL205" si="43">SUM(H205:FF205)</f>
        <v>1120</v>
      </c>
      <c r="FM205" s="5" t="s">
        <v>197</v>
      </c>
    </row>
    <row r="206" spans="1:169" s="5" customFormat="1" ht="15" customHeight="1">
      <c r="A206" s="107" t="s">
        <v>361</v>
      </c>
      <c r="B206" s="107" t="s">
        <v>361</v>
      </c>
      <c r="C206" s="107" t="s">
        <v>450</v>
      </c>
      <c r="D206" s="107" t="s">
        <v>63</v>
      </c>
      <c r="E206" s="108" t="s">
        <v>164</v>
      </c>
      <c r="F206" s="107" t="s">
        <v>363</v>
      </c>
      <c r="G206" s="107" t="s">
        <v>937</v>
      </c>
      <c r="H206" s="205"/>
      <c r="I206" s="205"/>
      <c r="J206" s="205"/>
      <c r="K206" s="205"/>
      <c r="L206" s="205"/>
      <c r="M206" s="205"/>
      <c r="N206" s="205"/>
      <c r="O206" s="206">
        <f>600-600</f>
        <v>0</v>
      </c>
      <c r="P206" s="206">
        <f>500-500</f>
        <v>0</v>
      </c>
      <c r="Q206" s="205"/>
      <c r="R206" s="205"/>
      <c r="S206" s="205"/>
      <c r="T206" s="205"/>
      <c r="U206" s="205"/>
      <c r="V206" s="206">
        <f>400-400</f>
        <v>0</v>
      </c>
      <c r="W206" s="205"/>
      <c r="X206" s="205"/>
      <c r="Y206" s="205"/>
      <c r="Z206" s="205"/>
      <c r="AA206" s="205"/>
      <c r="AB206" s="206">
        <f>800-800</f>
        <v>0</v>
      </c>
      <c r="AC206" s="12"/>
      <c r="AD206" s="205"/>
      <c r="AE206" s="12"/>
      <c r="AF206" s="205"/>
      <c r="AG206" s="205"/>
      <c r="AH206" s="205"/>
      <c r="AI206" s="205"/>
      <c r="AJ206" s="205"/>
      <c r="AK206" s="205"/>
      <c r="AL206" s="206">
        <f>200-200</f>
        <v>0</v>
      </c>
      <c r="AM206" s="12"/>
      <c r="AN206" s="205"/>
      <c r="AO206" s="205"/>
      <c r="AP206" s="205"/>
      <c r="AQ206" s="205"/>
      <c r="AR206" s="206">
        <f>200-200</f>
        <v>0</v>
      </c>
      <c r="AS206" s="205"/>
      <c r="AT206" s="12"/>
      <c r="AU206" s="205"/>
      <c r="AV206" s="205"/>
      <c r="AW206" s="205"/>
      <c r="AX206" s="205"/>
      <c r="AY206" s="205"/>
      <c r="AZ206" s="205"/>
      <c r="BA206" s="205"/>
      <c r="BB206" s="205"/>
      <c r="BC206" s="205"/>
      <c r="BD206" s="205"/>
      <c r="BE206" s="205"/>
      <c r="BF206" s="205"/>
      <c r="BG206" s="205"/>
      <c r="BH206" s="205"/>
      <c r="BI206" s="205"/>
      <c r="BJ206" s="205"/>
      <c r="BK206" s="205"/>
      <c r="BL206" s="205"/>
      <c r="BM206" s="205"/>
      <c r="BN206" s="205"/>
      <c r="BO206" s="205"/>
      <c r="BP206" s="215">
        <v>100</v>
      </c>
      <c r="BQ206" s="205"/>
      <c r="BR206" s="215">
        <v>30</v>
      </c>
      <c r="BS206" s="215">
        <v>260</v>
      </c>
      <c r="BT206" s="215">
        <v>70</v>
      </c>
      <c r="BU206" s="215">
        <v>5</v>
      </c>
      <c r="BV206" s="215">
        <v>5</v>
      </c>
      <c r="BW206" s="205"/>
      <c r="BX206" s="206">
        <f>800-800</f>
        <v>0</v>
      </c>
      <c r="BY206" s="206">
        <f>800-800</f>
        <v>0</v>
      </c>
      <c r="BZ206" s="206">
        <f>800-800</f>
        <v>0</v>
      </c>
      <c r="CA206" s="206">
        <f>800-800</f>
        <v>0</v>
      </c>
      <c r="CB206" s="206">
        <f>1000-1000</f>
        <v>0</v>
      </c>
      <c r="CC206" s="215">
        <v>135</v>
      </c>
      <c r="CD206" s="205"/>
      <c r="CE206" s="206">
        <f>1000-1000</f>
        <v>0</v>
      </c>
      <c r="CF206" s="215">
        <v>210</v>
      </c>
      <c r="CG206" s="215">
        <v>10</v>
      </c>
      <c r="CH206" s="206">
        <f>800-800</f>
        <v>0</v>
      </c>
      <c r="CI206" s="215">
        <v>10</v>
      </c>
      <c r="CJ206" s="215">
        <v>15</v>
      </c>
      <c r="CK206" s="215">
        <v>80</v>
      </c>
      <c r="CL206" s="205"/>
      <c r="CM206" s="206">
        <f>800-800</f>
        <v>0</v>
      </c>
      <c r="CN206" s="206">
        <f>1000-1000</f>
        <v>0</v>
      </c>
      <c r="CO206" s="206">
        <f>200-200</f>
        <v>0</v>
      </c>
      <c r="CP206" s="205"/>
      <c r="CQ206" s="12"/>
      <c r="CR206" s="205"/>
      <c r="CS206" s="205"/>
      <c r="CT206" s="205"/>
      <c r="CU206" s="205"/>
      <c r="CV206" s="205"/>
      <c r="CW206" s="206">
        <f>800-800</f>
        <v>0</v>
      </c>
      <c r="CX206" s="206">
        <f>1000-1000</f>
        <v>0</v>
      </c>
      <c r="CY206" s="206">
        <f>600-600</f>
        <v>0</v>
      </c>
      <c r="CZ206" s="215">
        <v>4</v>
      </c>
      <c r="DA206" s="215">
        <v>5</v>
      </c>
      <c r="DB206" s="215">
        <v>30</v>
      </c>
      <c r="DC206" s="205"/>
      <c r="DD206" s="206">
        <f>800-800</f>
        <v>0</v>
      </c>
      <c r="DE206" s="206">
        <f>800-800</f>
        <v>0</v>
      </c>
      <c r="DF206" s="205"/>
      <c r="DG206" s="205"/>
      <c r="DH206" s="205"/>
      <c r="DI206" s="205"/>
      <c r="DJ206" s="205"/>
      <c r="DK206" s="206">
        <f>800-800</f>
        <v>0</v>
      </c>
      <c r="DL206" s="205"/>
      <c r="DM206" s="206">
        <f>600-600</f>
        <v>0</v>
      </c>
      <c r="DN206" s="206">
        <f>800-800</f>
        <v>0</v>
      </c>
      <c r="DO206" s="206">
        <f>800-800</f>
        <v>0</v>
      </c>
      <c r="DP206" s="205"/>
      <c r="DQ206" s="205"/>
      <c r="DR206" s="205"/>
      <c r="DS206" s="205"/>
      <c r="DT206" s="205"/>
      <c r="DU206" s="205"/>
      <c r="DV206" s="205"/>
      <c r="DW206" s="205"/>
      <c r="DX206" s="205"/>
      <c r="DY206" s="205"/>
      <c r="DZ206" s="205"/>
      <c r="EA206" s="206">
        <f>500-500</f>
        <v>0</v>
      </c>
      <c r="EB206" s="206">
        <f>400-400</f>
        <v>0</v>
      </c>
      <c r="EC206" s="206">
        <f>600-600</f>
        <v>0</v>
      </c>
      <c r="ED206" s="205"/>
      <c r="EE206" s="205"/>
      <c r="EF206" s="205"/>
      <c r="EG206" s="205"/>
      <c r="EH206" s="206">
        <f>200-200</f>
        <v>0</v>
      </c>
      <c r="EI206" s="206">
        <f>500-500</f>
        <v>0</v>
      </c>
      <c r="EJ206" s="205"/>
      <c r="EK206" s="206">
        <f>200-200</f>
        <v>0</v>
      </c>
      <c r="EL206" s="206">
        <f>500-500</f>
        <v>0</v>
      </c>
      <c r="EM206" s="215">
        <v>25</v>
      </c>
      <c r="EN206" s="205"/>
      <c r="EO206" s="206">
        <f>400-400</f>
        <v>0</v>
      </c>
      <c r="EP206" s="215">
        <v>80</v>
      </c>
      <c r="EQ206" s="215">
        <v>15</v>
      </c>
      <c r="ER206" s="205"/>
      <c r="ES206" s="206">
        <f>500-500</f>
        <v>0</v>
      </c>
      <c r="ET206" s="215">
        <v>5</v>
      </c>
      <c r="EU206" s="206">
        <f>400-400</f>
        <v>0</v>
      </c>
      <c r="EV206" s="205"/>
      <c r="EW206" s="206">
        <f>500-500</f>
        <v>0</v>
      </c>
      <c r="EX206" s="206">
        <f>200-200</f>
        <v>0</v>
      </c>
      <c r="EY206" s="206">
        <f>200-200</f>
        <v>0</v>
      </c>
      <c r="EZ206" s="205"/>
      <c r="FA206" s="206">
        <f>400-400</f>
        <v>0</v>
      </c>
      <c r="FB206" s="205"/>
      <c r="FC206" s="12"/>
      <c r="FD206" s="206">
        <f>1000-1000</f>
        <v>0</v>
      </c>
      <c r="FE206" s="205"/>
      <c r="FF206" s="205"/>
      <c r="FG206" s="112"/>
      <c r="FH206" s="110" t="s">
        <v>364</v>
      </c>
      <c r="FI206" s="111" t="s">
        <v>365</v>
      </c>
      <c r="FJ206" s="111"/>
      <c r="FK206" s="111" t="s">
        <v>455</v>
      </c>
      <c r="FL206" s="98">
        <f t="shared" si="40"/>
        <v>1094</v>
      </c>
      <c r="FM206" s="5" t="s">
        <v>197</v>
      </c>
    </row>
    <row r="207" spans="1:169" s="5" customFormat="1" ht="15" customHeight="1">
      <c r="A207" s="107" t="s">
        <v>361</v>
      </c>
      <c r="B207" s="107" t="s">
        <v>361</v>
      </c>
      <c r="C207" s="107" t="s">
        <v>450</v>
      </c>
      <c r="D207" s="107" t="s">
        <v>64</v>
      </c>
      <c r="E207" s="108" t="s">
        <v>163</v>
      </c>
      <c r="F207" s="107" t="s">
        <v>363</v>
      </c>
      <c r="G207" s="107" t="s">
        <v>938</v>
      </c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  <c r="AC207" s="205"/>
      <c r="AD207" s="205"/>
      <c r="AE207" s="12"/>
      <c r="AF207" s="205"/>
      <c r="AG207" s="205"/>
      <c r="AH207" s="205"/>
      <c r="AI207" s="205"/>
      <c r="AJ207" s="205"/>
      <c r="AK207" s="205"/>
      <c r="AL207" s="205"/>
      <c r="AM207" s="215">
        <v>70</v>
      </c>
      <c r="AN207" s="205"/>
      <c r="AO207" s="205"/>
      <c r="AP207" s="205"/>
      <c r="AQ207" s="205"/>
      <c r="AR207" s="205"/>
      <c r="AS207" s="205"/>
      <c r="AT207" s="205"/>
      <c r="AU207" s="205"/>
      <c r="AV207" s="205"/>
      <c r="AW207" s="205"/>
      <c r="AX207" s="205"/>
      <c r="AY207" s="205"/>
      <c r="AZ207" s="205"/>
      <c r="BA207" s="205"/>
      <c r="BB207" s="205"/>
      <c r="BC207" s="205"/>
      <c r="BD207" s="205"/>
      <c r="BE207" s="205"/>
      <c r="BF207" s="205"/>
      <c r="BG207" s="205"/>
      <c r="BH207" s="205"/>
      <c r="BI207" s="205"/>
      <c r="BJ207" s="205"/>
      <c r="BK207" s="205"/>
      <c r="BL207" s="205"/>
      <c r="BM207" s="205"/>
      <c r="BN207" s="205"/>
      <c r="BO207" s="205"/>
      <c r="BP207" s="205"/>
      <c r="BQ207" s="205"/>
      <c r="BR207" s="205"/>
      <c r="BS207" s="205"/>
      <c r="BT207" s="205"/>
      <c r="BU207" s="205"/>
      <c r="BV207" s="205"/>
      <c r="BW207" s="205"/>
      <c r="BX207" s="205"/>
      <c r="BY207" s="205"/>
      <c r="BZ207" s="205"/>
      <c r="CA207" s="205"/>
      <c r="CB207" s="205"/>
      <c r="CC207" s="205"/>
      <c r="CD207" s="205"/>
      <c r="CE207" s="205"/>
      <c r="CF207" s="205"/>
      <c r="CG207" s="205"/>
      <c r="CH207" s="205"/>
      <c r="CI207" s="205"/>
      <c r="CJ207" s="205"/>
      <c r="CK207" s="205"/>
      <c r="CL207" s="205"/>
      <c r="CM207" s="205"/>
      <c r="CN207" s="205"/>
      <c r="CO207" s="205"/>
      <c r="CP207" s="205"/>
      <c r="CQ207" s="205"/>
      <c r="CR207" s="205"/>
      <c r="CS207" s="205"/>
      <c r="CT207" s="205"/>
      <c r="CU207" s="205"/>
      <c r="CV207" s="205"/>
      <c r="CW207" s="205"/>
      <c r="CX207" s="205"/>
      <c r="CY207" s="205"/>
      <c r="CZ207" s="205"/>
      <c r="DA207" s="205"/>
      <c r="DB207" s="205"/>
      <c r="DC207" s="205"/>
      <c r="DD207" s="205"/>
      <c r="DE207" s="205"/>
      <c r="DF207" s="205"/>
      <c r="DG207" s="205"/>
      <c r="DH207" s="205"/>
      <c r="DI207" s="205"/>
      <c r="DJ207" s="205"/>
      <c r="DK207" s="205"/>
      <c r="DL207" s="205"/>
      <c r="DM207" s="205"/>
      <c r="DN207" s="205"/>
      <c r="DO207" s="205"/>
      <c r="DP207" s="205"/>
      <c r="DQ207" s="205"/>
      <c r="DR207" s="205"/>
      <c r="DS207" s="205"/>
      <c r="DT207" s="205"/>
      <c r="DU207" s="205"/>
      <c r="DV207" s="205"/>
      <c r="DW207" s="205"/>
      <c r="DX207" s="205"/>
      <c r="DY207" s="205"/>
      <c r="DZ207" s="205"/>
      <c r="EA207" s="205"/>
      <c r="EB207" s="205"/>
      <c r="EC207" s="205"/>
      <c r="ED207" s="205"/>
      <c r="EE207" s="205"/>
      <c r="EF207" s="205"/>
      <c r="EG207" s="205"/>
      <c r="EH207" s="205"/>
      <c r="EI207" s="205"/>
      <c r="EJ207" s="205"/>
      <c r="EK207" s="205"/>
      <c r="EL207" s="205"/>
      <c r="EM207" s="205"/>
      <c r="EN207" s="205"/>
      <c r="EO207" s="205"/>
      <c r="EP207" s="205"/>
      <c r="EQ207" s="205"/>
      <c r="ER207" s="205"/>
      <c r="ES207" s="205"/>
      <c r="ET207" s="205"/>
      <c r="EU207" s="205"/>
      <c r="EV207" s="205"/>
      <c r="EW207" s="205"/>
      <c r="EX207" s="205"/>
      <c r="EY207" s="205"/>
      <c r="EZ207" s="205"/>
      <c r="FA207" s="205"/>
      <c r="FB207" s="205"/>
      <c r="FC207" s="205"/>
      <c r="FD207" s="205"/>
      <c r="FE207" s="205"/>
      <c r="FF207" s="205"/>
      <c r="FG207" s="112"/>
      <c r="FH207" s="110" t="s">
        <v>364</v>
      </c>
      <c r="FI207" s="111" t="s">
        <v>365</v>
      </c>
      <c r="FJ207" s="111"/>
      <c r="FK207" s="111" t="s">
        <v>455</v>
      </c>
      <c r="FL207" s="98">
        <f t="shared" si="40"/>
        <v>70</v>
      </c>
      <c r="FM207" s="5" t="s">
        <v>197</v>
      </c>
    </row>
    <row r="208" spans="1:169" s="5" customFormat="1" ht="15" customHeight="1">
      <c r="A208" s="107" t="s">
        <v>361</v>
      </c>
      <c r="B208" s="107" t="s">
        <v>361</v>
      </c>
      <c r="C208" s="107" t="s">
        <v>450</v>
      </c>
      <c r="D208" s="107" t="s">
        <v>63</v>
      </c>
      <c r="E208" s="108" t="s">
        <v>163</v>
      </c>
      <c r="F208" s="107" t="s">
        <v>363</v>
      </c>
      <c r="G208" s="107" t="s">
        <v>938</v>
      </c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5"/>
      <c r="AT208" s="215">
        <v>100</v>
      </c>
      <c r="AU208" s="205"/>
      <c r="AV208" s="205"/>
      <c r="AW208" s="205"/>
      <c r="AX208" s="205"/>
      <c r="AY208" s="205"/>
      <c r="AZ208" s="205"/>
      <c r="BA208" s="205"/>
      <c r="BB208" s="205"/>
      <c r="BC208" s="205"/>
      <c r="BD208" s="215">
        <v>150</v>
      </c>
      <c r="BE208" s="205"/>
      <c r="BF208" s="205"/>
      <c r="BG208" s="205"/>
      <c r="BH208" s="205"/>
      <c r="BI208" s="205"/>
      <c r="BJ208" s="205"/>
      <c r="BK208" s="205"/>
      <c r="BL208" s="205"/>
      <c r="BM208" s="205"/>
      <c r="BN208" s="205"/>
      <c r="BO208" s="205"/>
      <c r="BP208" s="205"/>
      <c r="BQ208" s="205"/>
      <c r="BR208" s="205"/>
      <c r="BS208" s="215">
        <v>100</v>
      </c>
      <c r="BT208" s="215">
        <v>20</v>
      </c>
      <c r="BU208" s="205"/>
      <c r="BV208" s="205"/>
      <c r="BW208" s="205"/>
      <c r="BX208" s="205"/>
      <c r="BY208" s="205"/>
      <c r="BZ208" s="205"/>
      <c r="CA208" s="205"/>
      <c r="CB208" s="205"/>
      <c r="CC208" s="215">
        <v>30</v>
      </c>
      <c r="CD208" s="205"/>
      <c r="CE208" s="205"/>
      <c r="CF208" s="215">
        <v>40</v>
      </c>
      <c r="CG208" s="205"/>
      <c r="CH208" s="205"/>
      <c r="CI208" s="205"/>
      <c r="CJ208" s="205"/>
      <c r="CK208" s="215">
        <v>20</v>
      </c>
      <c r="CL208" s="205"/>
      <c r="CM208" s="205"/>
      <c r="CN208" s="205"/>
      <c r="CO208" s="205"/>
      <c r="CP208" s="205"/>
      <c r="CQ208" s="205"/>
      <c r="CR208" s="205"/>
      <c r="CS208" s="205"/>
      <c r="CT208" s="205"/>
      <c r="CU208" s="205"/>
      <c r="CV208" s="205"/>
      <c r="CW208" s="205"/>
      <c r="CX208" s="205"/>
      <c r="CY208" s="205"/>
      <c r="CZ208" s="205"/>
      <c r="DA208" s="205"/>
      <c r="DB208" s="205"/>
      <c r="DC208" s="205"/>
      <c r="DD208" s="205"/>
      <c r="DE208" s="205"/>
      <c r="DF208" s="205"/>
      <c r="DG208" s="205"/>
      <c r="DH208" s="205"/>
      <c r="DI208" s="205"/>
      <c r="DJ208" s="205"/>
      <c r="DK208" s="205"/>
      <c r="DL208" s="205"/>
      <c r="DM208" s="205"/>
      <c r="DN208" s="205"/>
      <c r="DO208" s="205"/>
      <c r="DP208" s="205"/>
      <c r="DQ208" s="205"/>
      <c r="DR208" s="205"/>
      <c r="DS208" s="205"/>
      <c r="DT208" s="205"/>
      <c r="DU208" s="205"/>
      <c r="DV208" s="205"/>
      <c r="DW208" s="205"/>
      <c r="DX208" s="205"/>
      <c r="DY208" s="205"/>
      <c r="DZ208" s="205"/>
      <c r="EA208" s="205"/>
      <c r="EB208" s="205"/>
      <c r="EC208" s="205"/>
      <c r="ED208" s="205"/>
      <c r="EE208" s="205"/>
      <c r="EF208" s="205"/>
      <c r="EG208" s="205"/>
      <c r="EH208" s="205"/>
      <c r="EI208" s="205"/>
      <c r="EJ208" s="205"/>
      <c r="EK208" s="205"/>
      <c r="EL208" s="205"/>
      <c r="EM208" s="205"/>
      <c r="EN208" s="205"/>
      <c r="EO208" s="205"/>
      <c r="EP208" s="215">
        <v>20</v>
      </c>
      <c r="EQ208" s="205"/>
      <c r="ER208" s="205"/>
      <c r="ES208" s="205"/>
      <c r="ET208" s="205"/>
      <c r="EU208" s="205"/>
      <c r="EV208" s="205"/>
      <c r="EW208" s="205"/>
      <c r="EX208" s="205"/>
      <c r="EY208" s="205"/>
      <c r="EZ208" s="205"/>
      <c r="FA208" s="205"/>
      <c r="FB208" s="205"/>
      <c r="FC208" s="205"/>
      <c r="FD208" s="205"/>
      <c r="FE208" s="205"/>
      <c r="FF208" s="205"/>
      <c r="FG208" s="112"/>
      <c r="FH208" s="110" t="s">
        <v>364</v>
      </c>
      <c r="FI208" s="111" t="s">
        <v>365</v>
      </c>
      <c r="FJ208" s="111"/>
      <c r="FK208" s="111" t="s">
        <v>455</v>
      </c>
      <c r="FL208" s="98">
        <f t="shared" si="40"/>
        <v>480</v>
      </c>
      <c r="FM208" s="5" t="s">
        <v>197</v>
      </c>
    </row>
    <row r="209" spans="1:169" s="5" customFormat="1" ht="15" customHeight="1">
      <c r="A209" s="107" t="s">
        <v>361</v>
      </c>
      <c r="B209" s="107" t="s">
        <v>361</v>
      </c>
      <c r="C209" s="107" t="s">
        <v>450</v>
      </c>
      <c r="D209" s="107" t="s">
        <v>64</v>
      </c>
      <c r="E209" s="108" t="s">
        <v>872</v>
      </c>
      <c r="F209" s="107" t="s">
        <v>363</v>
      </c>
      <c r="G209" s="107" t="s">
        <v>939</v>
      </c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15">
        <v>70</v>
      </c>
      <c r="AN209" s="205"/>
      <c r="AO209" s="205"/>
      <c r="AP209" s="205"/>
      <c r="AQ209" s="205"/>
      <c r="AR209" s="205"/>
      <c r="AS209" s="205"/>
      <c r="AT209" s="205"/>
      <c r="AU209" s="205"/>
      <c r="AV209" s="205"/>
      <c r="AW209" s="205"/>
      <c r="AX209" s="205"/>
      <c r="AY209" s="205"/>
      <c r="AZ209" s="205"/>
      <c r="BA209" s="205"/>
      <c r="BB209" s="205"/>
      <c r="BC209" s="205"/>
      <c r="BD209" s="205"/>
      <c r="BE209" s="205"/>
      <c r="BF209" s="205"/>
      <c r="BG209" s="205"/>
      <c r="BH209" s="205"/>
      <c r="BI209" s="205"/>
      <c r="BJ209" s="205"/>
      <c r="BK209" s="205"/>
      <c r="BL209" s="205"/>
      <c r="BM209" s="205"/>
      <c r="BN209" s="205"/>
      <c r="BO209" s="205"/>
      <c r="BP209" s="205"/>
      <c r="BQ209" s="205"/>
      <c r="BR209" s="205"/>
      <c r="BS209" s="205"/>
      <c r="BT209" s="205"/>
      <c r="BU209" s="205"/>
      <c r="BV209" s="205"/>
      <c r="BW209" s="205"/>
      <c r="BX209" s="205"/>
      <c r="BY209" s="205"/>
      <c r="BZ209" s="205"/>
      <c r="CA209" s="205"/>
      <c r="CB209" s="205"/>
      <c r="CC209" s="205"/>
      <c r="CD209" s="205"/>
      <c r="CE209" s="205"/>
      <c r="CF209" s="205"/>
      <c r="CG209" s="205"/>
      <c r="CH209" s="205"/>
      <c r="CI209" s="205"/>
      <c r="CJ209" s="205"/>
      <c r="CK209" s="205"/>
      <c r="CL209" s="205"/>
      <c r="CM209" s="205"/>
      <c r="CN209" s="205"/>
      <c r="CO209" s="205"/>
      <c r="CP209" s="205"/>
      <c r="CQ209" s="205"/>
      <c r="CR209" s="205"/>
      <c r="CS209" s="205"/>
      <c r="CT209" s="205"/>
      <c r="CU209" s="205"/>
      <c r="CV209" s="205"/>
      <c r="CW209" s="205"/>
      <c r="CX209" s="205"/>
      <c r="CY209" s="205"/>
      <c r="CZ209" s="205"/>
      <c r="DA209" s="205"/>
      <c r="DB209" s="205"/>
      <c r="DC209" s="205"/>
      <c r="DD209" s="205"/>
      <c r="DE209" s="205"/>
      <c r="DF209" s="205"/>
      <c r="DG209" s="205"/>
      <c r="DH209" s="205"/>
      <c r="DI209" s="205"/>
      <c r="DJ209" s="205"/>
      <c r="DK209" s="205"/>
      <c r="DL209" s="205"/>
      <c r="DM209" s="205"/>
      <c r="DN209" s="205"/>
      <c r="DO209" s="205"/>
      <c r="DP209" s="205"/>
      <c r="DQ209" s="205"/>
      <c r="DR209" s="205"/>
      <c r="DS209" s="205"/>
      <c r="DT209" s="205"/>
      <c r="DU209" s="205"/>
      <c r="DV209" s="205"/>
      <c r="DW209" s="205"/>
      <c r="DX209" s="205"/>
      <c r="DY209" s="205"/>
      <c r="DZ209" s="205"/>
      <c r="EA209" s="205"/>
      <c r="EB209" s="205"/>
      <c r="EC209" s="205"/>
      <c r="ED209" s="205"/>
      <c r="EE209" s="205"/>
      <c r="EF209" s="205"/>
      <c r="EG209" s="205"/>
      <c r="EH209" s="205"/>
      <c r="EI209" s="205"/>
      <c r="EJ209" s="205"/>
      <c r="EK209" s="205"/>
      <c r="EL209" s="205"/>
      <c r="EM209" s="205"/>
      <c r="EN209" s="205"/>
      <c r="EO209" s="205"/>
      <c r="EP209" s="205"/>
      <c r="EQ209" s="205"/>
      <c r="ER209" s="205"/>
      <c r="ES209" s="205"/>
      <c r="ET209" s="205"/>
      <c r="EU209" s="205"/>
      <c r="EV209" s="205"/>
      <c r="EW209" s="205"/>
      <c r="EX209" s="205"/>
      <c r="EY209" s="205"/>
      <c r="EZ209" s="205"/>
      <c r="FA209" s="205"/>
      <c r="FB209" s="205"/>
      <c r="FC209" s="205"/>
      <c r="FD209" s="205"/>
      <c r="FE209" s="205"/>
      <c r="FF209" s="205"/>
      <c r="FG209" s="112"/>
      <c r="FH209" s="110" t="s">
        <v>364</v>
      </c>
      <c r="FI209" s="111" t="s">
        <v>365</v>
      </c>
      <c r="FJ209" s="111"/>
      <c r="FK209" s="111" t="s">
        <v>455</v>
      </c>
      <c r="FL209" s="98">
        <f t="shared" si="40"/>
        <v>70</v>
      </c>
      <c r="FM209" s="5" t="s">
        <v>197</v>
      </c>
    </row>
    <row r="210" spans="1:169" s="5" customFormat="1" ht="15" customHeight="1">
      <c r="A210" s="107" t="s">
        <v>361</v>
      </c>
      <c r="B210" s="107" t="s">
        <v>361</v>
      </c>
      <c r="C210" s="107" t="s">
        <v>450</v>
      </c>
      <c r="D210" s="107" t="s">
        <v>63</v>
      </c>
      <c r="E210" s="108" t="s">
        <v>872</v>
      </c>
      <c r="F210" s="107" t="s">
        <v>363</v>
      </c>
      <c r="G210" s="107" t="s">
        <v>939</v>
      </c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05"/>
      <c r="AT210" s="215">
        <v>50</v>
      </c>
      <c r="AU210" s="205"/>
      <c r="AV210" s="205"/>
      <c r="AW210" s="205"/>
      <c r="AX210" s="205"/>
      <c r="AY210" s="205"/>
      <c r="AZ210" s="205"/>
      <c r="BA210" s="205"/>
      <c r="BB210" s="205"/>
      <c r="BC210" s="205"/>
      <c r="BD210" s="215">
        <v>130</v>
      </c>
      <c r="BE210" s="205"/>
      <c r="BF210" s="205"/>
      <c r="BG210" s="205"/>
      <c r="BH210" s="205"/>
      <c r="BI210" s="205"/>
      <c r="BJ210" s="205"/>
      <c r="BK210" s="205"/>
      <c r="BL210" s="205"/>
      <c r="BM210" s="205"/>
      <c r="BN210" s="205"/>
      <c r="BO210" s="205"/>
      <c r="BP210" s="205"/>
      <c r="BQ210" s="205"/>
      <c r="BR210" s="205"/>
      <c r="BS210" s="215">
        <v>100</v>
      </c>
      <c r="BT210" s="215">
        <v>20</v>
      </c>
      <c r="BU210" s="205"/>
      <c r="BV210" s="205"/>
      <c r="BW210" s="205"/>
      <c r="BX210" s="205"/>
      <c r="BY210" s="205"/>
      <c r="BZ210" s="205"/>
      <c r="CA210" s="205"/>
      <c r="CB210" s="205"/>
      <c r="CC210" s="215">
        <v>20</v>
      </c>
      <c r="CD210" s="205"/>
      <c r="CE210" s="205"/>
      <c r="CF210" s="215">
        <v>40</v>
      </c>
      <c r="CG210" s="205"/>
      <c r="CH210" s="205"/>
      <c r="CI210" s="205"/>
      <c r="CJ210" s="205"/>
      <c r="CK210" s="205"/>
      <c r="CL210" s="205"/>
      <c r="CM210" s="205"/>
      <c r="CN210" s="205"/>
      <c r="CO210" s="205"/>
      <c r="CP210" s="205"/>
      <c r="CQ210" s="205"/>
      <c r="CR210" s="205"/>
      <c r="CS210" s="205"/>
      <c r="CT210" s="205"/>
      <c r="CU210" s="205"/>
      <c r="CV210" s="205"/>
      <c r="CW210" s="205"/>
      <c r="CX210" s="205"/>
      <c r="CY210" s="205"/>
      <c r="CZ210" s="205"/>
      <c r="DA210" s="205"/>
      <c r="DB210" s="205"/>
      <c r="DC210" s="205"/>
      <c r="DD210" s="205"/>
      <c r="DE210" s="205"/>
      <c r="DF210" s="205"/>
      <c r="DG210" s="205"/>
      <c r="DH210" s="205"/>
      <c r="DI210" s="205"/>
      <c r="DJ210" s="205"/>
      <c r="DK210" s="205"/>
      <c r="DL210" s="205"/>
      <c r="DM210" s="205"/>
      <c r="DN210" s="205"/>
      <c r="DO210" s="205"/>
      <c r="DP210" s="205"/>
      <c r="DQ210" s="205"/>
      <c r="DR210" s="205"/>
      <c r="DS210" s="205"/>
      <c r="DT210" s="205"/>
      <c r="DU210" s="205"/>
      <c r="DV210" s="205"/>
      <c r="DW210" s="205"/>
      <c r="DX210" s="205"/>
      <c r="DY210" s="205"/>
      <c r="DZ210" s="205"/>
      <c r="EA210" s="205"/>
      <c r="EB210" s="205"/>
      <c r="EC210" s="205"/>
      <c r="ED210" s="205"/>
      <c r="EE210" s="205"/>
      <c r="EF210" s="205"/>
      <c r="EG210" s="205"/>
      <c r="EH210" s="205"/>
      <c r="EI210" s="205"/>
      <c r="EJ210" s="205"/>
      <c r="EK210" s="205"/>
      <c r="EL210" s="205"/>
      <c r="EM210" s="205"/>
      <c r="EN210" s="205"/>
      <c r="EO210" s="205"/>
      <c r="EP210" s="215">
        <v>20</v>
      </c>
      <c r="EQ210" s="205"/>
      <c r="ER210" s="205"/>
      <c r="ES210" s="205"/>
      <c r="ET210" s="205"/>
      <c r="EU210" s="205"/>
      <c r="EV210" s="205"/>
      <c r="EW210" s="205"/>
      <c r="EX210" s="205"/>
      <c r="EY210" s="205"/>
      <c r="EZ210" s="205"/>
      <c r="FA210" s="205"/>
      <c r="FB210" s="205"/>
      <c r="FC210" s="205"/>
      <c r="FD210" s="205"/>
      <c r="FE210" s="205"/>
      <c r="FF210" s="205"/>
      <c r="FG210" s="112"/>
      <c r="FH210" s="110" t="s">
        <v>364</v>
      </c>
      <c r="FI210" s="111" t="s">
        <v>365</v>
      </c>
      <c r="FJ210" s="111"/>
      <c r="FK210" s="111" t="s">
        <v>455</v>
      </c>
      <c r="FL210" s="98">
        <f t="shared" si="40"/>
        <v>380</v>
      </c>
      <c r="FM210" s="5" t="s">
        <v>197</v>
      </c>
    </row>
    <row r="211" spans="1:169" s="5" customFormat="1" ht="15" customHeight="1">
      <c r="A211" s="107" t="s">
        <v>361</v>
      </c>
      <c r="B211" s="107" t="s">
        <v>367</v>
      </c>
      <c r="C211" s="107" t="s">
        <v>450</v>
      </c>
      <c r="D211" s="107" t="s">
        <v>64</v>
      </c>
      <c r="E211" s="108" t="s">
        <v>164</v>
      </c>
      <c r="F211" s="107" t="s">
        <v>363</v>
      </c>
      <c r="G211" s="107" t="s">
        <v>932</v>
      </c>
      <c r="H211" s="205"/>
      <c r="I211" s="206">
        <f>400-400</f>
        <v>0</v>
      </c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5"/>
      <c r="AP211" s="205"/>
      <c r="AQ211" s="205"/>
      <c r="AR211" s="205"/>
      <c r="AS211" s="205"/>
      <c r="AT211" s="205"/>
      <c r="AU211" s="205"/>
      <c r="AV211" s="205"/>
      <c r="AW211" s="205"/>
      <c r="AX211" s="205"/>
      <c r="AY211" s="205"/>
      <c r="AZ211" s="205"/>
      <c r="BA211" s="205"/>
      <c r="BB211" s="205"/>
      <c r="BC211" s="205"/>
      <c r="BD211" s="205"/>
      <c r="BE211" s="205"/>
      <c r="BF211" s="205"/>
      <c r="BG211" s="205"/>
      <c r="BH211" s="205"/>
      <c r="BI211" s="205"/>
      <c r="BJ211" s="205"/>
      <c r="BK211" s="205"/>
      <c r="BL211" s="205"/>
      <c r="BM211" s="205"/>
      <c r="BN211" s="205"/>
      <c r="BO211" s="205"/>
      <c r="BP211" s="205"/>
      <c r="BQ211" s="205"/>
      <c r="BR211" s="205"/>
      <c r="BS211" s="205"/>
      <c r="BT211" s="205"/>
      <c r="BU211" s="205"/>
      <c r="BV211" s="205"/>
      <c r="BW211" s="205"/>
      <c r="BX211" s="205"/>
      <c r="BY211" s="205"/>
      <c r="BZ211" s="205"/>
      <c r="CA211" s="205"/>
      <c r="CB211" s="205"/>
      <c r="CC211" s="205"/>
      <c r="CD211" s="205"/>
      <c r="CE211" s="205"/>
      <c r="CF211" s="205"/>
      <c r="CG211" s="205"/>
      <c r="CH211" s="205"/>
      <c r="CI211" s="205"/>
      <c r="CJ211" s="205"/>
      <c r="CK211" s="205"/>
      <c r="CL211" s="205"/>
      <c r="CM211" s="205"/>
      <c r="CN211" s="205"/>
      <c r="CO211" s="205"/>
      <c r="CP211" s="205"/>
      <c r="CQ211" s="205"/>
      <c r="CR211" s="205"/>
      <c r="CS211" s="205"/>
      <c r="CT211" s="205"/>
      <c r="CU211" s="205"/>
      <c r="CV211" s="205"/>
      <c r="CW211" s="205"/>
      <c r="CX211" s="205"/>
      <c r="CY211" s="205"/>
      <c r="CZ211" s="205"/>
      <c r="DA211" s="205"/>
      <c r="DB211" s="205"/>
      <c r="DC211" s="205"/>
      <c r="DD211" s="205"/>
      <c r="DE211" s="205"/>
      <c r="DF211" s="205"/>
      <c r="DG211" s="205"/>
      <c r="DH211" s="205"/>
      <c r="DI211" s="205"/>
      <c r="DJ211" s="205"/>
      <c r="DK211" s="205"/>
      <c r="DL211" s="205"/>
      <c r="DM211" s="205"/>
      <c r="DN211" s="205"/>
      <c r="DO211" s="205"/>
      <c r="DP211" s="206">
        <f>1000-1000</f>
        <v>0</v>
      </c>
      <c r="DQ211" s="205"/>
      <c r="DR211" s="12"/>
      <c r="DS211" s="205"/>
      <c r="DT211" s="205"/>
      <c r="DU211" s="205"/>
      <c r="DV211" s="205"/>
      <c r="DW211" s="205"/>
      <c r="DX211" s="205"/>
      <c r="DY211" s="205"/>
      <c r="DZ211" s="205"/>
      <c r="EA211" s="205"/>
      <c r="EB211" s="205"/>
      <c r="EC211" s="205"/>
      <c r="ED211" s="205"/>
      <c r="EE211" s="205"/>
      <c r="EF211" s="205"/>
      <c r="EG211" s="205"/>
      <c r="EH211" s="205"/>
      <c r="EI211" s="205"/>
      <c r="EJ211" s="205"/>
      <c r="EK211" s="205"/>
      <c r="EL211" s="205"/>
      <c r="EM211" s="205"/>
      <c r="EN211" s="205"/>
      <c r="EO211" s="205"/>
      <c r="EP211" s="205"/>
      <c r="EQ211" s="205"/>
      <c r="ER211" s="205"/>
      <c r="ES211" s="205"/>
      <c r="ET211" s="205"/>
      <c r="EU211" s="205"/>
      <c r="EV211" s="205"/>
      <c r="EW211" s="205"/>
      <c r="EX211" s="205"/>
      <c r="EY211" s="205"/>
      <c r="EZ211" s="205"/>
      <c r="FA211" s="205"/>
      <c r="FB211" s="205"/>
      <c r="FC211" s="205"/>
      <c r="FD211" s="205"/>
      <c r="FE211" s="205"/>
      <c r="FF211" s="205"/>
      <c r="FG211" s="112"/>
      <c r="FH211" s="110" t="s">
        <v>364</v>
      </c>
      <c r="FI211" s="111" t="s">
        <v>365</v>
      </c>
      <c r="FJ211" s="111"/>
      <c r="FK211" s="111" t="s">
        <v>455</v>
      </c>
      <c r="FL211" s="98">
        <f t="shared" ref="FL211:FL231" si="44">SUM(H211:FF211)</f>
        <v>0</v>
      </c>
      <c r="FM211" s="5" t="s">
        <v>197</v>
      </c>
    </row>
    <row r="212" spans="1:169" s="5" customFormat="1" ht="15" customHeight="1">
      <c r="A212" s="107" t="s">
        <v>361</v>
      </c>
      <c r="B212" s="107" t="s">
        <v>367</v>
      </c>
      <c r="C212" s="107" t="s">
        <v>450</v>
      </c>
      <c r="D212" s="107" t="s">
        <v>63</v>
      </c>
      <c r="E212" s="108" t="s">
        <v>164</v>
      </c>
      <c r="F212" s="107" t="s">
        <v>363</v>
      </c>
      <c r="G212" s="107" t="s">
        <v>940</v>
      </c>
      <c r="H212" s="205"/>
      <c r="I212" s="205"/>
      <c r="J212" s="205"/>
      <c r="K212" s="205"/>
      <c r="L212" s="206">
        <f>600-600</f>
        <v>0</v>
      </c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205"/>
      <c r="AL212" s="205"/>
      <c r="AM212" s="205"/>
      <c r="AN212" s="205"/>
      <c r="AO212" s="205"/>
      <c r="AP212" s="205"/>
      <c r="AQ212" s="205"/>
      <c r="AR212" s="205"/>
      <c r="AS212" s="205"/>
      <c r="AT212" s="205"/>
      <c r="AU212" s="205"/>
      <c r="AV212" s="205"/>
      <c r="AW212" s="205"/>
      <c r="AX212" s="205"/>
      <c r="AY212" s="205"/>
      <c r="AZ212" s="205"/>
      <c r="BA212" s="205"/>
      <c r="BB212" s="205"/>
      <c r="BC212" s="205"/>
      <c r="BD212" s="205"/>
      <c r="BE212" s="205"/>
      <c r="BF212" s="205"/>
      <c r="BG212" s="205"/>
      <c r="BH212" s="205"/>
      <c r="BI212" s="205"/>
      <c r="BJ212" s="205"/>
      <c r="BK212" s="205"/>
      <c r="BL212" s="205"/>
      <c r="BM212" s="205"/>
      <c r="BN212" s="205"/>
      <c r="BO212" s="205"/>
      <c r="BP212" s="205"/>
      <c r="BQ212" s="205"/>
      <c r="BR212" s="205"/>
      <c r="BS212" s="205"/>
      <c r="BT212" s="205"/>
      <c r="BU212" s="205"/>
      <c r="BV212" s="205"/>
      <c r="BW212" s="205"/>
      <c r="BX212" s="205"/>
      <c r="BY212" s="205"/>
      <c r="BZ212" s="205"/>
      <c r="CA212" s="205"/>
      <c r="CB212" s="205"/>
      <c r="CC212" s="205"/>
      <c r="CD212" s="205"/>
      <c r="CE212" s="205"/>
      <c r="CF212" s="205"/>
      <c r="CG212" s="205"/>
      <c r="CH212" s="205"/>
      <c r="CI212" s="205"/>
      <c r="CJ212" s="205"/>
      <c r="CK212" s="205"/>
      <c r="CL212" s="205"/>
      <c r="CM212" s="205"/>
      <c r="CN212" s="205"/>
      <c r="CO212" s="205"/>
      <c r="CP212" s="205"/>
      <c r="CQ212" s="205"/>
      <c r="CR212" s="205"/>
      <c r="CS212" s="205"/>
      <c r="CT212" s="205"/>
      <c r="CU212" s="205"/>
      <c r="CV212" s="205"/>
      <c r="CW212" s="205"/>
      <c r="CX212" s="205"/>
      <c r="CY212" s="205"/>
      <c r="CZ212" s="205"/>
      <c r="DA212" s="205"/>
      <c r="DB212" s="205"/>
      <c r="DC212" s="205"/>
      <c r="DD212" s="205"/>
      <c r="DE212" s="205"/>
      <c r="DF212" s="205"/>
      <c r="DG212" s="205"/>
      <c r="DH212" s="205"/>
      <c r="DI212" s="205"/>
      <c r="DJ212" s="205"/>
      <c r="DK212" s="205"/>
      <c r="DL212" s="205"/>
      <c r="DM212" s="205"/>
      <c r="DN212" s="205"/>
      <c r="DO212" s="205"/>
      <c r="DP212" s="205"/>
      <c r="DQ212" s="205"/>
      <c r="DR212" s="215">
        <f>1500-1300</f>
        <v>200</v>
      </c>
      <c r="DS212" s="205"/>
      <c r="DT212" s="205"/>
      <c r="DU212" s="205"/>
      <c r="DV212" s="205"/>
      <c r="DW212" s="205"/>
      <c r="DX212" s="205"/>
      <c r="DY212" s="205"/>
      <c r="DZ212" s="205"/>
      <c r="EA212" s="205"/>
      <c r="EB212" s="205"/>
      <c r="EC212" s="205"/>
      <c r="ED212" s="205"/>
      <c r="EE212" s="205"/>
      <c r="EF212" s="205"/>
      <c r="EG212" s="205"/>
      <c r="EH212" s="205"/>
      <c r="EI212" s="205"/>
      <c r="EJ212" s="205"/>
      <c r="EK212" s="205"/>
      <c r="EL212" s="205"/>
      <c r="EM212" s="205"/>
      <c r="EN212" s="205"/>
      <c r="EO212" s="205"/>
      <c r="EP212" s="205"/>
      <c r="EQ212" s="205"/>
      <c r="ER212" s="205"/>
      <c r="ES212" s="205"/>
      <c r="ET212" s="205"/>
      <c r="EU212" s="205"/>
      <c r="EV212" s="205"/>
      <c r="EW212" s="205"/>
      <c r="EX212" s="205"/>
      <c r="EY212" s="205"/>
      <c r="EZ212" s="205"/>
      <c r="FA212" s="205"/>
      <c r="FB212" s="205"/>
      <c r="FC212" s="205"/>
      <c r="FD212" s="205"/>
      <c r="FE212" s="205"/>
      <c r="FF212" s="205"/>
      <c r="FG212" s="112"/>
      <c r="FH212" s="110" t="s">
        <v>364</v>
      </c>
      <c r="FI212" s="111" t="s">
        <v>365</v>
      </c>
      <c r="FJ212" s="111"/>
      <c r="FK212" s="111" t="s">
        <v>455</v>
      </c>
      <c r="FL212" s="98">
        <f t="shared" si="44"/>
        <v>200</v>
      </c>
      <c r="FM212" s="5" t="s">
        <v>197</v>
      </c>
    </row>
    <row r="213" spans="1:169" s="5" customFormat="1" ht="15" customHeight="1">
      <c r="A213" s="107" t="s">
        <v>361</v>
      </c>
      <c r="B213" s="107" t="s">
        <v>367</v>
      </c>
      <c r="C213" s="107" t="s">
        <v>450</v>
      </c>
      <c r="D213" s="107" t="s">
        <v>65</v>
      </c>
      <c r="E213" s="108" t="s">
        <v>164</v>
      </c>
      <c r="F213" s="107" t="s">
        <v>363</v>
      </c>
      <c r="G213" s="107" t="s">
        <v>941</v>
      </c>
      <c r="H213" s="205"/>
      <c r="I213" s="205"/>
      <c r="J213" s="206">
        <f>400-400</f>
        <v>0</v>
      </c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205"/>
      <c r="AJ213" s="205"/>
      <c r="AK213" s="205"/>
      <c r="AL213" s="205"/>
      <c r="AM213" s="205"/>
      <c r="AN213" s="205"/>
      <c r="AO213" s="205"/>
      <c r="AP213" s="205"/>
      <c r="AQ213" s="205"/>
      <c r="AR213" s="205"/>
      <c r="AS213" s="205"/>
      <c r="AT213" s="205"/>
      <c r="AU213" s="205"/>
      <c r="AV213" s="205"/>
      <c r="AW213" s="205"/>
      <c r="AX213" s="205"/>
      <c r="AY213" s="205"/>
      <c r="AZ213" s="205"/>
      <c r="BA213" s="205"/>
      <c r="BB213" s="205"/>
      <c r="BC213" s="205"/>
      <c r="BD213" s="205"/>
      <c r="BE213" s="205"/>
      <c r="BF213" s="205"/>
      <c r="BG213" s="205"/>
      <c r="BH213" s="205"/>
      <c r="BI213" s="205"/>
      <c r="BJ213" s="205"/>
      <c r="BK213" s="205"/>
      <c r="BL213" s="205"/>
      <c r="BM213" s="205"/>
      <c r="BN213" s="205"/>
      <c r="BO213" s="205"/>
      <c r="BP213" s="205"/>
      <c r="BQ213" s="205"/>
      <c r="BR213" s="205"/>
      <c r="BS213" s="205"/>
      <c r="BT213" s="205"/>
      <c r="BU213" s="205"/>
      <c r="BV213" s="205"/>
      <c r="BW213" s="205"/>
      <c r="BX213" s="205"/>
      <c r="BY213" s="205"/>
      <c r="BZ213" s="205"/>
      <c r="CA213" s="205"/>
      <c r="CB213" s="205"/>
      <c r="CC213" s="205"/>
      <c r="CD213" s="205"/>
      <c r="CE213" s="205"/>
      <c r="CF213" s="205"/>
      <c r="CG213" s="205"/>
      <c r="CH213" s="205"/>
      <c r="CI213" s="205"/>
      <c r="CJ213" s="205"/>
      <c r="CK213" s="205"/>
      <c r="CL213" s="205"/>
      <c r="CM213" s="205"/>
      <c r="CN213" s="205"/>
      <c r="CO213" s="205"/>
      <c r="CP213" s="205"/>
      <c r="CQ213" s="215">
        <v>8</v>
      </c>
      <c r="CR213" s="205"/>
      <c r="CS213" s="205"/>
      <c r="CT213" s="205"/>
      <c r="CU213" s="205"/>
      <c r="CV213" s="205"/>
      <c r="CW213" s="205"/>
      <c r="CX213" s="205"/>
      <c r="CY213" s="205"/>
      <c r="CZ213" s="205"/>
      <c r="DA213" s="205"/>
      <c r="DB213" s="205"/>
      <c r="DC213" s="205"/>
      <c r="DD213" s="205"/>
      <c r="DE213" s="205"/>
      <c r="DF213" s="205"/>
      <c r="DG213" s="205"/>
      <c r="DH213" s="205"/>
      <c r="DI213" s="205"/>
      <c r="DJ213" s="205"/>
      <c r="DK213" s="205"/>
      <c r="DL213" s="205"/>
      <c r="DM213" s="205"/>
      <c r="DN213" s="205"/>
      <c r="DO213" s="205"/>
      <c r="DP213" s="205"/>
      <c r="DQ213" s="205"/>
      <c r="DR213" s="205"/>
      <c r="DS213" s="205"/>
      <c r="DT213" s="205"/>
      <c r="DU213" s="205"/>
      <c r="DV213" s="205"/>
      <c r="DW213" s="205"/>
      <c r="DX213" s="205"/>
      <c r="DY213" s="205"/>
      <c r="DZ213" s="205"/>
      <c r="EA213" s="205"/>
      <c r="EB213" s="205"/>
      <c r="EC213" s="205"/>
      <c r="ED213" s="205"/>
      <c r="EE213" s="205"/>
      <c r="EF213" s="205"/>
      <c r="EG213" s="205"/>
      <c r="EH213" s="205"/>
      <c r="EI213" s="205"/>
      <c r="EJ213" s="205"/>
      <c r="EK213" s="205"/>
      <c r="EL213" s="205"/>
      <c r="EM213" s="205"/>
      <c r="EN213" s="205"/>
      <c r="EO213" s="205"/>
      <c r="EP213" s="205"/>
      <c r="EQ213" s="205"/>
      <c r="ER213" s="205"/>
      <c r="ES213" s="205"/>
      <c r="ET213" s="205"/>
      <c r="EU213" s="205"/>
      <c r="EV213" s="205"/>
      <c r="EW213" s="205"/>
      <c r="EX213" s="205"/>
      <c r="EY213" s="205"/>
      <c r="EZ213" s="205"/>
      <c r="FA213" s="205"/>
      <c r="FB213" s="205"/>
      <c r="FC213" s="205"/>
      <c r="FD213" s="205"/>
      <c r="FE213" s="205"/>
      <c r="FF213" s="205"/>
      <c r="FG213" s="112"/>
      <c r="FH213" s="110" t="s">
        <v>364</v>
      </c>
      <c r="FI213" s="111" t="s">
        <v>365</v>
      </c>
      <c r="FJ213" s="111"/>
      <c r="FK213" s="111" t="s">
        <v>455</v>
      </c>
      <c r="FL213" s="98">
        <f t="shared" si="44"/>
        <v>8</v>
      </c>
      <c r="FM213" s="5" t="s">
        <v>197</v>
      </c>
    </row>
    <row r="214" spans="1:169" s="5" customFormat="1" ht="15" customHeight="1">
      <c r="A214" s="107" t="s">
        <v>368</v>
      </c>
      <c r="B214" s="107" t="s">
        <v>367</v>
      </c>
      <c r="C214" s="107" t="s">
        <v>450</v>
      </c>
      <c r="D214" s="107" t="s">
        <v>64</v>
      </c>
      <c r="E214" s="108" t="s">
        <v>163</v>
      </c>
      <c r="F214" s="107" t="s">
        <v>363</v>
      </c>
      <c r="G214" s="107" t="s">
        <v>932</v>
      </c>
      <c r="H214" s="205"/>
      <c r="I214" s="206">
        <f>400-400</f>
        <v>0</v>
      </c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  <c r="AC214" s="205"/>
      <c r="AD214" s="205"/>
      <c r="AE214" s="205"/>
      <c r="AF214" s="205"/>
      <c r="AG214" s="206">
        <f>500-500</f>
        <v>0</v>
      </c>
      <c r="AH214" s="205"/>
      <c r="AI214" s="205"/>
      <c r="AJ214" s="205"/>
      <c r="AK214" s="205"/>
      <c r="AL214" s="205"/>
      <c r="AM214" s="12"/>
      <c r="AN214" s="205"/>
      <c r="AO214" s="205"/>
      <c r="AP214" s="205"/>
      <c r="AQ214" s="205"/>
      <c r="AR214" s="205"/>
      <c r="AS214" s="205"/>
      <c r="AT214" s="205"/>
      <c r="AU214" s="205"/>
      <c r="AV214" s="205"/>
      <c r="AW214" s="205"/>
      <c r="AX214" s="205"/>
      <c r="AY214" s="205"/>
      <c r="AZ214" s="205"/>
      <c r="BA214" s="205"/>
      <c r="BB214" s="205"/>
      <c r="BC214" s="205"/>
      <c r="BD214" s="206">
        <f>600-600</f>
        <v>0</v>
      </c>
      <c r="BE214" s="205"/>
      <c r="BF214" s="205"/>
      <c r="BG214" s="205"/>
      <c r="BH214" s="205"/>
      <c r="BI214" s="205"/>
      <c r="BJ214" s="205"/>
      <c r="BK214" s="205"/>
      <c r="BL214" s="205"/>
      <c r="BM214" s="205"/>
      <c r="BN214" s="205"/>
      <c r="BO214" s="205"/>
      <c r="BP214" s="205"/>
      <c r="BQ214" s="205"/>
      <c r="BR214" s="205"/>
      <c r="BS214" s="205"/>
      <c r="BT214" s="205"/>
      <c r="BU214" s="205"/>
      <c r="BV214" s="205"/>
      <c r="BW214" s="205"/>
      <c r="BX214" s="205"/>
      <c r="BY214" s="205"/>
      <c r="BZ214" s="205"/>
      <c r="CA214" s="205"/>
      <c r="CB214" s="205"/>
      <c r="CC214" s="205"/>
      <c r="CD214" s="205"/>
      <c r="CE214" s="205"/>
      <c r="CF214" s="205"/>
      <c r="CG214" s="205"/>
      <c r="CH214" s="205"/>
      <c r="CI214" s="205"/>
      <c r="CJ214" s="205"/>
      <c r="CK214" s="205"/>
      <c r="CL214" s="205"/>
      <c r="CM214" s="205"/>
      <c r="CN214" s="205"/>
      <c r="CO214" s="205"/>
      <c r="CP214" s="205"/>
      <c r="CQ214" s="205"/>
      <c r="CR214" s="205"/>
      <c r="CS214" s="205"/>
      <c r="CT214" s="205"/>
      <c r="CU214" s="205"/>
      <c r="CV214" s="205"/>
      <c r="CW214" s="205"/>
      <c r="CX214" s="205"/>
      <c r="CY214" s="205"/>
      <c r="CZ214" s="205"/>
      <c r="DA214" s="205"/>
      <c r="DB214" s="205"/>
      <c r="DC214" s="205"/>
      <c r="DD214" s="205"/>
      <c r="DE214" s="205"/>
      <c r="DF214" s="205"/>
      <c r="DG214" s="205"/>
      <c r="DH214" s="205"/>
      <c r="DI214" s="205"/>
      <c r="DJ214" s="205"/>
      <c r="DK214" s="205"/>
      <c r="DL214" s="205"/>
      <c r="DM214" s="205"/>
      <c r="DN214" s="205"/>
      <c r="DO214" s="205"/>
      <c r="DP214" s="206">
        <f>300-300</f>
        <v>0</v>
      </c>
      <c r="DQ214" s="205"/>
      <c r="DR214" s="205"/>
      <c r="DS214" s="205"/>
      <c r="DT214" s="206">
        <f>300-300</f>
        <v>0</v>
      </c>
      <c r="DU214" s="205"/>
      <c r="DV214" s="205"/>
      <c r="DW214" s="205"/>
      <c r="DX214" s="205"/>
      <c r="DY214" s="205"/>
      <c r="DZ214" s="205"/>
      <c r="EA214" s="205"/>
      <c r="EB214" s="205"/>
      <c r="EC214" s="205"/>
      <c r="ED214" s="205"/>
      <c r="EE214" s="205"/>
      <c r="EF214" s="205"/>
      <c r="EG214" s="205"/>
      <c r="EH214" s="205"/>
      <c r="EI214" s="205"/>
      <c r="EJ214" s="205"/>
      <c r="EK214" s="205"/>
      <c r="EL214" s="205"/>
      <c r="EM214" s="205"/>
      <c r="EN214" s="205"/>
      <c r="EO214" s="205"/>
      <c r="EP214" s="205"/>
      <c r="EQ214" s="205"/>
      <c r="ER214" s="205"/>
      <c r="ES214" s="205"/>
      <c r="ET214" s="205"/>
      <c r="EU214" s="205"/>
      <c r="EV214" s="205"/>
      <c r="EW214" s="205"/>
      <c r="EX214" s="205"/>
      <c r="EY214" s="205"/>
      <c r="EZ214" s="205"/>
      <c r="FA214" s="205"/>
      <c r="FB214" s="205"/>
      <c r="FC214" s="205"/>
      <c r="FD214" s="205"/>
      <c r="FE214" s="205"/>
      <c r="FF214" s="205"/>
      <c r="FG214" s="112"/>
      <c r="FH214" s="110" t="s">
        <v>364</v>
      </c>
      <c r="FI214" s="111" t="s">
        <v>365</v>
      </c>
      <c r="FJ214" s="111"/>
      <c r="FK214" s="111" t="s">
        <v>455</v>
      </c>
      <c r="FL214" s="98">
        <f>SUM(H214:FF214)</f>
        <v>0</v>
      </c>
      <c r="FM214" s="5" t="s">
        <v>197</v>
      </c>
    </row>
    <row r="215" spans="1:169" s="5" customFormat="1" ht="15" customHeight="1">
      <c r="A215" s="107" t="s">
        <v>368</v>
      </c>
      <c r="B215" s="107" t="s">
        <v>367</v>
      </c>
      <c r="C215" s="107" t="s">
        <v>450</v>
      </c>
      <c r="D215" s="107" t="s">
        <v>63</v>
      </c>
      <c r="E215" s="108" t="s">
        <v>163</v>
      </c>
      <c r="F215" s="107" t="s">
        <v>363</v>
      </c>
      <c r="G215" s="107" t="s">
        <v>932</v>
      </c>
      <c r="H215" s="206">
        <f>20-20</f>
        <v>0</v>
      </c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205"/>
      <c r="AB215" s="206">
        <f>500-500</f>
        <v>0</v>
      </c>
      <c r="AC215" s="206">
        <f>400-400</f>
        <v>0</v>
      </c>
      <c r="AD215" s="205"/>
      <c r="AE215" s="206">
        <f>500-500</f>
        <v>0</v>
      </c>
      <c r="AF215" s="205"/>
      <c r="AG215" s="205"/>
      <c r="AH215" s="205"/>
      <c r="AI215" s="205"/>
      <c r="AJ215" s="205"/>
      <c r="AK215" s="205"/>
      <c r="AL215" s="205"/>
      <c r="AM215" s="12"/>
      <c r="AN215" s="205"/>
      <c r="AO215" s="205"/>
      <c r="AP215" s="205"/>
      <c r="AQ215" s="205"/>
      <c r="AR215" s="205"/>
      <c r="AS215" s="205"/>
      <c r="AT215" s="206">
        <f>500-500</f>
        <v>0</v>
      </c>
      <c r="AU215" s="205"/>
      <c r="AV215" s="205"/>
      <c r="AW215" s="205"/>
      <c r="AX215" s="205"/>
      <c r="AY215" s="205"/>
      <c r="AZ215" s="205"/>
      <c r="BA215" s="205"/>
      <c r="BB215" s="205"/>
      <c r="BC215" s="205"/>
      <c r="BD215" s="205"/>
      <c r="BE215" s="205"/>
      <c r="BF215" s="205"/>
      <c r="BG215" s="205"/>
      <c r="BH215" s="205"/>
      <c r="BI215" s="205"/>
      <c r="BJ215" s="205"/>
      <c r="BK215" s="205"/>
      <c r="BL215" s="205"/>
      <c r="BM215" s="205"/>
      <c r="BN215" s="205"/>
      <c r="BO215" s="205"/>
      <c r="BP215" s="205"/>
      <c r="BQ215" s="205"/>
      <c r="BR215" s="205"/>
      <c r="BS215" s="205"/>
      <c r="BT215" s="205"/>
      <c r="BU215" s="205"/>
      <c r="BV215" s="205"/>
      <c r="BW215" s="205"/>
      <c r="BX215" s="205"/>
      <c r="BY215" s="205"/>
      <c r="BZ215" s="205"/>
      <c r="CA215" s="205"/>
      <c r="CB215" s="205"/>
      <c r="CC215" s="205"/>
      <c r="CD215" s="205"/>
      <c r="CE215" s="205"/>
      <c r="CF215" s="205"/>
      <c r="CG215" s="205"/>
      <c r="CH215" s="205"/>
      <c r="CI215" s="205"/>
      <c r="CJ215" s="205"/>
      <c r="CK215" s="205"/>
      <c r="CL215" s="205"/>
      <c r="CM215" s="205"/>
      <c r="CN215" s="205"/>
      <c r="CO215" s="205"/>
      <c r="CP215" s="205"/>
      <c r="CQ215" s="205"/>
      <c r="CR215" s="205"/>
      <c r="CS215" s="205"/>
      <c r="CT215" s="205"/>
      <c r="CU215" s="205"/>
      <c r="CV215" s="205"/>
      <c r="CW215" s="205"/>
      <c r="CX215" s="205"/>
      <c r="CY215" s="205"/>
      <c r="CZ215" s="205"/>
      <c r="DA215" s="205"/>
      <c r="DB215" s="205"/>
      <c r="DC215" s="205"/>
      <c r="DD215" s="205"/>
      <c r="DE215" s="205"/>
      <c r="DF215" s="205"/>
      <c r="DG215" s="205"/>
      <c r="DH215" s="205"/>
      <c r="DI215" s="205"/>
      <c r="DJ215" s="205"/>
      <c r="DK215" s="205"/>
      <c r="DL215" s="205"/>
      <c r="DM215" s="205"/>
      <c r="DN215" s="205"/>
      <c r="DO215" s="205"/>
      <c r="DP215" s="205"/>
      <c r="DQ215" s="206">
        <f>200-200+6-6</f>
        <v>0</v>
      </c>
      <c r="DR215" s="205"/>
      <c r="DS215" s="206">
        <f>300-300</f>
        <v>0</v>
      </c>
      <c r="DT215" s="205"/>
      <c r="DU215" s="205"/>
      <c r="DV215" s="205"/>
      <c r="DW215" s="205"/>
      <c r="DX215" s="205"/>
      <c r="DY215" s="205"/>
      <c r="DZ215" s="205"/>
      <c r="EA215" s="205"/>
      <c r="EB215" s="205"/>
      <c r="EC215" s="205"/>
      <c r="ED215" s="205"/>
      <c r="EE215" s="205"/>
      <c r="EF215" s="205"/>
      <c r="EG215" s="205"/>
      <c r="EH215" s="205"/>
      <c r="EI215" s="205"/>
      <c r="EJ215" s="205"/>
      <c r="EK215" s="205"/>
      <c r="EL215" s="205"/>
      <c r="EM215" s="205"/>
      <c r="EN215" s="205"/>
      <c r="EO215" s="205"/>
      <c r="EP215" s="205"/>
      <c r="EQ215" s="205"/>
      <c r="ER215" s="205"/>
      <c r="ES215" s="205"/>
      <c r="ET215" s="205"/>
      <c r="EU215" s="205"/>
      <c r="EV215" s="205"/>
      <c r="EW215" s="205"/>
      <c r="EX215" s="205"/>
      <c r="EY215" s="205"/>
      <c r="EZ215" s="205"/>
      <c r="FA215" s="205"/>
      <c r="FB215" s="205"/>
      <c r="FC215" s="206">
        <f>500-500</f>
        <v>0</v>
      </c>
      <c r="FD215" s="206">
        <f>500-500</f>
        <v>0</v>
      </c>
      <c r="FE215" s="205"/>
      <c r="FF215" s="205"/>
      <c r="FG215" s="112"/>
      <c r="FH215" s="110" t="s">
        <v>364</v>
      </c>
      <c r="FI215" s="111" t="s">
        <v>365</v>
      </c>
      <c r="FJ215" s="111"/>
      <c r="FK215" s="111" t="s">
        <v>455</v>
      </c>
      <c r="FL215" s="98">
        <f>SUM(H215:FF215)</f>
        <v>0</v>
      </c>
      <c r="FM215" s="5" t="s">
        <v>197</v>
      </c>
    </row>
    <row r="216" spans="1:169" s="5" customFormat="1" ht="15" customHeight="1">
      <c r="A216" s="107" t="s">
        <v>368</v>
      </c>
      <c r="B216" s="107" t="s">
        <v>367</v>
      </c>
      <c r="C216" s="107" t="s">
        <v>450</v>
      </c>
      <c r="D216" s="107" t="s">
        <v>65</v>
      </c>
      <c r="E216" s="108" t="s">
        <v>163</v>
      </c>
      <c r="F216" s="107" t="s">
        <v>363</v>
      </c>
      <c r="G216" s="107" t="s">
        <v>942</v>
      </c>
      <c r="H216" s="205"/>
      <c r="I216" s="205"/>
      <c r="J216" s="206">
        <f>400-400</f>
        <v>0</v>
      </c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  <c r="AC216" s="205"/>
      <c r="AD216" s="205"/>
      <c r="AE216" s="205"/>
      <c r="AF216" s="205"/>
      <c r="AG216" s="205"/>
      <c r="AH216" s="205"/>
      <c r="AI216" s="205"/>
      <c r="AJ216" s="205"/>
      <c r="AK216" s="205"/>
      <c r="AL216" s="205"/>
      <c r="AM216" s="205"/>
      <c r="AN216" s="205"/>
      <c r="AO216" s="205"/>
      <c r="AP216" s="205"/>
      <c r="AQ216" s="205"/>
      <c r="AR216" s="205"/>
      <c r="AS216" s="205"/>
      <c r="AT216" s="205"/>
      <c r="AU216" s="205"/>
      <c r="AV216" s="205"/>
      <c r="AW216" s="205"/>
      <c r="AX216" s="205"/>
      <c r="AY216" s="205"/>
      <c r="AZ216" s="205"/>
      <c r="BA216" s="205"/>
      <c r="BB216" s="205"/>
      <c r="BC216" s="205"/>
      <c r="BD216" s="205"/>
      <c r="BE216" s="205"/>
      <c r="BF216" s="205"/>
      <c r="BG216" s="205"/>
      <c r="BH216" s="205"/>
      <c r="BI216" s="205"/>
      <c r="BJ216" s="205"/>
      <c r="BK216" s="205"/>
      <c r="BL216" s="205"/>
      <c r="BM216" s="205"/>
      <c r="BN216" s="205"/>
      <c r="BO216" s="205"/>
      <c r="BP216" s="205"/>
      <c r="BQ216" s="205"/>
      <c r="BR216" s="205"/>
      <c r="BS216" s="205"/>
      <c r="BT216" s="205"/>
      <c r="BU216" s="205"/>
      <c r="BV216" s="205"/>
      <c r="BW216" s="205"/>
      <c r="BX216" s="205"/>
      <c r="BY216" s="205"/>
      <c r="BZ216" s="205"/>
      <c r="CA216" s="205"/>
      <c r="CB216" s="205"/>
      <c r="CC216" s="205"/>
      <c r="CD216" s="205"/>
      <c r="CE216" s="205"/>
      <c r="CF216" s="205"/>
      <c r="CG216" s="205"/>
      <c r="CH216" s="205"/>
      <c r="CI216" s="205"/>
      <c r="CJ216" s="205"/>
      <c r="CK216" s="205"/>
      <c r="CL216" s="205"/>
      <c r="CM216" s="205"/>
      <c r="CN216" s="205"/>
      <c r="CO216" s="205"/>
      <c r="CP216" s="205"/>
      <c r="CQ216" s="215">
        <v>6</v>
      </c>
      <c r="CR216" s="205"/>
      <c r="CS216" s="205"/>
      <c r="CT216" s="205"/>
      <c r="CU216" s="205"/>
      <c r="CV216" s="205"/>
      <c r="CW216" s="205"/>
      <c r="CX216" s="205"/>
      <c r="CY216" s="205"/>
      <c r="CZ216" s="205"/>
      <c r="DA216" s="205"/>
      <c r="DB216" s="205"/>
      <c r="DC216" s="205"/>
      <c r="DD216" s="205"/>
      <c r="DE216" s="205"/>
      <c r="DF216" s="205"/>
      <c r="DG216" s="205"/>
      <c r="DH216" s="205"/>
      <c r="DI216" s="205"/>
      <c r="DJ216" s="205"/>
      <c r="DK216" s="205"/>
      <c r="DL216" s="205"/>
      <c r="DM216" s="205"/>
      <c r="DN216" s="205"/>
      <c r="DO216" s="205"/>
      <c r="DP216" s="205"/>
      <c r="DQ216" s="205"/>
      <c r="DR216" s="205"/>
      <c r="DS216" s="205"/>
      <c r="DT216" s="205"/>
      <c r="DU216" s="205"/>
      <c r="DV216" s="205"/>
      <c r="DW216" s="205"/>
      <c r="DX216" s="205"/>
      <c r="DY216" s="205"/>
      <c r="DZ216" s="205"/>
      <c r="EA216" s="205"/>
      <c r="EB216" s="205"/>
      <c r="EC216" s="205"/>
      <c r="ED216" s="205"/>
      <c r="EE216" s="205"/>
      <c r="EF216" s="205"/>
      <c r="EG216" s="205"/>
      <c r="EH216" s="205"/>
      <c r="EI216" s="205"/>
      <c r="EJ216" s="205"/>
      <c r="EK216" s="205"/>
      <c r="EL216" s="205"/>
      <c r="EM216" s="205"/>
      <c r="EN216" s="205"/>
      <c r="EO216" s="205"/>
      <c r="EP216" s="205"/>
      <c r="EQ216" s="205"/>
      <c r="ER216" s="205"/>
      <c r="ES216" s="205"/>
      <c r="ET216" s="205"/>
      <c r="EU216" s="205"/>
      <c r="EV216" s="205"/>
      <c r="EW216" s="205"/>
      <c r="EX216" s="205"/>
      <c r="EY216" s="205"/>
      <c r="EZ216" s="205"/>
      <c r="FA216" s="205"/>
      <c r="FB216" s="205"/>
      <c r="FC216" s="205"/>
      <c r="FD216" s="205"/>
      <c r="FE216" s="205"/>
      <c r="FF216" s="205"/>
      <c r="FG216" s="112"/>
      <c r="FH216" s="110" t="s">
        <v>364</v>
      </c>
      <c r="FI216" s="111" t="s">
        <v>365</v>
      </c>
      <c r="FJ216" s="111"/>
      <c r="FK216" s="111" t="s">
        <v>455</v>
      </c>
      <c r="FL216" s="98">
        <f>SUM(H216:FF216)</f>
        <v>6</v>
      </c>
      <c r="FM216" s="5" t="s">
        <v>197</v>
      </c>
    </row>
    <row r="217" spans="1:169" s="5" customFormat="1" ht="15" customHeight="1">
      <c r="A217" s="107" t="s">
        <v>378</v>
      </c>
      <c r="B217" s="107" t="s">
        <v>367</v>
      </c>
      <c r="C217" s="107" t="s">
        <v>450</v>
      </c>
      <c r="D217" s="107" t="s">
        <v>64</v>
      </c>
      <c r="E217" s="108" t="s">
        <v>173</v>
      </c>
      <c r="F217" s="107" t="s">
        <v>363</v>
      </c>
      <c r="G217" s="107" t="s">
        <v>958</v>
      </c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99">
        <f>3000-3000</f>
        <v>0</v>
      </c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  <c r="BH217" s="109"/>
      <c r="BI217" s="109"/>
      <c r="BJ217" s="109"/>
      <c r="BK217" s="109"/>
      <c r="BL217" s="109"/>
      <c r="BM217" s="109"/>
      <c r="BN217" s="109"/>
      <c r="BO217" s="109"/>
      <c r="BP217" s="109"/>
      <c r="BQ217" s="109"/>
      <c r="BR217" s="109"/>
      <c r="BS217" s="109"/>
      <c r="BT217" s="109"/>
      <c r="BU217" s="109"/>
      <c r="BV217" s="109"/>
      <c r="BW217" s="109"/>
      <c r="BX217" s="109"/>
      <c r="BY217" s="109"/>
      <c r="BZ217" s="109"/>
      <c r="CA217" s="109"/>
      <c r="CB217" s="109"/>
      <c r="CC217" s="109"/>
      <c r="CD217" s="109"/>
      <c r="CE217" s="109"/>
      <c r="CF217" s="109"/>
      <c r="CG217" s="109"/>
      <c r="CH217" s="109"/>
      <c r="CI217" s="109"/>
      <c r="CJ217" s="109"/>
      <c r="CK217" s="109"/>
      <c r="CL217" s="109"/>
      <c r="CM217" s="109"/>
      <c r="CN217" s="109"/>
      <c r="CO217" s="109"/>
      <c r="CP217" s="109"/>
      <c r="CQ217" s="109"/>
      <c r="CR217" s="109"/>
      <c r="CS217" s="109"/>
      <c r="CT217" s="109"/>
      <c r="CU217" s="109"/>
      <c r="CV217" s="109"/>
      <c r="CW217" s="109"/>
      <c r="CX217" s="109"/>
      <c r="CY217" s="109"/>
      <c r="CZ217" s="109"/>
      <c r="DA217" s="109"/>
      <c r="DB217" s="109"/>
      <c r="DC217" s="109"/>
      <c r="DD217" s="109"/>
      <c r="DE217" s="109"/>
      <c r="DF217" s="109"/>
      <c r="DG217" s="109"/>
      <c r="DH217" s="109"/>
      <c r="DI217" s="109"/>
      <c r="DJ217" s="109"/>
      <c r="DK217" s="109"/>
      <c r="DL217" s="109"/>
      <c r="DM217" s="109"/>
      <c r="DN217" s="109"/>
      <c r="DO217" s="109"/>
      <c r="DP217" s="109"/>
      <c r="DQ217" s="109"/>
      <c r="DR217" s="109"/>
      <c r="DS217" s="109"/>
      <c r="DT217" s="109"/>
      <c r="DU217" s="109"/>
      <c r="DV217" s="109"/>
      <c r="DW217" s="109"/>
      <c r="DX217" s="109"/>
      <c r="DY217" s="109"/>
      <c r="DZ217" s="109"/>
      <c r="EA217" s="109"/>
      <c r="EB217" s="109"/>
      <c r="EC217" s="109"/>
      <c r="ED217" s="109"/>
      <c r="EE217" s="109"/>
      <c r="EF217" s="109"/>
      <c r="EG217" s="109"/>
      <c r="EH217" s="109"/>
      <c r="EI217" s="109"/>
      <c r="EJ217" s="109"/>
      <c r="EK217" s="109"/>
      <c r="EL217" s="109"/>
      <c r="EM217" s="109"/>
      <c r="EN217" s="109"/>
      <c r="EO217" s="109"/>
      <c r="EP217" s="109"/>
      <c r="EQ217" s="109"/>
      <c r="ER217" s="109"/>
      <c r="ES217" s="109"/>
      <c r="ET217" s="109"/>
      <c r="EU217" s="109"/>
      <c r="EV217" s="109"/>
      <c r="EW217" s="109"/>
      <c r="EX217" s="109"/>
      <c r="EY217" s="109"/>
      <c r="EZ217" s="109"/>
      <c r="FA217" s="109"/>
      <c r="FB217" s="109"/>
      <c r="FC217" s="109"/>
      <c r="FD217" s="109"/>
      <c r="FE217" s="109"/>
      <c r="FF217" s="109"/>
      <c r="FG217" s="112"/>
      <c r="FH217" s="110" t="s">
        <v>364</v>
      </c>
      <c r="FI217" s="111" t="s">
        <v>365</v>
      </c>
      <c r="FJ217" s="111"/>
      <c r="FK217" s="111" t="s">
        <v>460</v>
      </c>
      <c r="FL217" s="98">
        <f t="shared" si="44"/>
        <v>0</v>
      </c>
      <c r="FM217" s="5" t="s">
        <v>200</v>
      </c>
    </row>
    <row r="218" spans="1:169" s="5" customFormat="1" ht="15" customHeight="1">
      <c r="A218" s="107" t="s">
        <v>378</v>
      </c>
      <c r="B218" s="107" t="s">
        <v>367</v>
      </c>
      <c r="C218" s="107" t="s">
        <v>450</v>
      </c>
      <c r="D218" s="107" t="s">
        <v>63</v>
      </c>
      <c r="E218" s="108" t="s">
        <v>173</v>
      </c>
      <c r="F218" s="107" t="s">
        <v>363</v>
      </c>
      <c r="G218" s="107" t="s">
        <v>959</v>
      </c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230">
        <v>300</v>
      </c>
      <c r="AP218" s="109"/>
      <c r="AQ218" s="109"/>
      <c r="AR218" s="109"/>
      <c r="AS218" s="109"/>
      <c r="AT218" s="199">
        <f>3000-3000</f>
        <v>0</v>
      </c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  <c r="BH218" s="109"/>
      <c r="BI218" s="109"/>
      <c r="BJ218" s="109"/>
      <c r="BK218" s="109"/>
      <c r="BL218" s="109"/>
      <c r="BM218" s="109"/>
      <c r="BN218" s="109"/>
      <c r="BO218" s="109"/>
      <c r="BP218" s="109"/>
      <c r="BQ218" s="109"/>
      <c r="BR218" s="109"/>
      <c r="BS218" s="109"/>
      <c r="BT218" s="109"/>
      <c r="BU218" s="109"/>
      <c r="BV218" s="109"/>
      <c r="BW218" s="109"/>
      <c r="BX218" s="109"/>
      <c r="BY218" s="109"/>
      <c r="BZ218" s="109"/>
      <c r="CA218" s="109"/>
      <c r="CB218" s="109"/>
      <c r="CC218" s="109"/>
      <c r="CD218" s="109"/>
      <c r="CE218" s="109"/>
      <c r="CF218" s="109"/>
      <c r="CG218" s="109"/>
      <c r="CH218" s="109"/>
      <c r="CI218" s="109"/>
      <c r="CJ218" s="109"/>
      <c r="CK218" s="109"/>
      <c r="CL218" s="109"/>
      <c r="CM218" s="109"/>
      <c r="CN218" s="109"/>
      <c r="CO218" s="109"/>
      <c r="CP218" s="109"/>
      <c r="CQ218" s="109"/>
      <c r="CR218" s="109"/>
      <c r="CS218" s="109"/>
      <c r="CT218" s="109"/>
      <c r="CU218" s="109"/>
      <c r="CV218" s="109"/>
      <c r="CW218" s="109"/>
      <c r="CX218" s="109"/>
      <c r="CY218" s="109"/>
      <c r="CZ218" s="109"/>
      <c r="DA218" s="109"/>
      <c r="DB218" s="109"/>
      <c r="DC218" s="109"/>
      <c r="DD218" s="109"/>
      <c r="DE218" s="109"/>
      <c r="DF218" s="109"/>
      <c r="DG218" s="109"/>
      <c r="DH218" s="109"/>
      <c r="DI218" s="109"/>
      <c r="DJ218" s="109"/>
      <c r="DK218" s="230">
        <v>10</v>
      </c>
      <c r="DL218" s="109"/>
      <c r="DM218" s="109"/>
      <c r="DN218" s="109"/>
      <c r="DO218" s="109"/>
      <c r="DP218" s="109"/>
      <c r="DQ218" s="109"/>
      <c r="DR218" s="109"/>
      <c r="DS218" s="109"/>
      <c r="DT218" s="109"/>
      <c r="DU218" s="109"/>
      <c r="DV218" s="109"/>
      <c r="DW218" s="109"/>
      <c r="DX218" s="109"/>
      <c r="DY218" s="109"/>
      <c r="DZ218" s="109"/>
      <c r="EA218" s="109"/>
      <c r="EB218" s="109"/>
      <c r="EC218" s="109"/>
      <c r="ED218" s="109"/>
      <c r="EE218" s="109"/>
      <c r="EF218" s="109"/>
      <c r="EG218" s="109"/>
      <c r="EH218" s="199">
        <f>2000-2000</f>
        <v>0</v>
      </c>
      <c r="EI218" s="109"/>
      <c r="EJ218" s="199">
        <f>2000-2000</f>
        <v>0</v>
      </c>
      <c r="EK218" s="109"/>
      <c r="EL218" s="109"/>
      <c r="EM218" s="109"/>
      <c r="EN218" s="109"/>
      <c r="EO218" s="109"/>
      <c r="EP218" s="109"/>
      <c r="EQ218" s="109"/>
      <c r="ER218" s="109"/>
      <c r="ES218" s="109"/>
      <c r="ET218" s="109"/>
      <c r="EU218" s="109"/>
      <c r="EV218" s="109"/>
      <c r="EW218" s="109"/>
      <c r="EX218" s="109"/>
      <c r="EY218" s="109"/>
      <c r="EZ218" s="109"/>
      <c r="FA218" s="109"/>
      <c r="FB218" s="109"/>
      <c r="FC218" s="230">
        <f>3000-3000+60</f>
        <v>60</v>
      </c>
      <c r="FD218" s="199">
        <f>3000-3000</f>
        <v>0</v>
      </c>
      <c r="FE218" s="109"/>
      <c r="FF218" s="109"/>
      <c r="FG218" s="112"/>
      <c r="FH218" s="110" t="s">
        <v>364</v>
      </c>
      <c r="FI218" s="111" t="s">
        <v>365</v>
      </c>
      <c r="FJ218" s="111"/>
      <c r="FK218" s="111" t="s">
        <v>460</v>
      </c>
      <c r="FL218" s="98">
        <f t="shared" si="44"/>
        <v>370</v>
      </c>
      <c r="FM218" s="5" t="s">
        <v>200</v>
      </c>
    </row>
    <row r="219" spans="1:169" s="5" customFormat="1" ht="15" customHeight="1">
      <c r="A219" s="107" t="s">
        <v>368</v>
      </c>
      <c r="B219" s="107" t="s">
        <v>361</v>
      </c>
      <c r="C219" s="107" t="s">
        <v>450</v>
      </c>
      <c r="D219" s="107" t="s">
        <v>63</v>
      </c>
      <c r="E219" s="108" t="s">
        <v>174</v>
      </c>
      <c r="F219" s="107" t="s">
        <v>363</v>
      </c>
      <c r="G219" s="107" t="s">
        <v>960</v>
      </c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  <c r="BO219" s="109"/>
      <c r="BP219" s="230">
        <v>20</v>
      </c>
      <c r="BQ219" s="206">
        <f>1200-1200</f>
        <v>0</v>
      </c>
      <c r="BR219" s="230">
        <v>10</v>
      </c>
      <c r="BS219" s="230">
        <v>150</v>
      </c>
      <c r="BT219" s="230">
        <v>20</v>
      </c>
      <c r="BU219" s="230">
        <v>5</v>
      </c>
      <c r="BV219" s="206">
        <f>400-400</f>
        <v>0</v>
      </c>
      <c r="BW219" s="199">
        <f>1000-1000</f>
        <v>0</v>
      </c>
      <c r="BX219" s="199">
        <f>1100-1100</f>
        <v>0</v>
      </c>
      <c r="BY219" s="199">
        <f>800-800</f>
        <v>0</v>
      </c>
      <c r="BZ219" s="199">
        <f>400-400</f>
        <v>0</v>
      </c>
      <c r="CA219" s="109"/>
      <c r="CB219" s="199">
        <f>400-400</f>
        <v>0</v>
      </c>
      <c r="CC219" s="230">
        <v>30</v>
      </c>
      <c r="CD219" s="206">
        <f>800-800</f>
        <v>0</v>
      </c>
      <c r="CE219" s="206">
        <f>600-600</f>
        <v>0</v>
      </c>
      <c r="CF219" s="230">
        <v>40</v>
      </c>
      <c r="CG219" s="206">
        <f>630-630</f>
        <v>0</v>
      </c>
      <c r="CH219" s="206">
        <f>320-320</f>
        <v>0</v>
      </c>
      <c r="CI219" s="109"/>
      <c r="CJ219" s="230">
        <v>10</v>
      </c>
      <c r="CK219" s="230">
        <v>5</v>
      </c>
      <c r="CL219" s="199">
        <f>730-730</f>
        <v>0</v>
      </c>
      <c r="CM219" s="199">
        <f>530-530</f>
        <v>0</v>
      </c>
      <c r="CN219" s="199">
        <f>1030-1030</f>
        <v>0</v>
      </c>
      <c r="CO219" s="199">
        <f>310-310</f>
        <v>0</v>
      </c>
      <c r="CP219" s="109"/>
      <c r="CQ219" s="109"/>
      <c r="CR219" s="109"/>
      <c r="CS219" s="109"/>
      <c r="CT219" s="109"/>
      <c r="CU219" s="199">
        <f>10-10</f>
        <v>0</v>
      </c>
      <c r="CV219" s="109"/>
      <c r="CW219" s="199">
        <f>1000-1000</f>
        <v>0</v>
      </c>
      <c r="CX219" s="199">
        <f>320-320</f>
        <v>0</v>
      </c>
      <c r="CY219" s="199">
        <f>25-25</f>
        <v>0</v>
      </c>
      <c r="CZ219" s="109"/>
      <c r="DA219" s="109"/>
      <c r="DB219" s="230">
        <v>10</v>
      </c>
      <c r="DC219" s="199">
        <f>230-230</f>
        <v>0</v>
      </c>
      <c r="DD219" s="199">
        <f>220-220</f>
        <v>0</v>
      </c>
      <c r="DE219" s="199">
        <f>530-530</f>
        <v>0</v>
      </c>
      <c r="DF219" s="109"/>
      <c r="DG219" s="109"/>
      <c r="DH219" s="109"/>
      <c r="DI219" s="109"/>
      <c r="DJ219" s="109"/>
      <c r="DK219" s="109"/>
      <c r="DL219" s="109"/>
      <c r="DM219" s="199">
        <f>20-20</f>
        <v>0</v>
      </c>
      <c r="DN219" s="199">
        <f>400-400</f>
        <v>0</v>
      </c>
      <c r="DO219" s="199">
        <f>300-300</f>
        <v>0</v>
      </c>
      <c r="DP219" s="109"/>
      <c r="DQ219" s="109"/>
      <c r="DR219" s="109"/>
      <c r="DS219" s="109"/>
      <c r="DT219" s="109"/>
      <c r="DU219" s="109"/>
      <c r="DV219" s="109"/>
      <c r="DW219" s="109"/>
      <c r="DX219" s="109"/>
      <c r="DY219" s="109"/>
      <c r="DZ219" s="109"/>
      <c r="EA219" s="109"/>
      <c r="EB219" s="109"/>
      <c r="EC219" s="109"/>
      <c r="ED219" s="109"/>
      <c r="EE219" s="109"/>
      <c r="EF219" s="109"/>
      <c r="EG219" s="109"/>
      <c r="EH219" s="109"/>
      <c r="EI219" s="109"/>
      <c r="EJ219" s="109"/>
      <c r="EK219" s="109"/>
      <c r="EL219" s="109"/>
      <c r="EM219" s="230">
        <v>10</v>
      </c>
      <c r="EN219" s="109"/>
      <c r="EO219" s="206">
        <f>200-200</f>
        <v>0</v>
      </c>
      <c r="EP219" s="230">
        <v>10</v>
      </c>
      <c r="EQ219" s="206">
        <f>100-100</f>
        <v>0</v>
      </c>
      <c r="ER219" s="109"/>
      <c r="ES219" s="206">
        <f>210-210</f>
        <v>0</v>
      </c>
      <c r="ET219" s="230">
        <v>5</v>
      </c>
      <c r="EU219" s="199">
        <f>100-100</f>
        <v>0</v>
      </c>
      <c r="EV219" s="109"/>
      <c r="EW219" s="199">
        <f>210-210</f>
        <v>0</v>
      </c>
      <c r="EX219" s="199">
        <f>105-105</f>
        <v>0</v>
      </c>
      <c r="EY219" s="109"/>
      <c r="EZ219" s="109"/>
      <c r="FA219" s="199">
        <f>200-200</f>
        <v>0</v>
      </c>
      <c r="FB219" s="109"/>
      <c r="FC219" s="109"/>
      <c r="FD219" s="109"/>
      <c r="FE219" s="109"/>
      <c r="FF219" s="109"/>
      <c r="FG219" s="112"/>
      <c r="FH219" s="110" t="s">
        <v>364</v>
      </c>
      <c r="FI219" s="111" t="s">
        <v>365</v>
      </c>
      <c r="FJ219" s="111"/>
      <c r="FK219" s="111" t="s">
        <v>460</v>
      </c>
      <c r="FL219" s="98">
        <f t="shared" si="44"/>
        <v>325</v>
      </c>
      <c r="FM219" s="5" t="s">
        <v>200</v>
      </c>
    </row>
    <row r="220" spans="1:169" s="5" customFormat="1" ht="15" customHeight="1">
      <c r="A220" s="107" t="s">
        <v>368</v>
      </c>
      <c r="B220" s="107" t="s">
        <v>361</v>
      </c>
      <c r="C220" s="107" t="s">
        <v>450</v>
      </c>
      <c r="D220" s="107" t="s">
        <v>65</v>
      </c>
      <c r="E220" s="108" t="s">
        <v>174</v>
      </c>
      <c r="F220" s="107" t="s">
        <v>363</v>
      </c>
      <c r="G220" s="107" t="s">
        <v>958</v>
      </c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  <c r="BH220" s="109"/>
      <c r="BI220" s="109"/>
      <c r="BJ220" s="109"/>
      <c r="BK220" s="109"/>
      <c r="BL220" s="109"/>
      <c r="BM220" s="109"/>
      <c r="BN220" s="109"/>
      <c r="BO220" s="109"/>
      <c r="BP220" s="109"/>
      <c r="BQ220" s="109"/>
      <c r="BR220" s="109"/>
      <c r="BS220" s="109"/>
      <c r="BT220" s="109"/>
      <c r="BU220" s="109"/>
      <c r="BV220" s="109"/>
      <c r="BW220" s="109"/>
      <c r="BX220" s="109"/>
      <c r="BY220" s="109"/>
      <c r="BZ220" s="109"/>
      <c r="CA220" s="109"/>
      <c r="CB220" s="109"/>
      <c r="CC220" s="109"/>
      <c r="CD220" s="109"/>
      <c r="CE220" s="109"/>
      <c r="CF220" s="109"/>
      <c r="CG220" s="109"/>
      <c r="CH220" s="109"/>
      <c r="CI220" s="109"/>
      <c r="CJ220" s="109"/>
      <c r="CK220" s="109"/>
      <c r="CL220" s="109"/>
      <c r="CM220" s="109"/>
      <c r="CN220" s="109"/>
      <c r="CO220" s="109"/>
      <c r="CP220" s="109"/>
      <c r="CQ220" s="109"/>
      <c r="CR220" s="109"/>
      <c r="CS220" s="109"/>
      <c r="CT220" s="109"/>
      <c r="CU220" s="109"/>
      <c r="CV220" s="109"/>
      <c r="CW220" s="109"/>
      <c r="CX220" s="109"/>
      <c r="CY220" s="109"/>
      <c r="CZ220" s="109"/>
      <c r="DA220" s="109"/>
      <c r="DB220" s="109"/>
      <c r="DC220" s="109"/>
      <c r="DD220" s="109"/>
      <c r="DE220" s="109"/>
      <c r="DF220" s="109"/>
      <c r="DG220" s="109"/>
      <c r="DH220" s="109"/>
      <c r="DI220" s="109"/>
      <c r="DJ220" s="109"/>
      <c r="DK220" s="109"/>
      <c r="DL220" s="109"/>
      <c r="DM220" s="109"/>
      <c r="DN220" s="109"/>
      <c r="DO220" s="109"/>
      <c r="DP220" s="109"/>
      <c r="DQ220" s="109"/>
      <c r="DR220" s="109"/>
      <c r="DS220" s="109"/>
      <c r="DT220" s="109"/>
      <c r="DU220" s="109"/>
      <c r="DV220" s="109"/>
      <c r="DW220" s="109"/>
      <c r="DX220" s="109"/>
      <c r="DY220" s="109"/>
      <c r="DZ220" s="109"/>
      <c r="EA220" s="109"/>
      <c r="EB220" s="109"/>
      <c r="EC220" s="109"/>
      <c r="ED220" s="109"/>
      <c r="EE220" s="109"/>
      <c r="EF220" s="109"/>
      <c r="EG220" s="109"/>
      <c r="EH220" s="109"/>
      <c r="EI220" s="109"/>
      <c r="EJ220" s="109"/>
      <c r="EK220" s="109"/>
      <c r="EL220" s="109"/>
      <c r="EM220" s="109"/>
      <c r="EN220" s="206">
        <f>200-200</f>
        <v>0</v>
      </c>
      <c r="EO220" s="109"/>
      <c r="EP220" s="109"/>
      <c r="EQ220" s="109"/>
      <c r="ER220" s="109"/>
      <c r="ES220" s="109"/>
      <c r="ET220" s="109"/>
      <c r="EU220" s="109"/>
      <c r="EV220" s="109"/>
      <c r="EW220" s="109"/>
      <c r="EX220" s="109"/>
      <c r="EY220" s="109"/>
      <c r="EZ220" s="109"/>
      <c r="FA220" s="109"/>
      <c r="FB220" s="109"/>
      <c r="FC220" s="109"/>
      <c r="FD220" s="109"/>
      <c r="FE220" s="109"/>
      <c r="FF220" s="109"/>
      <c r="FG220" s="112"/>
      <c r="FH220" s="110" t="s">
        <v>364</v>
      </c>
      <c r="FI220" s="111" t="s">
        <v>365</v>
      </c>
      <c r="FJ220" s="111"/>
      <c r="FK220" s="111" t="s">
        <v>460</v>
      </c>
      <c r="FL220" s="98">
        <f t="shared" si="44"/>
        <v>0</v>
      </c>
      <c r="FM220" s="5" t="s">
        <v>200</v>
      </c>
    </row>
    <row r="221" spans="1:169" s="5" customFormat="1" ht="15" customHeight="1">
      <c r="A221" s="107" t="s">
        <v>368</v>
      </c>
      <c r="B221" s="107" t="s">
        <v>367</v>
      </c>
      <c r="C221" s="107" t="s">
        <v>450</v>
      </c>
      <c r="D221" s="107" t="s">
        <v>64</v>
      </c>
      <c r="E221" s="108" t="s">
        <v>174</v>
      </c>
      <c r="F221" s="107" t="s">
        <v>363</v>
      </c>
      <c r="G221" s="107" t="s">
        <v>958</v>
      </c>
      <c r="H221" s="109"/>
      <c r="I221" s="199">
        <f>300-300</f>
        <v>0</v>
      </c>
      <c r="J221" s="109"/>
      <c r="K221" s="199">
        <f>500-500</f>
        <v>0</v>
      </c>
      <c r="L221" s="109"/>
      <c r="M221" s="109"/>
      <c r="N221" s="109"/>
      <c r="O221" s="109"/>
      <c r="P221" s="109"/>
      <c r="Q221" s="109"/>
      <c r="R221" s="199">
        <f>100-100</f>
        <v>0</v>
      </c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99">
        <f>700-700</f>
        <v>0</v>
      </c>
      <c r="AH221" s="199">
        <f>700-700</f>
        <v>0</v>
      </c>
      <c r="AI221" s="109"/>
      <c r="AJ221" s="109"/>
      <c r="AK221" s="109"/>
      <c r="AL221" s="109"/>
      <c r="AM221" s="109"/>
      <c r="AN221" s="109"/>
      <c r="AO221" s="199">
        <f>1100-1100</f>
        <v>0</v>
      </c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99">
        <f>800-800</f>
        <v>0</v>
      </c>
      <c r="BE221" s="109"/>
      <c r="BF221" s="109"/>
      <c r="BG221" s="109"/>
      <c r="BH221" s="109"/>
      <c r="BI221" s="109"/>
      <c r="BJ221" s="109"/>
      <c r="BK221" s="109"/>
      <c r="BL221" s="109"/>
      <c r="BM221" s="109"/>
      <c r="BN221" s="109"/>
      <c r="BO221" s="109"/>
      <c r="BP221" s="109"/>
      <c r="BQ221" s="109"/>
      <c r="BR221" s="109"/>
      <c r="BS221" s="109"/>
      <c r="BT221" s="109"/>
      <c r="BU221" s="109"/>
      <c r="BV221" s="109"/>
      <c r="BW221" s="109"/>
      <c r="BX221" s="109"/>
      <c r="BY221" s="109"/>
      <c r="BZ221" s="109"/>
      <c r="CA221" s="109"/>
      <c r="CB221" s="109"/>
      <c r="CC221" s="109"/>
      <c r="CD221" s="109"/>
      <c r="CE221" s="109"/>
      <c r="CF221" s="109"/>
      <c r="CG221" s="109"/>
      <c r="CH221" s="109"/>
      <c r="CI221" s="109"/>
      <c r="CJ221" s="109"/>
      <c r="CK221" s="109"/>
      <c r="CL221" s="109"/>
      <c r="CM221" s="109"/>
      <c r="CN221" s="109"/>
      <c r="CO221" s="109"/>
      <c r="CP221" s="109"/>
      <c r="CQ221" s="109"/>
      <c r="CR221" s="109"/>
      <c r="CS221" s="109"/>
      <c r="CT221" s="109"/>
      <c r="CU221" s="109"/>
      <c r="CV221" s="109"/>
      <c r="CW221" s="109"/>
      <c r="CX221" s="109"/>
      <c r="CY221" s="109"/>
      <c r="CZ221" s="109"/>
      <c r="DA221" s="109"/>
      <c r="DB221" s="109"/>
      <c r="DC221" s="109"/>
      <c r="DD221" s="109"/>
      <c r="DE221" s="109"/>
      <c r="DF221" s="109"/>
      <c r="DG221" s="109"/>
      <c r="DH221" s="109"/>
      <c r="DI221" s="109"/>
      <c r="DJ221" s="109"/>
      <c r="DK221" s="109"/>
      <c r="DL221" s="109"/>
      <c r="DM221" s="109"/>
      <c r="DN221" s="109"/>
      <c r="DO221" s="109"/>
      <c r="DP221" s="199">
        <f>200-200</f>
        <v>0</v>
      </c>
      <c r="DQ221" s="109"/>
      <c r="DR221" s="109"/>
      <c r="DS221" s="109"/>
      <c r="DT221" s="199">
        <f>150-150</f>
        <v>0</v>
      </c>
      <c r="DU221" s="199">
        <f>210-210</f>
        <v>0</v>
      </c>
      <c r="DV221" s="109"/>
      <c r="DW221" s="109"/>
      <c r="DX221" s="109"/>
      <c r="DY221" s="109"/>
      <c r="DZ221" s="109"/>
      <c r="EA221" s="109"/>
      <c r="EB221" s="109"/>
      <c r="EC221" s="109"/>
      <c r="ED221" s="109"/>
      <c r="EE221" s="109"/>
      <c r="EF221" s="109"/>
      <c r="EG221" s="109"/>
      <c r="EH221" s="109"/>
      <c r="EI221" s="109"/>
      <c r="EJ221" s="109"/>
      <c r="EK221" s="109"/>
      <c r="EL221" s="109"/>
      <c r="EM221" s="109"/>
      <c r="EN221" s="109"/>
      <c r="EO221" s="109"/>
      <c r="EP221" s="109"/>
      <c r="EQ221" s="109"/>
      <c r="ER221" s="109"/>
      <c r="ES221" s="109"/>
      <c r="ET221" s="109"/>
      <c r="EU221" s="109"/>
      <c r="EV221" s="109"/>
      <c r="EW221" s="109"/>
      <c r="EX221" s="109"/>
      <c r="EY221" s="109"/>
      <c r="EZ221" s="109"/>
      <c r="FA221" s="109"/>
      <c r="FB221" s="109"/>
      <c r="FC221" s="109"/>
      <c r="FD221" s="109"/>
      <c r="FE221" s="109"/>
      <c r="FF221" s="109"/>
      <c r="FG221" s="112"/>
      <c r="FH221" s="110" t="s">
        <v>364</v>
      </c>
      <c r="FI221" s="111" t="s">
        <v>365</v>
      </c>
      <c r="FJ221" s="111"/>
      <c r="FK221" s="111" t="s">
        <v>460</v>
      </c>
      <c r="FL221" s="98">
        <f t="shared" si="44"/>
        <v>0</v>
      </c>
      <c r="FM221" s="5" t="s">
        <v>200</v>
      </c>
    </row>
    <row r="222" spans="1:169" s="5" customFormat="1" ht="15" customHeight="1">
      <c r="A222" s="107" t="s">
        <v>368</v>
      </c>
      <c r="B222" s="107" t="s">
        <v>367</v>
      </c>
      <c r="C222" s="107" t="s">
        <v>450</v>
      </c>
      <c r="D222" s="107" t="s">
        <v>63</v>
      </c>
      <c r="E222" s="108" t="s">
        <v>174</v>
      </c>
      <c r="F222" s="107" t="s">
        <v>363</v>
      </c>
      <c r="G222" s="107" t="s">
        <v>961</v>
      </c>
      <c r="H222" s="109"/>
      <c r="I222" s="109"/>
      <c r="J222" s="109"/>
      <c r="K222" s="109"/>
      <c r="L222" s="199">
        <f>250-250</f>
        <v>0</v>
      </c>
      <c r="M222" s="109"/>
      <c r="N222" s="109"/>
      <c r="O222" s="109"/>
      <c r="P222" s="109"/>
      <c r="Q222" s="109"/>
      <c r="R222" s="109"/>
      <c r="S222" s="109"/>
      <c r="T222" s="109"/>
      <c r="U222" s="199">
        <f>100-100</f>
        <v>0</v>
      </c>
      <c r="V222" s="109"/>
      <c r="W222" s="109"/>
      <c r="X222" s="109"/>
      <c r="Y222" s="199">
        <f>600-600</f>
        <v>0</v>
      </c>
      <c r="Z222" s="109"/>
      <c r="AA222" s="109"/>
      <c r="AB222" s="199">
        <f>600-600</f>
        <v>0</v>
      </c>
      <c r="AC222" s="109"/>
      <c r="AD222" s="109"/>
      <c r="AE222" s="199">
        <f>600-600</f>
        <v>0</v>
      </c>
      <c r="AF222" s="199">
        <f>700-700</f>
        <v>0</v>
      </c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230">
        <f>2100-2100+100</f>
        <v>100</v>
      </c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230">
        <v>200</v>
      </c>
      <c r="BE222" s="109"/>
      <c r="BF222" s="199">
        <f>400-400</f>
        <v>0</v>
      </c>
      <c r="BG222" s="109"/>
      <c r="BH222" s="109"/>
      <c r="BI222" s="109"/>
      <c r="BJ222" s="109"/>
      <c r="BK222" s="109"/>
      <c r="BL222" s="109"/>
      <c r="BM222" s="109"/>
      <c r="BN222" s="109"/>
      <c r="BO222" s="109"/>
      <c r="BP222" s="109"/>
      <c r="BQ222" s="109"/>
      <c r="BR222" s="109"/>
      <c r="BS222" s="109"/>
      <c r="BT222" s="109"/>
      <c r="BU222" s="109"/>
      <c r="BV222" s="109"/>
      <c r="BW222" s="109"/>
      <c r="BX222" s="109"/>
      <c r="BY222" s="109"/>
      <c r="BZ222" s="109"/>
      <c r="CA222" s="109"/>
      <c r="CB222" s="109"/>
      <c r="CC222" s="109"/>
      <c r="CD222" s="109"/>
      <c r="CE222" s="109"/>
      <c r="CF222" s="109"/>
      <c r="CG222" s="109"/>
      <c r="CH222" s="109"/>
      <c r="CI222" s="109"/>
      <c r="CJ222" s="109"/>
      <c r="CK222" s="109"/>
      <c r="CL222" s="109"/>
      <c r="CM222" s="109"/>
      <c r="CN222" s="109"/>
      <c r="CO222" s="109"/>
      <c r="CP222" s="109"/>
      <c r="CQ222" s="109"/>
      <c r="CR222" s="109"/>
      <c r="CS222" s="109"/>
      <c r="CT222" s="109"/>
      <c r="CU222" s="109"/>
      <c r="CV222" s="109"/>
      <c r="CW222" s="109"/>
      <c r="CX222" s="109"/>
      <c r="CY222" s="109"/>
      <c r="CZ222" s="109"/>
      <c r="DA222" s="109"/>
      <c r="DB222" s="109"/>
      <c r="DC222" s="109"/>
      <c r="DD222" s="109"/>
      <c r="DE222" s="109"/>
      <c r="DF222" s="109"/>
      <c r="DG222" s="109"/>
      <c r="DH222" s="109"/>
      <c r="DI222" s="109"/>
      <c r="DJ222" s="109"/>
      <c r="DK222" s="109"/>
      <c r="DL222" s="109"/>
      <c r="DM222" s="109"/>
      <c r="DN222" s="109"/>
      <c r="DO222" s="109"/>
      <c r="DP222" s="109"/>
      <c r="DQ222" s="109"/>
      <c r="DR222" s="109"/>
      <c r="DS222" s="109"/>
      <c r="DT222" s="109"/>
      <c r="DU222" s="109"/>
      <c r="DV222" s="109"/>
      <c r="DW222" s="109"/>
      <c r="DX222" s="109"/>
      <c r="DY222" s="109"/>
      <c r="DZ222" s="109"/>
      <c r="EA222" s="109"/>
      <c r="EB222" s="109"/>
      <c r="EC222" s="109"/>
      <c r="ED222" s="109"/>
      <c r="EE222" s="109"/>
      <c r="EF222" s="109"/>
      <c r="EG222" s="109"/>
      <c r="EH222" s="109"/>
      <c r="EI222" s="109"/>
      <c r="EJ222" s="109"/>
      <c r="EK222" s="109"/>
      <c r="EL222" s="109"/>
      <c r="EM222" s="109"/>
      <c r="EN222" s="109"/>
      <c r="EO222" s="109"/>
      <c r="EP222" s="109"/>
      <c r="EQ222" s="109"/>
      <c r="ER222" s="109"/>
      <c r="ES222" s="109"/>
      <c r="ET222" s="109"/>
      <c r="EU222" s="109"/>
      <c r="EV222" s="109"/>
      <c r="EW222" s="109"/>
      <c r="EX222" s="109"/>
      <c r="EY222" s="109"/>
      <c r="EZ222" s="109"/>
      <c r="FA222" s="109"/>
      <c r="FB222" s="109"/>
      <c r="FC222" s="109"/>
      <c r="FD222" s="109"/>
      <c r="FE222" s="109"/>
      <c r="FF222" s="109"/>
      <c r="FG222" s="112"/>
      <c r="FH222" s="110" t="s">
        <v>364</v>
      </c>
      <c r="FI222" s="111" t="s">
        <v>365</v>
      </c>
      <c r="FJ222" s="111"/>
      <c r="FK222" s="111" t="s">
        <v>460</v>
      </c>
      <c r="FL222" s="98">
        <f t="shared" si="44"/>
        <v>300</v>
      </c>
      <c r="FM222" s="5" t="s">
        <v>200</v>
      </c>
    </row>
    <row r="223" spans="1:169" s="5" customFormat="1" ht="15" customHeight="1">
      <c r="A223" s="107" t="s">
        <v>361</v>
      </c>
      <c r="B223" s="107" t="s">
        <v>361</v>
      </c>
      <c r="C223" s="107" t="s">
        <v>450</v>
      </c>
      <c r="D223" s="107" t="s">
        <v>63</v>
      </c>
      <c r="E223" s="108" t="s">
        <v>175</v>
      </c>
      <c r="F223" s="107" t="s">
        <v>363</v>
      </c>
      <c r="G223" s="107" t="s">
        <v>962</v>
      </c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  <c r="BH223" s="109"/>
      <c r="BI223" s="109"/>
      <c r="BJ223" s="109"/>
      <c r="BK223" s="109"/>
      <c r="BL223" s="109"/>
      <c r="BM223" s="109"/>
      <c r="BN223" s="109"/>
      <c r="BO223" s="109"/>
      <c r="BP223" s="230">
        <v>30</v>
      </c>
      <c r="BQ223" s="206">
        <f t="shared" ref="BQ223:BU223" si="45">500-500</f>
        <v>0</v>
      </c>
      <c r="BR223" s="206">
        <f t="shared" si="45"/>
        <v>0</v>
      </c>
      <c r="BS223" s="230">
        <v>270</v>
      </c>
      <c r="BT223" s="230">
        <v>30</v>
      </c>
      <c r="BU223" s="206">
        <f t="shared" si="45"/>
        <v>0</v>
      </c>
      <c r="BV223" s="230">
        <v>5</v>
      </c>
      <c r="BW223" s="199">
        <f t="shared" ref="BW223:BZ223" si="46">500-500</f>
        <v>0</v>
      </c>
      <c r="BX223" s="199">
        <f t="shared" si="46"/>
        <v>0</v>
      </c>
      <c r="BY223" s="199">
        <f t="shared" si="46"/>
        <v>0</v>
      </c>
      <c r="BZ223" s="199">
        <f t="shared" si="46"/>
        <v>0</v>
      </c>
      <c r="CA223" s="109"/>
      <c r="CB223" s="199">
        <f t="shared" ref="CB223" si="47">500-500</f>
        <v>0</v>
      </c>
      <c r="CC223" s="230">
        <v>40</v>
      </c>
      <c r="CD223" s="206">
        <f t="shared" ref="CD223:CH223" si="48">500-500</f>
        <v>0</v>
      </c>
      <c r="CE223" s="206">
        <f t="shared" si="48"/>
        <v>0</v>
      </c>
      <c r="CF223" s="230">
        <v>200</v>
      </c>
      <c r="CG223" s="230">
        <v>10</v>
      </c>
      <c r="CH223" s="206">
        <f t="shared" si="48"/>
        <v>0</v>
      </c>
      <c r="CI223" s="230">
        <v>8</v>
      </c>
      <c r="CJ223" s="109"/>
      <c r="CK223" s="230">
        <v>20</v>
      </c>
      <c r="CL223" s="199">
        <f>500-500</f>
        <v>0</v>
      </c>
      <c r="CM223" s="199">
        <f>500-500</f>
        <v>0</v>
      </c>
      <c r="CN223" s="199">
        <f>500-500</f>
        <v>0</v>
      </c>
      <c r="CO223" s="199">
        <f>50-50</f>
        <v>0</v>
      </c>
      <c r="CP223" s="109"/>
      <c r="CQ223" s="109"/>
      <c r="CR223" s="109"/>
      <c r="CS223" s="109"/>
      <c r="CT223" s="109"/>
      <c r="CU223" s="109"/>
      <c r="CV223" s="109"/>
      <c r="CW223" s="199">
        <f>500-500</f>
        <v>0</v>
      </c>
      <c r="CX223" s="199">
        <f>500-500</f>
        <v>0</v>
      </c>
      <c r="CY223" s="199">
        <f>20-20</f>
        <v>0</v>
      </c>
      <c r="CZ223" s="109"/>
      <c r="DA223" s="109"/>
      <c r="DB223" s="230">
        <v>15</v>
      </c>
      <c r="DC223" s="199">
        <f>20-20</f>
        <v>0</v>
      </c>
      <c r="DD223" s="199">
        <f>20-20</f>
        <v>0</v>
      </c>
      <c r="DE223" s="199">
        <f>20-20</f>
        <v>0</v>
      </c>
      <c r="DF223" s="109"/>
      <c r="DG223" s="109"/>
      <c r="DH223" s="109"/>
      <c r="DI223" s="109"/>
      <c r="DJ223" s="109"/>
      <c r="DK223" s="109"/>
      <c r="DL223" s="109"/>
      <c r="DM223" s="199">
        <f>20-20</f>
        <v>0</v>
      </c>
      <c r="DN223" s="199">
        <f>500-500</f>
        <v>0</v>
      </c>
      <c r="DO223" s="199">
        <f>500-500</f>
        <v>0</v>
      </c>
      <c r="DP223" s="109"/>
      <c r="DQ223" s="109"/>
      <c r="DR223" s="109"/>
      <c r="DS223" s="109"/>
      <c r="DT223" s="109"/>
      <c r="DU223" s="109"/>
      <c r="DV223" s="109"/>
      <c r="DW223" s="109"/>
      <c r="DX223" s="109"/>
      <c r="DY223" s="109"/>
      <c r="DZ223" s="109"/>
      <c r="EA223" s="109"/>
      <c r="EB223" s="109"/>
      <c r="EC223" s="109"/>
      <c r="ED223" s="109"/>
      <c r="EE223" s="109"/>
      <c r="EF223" s="109"/>
      <c r="EG223" s="109"/>
      <c r="EH223" s="109"/>
      <c r="EI223" s="109"/>
      <c r="EJ223" s="109"/>
      <c r="EK223" s="199">
        <f>200-200</f>
        <v>0</v>
      </c>
      <c r="EL223" s="199">
        <f>200-200</f>
        <v>0</v>
      </c>
      <c r="EM223" s="230">
        <v>10</v>
      </c>
      <c r="EN223" s="109"/>
      <c r="EO223" s="206">
        <f>200-200</f>
        <v>0</v>
      </c>
      <c r="EP223" s="230">
        <v>30</v>
      </c>
      <c r="EQ223" s="230">
        <v>10</v>
      </c>
      <c r="ER223" s="109"/>
      <c r="ES223" s="206">
        <f>200-200</f>
        <v>0</v>
      </c>
      <c r="ET223" s="206">
        <f>200-200</f>
        <v>0</v>
      </c>
      <c r="EU223" s="199">
        <f>200-200</f>
        <v>0</v>
      </c>
      <c r="EV223" s="109"/>
      <c r="EW223" s="199">
        <f>200-200</f>
        <v>0</v>
      </c>
      <c r="EX223" s="199">
        <f>200-200</f>
        <v>0</v>
      </c>
      <c r="EY223" s="109"/>
      <c r="EZ223" s="109"/>
      <c r="FA223" s="199">
        <f>200-200</f>
        <v>0</v>
      </c>
      <c r="FB223" s="109"/>
      <c r="FC223" s="109"/>
      <c r="FD223" s="109"/>
      <c r="FE223" s="109"/>
      <c r="FF223" s="109"/>
      <c r="FG223" s="112"/>
      <c r="FH223" s="110" t="s">
        <v>364</v>
      </c>
      <c r="FI223" s="111" t="s">
        <v>365</v>
      </c>
      <c r="FJ223" s="111"/>
      <c r="FK223" s="111" t="s">
        <v>460</v>
      </c>
      <c r="FL223" s="98">
        <f t="shared" si="44"/>
        <v>678</v>
      </c>
      <c r="FM223" s="5" t="s">
        <v>200</v>
      </c>
    </row>
    <row r="224" spans="1:169" s="5" customFormat="1" ht="15" customHeight="1">
      <c r="A224" s="107" t="s">
        <v>361</v>
      </c>
      <c r="B224" s="107" t="s">
        <v>361</v>
      </c>
      <c r="C224" s="107" t="s">
        <v>450</v>
      </c>
      <c r="D224" s="107" t="s">
        <v>65</v>
      </c>
      <c r="E224" s="108" t="s">
        <v>175</v>
      </c>
      <c r="F224" s="107" t="s">
        <v>363</v>
      </c>
      <c r="G224" s="107" t="s">
        <v>958</v>
      </c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  <c r="BH224" s="109"/>
      <c r="BI224" s="109"/>
      <c r="BJ224" s="109"/>
      <c r="BK224" s="109"/>
      <c r="BL224" s="109"/>
      <c r="BM224" s="109"/>
      <c r="BN224" s="109"/>
      <c r="BO224" s="109"/>
      <c r="BP224" s="109"/>
      <c r="BQ224" s="109"/>
      <c r="BR224" s="109"/>
      <c r="BS224" s="109"/>
      <c r="BT224" s="109"/>
      <c r="BU224" s="109"/>
      <c r="BV224" s="109"/>
      <c r="BW224" s="109"/>
      <c r="BX224" s="109"/>
      <c r="BY224" s="109"/>
      <c r="BZ224" s="109"/>
      <c r="CA224" s="109"/>
      <c r="CB224" s="109"/>
      <c r="CC224" s="109"/>
      <c r="CD224" s="109"/>
      <c r="CE224" s="109"/>
      <c r="CF224" s="109"/>
      <c r="CG224" s="109"/>
      <c r="CH224" s="109"/>
      <c r="CI224" s="109"/>
      <c r="CJ224" s="109"/>
      <c r="CK224" s="109"/>
      <c r="CL224" s="109"/>
      <c r="CM224" s="109"/>
      <c r="CN224" s="109"/>
      <c r="CO224" s="109"/>
      <c r="CP224" s="109"/>
      <c r="CQ224" s="109"/>
      <c r="CR224" s="109"/>
      <c r="CS224" s="109"/>
      <c r="CT224" s="109"/>
      <c r="CU224" s="109"/>
      <c r="CV224" s="109"/>
      <c r="CW224" s="109"/>
      <c r="CX224" s="109"/>
      <c r="CY224" s="109"/>
      <c r="CZ224" s="109"/>
      <c r="DA224" s="109"/>
      <c r="DB224" s="109"/>
      <c r="DC224" s="109"/>
      <c r="DD224" s="109"/>
      <c r="DE224" s="109"/>
      <c r="DF224" s="109"/>
      <c r="DG224" s="109"/>
      <c r="DH224" s="109"/>
      <c r="DI224" s="109"/>
      <c r="DJ224" s="109"/>
      <c r="DK224" s="109"/>
      <c r="DL224" s="109"/>
      <c r="DM224" s="109"/>
      <c r="DN224" s="109"/>
      <c r="DO224" s="109"/>
      <c r="DP224" s="109"/>
      <c r="DQ224" s="109"/>
      <c r="DR224" s="109"/>
      <c r="DS224" s="109"/>
      <c r="DT224" s="109"/>
      <c r="DU224" s="109"/>
      <c r="DV224" s="109"/>
      <c r="DW224" s="109"/>
      <c r="DX224" s="109"/>
      <c r="DY224" s="109"/>
      <c r="DZ224" s="109"/>
      <c r="EA224" s="109"/>
      <c r="EB224" s="109"/>
      <c r="EC224" s="109"/>
      <c r="ED224" s="109"/>
      <c r="EE224" s="109"/>
      <c r="EF224" s="109"/>
      <c r="EG224" s="109"/>
      <c r="EH224" s="109"/>
      <c r="EI224" s="109"/>
      <c r="EJ224" s="109"/>
      <c r="EK224" s="109"/>
      <c r="EL224" s="109"/>
      <c r="EM224" s="109"/>
      <c r="EN224" s="199">
        <f>200-200</f>
        <v>0</v>
      </c>
      <c r="EO224" s="109"/>
      <c r="EP224" s="109"/>
      <c r="EQ224" s="109"/>
      <c r="ER224" s="109"/>
      <c r="ES224" s="109"/>
      <c r="ET224" s="109"/>
      <c r="EU224" s="109"/>
      <c r="EV224" s="109"/>
      <c r="EW224" s="109"/>
      <c r="EX224" s="109"/>
      <c r="EY224" s="109"/>
      <c r="EZ224" s="109"/>
      <c r="FA224" s="109"/>
      <c r="FB224" s="109"/>
      <c r="FC224" s="109"/>
      <c r="FD224" s="109"/>
      <c r="FE224" s="109"/>
      <c r="FF224" s="109"/>
      <c r="FG224" s="112"/>
      <c r="FH224" s="110" t="s">
        <v>364</v>
      </c>
      <c r="FI224" s="111" t="s">
        <v>365</v>
      </c>
      <c r="FJ224" s="111"/>
      <c r="FK224" s="111" t="s">
        <v>460</v>
      </c>
      <c r="FL224" s="98">
        <f t="shared" si="44"/>
        <v>0</v>
      </c>
      <c r="FM224" s="5" t="s">
        <v>200</v>
      </c>
    </row>
    <row r="225" spans="1:169" s="5" customFormat="1" ht="15" customHeight="1">
      <c r="A225" s="107" t="s">
        <v>361</v>
      </c>
      <c r="B225" s="107" t="s">
        <v>367</v>
      </c>
      <c r="C225" s="107" t="s">
        <v>450</v>
      </c>
      <c r="D225" s="107" t="s">
        <v>64</v>
      </c>
      <c r="E225" s="108" t="s">
        <v>175</v>
      </c>
      <c r="F225" s="107" t="s">
        <v>363</v>
      </c>
      <c r="G225" s="107" t="s">
        <v>963</v>
      </c>
      <c r="H225" s="109"/>
      <c r="I225" s="199">
        <f>500-500</f>
        <v>0</v>
      </c>
      <c r="J225" s="109"/>
      <c r="K225" s="199">
        <f>500-500</f>
        <v>0</v>
      </c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230">
        <v>10</v>
      </c>
      <c r="AF225" s="109"/>
      <c r="AG225" s="199">
        <f>500-500</f>
        <v>0</v>
      </c>
      <c r="AH225" s="199">
        <f>500-500</f>
        <v>0</v>
      </c>
      <c r="AI225" s="109"/>
      <c r="AJ225" s="109"/>
      <c r="AK225" s="109"/>
      <c r="AL225" s="109"/>
      <c r="AM225" s="109"/>
      <c r="AN225" s="109"/>
      <c r="AO225" s="199">
        <f>3000-3000</f>
        <v>0</v>
      </c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206">
        <f>3000-3000</f>
        <v>0</v>
      </c>
      <c r="BE225" s="109"/>
      <c r="BF225" s="109"/>
      <c r="BG225" s="109"/>
      <c r="BH225" s="109"/>
      <c r="BI225" s="109"/>
      <c r="BJ225" s="109"/>
      <c r="BK225" s="109"/>
      <c r="BL225" s="109"/>
      <c r="BM225" s="109"/>
      <c r="BN225" s="109"/>
      <c r="BO225" s="109"/>
      <c r="BP225" s="109"/>
      <c r="BQ225" s="109"/>
      <c r="BR225" s="109"/>
      <c r="BS225" s="109"/>
      <c r="BT225" s="109"/>
      <c r="BU225" s="109"/>
      <c r="BV225" s="109"/>
      <c r="BW225" s="109"/>
      <c r="BX225" s="109"/>
      <c r="BY225" s="109"/>
      <c r="BZ225" s="109"/>
      <c r="CA225" s="109"/>
      <c r="CB225" s="109"/>
      <c r="CC225" s="109"/>
      <c r="CD225" s="109"/>
      <c r="CE225" s="109"/>
      <c r="CF225" s="109"/>
      <c r="CG225" s="109"/>
      <c r="CH225" s="109"/>
      <c r="CI225" s="109"/>
      <c r="CJ225" s="109"/>
      <c r="CK225" s="109"/>
      <c r="CL225" s="109"/>
      <c r="CM225" s="109"/>
      <c r="CN225" s="109"/>
      <c r="CO225" s="109"/>
      <c r="CP225" s="109"/>
      <c r="CQ225" s="109"/>
      <c r="CR225" s="109"/>
      <c r="CS225" s="109"/>
      <c r="CT225" s="109"/>
      <c r="CU225" s="109"/>
      <c r="CV225" s="109"/>
      <c r="CW225" s="109"/>
      <c r="CX225" s="109"/>
      <c r="CY225" s="109"/>
      <c r="CZ225" s="109"/>
      <c r="DA225" s="109"/>
      <c r="DB225" s="109"/>
      <c r="DC225" s="109"/>
      <c r="DD225" s="109"/>
      <c r="DE225" s="109"/>
      <c r="DF225" s="109"/>
      <c r="DG225" s="109"/>
      <c r="DH225" s="109"/>
      <c r="DI225" s="109"/>
      <c r="DJ225" s="109"/>
      <c r="DK225" s="109"/>
      <c r="DL225" s="109"/>
      <c r="DM225" s="109"/>
      <c r="DN225" s="109"/>
      <c r="DO225" s="109"/>
      <c r="DP225" s="199">
        <f>600-600</f>
        <v>0</v>
      </c>
      <c r="DQ225" s="109"/>
      <c r="DR225" s="199">
        <f>500-500</f>
        <v>0</v>
      </c>
      <c r="DS225" s="109"/>
      <c r="DT225" s="199">
        <f>600-600</f>
        <v>0</v>
      </c>
      <c r="DU225" s="230">
        <f>150-150+50</f>
        <v>50</v>
      </c>
      <c r="DV225" s="109"/>
      <c r="DW225" s="109"/>
      <c r="DX225" s="109"/>
      <c r="DY225" s="109"/>
      <c r="DZ225" s="109"/>
      <c r="EA225" s="109"/>
      <c r="EB225" s="109"/>
      <c r="EC225" s="109"/>
      <c r="ED225" s="109"/>
      <c r="EE225" s="109"/>
      <c r="EF225" s="109"/>
      <c r="EG225" s="109"/>
      <c r="EH225" s="109"/>
      <c r="EI225" s="109"/>
      <c r="EJ225" s="109"/>
      <c r="EK225" s="109"/>
      <c r="EL225" s="109"/>
      <c r="EM225" s="109"/>
      <c r="EN225" s="109"/>
      <c r="EO225" s="109"/>
      <c r="EP225" s="109"/>
      <c r="EQ225" s="109"/>
      <c r="ER225" s="109"/>
      <c r="ES225" s="109"/>
      <c r="ET225" s="109"/>
      <c r="EU225" s="109"/>
      <c r="EV225" s="109"/>
      <c r="EW225" s="109"/>
      <c r="EX225" s="109"/>
      <c r="EY225" s="109"/>
      <c r="EZ225" s="109"/>
      <c r="FA225" s="109"/>
      <c r="FB225" s="109"/>
      <c r="FC225" s="109"/>
      <c r="FD225" s="109"/>
      <c r="FE225" s="109"/>
      <c r="FF225" s="109"/>
      <c r="FG225" s="112"/>
      <c r="FH225" s="110" t="s">
        <v>364</v>
      </c>
      <c r="FI225" s="111" t="s">
        <v>365</v>
      </c>
      <c r="FJ225" s="111"/>
      <c r="FK225" s="111" t="s">
        <v>460</v>
      </c>
      <c r="FL225" s="98">
        <f t="shared" si="44"/>
        <v>60</v>
      </c>
      <c r="FM225" s="5" t="s">
        <v>200</v>
      </c>
    </row>
    <row r="226" spans="1:169" s="5" customFormat="1" ht="15" customHeight="1">
      <c r="A226" s="107" t="s">
        <v>361</v>
      </c>
      <c r="B226" s="107" t="s">
        <v>367</v>
      </c>
      <c r="C226" s="107" t="s">
        <v>450</v>
      </c>
      <c r="D226" s="107" t="s">
        <v>63</v>
      </c>
      <c r="E226" s="108" t="s">
        <v>175</v>
      </c>
      <c r="F226" s="107" t="s">
        <v>363</v>
      </c>
      <c r="G226" s="107" t="s">
        <v>963</v>
      </c>
      <c r="H226" s="109"/>
      <c r="I226" s="109"/>
      <c r="J226" s="109"/>
      <c r="K226" s="109"/>
      <c r="L226" s="199">
        <f>500-500</f>
        <v>0</v>
      </c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99">
        <f>500-500</f>
        <v>0</v>
      </c>
      <c r="Z226" s="109"/>
      <c r="AA226" s="109"/>
      <c r="AB226" s="199">
        <f>500-500</f>
        <v>0</v>
      </c>
      <c r="AC226" s="109"/>
      <c r="AD226" s="109"/>
      <c r="AE226" s="199">
        <f>500-500</f>
        <v>0</v>
      </c>
      <c r="AF226" s="199">
        <f>500-500</f>
        <v>0</v>
      </c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230">
        <f>3000-3000+300</f>
        <v>300</v>
      </c>
      <c r="AU226" s="109"/>
      <c r="AV226" s="109"/>
      <c r="AW226" s="109"/>
      <c r="AX226" s="109"/>
      <c r="AY226" s="109"/>
      <c r="AZ226" s="199">
        <f>3000-3000</f>
        <v>0</v>
      </c>
      <c r="BA226" s="109"/>
      <c r="BB226" s="109"/>
      <c r="BC226" s="109"/>
      <c r="BD226" s="230">
        <v>600</v>
      </c>
      <c r="BE226" s="109"/>
      <c r="BF226" s="109"/>
      <c r="BG226" s="109"/>
      <c r="BH226" s="109"/>
      <c r="BI226" s="109"/>
      <c r="BJ226" s="109"/>
      <c r="BK226" s="109"/>
      <c r="BL226" s="109"/>
      <c r="BM226" s="109"/>
      <c r="BN226" s="109"/>
      <c r="BO226" s="109"/>
      <c r="BP226" s="109"/>
      <c r="BQ226" s="109"/>
      <c r="BR226" s="109"/>
      <c r="BS226" s="109"/>
      <c r="BT226" s="109"/>
      <c r="BU226" s="109"/>
      <c r="BV226" s="109"/>
      <c r="BW226" s="109"/>
      <c r="BX226" s="109"/>
      <c r="BY226" s="109"/>
      <c r="BZ226" s="109"/>
      <c r="CA226" s="109"/>
      <c r="CB226" s="109"/>
      <c r="CC226" s="109"/>
      <c r="CD226" s="109"/>
      <c r="CE226" s="109"/>
      <c r="CF226" s="109"/>
      <c r="CG226" s="109"/>
      <c r="CH226" s="109"/>
      <c r="CI226" s="109"/>
      <c r="CJ226" s="109"/>
      <c r="CK226" s="109"/>
      <c r="CL226" s="109"/>
      <c r="CM226" s="109"/>
      <c r="CN226" s="109"/>
      <c r="CO226" s="109"/>
      <c r="CP226" s="109"/>
      <c r="CQ226" s="109"/>
      <c r="CR226" s="109"/>
      <c r="CS226" s="109"/>
      <c r="CT226" s="109"/>
      <c r="CU226" s="109"/>
      <c r="CV226" s="109"/>
      <c r="CW226" s="109"/>
      <c r="CX226" s="109"/>
      <c r="CY226" s="109"/>
      <c r="CZ226" s="109"/>
      <c r="DA226" s="109"/>
      <c r="DB226" s="109"/>
      <c r="DC226" s="109"/>
      <c r="DD226" s="109"/>
      <c r="DE226" s="109"/>
      <c r="DF226" s="109"/>
      <c r="DG226" s="109"/>
      <c r="DH226" s="109"/>
      <c r="DI226" s="109"/>
      <c r="DJ226" s="109"/>
      <c r="DK226" s="109"/>
      <c r="DL226" s="109"/>
      <c r="DM226" s="109"/>
      <c r="DN226" s="109"/>
      <c r="DO226" s="109"/>
      <c r="DP226" s="109"/>
      <c r="DQ226" s="109"/>
      <c r="DR226" s="109"/>
      <c r="DS226" s="109"/>
      <c r="DT226" s="109"/>
      <c r="DU226" s="109"/>
      <c r="DV226" s="109"/>
      <c r="DW226" s="109"/>
      <c r="DX226" s="109"/>
      <c r="DY226" s="109"/>
      <c r="DZ226" s="109"/>
      <c r="EA226" s="109"/>
      <c r="EB226" s="109"/>
      <c r="EC226" s="109"/>
      <c r="ED226" s="109"/>
      <c r="EE226" s="109"/>
      <c r="EF226" s="109"/>
      <c r="EG226" s="109"/>
      <c r="EH226" s="109"/>
      <c r="EI226" s="109"/>
      <c r="EJ226" s="109"/>
      <c r="EK226" s="109"/>
      <c r="EL226" s="109"/>
      <c r="EM226" s="109"/>
      <c r="EN226" s="109"/>
      <c r="EO226" s="109"/>
      <c r="EP226" s="109"/>
      <c r="EQ226" s="109"/>
      <c r="ER226" s="109"/>
      <c r="ES226" s="109"/>
      <c r="ET226" s="109"/>
      <c r="EU226" s="109"/>
      <c r="EV226" s="109"/>
      <c r="EW226" s="109"/>
      <c r="EX226" s="109"/>
      <c r="EY226" s="109"/>
      <c r="EZ226" s="109"/>
      <c r="FA226" s="109"/>
      <c r="FB226" s="109"/>
      <c r="FC226" s="109"/>
      <c r="FD226" s="109"/>
      <c r="FE226" s="109"/>
      <c r="FF226" s="109"/>
      <c r="FG226" s="112"/>
      <c r="FH226" s="110" t="s">
        <v>364</v>
      </c>
      <c r="FI226" s="111" t="s">
        <v>365</v>
      </c>
      <c r="FJ226" s="111"/>
      <c r="FK226" s="111" t="s">
        <v>460</v>
      </c>
      <c r="FL226" s="98">
        <f t="shared" si="44"/>
        <v>900</v>
      </c>
      <c r="FM226" s="5" t="s">
        <v>200</v>
      </c>
    </row>
    <row r="227" spans="1:169" s="5" customFormat="1" ht="15" customHeight="1">
      <c r="A227" s="107"/>
      <c r="B227" s="107"/>
      <c r="C227" s="107"/>
      <c r="D227" s="107"/>
      <c r="E227" s="108"/>
      <c r="F227" s="107"/>
      <c r="G227" s="107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  <c r="BH227" s="109"/>
      <c r="BI227" s="109"/>
      <c r="BJ227" s="109"/>
      <c r="BK227" s="109"/>
      <c r="BL227" s="109"/>
      <c r="BM227" s="109"/>
      <c r="BN227" s="109"/>
      <c r="BO227" s="109"/>
      <c r="BP227" s="109"/>
      <c r="BQ227" s="109"/>
      <c r="BR227" s="109"/>
      <c r="BS227" s="109"/>
      <c r="BT227" s="109"/>
      <c r="BU227" s="109"/>
      <c r="BV227" s="109"/>
      <c r="BW227" s="109"/>
      <c r="BX227" s="109"/>
      <c r="BY227" s="109"/>
      <c r="BZ227" s="109"/>
      <c r="CA227" s="109"/>
      <c r="CB227" s="109"/>
      <c r="CC227" s="109"/>
      <c r="CD227" s="109"/>
      <c r="CE227" s="109"/>
      <c r="CF227" s="109"/>
      <c r="CG227" s="109"/>
      <c r="CH227" s="109"/>
      <c r="CI227" s="109"/>
      <c r="CJ227" s="109"/>
      <c r="CK227" s="109"/>
      <c r="CL227" s="109"/>
      <c r="CM227" s="109"/>
      <c r="CN227" s="109"/>
      <c r="CO227" s="109"/>
      <c r="CP227" s="109"/>
      <c r="CQ227" s="109"/>
      <c r="CR227" s="109"/>
      <c r="CS227" s="109"/>
      <c r="CT227" s="109"/>
      <c r="CU227" s="109"/>
      <c r="CV227" s="109"/>
      <c r="CW227" s="109"/>
      <c r="CX227" s="109"/>
      <c r="CY227" s="109"/>
      <c r="CZ227" s="109"/>
      <c r="DA227" s="109"/>
      <c r="DB227" s="109"/>
      <c r="DC227" s="109"/>
      <c r="DD227" s="109"/>
      <c r="DE227" s="109"/>
      <c r="DF227" s="109"/>
      <c r="DG227" s="109"/>
      <c r="DH227" s="109"/>
      <c r="DI227" s="109"/>
      <c r="DJ227" s="109"/>
      <c r="DK227" s="109"/>
      <c r="DL227" s="109"/>
      <c r="DM227" s="109"/>
      <c r="DN227" s="109"/>
      <c r="DO227" s="109"/>
      <c r="DP227" s="109"/>
      <c r="DQ227" s="109"/>
      <c r="DR227" s="109"/>
      <c r="DS227" s="109"/>
      <c r="DT227" s="109"/>
      <c r="DU227" s="109"/>
      <c r="DV227" s="109"/>
      <c r="DW227" s="109"/>
      <c r="DX227" s="109"/>
      <c r="DY227" s="109"/>
      <c r="DZ227" s="109"/>
      <c r="EA227" s="109"/>
      <c r="EB227" s="109"/>
      <c r="EC227" s="109"/>
      <c r="ED227" s="109"/>
      <c r="EE227" s="109"/>
      <c r="EF227" s="109"/>
      <c r="EG227" s="109"/>
      <c r="EH227" s="109"/>
      <c r="EI227" s="109"/>
      <c r="EJ227" s="109"/>
      <c r="EK227" s="109"/>
      <c r="EL227" s="109"/>
      <c r="EM227" s="109"/>
      <c r="EN227" s="109"/>
      <c r="EO227" s="109"/>
      <c r="EP227" s="109"/>
      <c r="EQ227" s="109"/>
      <c r="ER227" s="109"/>
      <c r="ES227" s="109"/>
      <c r="ET227" s="109"/>
      <c r="EU227" s="109"/>
      <c r="EV227" s="109"/>
      <c r="EW227" s="109"/>
      <c r="EX227" s="109"/>
      <c r="EY227" s="109"/>
      <c r="EZ227" s="109"/>
      <c r="FA227" s="109"/>
      <c r="FB227" s="109"/>
      <c r="FC227" s="109"/>
      <c r="FD227" s="109"/>
      <c r="FE227" s="109"/>
      <c r="FF227" s="109"/>
      <c r="FG227" s="112"/>
      <c r="FH227" s="110"/>
      <c r="FI227" s="111"/>
      <c r="FJ227" s="111"/>
      <c r="FK227" s="111"/>
      <c r="FL227" s="98">
        <f t="shared" si="44"/>
        <v>0</v>
      </c>
    </row>
    <row r="228" spans="1:169" s="5" customFormat="1" ht="15" customHeight="1">
      <c r="A228" s="107"/>
      <c r="B228" s="107"/>
      <c r="C228" s="107"/>
      <c r="D228" s="194" t="s">
        <v>8</v>
      </c>
      <c r="E228" s="108"/>
      <c r="F228" s="107" t="s">
        <v>363</v>
      </c>
      <c r="G228" s="107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99">
        <f>320-320</f>
        <v>0</v>
      </c>
      <c r="AF228" s="109"/>
      <c r="AG228" s="109"/>
      <c r="AH228" s="109"/>
      <c r="AI228" s="109"/>
      <c r="AJ228" s="109"/>
      <c r="AK228" s="109"/>
      <c r="AL228" s="109"/>
      <c r="AM228" s="199">
        <f>1420-1420</f>
        <v>0</v>
      </c>
      <c r="AN228" s="109"/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199">
        <f>10-10</f>
        <v>0</v>
      </c>
      <c r="BA228" s="109"/>
      <c r="BB228" s="109"/>
      <c r="BC228" s="109"/>
      <c r="BD228" s="109"/>
      <c r="BE228" s="109"/>
      <c r="BF228" s="109"/>
      <c r="BG228" s="109"/>
      <c r="BH228" s="109"/>
      <c r="BI228" s="109"/>
      <c r="BJ228" s="109"/>
      <c r="BK228" s="109"/>
      <c r="BL228" s="109"/>
      <c r="BM228" s="109"/>
      <c r="BN228" s="109"/>
      <c r="BO228" s="109"/>
      <c r="BP228" s="109"/>
      <c r="BQ228" s="109"/>
      <c r="BR228" s="109"/>
      <c r="BS228" s="109"/>
      <c r="BT228" s="109"/>
      <c r="BU228" s="109"/>
      <c r="BV228" s="109"/>
      <c r="BW228" s="109"/>
      <c r="BX228" s="109"/>
      <c r="BY228" s="109"/>
      <c r="BZ228" s="109"/>
      <c r="CA228" s="109"/>
      <c r="CB228" s="109"/>
      <c r="CC228" s="109"/>
      <c r="CD228" s="109"/>
      <c r="CE228" s="109"/>
      <c r="CF228" s="109"/>
      <c r="CG228" s="109"/>
      <c r="CH228" s="109"/>
      <c r="CI228" s="109"/>
      <c r="CJ228" s="109"/>
      <c r="CK228" s="109"/>
      <c r="CL228" s="109"/>
      <c r="CM228" s="109"/>
      <c r="CN228" s="109"/>
      <c r="CO228" s="109"/>
      <c r="CP228" s="109"/>
      <c r="CQ228" s="109"/>
      <c r="CR228" s="109"/>
      <c r="CS228" s="109"/>
      <c r="CT228" s="109"/>
      <c r="CU228" s="109"/>
      <c r="CV228" s="109"/>
      <c r="CW228" s="109"/>
      <c r="CX228" s="109"/>
      <c r="CY228" s="109"/>
      <c r="CZ228" s="109"/>
      <c r="DA228" s="109"/>
      <c r="DB228" s="109"/>
      <c r="DC228" s="109"/>
      <c r="DD228" s="109"/>
      <c r="DE228" s="109"/>
      <c r="DF228" s="109"/>
      <c r="DG228" s="109"/>
      <c r="DH228" s="109"/>
      <c r="DI228" s="109"/>
      <c r="DJ228" s="109"/>
      <c r="DK228" s="109"/>
      <c r="DL228" s="109"/>
      <c r="DM228" s="109"/>
      <c r="DN228" s="109"/>
      <c r="DO228" s="109"/>
      <c r="DP228" s="109"/>
      <c r="DQ228" s="109"/>
      <c r="DR228" s="199">
        <f>220-220</f>
        <v>0</v>
      </c>
      <c r="DS228" s="109"/>
      <c r="DT228" s="109"/>
      <c r="DU228" s="199">
        <f>660-660</f>
        <v>0</v>
      </c>
      <c r="DV228" s="109"/>
      <c r="DW228" s="109"/>
      <c r="DX228" s="109"/>
      <c r="DY228" s="109"/>
      <c r="DZ228" s="109"/>
      <c r="EA228" s="109"/>
      <c r="EB228" s="109"/>
      <c r="EC228" s="109"/>
      <c r="ED228" s="109"/>
      <c r="EE228" s="109"/>
      <c r="EF228" s="109"/>
      <c r="EG228" s="109"/>
      <c r="EH228" s="109"/>
      <c r="EI228" s="109"/>
      <c r="EJ228" s="109"/>
      <c r="EK228" s="109"/>
      <c r="EL228" s="109"/>
      <c r="EM228" s="109"/>
      <c r="EN228" s="109"/>
      <c r="EO228" s="109"/>
      <c r="EP228" s="109"/>
      <c r="EQ228" s="109"/>
      <c r="ER228" s="109"/>
      <c r="ES228" s="109"/>
      <c r="ET228" s="109"/>
      <c r="EU228" s="109"/>
      <c r="EV228" s="109"/>
      <c r="EW228" s="109"/>
      <c r="EX228" s="109"/>
      <c r="EY228" s="109"/>
      <c r="EZ228" s="109"/>
      <c r="FA228" s="109"/>
      <c r="FB228" s="109"/>
      <c r="FC228" s="109"/>
      <c r="FD228" s="109"/>
      <c r="FE228" s="109"/>
      <c r="FF228" s="109"/>
      <c r="FG228" s="112"/>
      <c r="FH228" s="110"/>
      <c r="FI228" s="111"/>
      <c r="FJ228" s="111"/>
      <c r="FK228" s="111"/>
      <c r="FL228" s="98">
        <f t="shared" si="44"/>
        <v>0</v>
      </c>
    </row>
    <row r="229" spans="1:169" s="5" customFormat="1" ht="15" customHeight="1">
      <c r="A229" s="107"/>
      <c r="B229" s="107"/>
      <c r="C229" s="107"/>
      <c r="D229" s="194" t="s">
        <v>10</v>
      </c>
      <c r="E229" s="108"/>
      <c r="F229" s="107" t="s">
        <v>363</v>
      </c>
      <c r="G229" s="107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99">
        <f>420-420</f>
        <v>0</v>
      </c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99">
        <f>1130-1130</f>
        <v>0</v>
      </c>
      <c r="AP229" s="109"/>
      <c r="AQ229" s="109"/>
      <c r="AR229" s="109"/>
      <c r="AS229" s="109"/>
      <c r="AT229" s="199">
        <f>3250-3250</f>
        <v>0</v>
      </c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99">
        <f>5700-5700</f>
        <v>0</v>
      </c>
      <c r="BE229" s="109"/>
      <c r="BF229" s="109"/>
      <c r="BG229" s="109"/>
      <c r="BH229" s="109"/>
      <c r="BI229" s="109"/>
      <c r="BJ229" s="109"/>
      <c r="BK229" s="109"/>
      <c r="BL229" s="109"/>
      <c r="BM229" s="109"/>
      <c r="BN229" s="109"/>
      <c r="BO229" s="109"/>
      <c r="BP229" s="199">
        <f>530-530</f>
        <v>0</v>
      </c>
      <c r="BQ229" s="109"/>
      <c r="BR229" s="199">
        <f>360-360</f>
        <v>0</v>
      </c>
      <c r="BS229" s="199">
        <f>3800-3800</f>
        <v>0</v>
      </c>
      <c r="BT229" s="199">
        <f>590-590</f>
        <v>0</v>
      </c>
      <c r="BU229" s="199">
        <f>30-30</f>
        <v>0</v>
      </c>
      <c r="BV229" s="199">
        <f>70-70</f>
        <v>0</v>
      </c>
      <c r="BW229" s="109"/>
      <c r="BX229" s="109"/>
      <c r="BY229" s="109"/>
      <c r="BZ229" s="109"/>
      <c r="CA229" s="109"/>
      <c r="CB229" s="199">
        <f>1-1</f>
        <v>0</v>
      </c>
      <c r="CC229" s="199">
        <f>1760-1760</f>
        <v>0</v>
      </c>
      <c r="CD229" s="109"/>
      <c r="CE229" s="109"/>
      <c r="CF229" s="199">
        <f>1320-1320</f>
        <v>0</v>
      </c>
      <c r="CG229" s="199">
        <f>140-140</f>
        <v>0</v>
      </c>
      <c r="CH229" s="109"/>
      <c r="CI229" s="199">
        <f>84-84</f>
        <v>0</v>
      </c>
      <c r="CJ229" s="199">
        <f>80-80</f>
        <v>0</v>
      </c>
      <c r="CK229" s="199">
        <f>350-350</f>
        <v>0</v>
      </c>
      <c r="CL229" s="109"/>
      <c r="CM229" s="109"/>
      <c r="CN229" s="109"/>
      <c r="CO229" s="109"/>
      <c r="CP229" s="109"/>
      <c r="CQ229" s="109"/>
      <c r="CR229" s="109"/>
      <c r="CS229" s="109"/>
      <c r="CT229" s="109"/>
      <c r="CU229" s="109"/>
      <c r="CV229" s="109"/>
      <c r="CW229" s="109"/>
      <c r="CX229" s="109"/>
      <c r="CY229" s="109"/>
      <c r="CZ229" s="199">
        <f>60-60</f>
        <v>0</v>
      </c>
      <c r="DA229" s="199">
        <f>80-80</f>
        <v>0</v>
      </c>
      <c r="DB229" s="199">
        <f>350-350</f>
        <v>0</v>
      </c>
      <c r="DC229" s="109"/>
      <c r="DD229" s="109"/>
      <c r="DE229" s="199">
        <f>5-5</f>
        <v>0</v>
      </c>
      <c r="DF229" s="109"/>
      <c r="DG229" s="109"/>
      <c r="DH229" s="109"/>
      <c r="DI229" s="109"/>
      <c r="DJ229" s="109"/>
      <c r="DK229" s="199">
        <f>30-30</f>
        <v>0</v>
      </c>
      <c r="DL229" s="109"/>
      <c r="DM229" s="109"/>
      <c r="DN229" s="109"/>
      <c r="DO229" s="109"/>
      <c r="DP229" s="109"/>
      <c r="DQ229" s="109"/>
      <c r="DR229" s="199">
        <f>2860-2860</f>
        <v>0</v>
      </c>
      <c r="DS229" s="109"/>
      <c r="DT229" s="109"/>
      <c r="DU229" s="109"/>
      <c r="DV229" s="109"/>
      <c r="DW229" s="109"/>
      <c r="DX229" s="109"/>
      <c r="DY229" s="109"/>
      <c r="DZ229" s="109"/>
      <c r="EA229" s="109"/>
      <c r="EB229" s="109"/>
      <c r="EC229" s="109"/>
      <c r="ED229" s="109"/>
      <c r="EE229" s="109"/>
      <c r="EF229" s="109"/>
      <c r="EG229" s="109"/>
      <c r="EH229" s="109"/>
      <c r="EI229" s="109"/>
      <c r="EJ229" s="109"/>
      <c r="EK229" s="109"/>
      <c r="EL229" s="109"/>
      <c r="EM229" s="199">
        <f>400-400</f>
        <v>0</v>
      </c>
      <c r="EN229" s="109"/>
      <c r="EO229" s="109"/>
      <c r="EP229" s="199">
        <f>790-790</f>
        <v>0</v>
      </c>
      <c r="EQ229" s="199">
        <f>190-190</f>
        <v>0</v>
      </c>
      <c r="ER229" s="109"/>
      <c r="ES229" s="199">
        <f>2-2</f>
        <v>0</v>
      </c>
      <c r="ET229" s="199">
        <f>35-35</f>
        <v>0</v>
      </c>
      <c r="EU229" s="199">
        <f>5-5</f>
        <v>0</v>
      </c>
      <c r="EV229" s="109"/>
      <c r="EW229" s="109"/>
      <c r="EX229" s="199">
        <f>2-2</f>
        <v>0</v>
      </c>
      <c r="EY229" s="109"/>
      <c r="EZ229" s="109"/>
      <c r="FA229" s="109"/>
      <c r="FB229" s="109"/>
      <c r="FC229" s="201">
        <f>330-330</f>
        <v>0</v>
      </c>
      <c r="FD229" s="109"/>
      <c r="FE229" s="109"/>
      <c r="FF229" s="109"/>
      <c r="FG229" s="112"/>
      <c r="FH229" s="110"/>
      <c r="FI229" s="111"/>
      <c r="FJ229" s="111"/>
      <c r="FK229" s="111"/>
      <c r="FL229" s="98">
        <f t="shared" si="44"/>
        <v>0</v>
      </c>
    </row>
    <row r="230" spans="1:169" s="5" customFormat="1" ht="15" customHeight="1">
      <c r="A230" s="107"/>
      <c r="B230" s="107"/>
      <c r="C230" s="107"/>
      <c r="D230" s="194" t="s">
        <v>9</v>
      </c>
      <c r="E230" s="108"/>
      <c r="F230" s="107" t="s">
        <v>363</v>
      </c>
      <c r="G230" s="107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99">
        <f>4000-4000</f>
        <v>0</v>
      </c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  <c r="BH230" s="109"/>
      <c r="BI230" s="109"/>
      <c r="BJ230" s="109"/>
      <c r="BK230" s="109"/>
      <c r="BL230" s="109"/>
      <c r="BM230" s="109"/>
      <c r="BN230" s="109"/>
      <c r="BO230" s="109"/>
      <c r="BP230" s="199">
        <f>500-500</f>
        <v>0</v>
      </c>
      <c r="BQ230" s="109"/>
      <c r="BR230" s="109"/>
      <c r="BS230" s="109"/>
      <c r="BT230" s="199">
        <f>700-700</f>
        <v>0</v>
      </c>
      <c r="BU230" s="109"/>
      <c r="BV230" s="109"/>
      <c r="BW230" s="109"/>
      <c r="BX230" s="109"/>
      <c r="BY230" s="109"/>
      <c r="BZ230" s="109"/>
      <c r="CA230" s="109"/>
      <c r="CB230" s="109"/>
      <c r="CC230" s="109"/>
      <c r="CD230" s="109"/>
      <c r="CE230" s="109"/>
      <c r="CF230" s="199">
        <f>470-470</f>
        <v>0</v>
      </c>
      <c r="CG230" s="199">
        <f>5-5</f>
        <v>0</v>
      </c>
      <c r="CH230" s="109"/>
      <c r="CI230" s="109"/>
      <c r="CJ230" s="109"/>
      <c r="CK230" s="109"/>
      <c r="CL230" s="109"/>
      <c r="CM230" s="109"/>
      <c r="CN230" s="199">
        <f>530-530</f>
        <v>0</v>
      </c>
      <c r="CO230" s="109"/>
      <c r="CP230" s="201">
        <f>100-100</f>
        <v>0</v>
      </c>
      <c r="CQ230" s="109"/>
      <c r="CR230" s="109"/>
      <c r="CS230" s="109"/>
      <c r="CT230" s="109"/>
      <c r="CU230" s="109"/>
      <c r="CV230" s="109"/>
      <c r="CW230" s="109"/>
      <c r="CX230" s="109"/>
      <c r="CY230" s="109"/>
      <c r="CZ230" s="109"/>
      <c r="DA230" s="109"/>
      <c r="DB230" s="109"/>
      <c r="DC230" s="109"/>
      <c r="DD230" s="109"/>
      <c r="DE230" s="109"/>
      <c r="DF230" s="199">
        <f>70-70</f>
        <v>0</v>
      </c>
      <c r="DG230" s="109"/>
      <c r="DH230" s="109"/>
      <c r="DI230" s="109"/>
      <c r="DJ230" s="109"/>
      <c r="DK230" s="109"/>
      <c r="DL230" s="109"/>
      <c r="DM230" s="109"/>
      <c r="DN230" s="109"/>
      <c r="DO230" s="109"/>
      <c r="DP230" s="109"/>
      <c r="DQ230" s="109"/>
      <c r="DR230" s="109"/>
      <c r="DS230" s="109"/>
      <c r="DT230" s="109"/>
      <c r="DU230" s="109"/>
      <c r="DV230" s="109"/>
      <c r="DW230" s="109"/>
      <c r="DX230" s="109"/>
      <c r="DY230" s="109"/>
      <c r="DZ230" s="109"/>
      <c r="EA230" s="109"/>
      <c r="EB230" s="109"/>
      <c r="EC230" s="109"/>
      <c r="ED230" s="109"/>
      <c r="EE230" s="109"/>
      <c r="EF230" s="109"/>
      <c r="EG230" s="109"/>
      <c r="EH230" s="109"/>
      <c r="EI230" s="109"/>
      <c r="EJ230" s="109"/>
      <c r="EK230" s="109"/>
      <c r="EL230" s="109"/>
      <c r="EM230" s="109"/>
      <c r="EN230" s="109"/>
      <c r="EO230" s="109"/>
      <c r="EP230" s="109"/>
      <c r="EQ230" s="109"/>
      <c r="ER230" s="109"/>
      <c r="ES230" s="109"/>
      <c r="ET230" s="109"/>
      <c r="EU230" s="109"/>
      <c r="EV230" s="109"/>
      <c r="EW230" s="109"/>
      <c r="EX230" s="109"/>
      <c r="EY230" s="109"/>
      <c r="EZ230" s="109"/>
      <c r="FA230" s="109"/>
      <c r="FB230" s="109"/>
      <c r="FC230" s="109"/>
      <c r="FD230" s="109"/>
      <c r="FE230" s="109"/>
      <c r="FF230" s="109"/>
      <c r="FG230" s="112"/>
      <c r="FH230" s="110"/>
      <c r="FI230" s="111"/>
      <c r="FJ230" s="111"/>
      <c r="FK230" s="111"/>
      <c r="FL230" s="98">
        <f t="shared" si="44"/>
        <v>0</v>
      </c>
    </row>
    <row r="231" spans="1:169" s="5" customFormat="1" ht="15" customHeight="1">
      <c r="A231" s="107"/>
      <c r="B231" s="107"/>
      <c r="C231" s="107"/>
      <c r="D231" s="107"/>
      <c r="E231" s="108"/>
      <c r="F231" s="107"/>
      <c r="G231" s="107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  <c r="BH231" s="109"/>
      <c r="BI231" s="109"/>
      <c r="BJ231" s="109"/>
      <c r="BK231" s="109"/>
      <c r="BL231" s="109"/>
      <c r="BM231" s="109"/>
      <c r="BN231" s="109"/>
      <c r="BO231" s="109"/>
      <c r="BP231" s="109"/>
      <c r="BQ231" s="109"/>
      <c r="BR231" s="109"/>
      <c r="BS231" s="109"/>
      <c r="BT231" s="109"/>
      <c r="BU231" s="109"/>
      <c r="BV231" s="109"/>
      <c r="BW231" s="109"/>
      <c r="BX231" s="109"/>
      <c r="BY231" s="109"/>
      <c r="BZ231" s="109"/>
      <c r="CA231" s="109"/>
      <c r="CB231" s="109"/>
      <c r="CC231" s="109"/>
      <c r="CD231" s="109"/>
      <c r="CE231" s="109"/>
      <c r="CF231" s="109"/>
      <c r="CG231" s="109"/>
      <c r="CH231" s="109"/>
      <c r="CI231" s="109"/>
      <c r="CJ231" s="109"/>
      <c r="CK231" s="109"/>
      <c r="CL231" s="109"/>
      <c r="CM231" s="109"/>
      <c r="CN231" s="109"/>
      <c r="CO231" s="109"/>
      <c r="CP231" s="109"/>
      <c r="CQ231" s="109"/>
      <c r="CR231" s="109"/>
      <c r="CS231" s="109"/>
      <c r="CT231" s="109"/>
      <c r="CU231" s="109"/>
      <c r="CV231" s="109"/>
      <c r="CW231" s="109"/>
      <c r="CX231" s="109"/>
      <c r="CY231" s="109"/>
      <c r="CZ231" s="109"/>
      <c r="DA231" s="109"/>
      <c r="DB231" s="109"/>
      <c r="DC231" s="109"/>
      <c r="DD231" s="109"/>
      <c r="DE231" s="109"/>
      <c r="DF231" s="109"/>
      <c r="DG231" s="109"/>
      <c r="DH231" s="109"/>
      <c r="DI231" s="109"/>
      <c r="DJ231" s="109"/>
      <c r="DK231" s="109"/>
      <c r="DL231" s="109"/>
      <c r="DM231" s="109"/>
      <c r="DN231" s="109"/>
      <c r="DO231" s="109"/>
      <c r="DP231" s="109"/>
      <c r="DQ231" s="109"/>
      <c r="DR231" s="109"/>
      <c r="DS231" s="109"/>
      <c r="DT231" s="109"/>
      <c r="DU231" s="109"/>
      <c r="DV231" s="109"/>
      <c r="DW231" s="109"/>
      <c r="DX231" s="109"/>
      <c r="DY231" s="109"/>
      <c r="DZ231" s="109"/>
      <c r="EA231" s="109"/>
      <c r="EB231" s="109"/>
      <c r="EC231" s="109"/>
      <c r="ED231" s="109"/>
      <c r="EE231" s="109"/>
      <c r="EF231" s="109"/>
      <c r="EG231" s="109"/>
      <c r="EH231" s="109"/>
      <c r="EI231" s="109"/>
      <c r="EJ231" s="109"/>
      <c r="EK231" s="109"/>
      <c r="EL231" s="109"/>
      <c r="EM231" s="109"/>
      <c r="EN231" s="109"/>
      <c r="EO231" s="109"/>
      <c r="EP231" s="109"/>
      <c r="EQ231" s="109"/>
      <c r="ER231" s="109"/>
      <c r="ES231" s="109"/>
      <c r="ET231" s="109"/>
      <c r="EU231" s="109"/>
      <c r="EV231" s="109"/>
      <c r="EW231" s="109"/>
      <c r="EX231" s="109"/>
      <c r="EY231" s="109"/>
      <c r="EZ231" s="109"/>
      <c r="FA231" s="109"/>
      <c r="FB231" s="109"/>
      <c r="FC231" s="109"/>
      <c r="FD231" s="109"/>
      <c r="FE231" s="109"/>
      <c r="FF231" s="109"/>
      <c r="FG231" s="112"/>
      <c r="FH231" s="110"/>
      <c r="FI231" s="111"/>
      <c r="FJ231" s="111"/>
      <c r="FK231" s="111"/>
      <c r="FL231" s="98">
        <f t="shared" si="44"/>
        <v>0</v>
      </c>
    </row>
    <row r="232" spans="1:169" ht="18" customHeight="1">
      <c r="A232" s="79"/>
      <c r="B232" s="15"/>
      <c r="C232" s="15"/>
      <c r="D232" s="34"/>
      <c r="E232" s="16" t="s">
        <v>5</v>
      </c>
      <c r="F232" s="16"/>
      <c r="G232" s="24"/>
      <c r="H232" s="24">
        <f t="shared" ref="H232:AM232" si="49">SUM(H175:H231)</f>
        <v>0</v>
      </c>
      <c r="I232" s="24">
        <f t="shared" si="49"/>
        <v>0</v>
      </c>
      <c r="J232" s="24">
        <f t="shared" si="49"/>
        <v>0</v>
      </c>
      <c r="K232" s="24">
        <f t="shared" si="49"/>
        <v>0</v>
      </c>
      <c r="L232" s="24">
        <f t="shared" si="49"/>
        <v>0</v>
      </c>
      <c r="M232" s="24">
        <f t="shared" si="49"/>
        <v>0</v>
      </c>
      <c r="N232" s="24">
        <f t="shared" si="49"/>
        <v>0</v>
      </c>
      <c r="O232" s="24">
        <f t="shared" si="49"/>
        <v>0</v>
      </c>
      <c r="P232" s="24">
        <f t="shared" si="49"/>
        <v>0</v>
      </c>
      <c r="Q232" s="24">
        <f t="shared" si="49"/>
        <v>0</v>
      </c>
      <c r="R232" s="24">
        <f t="shared" si="49"/>
        <v>0</v>
      </c>
      <c r="S232" s="24">
        <f t="shared" si="49"/>
        <v>0</v>
      </c>
      <c r="T232" s="24">
        <f t="shared" si="49"/>
        <v>0</v>
      </c>
      <c r="U232" s="24">
        <f t="shared" si="49"/>
        <v>0</v>
      </c>
      <c r="V232" s="24">
        <f t="shared" si="49"/>
        <v>0</v>
      </c>
      <c r="W232" s="24">
        <f t="shared" si="49"/>
        <v>0</v>
      </c>
      <c r="X232" s="24">
        <f t="shared" si="49"/>
        <v>0</v>
      </c>
      <c r="Y232" s="24">
        <f t="shared" si="49"/>
        <v>0</v>
      </c>
      <c r="Z232" s="24">
        <f t="shared" si="49"/>
        <v>0</v>
      </c>
      <c r="AA232" s="24">
        <f t="shared" si="49"/>
        <v>0</v>
      </c>
      <c r="AB232" s="24">
        <f t="shared" si="49"/>
        <v>0</v>
      </c>
      <c r="AC232" s="24">
        <f t="shared" si="49"/>
        <v>30</v>
      </c>
      <c r="AD232" s="24">
        <f t="shared" si="49"/>
        <v>0</v>
      </c>
      <c r="AE232" s="24">
        <f t="shared" si="49"/>
        <v>60</v>
      </c>
      <c r="AF232" s="24">
        <f t="shared" si="49"/>
        <v>0</v>
      </c>
      <c r="AG232" s="24">
        <f t="shared" si="49"/>
        <v>0</v>
      </c>
      <c r="AH232" s="24">
        <f t="shared" si="49"/>
        <v>0</v>
      </c>
      <c r="AI232" s="24">
        <f t="shared" si="49"/>
        <v>0</v>
      </c>
      <c r="AJ232" s="24">
        <f t="shared" si="49"/>
        <v>0</v>
      </c>
      <c r="AK232" s="24">
        <f t="shared" si="49"/>
        <v>0</v>
      </c>
      <c r="AL232" s="24">
        <f t="shared" si="49"/>
        <v>0</v>
      </c>
      <c r="AM232" s="24">
        <f t="shared" si="49"/>
        <v>900</v>
      </c>
      <c r="AN232" s="24">
        <f t="shared" ref="AN232:BS232" si="50">SUM(AN175:AN231)</f>
        <v>0</v>
      </c>
      <c r="AO232" s="24">
        <f t="shared" si="50"/>
        <v>700</v>
      </c>
      <c r="AP232" s="24">
        <f t="shared" si="50"/>
        <v>0</v>
      </c>
      <c r="AQ232" s="24">
        <f t="shared" si="50"/>
        <v>0</v>
      </c>
      <c r="AR232" s="24">
        <f t="shared" si="50"/>
        <v>0</v>
      </c>
      <c r="AS232" s="24">
        <f t="shared" si="50"/>
        <v>0</v>
      </c>
      <c r="AT232" s="24">
        <f t="shared" si="50"/>
        <v>2070</v>
      </c>
      <c r="AU232" s="24">
        <f t="shared" si="50"/>
        <v>0</v>
      </c>
      <c r="AV232" s="24">
        <f t="shared" si="50"/>
        <v>0</v>
      </c>
      <c r="AW232" s="24">
        <f t="shared" si="50"/>
        <v>0</v>
      </c>
      <c r="AX232" s="24">
        <f t="shared" si="50"/>
        <v>0</v>
      </c>
      <c r="AY232" s="24">
        <f t="shared" si="50"/>
        <v>0</v>
      </c>
      <c r="AZ232" s="24">
        <f t="shared" si="50"/>
        <v>0</v>
      </c>
      <c r="BA232" s="24">
        <f t="shared" si="50"/>
        <v>0</v>
      </c>
      <c r="BB232" s="24">
        <f t="shared" si="50"/>
        <v>0</v>
      </c>
      <c r="BC232" s="24">
        <f t="shared" si="50"/>
        <v>0</v>
      </c>
      <c r="BD232" s="24">
        <f t="shared" si="50"/>
        <v>3040</v>
      </c>
      <c r="BE232" s="24">
        <f t="shared" si="50"/>
        <v>0</v>
      </c>
      <c r="BF232" s="24">
        <f t="shared" si="50"/>
        <v>0</v>
      </c>
      <c r="BG232" s="24">
        <f t="shared" si="50"/>
        <v>0</v>
      </c>
      <c r="BH232" s="24">
        <f t="shared" si="50"/>
        <v>0</v>
      </c>
      <c r="BI232" s="24">
        <f t="shared" si="50"/>
        <v>0</v>
      </c>
      <c r="BJ232" s="24">
        <f t="shared" si="50"/>
        <v>0</v>
      </c>
      <c r="BK232" s="24">
        <f t="shared" si="50"/>
        <v>0</v>
      </c>
      <c r="BL232" s="24">
        <f t="shared" si="50"/>
        <v>0</v>
      </c>
      <c r="BM232" s="24">
        <f t="shared" si="50"/>
        <v>0</v>
      </c>
      <c r="BN232" s="24">
        <f t="shared" si="50"/>
        <v>0</v>
      </c>
      <c r="BO232" s="24">
        <f t="shared" si="50"/>
        <v>0</v>
      </c>
      <c r="BP232" s="24">
        <f t="shared" si="50"/>
        <v>350</v>
      </c>
      <c r="BQ232" s="24">
        <f t="shared" si="50"/>
        <v>0</v>
      </c>
      <c r="BR232" s="24">
        <f t="shared" si="50"/>
        <v>150</v>
      </c>
      <c r="BS232" s="24">
        <f t="shared" si="50"/>
        <v>1840</v>
      </c>
      <c r="BT232" s="24">
        <f t="shared" ref="BT232:CY232" si="51">SUM(BT175:BT231)</f>
        <v>410</v>
      </c>
      <c r="BU232" s="24">
        <f t="shared" si="51"/>
        <v>15</v>
      </c>
      <c r="BV232" s="24">
        <f t="shared" si="51"/>
        <v>30</v>
      </c>
      <c r="BW232" s="24">
        <f t="shared" si="51"/>
        <v>0</v>
      </c>
      <c r="BX232" s="24">
        <f t="shared" si="51"/>
        <v>0</v>
      </c>
      <c r="BY232" s="24">
        <f t="shared" si="51"/>
        <v>0</v>
      </c>
      <c r="BZ232" s="24">
        <f t="shared" si="51"/>
        <v>0</v>
      </c>
      <c r="CA232" s="24">
        <f t="shared" si="51"/>
        <v>0</v>
      </c>
      <c r="CB232" s="24">
        <f t="shared" si="51"/>
        <v>0</v>
      </c>
      <c r="CC232" s="24">
        <f t="shared" si="51"/>
        <v>625</v>
      </c>
      <c r="CD232" s="24">
        <f t="shared" si="51"/>
        <v>0</v>
      </c>
      <c r="CE232" s="24">
        <f t="shared" si="51"/>
        <v>0</v>
      </c>
      <c r="CF232" s="24">
        <f t="shared" si="51"/>
        <v>1070</v>
      </c>
      <c r="CG232" s="24">
        <f t="shared" si="51"/>
        <v>40</v>
      </c>
      <c r="CH232" s="24">
        <f t="shared" si="51"/>
        <v>0</v>
      </c>
      <c r="CI232" s="24">
        <f t="shared" si="51"/>
        <v>44</v>
      </c>
      <c r="CJ232" s="24">
        <f t="shared" si="51"/>
        <v>55</v>
      </c>
      <c r="CK232" s="24">
        <f t="shared" si="51"/>
        <v>275</v>
      </c>
      <c r="CL232" s="24">
        <f t="shared" si="51"/>
        <v>0</v>
      </c>
      <c r="CM232" s="24">
        <f t="shared" si="51"/>
        <v>0</v>
      </c>
      <c r="CN232" s="24">
        <f t="shared" si="51"/>
        <v>0</v>
      </c>
      <c r="CO232" s="24">
        <f t="shared" si="51"/>
        <v>0</v>
      </c>
      <c r="CP232" s="24">
        <f t="shared" si="51"/>
        <v>7</v>
      </c>
      <c r="CQ232" s="24">
        <f t="shared" si="51"/>
        <v>14</v>
      </c>
      <c r="CR232" s="24">
        <f t="shared" si="51"/>
        <v>0</v>
      </c>
      <c r="CS232" s="24">
        <f t="shared" si="51"/>
        <v>5</v>
      </c>
      <c r="CT232" s="24">
        <f t="shared" si="51"/>
        <v>7</v>
      </c>
      <c r="CU232" s="24">
        <f t="shared" si="51"/>
        <v>0</v>
      </c>
      <c r="CV232" s="24">
        <f t="shared" si="51"/>
        <v>0</v>
      </c>
      <c r="CW232" s="24">
        <f t="shared" si="51"/>
        <v>0</v>
      </c>
      <c r="CX232" s="24">
        <f t="shared" si="51"/>
        <v>0</v>
      </c>
      <c r="CY232" s="24">
        <f t="shared" si="51"/>
        <v>0</v>
      </c>
      <c r="CZ232" s="24">
        <f t="shared" ref="CZ232:EE232" si="52">SUM(CZ175:CZ231)</f>
        <v>16</v>
      </c>
      <c r="DA232" s="24">
        <f t="shared" si="52"/>
        <v>20</v>
      </c>
      <c r="DB232" s="24">
        <f t="shared" si="52"/>
        <v>125</v>
      </c>
      <c r="DC232" s="24">
        <f t="shared" si="52"/>
        <v>0</v>
      </c>
      <c r="DD232" s="24">
        <f t="shared" si="52"/>
        <v>0</v>
      </c>
      <c r="DE232" s="24">
        <f t="shared" si="52"/>
        <v>0</v>
      </c>
      <c r="DF232" s="24">
        <f t="shared" si="52"/>
        <v>17</v>
      </c>
      <c r="DG232" s="24">
        <f t="shared" si="52"/>
        <v>0</v>
      </c>
      <c r="DH232" s="24">
        <f t="shared" si="52"/>
        <v>10</v>
      </c>
      <c r="DI232" s="24">
        <f t="shared" si="52"/>
        <v>10</v>
      </c>
      <c r="DJ232" s="24">
        <f t="shared" si="52"/>
        <v>0</v>
      </c>
      <c r="DK232" s="24">
        <f t="shared" si="52"/>
        <v>10</v>
      </c>
      <c r="DL232" s="24">
        <f t="shared" si="52"/>
        <v>20</v>
      </c>
      <c r="DM232" s="24">
        <f t="shared" si="52"/>
        <v>0</v>
      </c>
      <c r="DN232" s="24">
        <f t="shared" si="52"/>
        <v>0</v>
      </c>
      <c r="DO232" s="24">
        <f t="shared" si="52"/>
        <v>0</v>
      </c>
      <c r="DP232" s="24">
        <f t="shared" si="52"/>
        <v>0</v>
      </c>
      <c r="DQ232" s="24">
        <f t="shared" si="52"/>
        <v>0</v>
      </c>
      <c r="DR232" s="24">
        <f t="shared" si="52"/>
        <v>740</v>
      </c>
      <c r="DS232" s="24">
        <f t="shared" si="52"/>
        <v>0</v>
      </c>
      <c r="DT232" s="24">
        <f t="shared" si="52"/>
        <v>0</v>
      </c>
      <c r="DU232" s="24">
        <f t="shared" si="52"/>
        <v>280</v>
      </c>
      <c r="DV232" s="24">
        <f t="shared" si="52"/>
        <v>0</v>
      </c>
      <c r="DW232" s="24">
        <f t="shared" si="52"/>
        <v>0</v>
      </c>
      <c r="DX232" s="24">
        <f t="shared" si="52"/>
        <v>0</v>
      </c>
      <c r="DY232" s="24">
        <f t="shared" si="52"/>
        <v>0</v>
      </c>
      <c r="DZ232" s="24">
        <f t="shared" si="52"/>
        <v>0</v>
      </c>
      <c r="EA232" s="24">
        <f t="shared" si="52"/>
        <v>0</v>
      </c>
      <c r="EB232" s="24">
        <f t="shared" si="52"/>
        <v>0</v>
      </c>
      <c r="EC232" s="24">
        <f t="shared" si="52"/>
        <v>0</v>
      </c>
      <c r="ED232" s="24">
        <f t="shared" si="52"/>
        <v>0</v>
      </c>
      <c r="EE232" s="24">
        <f t="shared" si="52"/>
        <v>0</v>
      </c>
      <c r="EF232" s="24">
        <f t="shared" ref="EF232:FF232" si="53">SUM(EF175:EF231)</f>
        <v>0</v>
      </c>
      <c r="EG232" s="24">
        <f t="shared" si="53"/>
        <v>0</v>
      </c>
      <c r="EH232" s="24">
        <f t="shared" si="53"/>
        <v>0</v>
      </c>
      <c r="EI232" s="24">
        <f t="shared" si="53"/>
        <v>0</v>
      </c>
      <c r="EJ232" s="24">
        <f t="shared" si="53"/>
        <v>0</v>
      </c>
      <c r="EK232" s="24">
        <f t="shared" si="53"/>
        <v>0</v>
      </c>
      <c r="EL232" s="24">
        <f t="shared" si="53"/>
        <v>0</v>
      </c>
      <c r="EM232" s="24">
        <f t="shared" si="53"/>
        <v>105</v>
      </c>
      <c r="EN232" s="24">
        <f t="shared" si="53"/>
        <v>0</v>
      </c>
      <c r="EO232" s="24">
        <f t="shared" si="53"/>
        <v>0</v>
      </c>
      <c r="EP232" s="24">
        <f t="shared" si="53"/>
        <v>1205</v>
      </c>
      <c r="EQ232" s="24">
        <f t="shared" si="53"/>
        <v>55</v>
      </c>
      <c r="ER232" s="24">
        <f t="shared" si="53"/>
        <v>0</v>
      </c>
      <c r="ES232" s="24">
        <f t="shared" si="53"/>
        <v>0</v>
      </c>
      <c r="ET232" s="24">
        <f t="shared" si="53"/>
        <v>20</v>
      </c>
      <c r="EU232" s="24">
        <f t="shared" si="53"/>
        <v>0</v>
      </c>
      <c r="EV232" s="24">
        <f t="shared" si="53"/>
        <v>0</v>
      </c>
      <c r="EW232" s="24">
        <f t="shared" si="53"/>
        <v>0</v>
      </c>
      <c r="EX232" s="24">
        <f t="shared" si="53"/>
        <v>0</v>
      </c>
      <c r="EY232" s="24">
        <f t="shared" si="53"/>
        <v>0</v>
      </c>
      <c r="EZ232" s="24">
        <f t="shared" si="53"/>
        <v>0</v>
      </c>
      <c r="FA232" s="24">
        <f t="shared" si="53"/>
        <v>0</v>
      </c>
      <c r="FB232" s="24">
        <f t="shared" si="53"/>
        <v>0</v>
      </c>
      <c r="FC232" s="24">
        <f t="shared" si="53"/>
        <v>120</v>
      </c>
      <c r="FD232" s="24">
        <f t="shared" si="53"/>
        <v>0</v>
      </c>
      <c r="FE232" s="24">
        <f t="shared" si="53"/>
        <v>0</v>
      </c>
      <c r="FF232" s="24">
        <f t="shared" si="53"/>
        <v>0</v>
      </c>
      <c r="FG232" s="117"/>
      <c r="FH232" s="40">
        <f>SUM(H232:FF232)</f>
        <v>14490</v>
      </c>
      <c r="FI232" s="31"/>
      <c r="FJ232" s="32"/>
      <c r="FK232" s="32"/>
      <c r="FL232" s="24">
        <f>SUM(FL176:FL231)</f>
        <v>14490</v>
      </c>
      <c r="FM232" s="5"/>
    </row>
    <row r="233" spans="1:169" s="37" customFormat="1" ht="15.6">
      <c r="A233" s="55"/>
      <c r="B233" s="56"/>
      <c r="C233" s="56"/>
      <c r="D233" s="56"/>
      <c r="E233" s="57"/>
      <c r="F233" s="57"/>
      <c r="G233" s="58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  <c r="DS233" s="59"/>
      <c r="DT233" s="59"/>
      <c r="DU233" s="59"/>
      <c r="DV233" s="59"/>
      <c r="DW233" s="59"/>
      <c r="DX233" s="59"/>
      <c r="DY233" s="59"/>
      <c r="DZ233" s="59"/>
      <c r="EA233" s="59"/>
      <c r="EB233" s="59"/>
      <c r="EC233" s="59"/>
      <c r="ED233" s="59"/>
      <c r="EE233" s="59"/>
      <c r="EF233" s="59"/>
      <c r="EG233" s="59"/>
      <c r="EH233" s="59"/>
      <c r="EI233" s="59"/>
      <c r="EJ233" s="59"/>
      <c r="EK233" s="59"/>
      <c r="EL233" s="59"/>
      <c r="EM233" s="59"/>
      <c r="EN233" s="59"/>
      <c r="EO233" s="59"/>
      <c r="EP233" s="59"/>
      <c r="EQ233" s="59"/>
      <c r="ER233" s="59"/>
      <c r="ES233" s="59"/>
      <c r="ET233" s="59"/>
      <c r="EU233" s="59"/>
      <c r="EV233" s="59"/>
      <c r="EW233" s="59"/>
      <c r="EX233" s="59"/>
      <c r="EY233" s="59"/>
      <c r="EZ233" s="59"/>
      <c r="FA233" s="59"/>
      <c r="FB233" s="59"/>
      <c r="FC233" s="59"/>
      <c r="FD233" s="59"/>
      <c r="FE233" s="59"/>
      <c r="FF233" s="59"/>
      <c r="FG233" s="118"/>
      <c r="FH233" s="61"/>
      <c r="FI233" s="58"/>
      <c r="FJ233" s="55"/>
      <c r="FK233" s="60"/>
      <c r="FL233" s="60"/>
      <c r="FM233" s="5"/>
    </row>
    <row r="234" spans="1:169" s="134" customFormat="1" ht="32.4">
      <c r="A234" s="129" t="s">
        <v>12</v>
      </c>
      <c r="B234" s="130" t="s">
        <v>47</v>
      </c>
      <c r="C234" s="130" t="s">
        <v>41</v>
      </c>
      <c r="D234" s="130" t="s">
        <v>14</v>
      </c>
      <c r="E234" s="131" t="s">
        <v>29</v>
      </c>
      <c r="F234" s="131"/>
      <c r="G234" s="131"/>
      <c r="H234" s="135" t="str">
        <f t="shared" ref="H234:FF234" si="54">+H$6</f>
        <v>ANVLINK-00</v>
      </c>
      <c r="I234" s="135" t="str">
        <f t="shared" si="54"/>
        <v>N1030D2L-00</v>
      </c>
      <c r="J234" s="135" t="str">
        <f t="shared" si="54"/>
        <v>N1030L2L-00</v>
      </c>
      <c r="K234" s="135" t="str">
        <f t="shared" si="54"/>
        <v>N1030O2I-00</v>
      </c>
      <c r="L234" s="135" t="str">
        <f t="shared" si="54"/>
        <v>N103D42L-00</v>
      </c>
      <c r="M234" s="135" t="str">
        <f t="shared" si="54"/>
        <v>N105T4L-00</v>
      </c>
      <c r="N234" s="135" t="str">
        <f t="shared" si="54"/>
        <v>N105TD4D-00</v>
      </c>
      <c r="O234" s="135" t="str">
        <f t="shared" si="54"/>
        <v>N105TO4D-00</v>
      </c>
      <c r="P234" s="135" t="str">
        <f t="shared" si="54"/>
        <v>N105TO4L-00</v>
      </c>
      <c r="Q234" s="135" t="str">
        <f t="shared" si="54"/>
        <v>N1650D4L-00</v>
      </c>
      <c r="R234" s="135" t="str">
        <f t="shared" si="54"/>
        <v>N1650GO4-00</v>
      </c>
      <c r="S234" s="135" t="str">
        <f t="shared" si="54"/>
        <v>N1650IO4-00</v>
      </c>
      <c r="T234" s="135" t="str">
        <f t="shared" si="54"/>
        <v>N1650IX4-00</v>
      </c>
      <c r="U234" s="135" t="str">
        <f t="shared" si="54"/>
        <v>N1650O4-00</v>
      </c>
      <c r="V234" s="135" t="str">
        <f t="shared" si="54"/>
        <v>N1650O4L-00</v>
      </c>
      <c r="W234" s="135" t="str">
        <f t="shared" si="54"/>
        <v>N1650W24-00</v>
      </c>
      <c r="X234" s="135" t="str">
        <f t="shared" si="54"/>
        <v>N1650WO4-00</v>
      </c>
      <c r="Y234" s="135" t="str">
        <f t="shared" si="54"/>
        <v>N1656D4-00</v>
      </c>
      <c r="Z234" s="135" t="str">
        <f t="shared" si="54"/>
        <v>N1656D4L-00</v>
      </c>
      <c r="AA234" s="135" t="str">
        <f t="shared" si="54"/>
        <v>N1656EO4-00</v>
      </c>
      <c r="AB234" s="135" t="str">
        <f t="shared" si="54"/>
        <v>N1656O4-00</v>
      </c>
      <c r="AC234" s="135" t="str">
        <f t="shared" si="54"/>
        <v>N1656O4L-00</v>
      </c>
      <c r="AD234" s="135" t="str">
        <f t="shared" si="54"/>
        <v>N1656W24-00</v>
      </c>
      <c r="AE234" s="135" t="str">
        <f t="shared" si="54"/>
        <v>N1656WO4-00</v>
      </c>
      <c r="AF234" s="135" t="str">
        <f t="shared" si="54"/>
        <v>N165SD4-00</v>
      </c>
      <c r="AG234" s="135" t="str">
        <f t="shared" si="54"/>
        <v>N165SO4-00</v>
      </c>
      <c r="AH234" s="135" t="str">
        <f t="shared" si="54"/>
        <v>N165SWO4-00</v>
      </c>
      <c r="AI234" s="135" t="str">
        <f t="shared" si="54"/>
        <v>N1660D6-00</v>
      </c>
      <c r="AJ234" s="135" t="str">
        <f t="shared" si="54"/>
        <v>N1660G6-00</v>
      </c>
      <c r="AK234" s="135" t="str">
        <f t="shared" si="54"/>
        <v>N1660GO6-00</v>
      </c>
      <c r="AL234" s="135" t="str">
        <f t="shared" si="54"/>
        <v>N1660IO6-00</v>
      </c>
      <c r="AM234" s="135" t="str">
        <f t="shared" si="54"/>
        <v>N1660O6-00</v>
      </c>
      <c r="AN234" s="135" t="str">
        <f t="shared" si="54"/>
        <v>N166SA-00</v>
      </c>
      <c r="AO234" s="135" t="str">
        <f t="shared" si="54"/>
        <v>N166SD6-00</v>
      </c>
      <c r="AP234" s="135" t="str">
        <f t="shared" si="54"/>
        <v>N166SG6-00</v>
      </c>
      <c r="AQ234" s="135" t="str">
        <f t="shared" si="54"/>
        <v>N166SGO6-00</v>
      </c>
      <c r="AR234" s="135" t="str">
        <f t="shared" si="54"/>
        <v>N166SIO6-00</v>
      </c>
      <c r="AS234" s="135" t="str">
        <f t="shared" si="54"/>
        <v>N166SIX6-00</v>
      </c>
      <c r="AT234" s="135" t="str">
        <f t="shared" si="54"/>
        <v>N166SO6-00</v>
      </c>
      <c r="AU234" s="135" t="str">
        <f t="shared" si="54"/>
        <v>N166TGO6-00</v>
      </c>
      <c r="AV234" s="135" t="str">
        <f t="shared" si="54"/>
        <v>N166TIO6-00</v>
      </c>
      <c r="AW234" s="135" t="str">
        <f t="shared" si="54"/>
        <v>N166TIX6-00</v>
      </c>
      <c r="AX234" s="135" t="str">
        <f t="shared" si="54"/>
        <v>N166TO6-00</v>
      </c>
      <c r="AY234" s="135" t="str">
        <f t="shared" si="54"/>
        <v>N166TW26-00</v>
      </c>
      <c r="AZ234" s="135" t="str">
        <f t="shared" si="54"/>
        <v>N2060D6-00</v>
      </c>
      <c r="BA234" s="135" t="str">
        <f t="shared" si="54"/>
        <v>N2060GP-00</v>
      </c>
      <c r="BB234" s="135" t="str">
        <f t="shared" si="54"/>
        <v>N2060IO6-00</v>
      </c>
      <c r="BC234" s="135" t="str">
        <f t="shared" si="54"/>
        <v>N2060IX6-00</v>
      </c>
      <c r="BD234" s="135" t="str">
        <f t="shared" si="54"/>
        <v>N2060O6-00</v>
      </c>
      <c r="BE234" s="135" t="str">
        <f t="shared" si="54"/>
        <v>N2060W26-00</v>
      </c>
      <c r="BF234" s="135" t="str">
        <f t="shared" si="54"/>
        <v>N2060WO6-00</v>
      </c>
      <c r="BG234" s="135" t="str">
        <f t="shared" si="54"/>
        <v>N206SW2-00</v>
      </c>
      <c r="BH234" s="135" t="str">
        <f t="shared" si="54"/>
        <v>N206SW2O-00</v>
      </c>
      <c r="BI234" s="135" t="str">
        <f t="shared" si="54"/>
        <v>N207SA-00</v>
      </c>
      <c r="BJ234" s="135" t="str">
        <f t="shared" si="54"/>
        <v>N207SGOD-00</v>
      </c>
      <c r="BK234" s="135" t="str">
        <f t="shared" si="54"/>
        <v>N207SGWD-00</v>
      </c>
      <c r="BL234" s="135" t="str">
        <f t="shared" si="54"/>
        <v>N207SW-00</v>
      </c>
      <c r="BM234" s="135" t="str">
        <f t="shared" si="54"/>
        <v>N207SWO-00</v>
      </c>
      <c r="BN234" s="135" t="str">
        <f t="shared" si="54"/>
        <v>N208SG-00</v>
      </c>
      <c r="BO234" s="135" t="str">
        <f t="shared" si="54"/>
        <v>N208SGO-00</v>
      </c>
      <c r="BP234" s="135" t="str">
        <f t="shared" si="54"/>
        <v>N3060AE-00</v>
      </c>
      <c r="BQ234" s="135" t="str">
        <f t="shared" si="54"/>
        <v>N3060E-00</v>
      </c>
      <c r="BR234" s="135" t="str">
        <f t="shared" si="54"/>
        <v>N3060EO-00</v>
      </c>
      <c r="BS234" s="135" t="str">
        <f t="shared" si="54"/>
        <v>N3060GO-00</v>
      </c>
      <c r="BT234" s="135" t="str">
        <f t="shared" si="54"/>
        <v>N3060VO-00</v>
      </c>
      <c r="BU234" s="135" t="str">
        <f t="shared" si="54"/>
        <v>N306TAE-00</v>
      </c>
      <c r="BV234" s="135" t="str">
        <f t="shared" si="54"/>
        <v>N306TAM-00</v>
      </c>
      <c r="BW234" s="135" t="str">
        <f t="shared" si="54"/>
        <v>N306TE-00</v>
      </c>
      <c r="BX234" s="135" t="str">
        <f t="shared" si="54"/>
        <v>N306TEO-00</v>
      </c>
      <c r="BY234" s="135" t="str">
        <f t="shared" si="54"/>
        <v>N306TGO-00</v>
      </c>
      <c r="BZ234" s="135" t="str">
        <f t="shared" si="54"/>
        <v>N306TGOP-00</v>
      </c>
      <c r="CA234" s="135" t="str">
        <f t="shared" si="54"/>
        <v>N306TGP-00</v>
      </c>
      <c r="CB234" s="135" t="str">
        <f t="shared" si="54"/>
        <v>N306TVO-00</v>
      </c>
      <c r="CC234" s="135" t="str">
        <f t="shared" si="54"/>
        <v>N3070AM-00</v>
      </c>
      <c r="CD234" s="135" t="str">
        <f t="shared" si="54"/>
        <v>N3070E-00</v>
      </c>
      <c r="CE234" s="135" t="str">
        <f t="shared" si="54"/>
        <v>N3070EO-00</v>
      </c>
      <c r="CF234" s="135" t="str">
        <f t="shared" si="54"/>
        <v>N3070GO-00</v>
      </c>
      <c r="CG234" s="135" t="str">
        <f t="shared" si="54"/>
        <v>N3070VO-00</v>
      </c>
      <c r="CH234" s="135" t="str">
        <f t="shared" si="54"/>
        <v>N3080AM-00</v>
      </c>
      <c r="CI234" s="135" t="str">
        <f t="shared" si="54"/>
        <v>N3080AW-00</v>
      </c>
      <c r="CJ234" s="135" t="str">
        <f t="shared" si="54"/>
        <v>N3080AWB-00</v>
      </c>
      <c r="CK234" s="135" t="str">
        <f t="shared" si="54"/>
        <v>N3080AX-00</v>
      </c>
      <c r="CL234" s="135" t="str">
        <f t="shared" si="54"/>
        <v>N3080E-00</v>
      </c>
      <c r="CM234" s="135" t="str">
        <f t="shared" si="54"/>
        <v>N3080EO-00</v>
      </c>
      <c r="CN234" s="135" t="str">
        <f t="shared" si="54"/>
        <v>N3080GO-00</v>
      </c>
      <c r="CO234" s="135" t="str">
        <f t="shared" si="54"/>
        <v>N3080GWB-00</v>
      </c>
      <c r="CP234" s="135" t="str">
        <f t="shared" si="54"/>
        <v>N3080IE-00</v>
      </c>
      <c r="CQ234" s="135" t="str">
        <f t="shared" si="54"/>
        <v>N3080IE-AU</v>
      </c>
      <c r="CR234" s="135" t="str">
        <f t="shared" si="54"/>
        <v>N3080IE-CN</v>
      </c>
      <c r="CS234" s="135" t="str">
        <f t="shared" si="54"/>
        <v>N3080IE-JP</v>
      </c>
      <c r="CT234" s="135" t="str">
        <f t="shared" si="54"/>
        <v>N3080IE-KR</v>
      </c>
      <c r="CU234" s="135" t="str">
        <f t="shared" si="54"/>
        <v>N3080IE-TW</v>
      </c>
      <c r="CV234" s="135" t="str">
        <f t="shared" si="54"/>
        <v>N3080IE-US</v>
      </c>
      <c r="CW234" s="135" t="str">
        <f t="shared" si="54"/>
        <v>N3080T-00</v>
      </c>
      <c r="CX234" s="135" t="str">
        <f t="shared" si="54"/>
        <v>N3080VO-00</v>
      </c>
      <c r="CY234" s="135" t="str">
        <f t="shared" si="54"/>
        <v>N3090AM-00</v>
      </c>
      <c r="CZ234" s="135" t="str">
        <f t="shared" si="54"/>
        <v>N3090AW-00</v>
      </c>
      <c r="DA234" s="135" t="str">
        <f t="shared" si="54"/>
        <v>N3090AWB-00</v>
      </c>
      <c r="DB234" s="135" t="str">
        <f t="shared" si="54"/>
        <v>N3090AX-00</v>
      </c>
      <c r="DC234" s="135" t="str">
        <f t="shared" si="54"/>
        <v>N3090E-00</v>
      </c>
      <c r="DD234" s="135" t="str">
        <f t="shared" si="54"/>
        <v>N3090EO-00</v>
      </c>
      <c r="DE234" s="135" t="str">
        <f t="shared" si="54"/>
        <v>N3090GO-00</v>
      </c>
      <c r="DF234" s="135" t="str">
        <f t="shared" si="54"/>
        <v>N3090IE-00</v>
      </c>
      <c r="DG234" s="135" t="str">
        <f t="shared" si="54"/>
        <v>N3090IE-CN</v>
      </c>
      <c r="DH234" s="135" t="str">
        <f t="shared" si="54"/>
        <v>N3090IE-JP</v>
      </c>
      <c r="DI234" s="135" t="str">
        <f t="shared" si="54"/>
        <v>N3090IE-KR</v>
      </c>
      <c r="DJ234" s="135" t="str">
        <f t="shared" si="54"/>
        <v>N3090IE-US</v>
      </c>
      <c r="DK234" s="135" t="str">
        <f t="shared" si="54"/>
        <v>N3090T-00</v>
      </c>
      <c r="DL234" s="135" t="str">
        <f t="shared" si="54"/>
        <v>N3090T-EC</v>
      </c>
      <c r="DM234" s="135" t="str">
        <f t="shared" si="54"/>
        <v>N3090VO-00</v>
      </c>
      <c r="DN234" s="135" t="str">
        <f t="shared" si="54"/>
        <v>N38TAM-00</v>
      </c>
      <c r="DO234" s="135" t="str">
        <f t="shared" si="54"/>
        <v>N38TAX-00</v>
      </c>
      <c r="DP234" s="135" t="str">
        <f t="shared" si="54"/>
        <v>N71052IL-00</v>
      </c>
      <c r="DQ234" s="135" t="str">
        <f t="shared" si="54"/>
        <v>N7105S2L-00</v>
      </c>
      <c r="DR234" s="135" t="str">
        <f t="shared" si="54"/>
        <v>N710D32L-00</v>
      </c>
      <c r="DS234" s="135" t="str">
        <f t="shared" si="54"/>
        <v>N710D52L-00</v>
      </c>
      <c r="DT234" s="135" t="str">
        <f t="shared" si="54"/>
        <v>N710D5GL-00</v>
      </c>
      <c r="DU234" s="135" t="str">
        <f t="shared" si="54"/>
        <v>N730D52I-00</v>
      </c>
      <c r="DV234" s="135" t="str">
        <f t="shared" si="54"/>
        <v>N730D52L-00</v>
      </c>
      <c r="DW234" s="135" t="str">
        <f t="shared" si="54"/>
        <v>R55XTD6-00</v>
      </c>
      <c r="DX234" s="135" t="str">
        <f t="shared" si="54"/>
        <v>R55XTD64-00</v>
      </c>
      <c r="DY234" s="135" t="str">
        <f t="shared" si="54"/>
        <v>R55XTGO-00</v>
      </c>
      <c r="DZ234" s="135" t="str">
        <f t="shared" si="54"/>
        <v>R55XTGO4-00</v>
      </c>
      <c r="EA234" s="135" t="str">
        <f t="shared" si="54"/>
        <v>R55XTOC-00</v>
      </c>
      <c r="EB234" s="135" t="str">
        <f t="shared" si="54"/>
        <v>R55XTOC4-00</v>
      </c>
      <c r="EC234" s="135" t="str">
        <f t="shared" si="54"/>
        <v>R56XTGO-00</v>
      </c>
      <c r="ED234" s="135" t="str">
        <f t="shared" si="54"/>
        <v>R56XTWF-00</v>
      </c>
      <c r="EE234" s="135" t="str">
        <f t="shared" si="54"/>
        <v>R56XTWO-00</v>
      </c>
      <c r="EF234" s="135" t="str">
        <f t="shared" si="54"/>
        <v>R57G-00</v>
      </c>
      <c r="EG234" s="135" t="str">
        <f t="shared" si="54"/>
        <v>R57GO-00</v>
      </c>
      <c r="EH234" s="135" t="str">
        <f t="shared" si="54"/>
        <v>R57XTA-00</v>
      </c>
      <c r="EI234" s="135" t="str">
        <f t="shared" si="54"/>
        <v>R57XTG-00</v>
      </c>
      <c r="EJ234" s="135" t="str">
        <f t="shared" si="54"/>
        <v>R57XTGO-00</v>
      </c>
      <c r="EK234" s="135" t="str">
        <f t="shared" si="54"/>
        <v>R67E-00</v>
      </c>
      <c r="EL234" s="135" t="str">
        <f t="shared" si="54"/>
        <v>R67GO-00</v>
      </c>
      <c r="EM234" s="135" t="str">
        <f t="shared" si="54"/>
        <v>R67XTAE-00</v>
      </c>
      <c r="EN234" s="135" t="str">
        <f t="shared" si="54"/>
        <v>R67XTB-00</v>
      </c>
      <c r="EO234" s="135" t="str">
        <f t="shared" si="54"/>
        <v>R67XTE-00</v>
      </c>
      <c r="EP234" s="135" t="str">
        <f t="shared" si="54"/>
        <v>R67XTGO-00</v>
      </c>
      <c r="EQ234" s="135" t="str">
        <f t="shared" si="54"/>
        <v>R68AM-00</v>
      </c>
      <c r="ER234" s="135" t="str">
        <f t="shared" si="54"/>
        <v>R68B-00</v>
      </c>
      <c r="ES234" s="135" t="str">
        <f t="shared" si="54"/>
        <v>R68GO-00</v>
      </c>
      <c r="ET234" s="135" t="str">
        <f t="shared" si="54"/>
        <v>R68XTAM-00</v>
      </c>
      <c r="EU234" s="135" t="str">
        <f t="shared" si="54"/>
        <v>R68XTAMC-00</v>
      </c>
      <c r="EV234" s="135" t="str">
        <f t="shared" si="54"/>
        <v>R68XTB-00</v>
      </c>
      <c r="EW234" s="135" t="str">
        <f t="shared" si="54"/>
        <v>R68XTGO-00</v>
      </c>
      <c r="EX234" s="135" t="str">
        <f t="shared" si="54"/>
        <v>R69XTAM-00</v>
      </c>
      <c r="EY234" s="135" t="str">
        <f t="shared" si="54"/>
        <v>R69XTAWB-00</v>
      </c>
      <c r="EZ234" s="135" t="str">
        <f t="shared" si="54"/>
        <v>R69XTB-00</v>
      </c>
      <c r="FA234" s="135" t="str">
        <f t="shared" si="54"/>
        <v>R69XTGO-00</v>
      </c>
      <c r="FB234" s="135" t="str">
        <f t="shared" si="54"/>
        <v>RX550D5-00</v>
      </c>
      <c r="FC234" s="135" t="str">
        <f t="shared" si="54"/>
        <v>RX570G8-00</v>
      </c>
      <c r="FD234" s="135" t="str">
        <f t="shared" si="54"/>
        <v>RX580G8-00</v>
      </c>
      <c r="FE234" s="135" t="str">
        <f t="shared" si="54"/>
        <v>RX582048-00</v>
      </c>
      <c r="FF234" s="135" t="str">
        <f t="shared" si="54"/>
        <v>RX590GME-00</v>
      </c>
      <c r="FG234" s="132" t="s">
        <v>15</v>
      </c>
      <c r="FH234" s="132" t="s">
        <v>2</v>
      </c>
      <c r="FI234" s="132" t="s">
        <v>3</v>
      </c>
      <c r="FJ234" s="132" t="s">
        <v>18</v>
      </c>
      <c r="FK234" s="132" t="s">
        <v>46</v>
      </c>
      <c r="FL234" s="133"/>
      <c r="FM234" s="5"/>
    </row>
    <row r="235" spans="1:169" s="5" customFormat="1" ht="15.75" customHeight="1">
      <c r="A235" s="107" t="s">
        <v>361</v>
      </c>
      <c r="B235" s="107" t="s">
        <v>361</v>
      </c>
      <c r="C235" s="107" t="s">
        <v>461</v>
      </c>
      <c r="D235" s="107" t="s">
        <v>63</v>
      </c>
      <c r="E235" s="108" t="s">
        <v>887</v>
      </c>
      <c r="F235" s="107" t="s">
        <v>363</v>
      </c>
      <c r="G235" s="107" t="s">
        <v>867</v>
      </c>
      <c r="H235" s="216">
        <f>100-100</f>
        <v>0</v>
      </c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17"/>
      <c r="AN235" s="217"/>
      <c r="AO235" s="217"/>
      <c r="AP235" s="217"/>
      <c r="AQ235" s="217"/>
      <c r="AR235" s="217"/>
      <c r="AS235" s="217"/>
      <c r="AT235" s="217"/>
      <c r="AU235" s="217"/>
      <c r="AV235" s="217"/>
      <c r="AW235" s="217"/>
      <c r="AX235" s="217"/>
      <c r="AY235" s="217"/>
      <c r="AZ235" s="217"/>
      <c r="BA235" s="217"/>
      <c r="BB235" s="217"/>
      <c r="BC235" s="217"/>
      <c r="BD235" s="217"/>
      <c r="BE235" s="217"/>
      <c r="BF235" s="217"/>
      <c r="BG235" s="217"/>
      <c r="BH235" s="217"/>
      <c r="BI235" s="217"/>
      <c r="BJ235" s="217"/>
      <c r="BK235" s="217"/>
      <c r="BL235" s="217"/>
      <c r="BM235" s="217"/>
      <c r="BN235" s="217"/>
      <c r="BO235" s="217"/>
      <c r="BP235" s="216">
        <f>3000-3000</f>
        <v>0</v>
      </c>
      <c r="BQ235" s="216">
        <f>5000-5000</f>
        <v>0</v>
      </c>
      <c r="BR235" s="229">
        <f>5000-5000+100</f>
        <v>100</v>
      </c>
      <c r="BS235" s="229">
        <f>5000-5000+1200</f>
        <v>1200</v>
      </c>
      <c r="BT235" s="216">
        <f>5000-5000</f>
        <v>0</v>
      </c>
      <c r="BU235" s="229">
        <f>3000-3000+15</f>
        <v>15</v>
      </c>
      <c r="BV235" s="229">
        <f>3000-3000+10</f>
        <v>10</v>
      </c>
      <c r="BW235" s="216">
        <f>2000-2000</f>
        <v>0</v>
      </c>
      <c r="BX235" s="216">
        <f>5000-5000</f>
        <v>0</v>
      </c>
      <c r="BY235" s="216">
        <f>5000-5000</f>
        <v>0</v>
      </c>
      <c r="BZ235" s="216">
        <f>10000-10000</f>
        <v>0</v>
      </c>
      <c r="CA235" s="217"/>
      <c r="CB235" s="229">
        <f>5000-5000+1</f>
        <v>1</v>
      </c>
      <c r="CC235" s="229">
        <f>2000-2000+1000</f>
        <v>1000</v>
      </c>
      <c r="CD235" s="216">
        <f>5000-5000</f>
        <v>0</v>
      </c>
      <c r="CE235" s="216">
        <f>5000-5000</f>
        <v>0</v>
      </c>
      <c r="CF235" s="216">
        <f>5000-5000</f>
        <v>0</v>
      </c>
      <c r="CG235" s="229">
        <f>5000-5000+65</f>
        <v>65</v>
      </c>
      <c r="CH235" s="216">
        <f>4000-4000</f>
        <v>0</v>
      </c>
      <c r="CI235" s="216">
        <f>200-200</f>
        <v>0</v>
      </c>
      <c r="CJ235" s="216">
        <f>200-200</f>
        <v>0</v>
      </c>
      <c r="CK235" s="229">
        <f>1000-1000</f>
        <v>0</v>
      </c>
      <c r="CL235" s="216">
        <f>2000-2000</f>
        <v>0</v>
      </c>
      <c r="CM235" s="216">
        <f>3000-3000</f>
        <v>0</v>
      </c>
      <c r="CN235" s="216">
        <f>5000-5000</f>
        <v>0</v>
      </c>
      <c r="CO235" s="217"/>
      <c r="CP235" s="217"/>
      <c r="CQ235" s="217"/>
      <c r="CR235" s="217"/>
      <c r="CS235" s="217"/>
      <c r="CT235" s="217"/>
      <c r="CU235" s="217"/>
      <c r="CV235" s="216">
        <f>50-50</f>
        <v>0</v>
      </c>
      <c r="CW235" s="216">
        <f>2000-2000</f>
        <v>0</v>
      </c>
      <c r="CX235" s="216">
        <f>4000-4000</f>
        <v>0</v>
      </c>
      <c r="CY235" s="216">
        <f>1000-1000</f>
        <v>0</v>
      </c>
      <c r="CZ235" s="229">
        <f>200-200+24</f>
        <v>24</v>
      </c>
      <c r="DA235" s="229">
        <f>200-200+35</f>
        <v>35</v>
      </c>
      <c r="DB235" s="229">
        <f>500-500+190</f>
        <v>190</v>
      </c>
      <c r="DC235" s="216">
        <f>500-500</f>
        <v>0</v>
      </c>
      <c r="DD235" s="216">
        <f>500-500</f>
        <v>0</v>
      </c>
      <c r="DE235" s="229">
        <f>500-500+5</f>
        <v>5</v>
      </c>
      <c r="DF235" s="217"/>
      <c r="DG235" s="217"/>
      <c r="DH235" s="217"/>
      <c r="DI235" s="217"/>
      <c r="DJ235" s="216">
        <f>30-30</f>
        <v>0</v>
      </c>
      <c r="DK235" s="216">
        <f>1000-1000</f>
        <v>0</v>
      </c>
      <c r="DL235" s="217"/>
      <c r="DM235" s="216">
        <f>500-500</f>
        <v>0</v>
      </c>
      <c r="DN235" s="216">
        <f>2000-2000</f>
        <v>0</v>
      </c>
      <c r="DO235" s="216">
        <f>500-500</f>
        <v>0</v>
      </c>
      <c r="DP235" s="217"/>
      <c r="DQ235" s="217"/>
      <c r="DR235" s="217"/>
      <c r="DS235" s="217"/>
      <c r="DT235" s="217"/>
      <c r="DU235" s="217"/>
      <c r="DV235" s="217"/>
      <c r="DW235" s="217"/>
      <c r="DX235" s="217"/>
      <c r="DY235" s="217"/>
      <c r="DZ235" s="217"/>
      <c r="EA235" s="217"/>
      <c r="EB235" s="217"/>
      <c r="EC235" s="217"/>
      <c r="ED235" s="217"/>
      <c r="EE235" s="217"/>
      <c r="EF235" s="217"/>
      <c r="EG235" s="217"/>
      <c r="EH235" s="217"/>
      <c r="EI235" s="217"/>
      <c r="EJ235" s="217"/>
      <c r="EK235" s="216">
        <f>2000-2000</f>
        <v>0</v>
      </c>
      <c r="EL235" s="216">
        <f>3000-3000</f>
        <v>0</v>
      </c>
      <c r="EM235" s="229">
        <f>2000-2000+245</f>
        <v>245</v>
      </c>
      <c r="EN235" s="217"/>
      <c r="EO235" s="216">
        <f>4000-4000</f>
        <v>0</v>
      </c>
      <c r="EP235" s="229">
        <f>4000-4000+500</f>
        <v>500</v>
      </c>
      <c r="EQ235" s="229">
        <f>1000-1000+95</f>
        <v>95</v>
      </c>
      <c r="ER235" s="217"/>
      <c r="ES235" s="229">
        <f>1000-1000+2</f>
        <v>2</v>
      </c>
      <c r="ET235" s="229">
        <f>1000-1000+15</f>
        <v>15</v>
      </c>
      <c r="EU235" s="229">
        <f>1000-1000+5</f>
        <v>5</v>
      </c>
      <c r="EV235" s="217"/>
      <c r="EW235" s="216">
        <f>2000-2000</f>
        <v>0</v>
      </c>
      <c r="EX235" s="229">
        <f>1000-1000+2</f>
        <v>2</v>
      </c>
      <c r="EY235" s="216">
        <f>200-200</f>
        <v>0</v>
      </c>
      <c r="EZ235" s="217"/>
      <c r="FA235" s="216">
        <f>1000-1000</f>
        <v>0</v>
      </c>
      <c r="FB235" s="217"/>
      <c r="FC235" s="217"/>
      <c r="FD235" s="217"/>
      <c r="FE235" s="217"/>
      <c r="FF235" s="217"/>
      <c r="FG235" s="218" t="s">
        <v>881</v>
      </c>
      <c r="FH235" s="110" t="s">
        <v>364</v>
      </c>
      <c r="FI235" s="219" t="s">
        <v>365</v>
      </c>
      <c r="FJ235" s="219"/>
      <c r="FK235" s="219" t="s">
        <v>462</v>
      </c>
      <c r="FL235" s="220">
        <f t="shared" ref="FL235:FL240" si="55">SUM(H235:FF235)</f>
        <v>3509</v>
      </c>
      <c r="FM235" s="5" t="s">
        <v>201</v>
      </c>
    </row>
    <row r="236" spans="1:169" s="5" customFormat="1" ht="15" customHeight="1">
      <c r="A236" s="107" t="s">
        <v>361</v>
      </c>
      <c r="B236" s="107" t="s">
        <v>361</v>
      </c>
      <c r="C236" s="107" t="s">
        <v>461</v>
      </c>
      <c r="D236" s="107" t="s">
        <v>65</v>
      </c>
      <c r="E236" s="108" t="s">
        <v>176</v>
      </c>
      <c r="F236" s="107" t="s">
        <v>363</v>
      </c>
      <c r="G236" s="107" t="s">
        <v>868</v>
      </c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  <c r="BA236" s="217"/>
      <c r="BB236" s="217"/>
      <c r="BC236" s="217"/>
      <c r="BD236" s="217"/>
      <c r="BE236" s="217"/>
      <c r="BF236" s="217"/>
      <c r="BG236" s="217"/>
      <c r="BH236" s="217"/>
      <c r="BI236" s="217"/>
      <c r="BJ236" s="217"/>
      <c r="BK236" s="217"/>
      <c r="BL236" s="217"/>
      <c r="BM236" s="217"/>
      <c r="BN236" s="217"/>
      <c r="BO236" s="217"/>
      <c r="BP236" s="229">
        <f>500</f>
        <v>500</v>
      </c>
      <c r="BQ236" s="217"/>
      <c r="BR236" s="217"/>
      <c r="BS236" s="217"/>
      <c r="BT236" s="229">
        <f>700</f>
        <v>700</v>
      </c>
      <c r="BU236" s="217"/>
      <c r="BV236" s="217"/>
      <c r="BW236" s="217"/>
      <c r="BX236" s="217"/>
      <c r="BY236" s="217"/>
      <c r="BZ236" s="217"/>
      <c r="CA236" s="217"/>
      <c r="CB236" s="217"/>
      <c r="CC236" s="217"/>
      <c r="CD236" s="217"/>
      <c r="CE236" s="217"/>
      <c r="CF236" s="229">
        <f>470</f>
        <v>470</v>
      </c>
      <c r="CG236" s="229">
        <f>5</f>
        <v>5</v>
      </c>
      <c r="CH236" s="217"/>
      <c r="CI236" s="217"/>
      <c r="CJ236" s="217"/>
      <c r="CK236" s="217"/>
      <c r="CL236" s="217"/>
      <c r="CM236" s="217"/>
      <c r="CN236" s="229">
        <f>530</f>
        <v>530</v>
      </c>
      <c r="CO236" s="217"/>
      <c r="CP236" s="217"/>
      <c r="CQ236" s="217"/>
      <c r="CR236" s="217"/>
      <c r="CS236" s="217"/>
      <c r="CT236" s="217"/>
      <c r="CU236" s="217"/>
      <c r="CV236" s="229">
        <f>50</f>
        <v>50</v>
      </c>
      <c r="CW236" s="217"/>
      <c r="CX236" s="217"/>
      <c r="CY236" s="217"/>
      <c r="CZ236" s="217"/>
      <c r="DA236" s="217"/>
      <c r="DB236" s="217"/>
      <c r="DC236" s="217"/>
      <c r="DD236" s="217"/>
      <c r="DE236" s="217"/>
      <c r="DF236" s="217"/>
      <c r="DG236" s="217"/>
      <c r="DH236" s="217"/>
      <c r="DI236" s="217"/>
      <c r="DJ236" s="229">
        <f>30</f>
        <v>30</v>
      </c>
      <c r="DK236" s="217"/>
      <c r="DL236" s="217"/>
      <c r="DM236" s="217"/>
      <c r="DN236" s="217"/>
      <c r="DO236" s="217"/>
      <c r="DP236" s="217"/>
      <c r="DQ236" s="217"/>
      <c r="DR236" s="217"/>
      <c r="DS236" s="217"/>
      <c r="DT236" s="217"/>
      <c r="DU236" s="217"/>
      <c r="DV236" s="217"/>
      <c r="DW236" s="217"/>
      <c r="DX236" s="217"/>
      <c r="DY236" s="217"/>
      <c r="DZ236" s="217"/>
      <c r="EA236" s="217"/>
      <c r="EB236" s="217"/>
      <c r="EC236" s="217"/>
      <c r="ED236" s="217"/>
      <c r="EE236" s="217"/>
      <c r="EF236" s="217"/>
      <c r="EG236" s="217"/>
      <c r="EH236" s="217"/>
      <c r="EI236" s="217"/>
      <c r="EJ236" s="217"/>
      <c r="EK236" s="217"/>
      <c r="EL236" s="217"/>
      <c r="EM236" s="217"/>
      <c r="EN236" s="216">
        <f>1000-1000</f>
        <v>0</v>
      </c>
      <c r="EO236" s="217"/>
      <c r="EP236" s="217"/>
      <c r="EQ236" s="217"/>
      <c r="ER236" s="217"/>
      <c r="ES236" s="217"/>
      <c r="ET236" s="217"/>
      <c r="EU236" s="217"/>
      <c r="EV236" s="217"/>
      <c r="EW236" s="217"/>
      <c r="EX236" s="217"/>
      <c r="EY236" s="217"/>
      <c r="EZ236" s="217"/>
      <c r="FA236" s="217"/>
      <c r="FB236" s="217"/>
      <c r="FC236" s="217"/>
      <c r="FD236" s="217"/>
      <c r="FE236" s="217"/>
      <c r="FF236" s="217"/>
      <c r="FG236" s="218" t="s">
        <v>882</v>
      </c>
      <c r="FH236" s="110" t="s">
        <v>364</v>
      </c>
      <c r="FI236" s="219" t="s">
        <v>365</v>
      </c>
      <c r="FJ236" s="219"/>
      <c r="FK236" s="219" t="s">
        <v>462</v>
      </c>
      <c r="FL236" s="220">
        <f t="shared" si="55"/>
        <v>2285</v>
      </c>
      <c r="FM236" s="5" t="s">
        <v>201</v>
      </c>
    </row>
    <row r="237" spans="1:169" s="5" customFormat="1" ht="15" customHeight="1">
      <c r="A237" s="107" t="s">
        <v>361</v>
      </c>
      <c r="B237" s="107" t="s">
        <v>367</v>
      </c>
      <c r="C237" s="107" t="s">
        <v>461</v>
      </c>
      <c r="D237" s="107" t="s">
        <v>64</v>
      </c>
      <c r="E237" s="108" t="s">
        <v>176</v>
      </c>
      <c r="F237" s="107" t="s">
        <v>363</v>
      </c>
      <c r="G237" s="107" t="s">
        <v>869</v>
      </c>
      <c r="H237" s="217"/>
      <c r="I237" s="216">
        <f>7000-7000</f>
        <v>0</v>
      </c>
      <c r="J237" s="217"/>
      <c r="K237" s="216">
        <f>7000-7000</f>
        <v>0</v>
      </c>
      <c r="L237" s="217"/>
      <c r="M237" s="217"/>
      <c r="N237" s="216">
        <f>5000-5000</f>
        <v>0</v>
      </c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21">
        <f>160</f>
        <v>160</v>
      </c>
      <c r="AF237" s="217"/>
      <c r="AG237" s="216">
        <f>6000-6000</f>
        <v>0</v>
      </c>
      <c r="AH237" s="216">
        <f>5000-5000</f>
        <v>0</v>
      </c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  <c r="BA237" s="217"/>
      <c r="BB237" s="217"/>
      <c r="BC237" s="217"/>
      <c r="BD237" s="216">
        <f>2000-2000</f>
        <v>0</v>
      </c>
      <c r="BE237" s="217"/>
      <c r="BF237" s="217"/>
      <c r="BG237" s="217"/>
      <c r="BH237" s="217"/>
      <c r="BI237" s="217"/>
      <c r="BJ237" s="217"/>
      <c r="BK237" s="217"/>
      <c r="BL237" s="217"/>
      <c r="BM237" s="217"/>
      <c r="BN237" s="217"/>
      <c r="BO237" s="217"/>
      <c r="BP237" s="217"/>
      <c r="BQ237" s="217"/>
      <c r="BR237" s="217"/>
      <c r="BS237" s="217"/>
      <c r="BT237" s="217"/>
      <c r="BU237" s="217"/>
      <c r="BV237" s="217"/>
      <c r="BW237" s="217"/>
      <c r="BX237" s="217"/>
      <c r="BY237" s="217"/>
      <c r="BZ237" s="217"/>
      <c r="CA237" s="217"/>
      <c r="CB237" s="217"/>
      <c r="CC237" s="217"/>
      <c r="CD237" s="217"/>
      <c r="CE237" s="217"/>
      <c r="CF237" s="217"/>
      <c r="CG237" s="217"/>
      <c r="CH237" s="217"/>
      <c r="CI237" s="217"/>
      <c r="CJ237" s="217"/>
      <c r="CK237" s="217"/>
      <c r="CL237" s="217"/>
      <c r="CM237" s="217"/>
      <c r="CN237" s="217"/>
      <c r="CO237" s="217"/>
      <c r="CP237" s="217"/>
      <c r="CQ237" s="217"/>
      <c r="CR237" s="217"/>
      <c r="CS237" s="217"/>
      <c r="CT237" s="217"/>
      <c r="CU237" s="217"/>
      <c r="CV237" s="217"/>
      <c r="CW237" s="217"/>
      <c r="CX237" s="217"/>
      <c r="CY237" s="217"/>
      <c r="CZ237" s="217"/>
      <c r="DA237" s="217"/>
      <c r="DB237" s="217"/>
      <c r="DC237" s="217"/>
      <c r="DD237" s="217"/>
      <c r="DE237" s="217"/>
      <c r="DF237" s="217"/>
      <c r="DG237" s="217"/>
      <c r="DH237" s="217"/>
      <c r="DI237" s="217"/>
      <c r="DJ237" s="217"/>
      <c r="DK237" s="217"/>
      <c r="DL237" s="217"/>
      <c r="DM237" s="217"/>
      <c r="DN237" s="217"/>
      <c r="DO237" s="217"/>
      <c r="DP237" s="216">
        <f>5000-5000</f>
        <v>0</v>
      </c>
      <c r="DQ237" s="217"/>
      <c r="DR237" s="217"/>
      <c r="DS237" s="217"/>
      <c r="DT237" s="217"/>
      <c r="DU237" s="221">
        <f>4000-4000+330</f>
        <v>330</v>
      </c>
      <c r="DV237" s="217"/>
      <c r="DW237" s="217"/>
      <c r="DX237" s="217"/>
      <c r="DY237" s="217"/>
      <c r="DZ237" s="217"/>
      <c r="EA237" s="217"/>
      <c r="EB237" s="217"/>
      <c r="EC237" s="217"/>
      <c r="ED237" s="217"/>
      <c r="EE237" s="217"/>
      <c r="EF237" s="217"/>
      <c r="EG237" s="217"/>
      <c r="EH237" s="217"/>
      <c r="EI237" s="217"/>
      <c r="EJ237" s="217"/>
      <c r="EK237" s="217"/>
      <c r="EL237" s="217"/>
      <c r="EM237" s="217"/>
      <c r="EN237" s="217"/>
      <c r="EO237" s="217"/>
      <c r="EP237" s="217"/>
      <c r="EQ237" s="217"/>
      <c r="ER237" s="217"/>
      <c r="ES237" s="217"/>
      <c r="ET237" s="217"/>
      <c r="EU237" s="217"/>
      <c r="EV237" s="217"/>
      <c r="EW237" s="217"/>
      <c r="EX237" s="217"/>
      <c r="EY237" s="217"/>
      <c r="EZ237" s="217"/>
      <c r="FA237" s="217"/>
      <c r="FB237" s="217"/>
      <c r="FC237" s="217"/>
      <c r="FD237" s="217"/>
      <c r="FE237" s="217"/>
      <c r="FF237" s="217"/>
      <c r="FG237" s="218" t="s">
        <v>883</v>
      </c>
      <c r="FH237" s="110" t="s">
        <v>364</v>
      </c>
      <c r="FI237" s="219" t="s">
        <v>365</v>
      </c>
      <c r="FJ237" s="219"/>
      <c r="FK237" s="219" t="s">
        <v>462</v>
      </c>
      <c r="FL237" s="220">
        <f t="shared" si="55"/>
        <v>490</v>
      </c>
      <c r="FM237" s="5" t="s">
        <v>201</v>
      </c>
    </row>
    <row r="238" spans="1:169" s="5" customFormat="1" ht="15" customHeight="1">
      <c r="A238" s="107" t="s">
        <v>361</v>
      </c>
      <c r="B238" s="107" t="s">
        <v>367</v>
      </c>
      <c r="C238" s="107" t="s">
        <v>461</v>
      </c>
      <c r="D238" s="107" t="s">
        <v>63</v>
      </c>
      <c r="E238" s="108" t="s">
        <v>176</v>
      </c>
      <c r="F238" s="107" t="s">
        <v>363</v>
      </c>
      <c r="G238" s="107" t="s">
        <v>869</v>
      </c>
      <c r="H238" s="217"/>
      <c r="I238" s="217"/>
      <c r="J238" s="217"/>
      <c r="K238" s="217"/>
      <c r="L238" s="216">
        <f>4000-4000</f>
        <v>0</v>
      </c>
      <c r="M238" s="217"/>
      <c r="N238" s="217"/>
      <c r="O238" s="216">
        <f>5000-5000</f>
        <v>0</v>
      </c>
      <c r="P238" s="216">
        <f>5000-5000</f>
        <v>0</v>
      </c>
      <c r="Q238" s="217"/>
      <c r="R238" s="217"/>
      <c r="S238" s="217"/>
      <c r="T238" s="217"/>
      <c r="U238" s="216">
        <f>3000-3000</f>
        <v>0</v>
      </c>
      <c r="V238" s="217"/>
      <c r="W238" s="217"/>
      <c r="X238" s="217"/>
      <c r="Y238" s="217"/>
      <c r="Z238" s="216">
        <f>4000-4000</f>
        <v>0</v>
      </c>
      <c r="AA238" s="217"/>
      <c r="AB238" s="216">
        <f>5000-5000</f>
        <v>0</v>
      </c>
      <c r="AC238" s="221">
        <f>4000-4000+210</f>
        <v>210</v>
      </c>
      <c r="AD238" s="217"/>
      <c r="AE238" s="216">
        <f>5000-5000</f>
        <v>0</v>
      </c>
      <c r="AF238" s="217"/>
      <c r="AG238" s="217"/>
      <c r="AH238" s="217"/>
      <c r="AI238" s="217"/>
      <c r="AJ238" s="217"/>
      <c r="AK238" s="217"/>
      <c r="AL238" s="217"/>
      <c r="AM238" s="217"/>
      <c r="AN238" s="217"/>
      <c r="AO238" s="217"/>
      <c r="AP238" s="217"/>
      <c r="AQ238" s="217"/>
      <c r="AR238" s="217"/>
      <c r="AS238" s="217"/>
      <c r="AT238" s="216">
        <f>5000-5000</f>
        <v>0</v>
      </c>
      <c r="AU238" s="217"/>
      <c r="AV238" s="217"/>
      <c r="AW238" s="217"/>
      <c r="AX238" s="217"/>
      <c r="AY238" s="217"/>
      <c r="AZ238" s="217"/>
      <c r="BA238" s="217"/>
      <c r="BB238" s="217"/>
      <c r="BC238" s="217"/>
      <c r="BD238" s="221">
        <f>1000</f>
        <v>1000</v>
      </c>
      <c r="BE238" s="217"/>
      <c r="BF238" s="217"/>
      <c r="BG238" s="217"/>
      <c r="BH238" s="217"/>
      <c r="BI238" s="217"/>
      <c r="BJ238" s="217"/>
      <c r="BK238" s="217"/>
      <c r="BL238" s="217"/>
      <c r="BM238" s="217"/>
      <c r="BN238" s="217"/>
      <c r="BO238" s="217"/>
      <c r="BP238" s="217"/>
      <c r="BQ238" s="217"/>
      <c r="BR238" s="217"/>
      <c r="BS238" s="217"/>
      <c r="BT238" s="217"/>
      <c r="BU238" s="217"/>
      <c r="BV238" s="217"/>
      <c r="BW238" s="217"/>
      <c r="BX238" s="217"/>
      <c r="BY238" s="217"/>
      <c r="BZ238" s="217"/>
      <c r="CA238" s="217"/>
      <c r="CB238" s="217"/>
      <c r="CC238" s="217"/>
      <c r="CD238" s="217"/>
      <c r="CE238" s="217"/>
      <c r="CF238" s="217"/>
      <c r="CG238" s="217"/>
      <c r="CH238" s="217"/>
      <c r="CI238" s="217"/>
      <c r="CJ238" s="217"/>
      <c r="CK238" s="217"/>
      <c r="CL238" s="217"/>
      <c r="CM238" s="217"/>
      <c r="CN238" s="217"/>
      <c r="CO238" s="217"/>
      <c r="CP238" s="217"/>
      <c r="CQ238" s="217"/>
      <c r="CR238" s="217"/>
      <c r="CS238" s="217"/>
      <c r="CT238" s="217"/>
      <c r="CU238" s="217"/>
      <c r="CV238" s="217"/>
      <c r="CW238" s="217"/>
      <c r="CX238" s="217"/>
      <c r="CY238" s="217"/>
      <c r="CZ238" s="217"/>
      <c r="DA238" s="217"/>
      <c r="DB238" s="217"/>
      <c r="DC238" s="217"/>
      <c r="DD238" s="217"/>
      <c r="DE238" s="217"/>
      <c r="DF238" s="217"/>
      <c r="DG238" s="217"/>
      <c r="DH238" s="217"/>
      <c r="DI238" s="217"/>
      <c r="DJ238" s="217"/>
      <c r="DK238" s="217"/>
      <c r="DL238" s="217"/>
      <c r="DM238" s="217"/>
      <c r="DN238" s="217"/>
      <c r="DO238" s="217"/>
      <c r="DP238" s="217"/>
      <c r="DQ238" s="217"/>
      <c r="DR238" s="217"/>
      <c r="DS238" s="216">
        <f>8000-8000</f>
        <v>0</v>
      </c>
      <c r="DT238" s="217"/>
      <c r="DU238" s="217"/>
      <c r="DV238" s="217"/>
      <c r="DW238" s="217"/>
      <c r="DX238" s="217"/>
      <c r="DY238" s="217"/>
      <c r="DZ238" s="217"/>
      <c r="EA238" s="217"/>
      <c r="EB238" s="217"/>
      <c r="EC238" s="217"/>
      <c r="ED238" s="217"/>
      <c r="EE238" s="217"/>
      <c r="EF238" s="217"/>
      <c r="EG238" s="217"/>
      <c r="EH238" s="217"/>
      <c r="EI238" s="217"/>
      <c r="EJ238" s="217"/>
      <c r="EK238" s="217"/>
      <c r="EL238" s="217"/>
      <c r="EM238" s="217"/>
      <c r="EN238" s="217"/>
      <c r="EO238" s="217"/>
      <c r="EP238" s="217"/>
      <c r="EQ238" s="217"/>
      <c r="ER238" s="217"/>
      <c r="ES238" s="217"/>
      <c r="ET238" s="217"/>
      <c r="EU238" s="217"/>
      <c r="EV238" s="217"/>
      <c r="EW238" s="217"/>
      <c r="EX238" s="217"/>
      <c r="EY238" s="217"/>
      <c r="EZ238" s="217"/>
      <c r="FA238" s="217"/>
      <c r="FB238" s="217"/>
      <c r="FC238" s="217"/>
      <c r="FD238" s="217"/>
      <c r="FE238" s="217"/>
      <c r="FF238" s="217"/>
      <c r="FG238" s="218" t="s">
        <v>884</v>
      </c>
      <c r="FH238" s="110" t="s">
        <v>364</v>
      </c>
      <c r="FI238" s="219" t="s">
        <v>365</v>
      </c>
      <c r="FJ238" s="219"/>
      <c r="FK238" s="219" t="s">
        <v>462</v>
      </c>
      <c r="FL238" s="220">
        <f t="shared" si="55"/>
        <v>1210</v>
      </c>
      <c r="FM238" s="5" t="s">
        <v>201</v>
      </c>
    </row>
    <row r="239" spans="1:169" s="5" customFormat="1" ht="15" customHeight="1">
      <c r="A239" s="107" t="s">
        <v>361</v>
      </c>
      <c r="B239" s="107" t="s">
        <v>361</v>
      </c>
      <c r="C239" s="107" t="s">
        <v>461</v>
      </c>
      <c r="D239" s="107" t="s">
        <v>63</v>
      </c>
      <c r="E239" s="108" t="s">
        <v>888</v>
      </c>
      <c r="F239" s="107" t="s">
        <v>363</v>
      </c>
      <c r="G239" s="107" t="s">
        <v>870</v>
      </c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  <c r="AA239" s="217"/>
      <c r="AB239" s="217"/>
      <c r="AC239" s="217"/>
      <c r="AD239" s="217"/>
      <c r="AE239" s="217"/>
      <c r="AF239" s="217"/>
      <c r="AG239" s="217"/>
      <c r="AH239" s="217"/>
      <c r="AI239" s="217"/>
      <c r="AJ239" s="217"/>
      <c r="AK239" s="217"/>
      <c r="AL239" s="217"/>
      <c r="AM239" s="217"/>
      <c r="AN239" s="217"/>
      <c r="AO239" s="217"/>
      <c r="AP239" s="217"/>
      <c r="AQ239" s="217"/>
      <c r="AR239" s="217"/>
      <c r="AS239" s="217"/>
      <c r="AT239" s="217"/>
      <c r="AU239" s="217"/>
      <c r="AV239" s="217"/>
      <c r="AW239" s="217"/>
      <c r="AX239" s="217"/>
      <c r="AY239" s="217"/>
      <c r="AZ239" s="217"/>
      <c r="BA239" s="217"/>
      <c r="BB239" s="217"/>
      <c r="BC239" s="217"/>
      <c r="BD239" s="217"/>
      <c r="BE239" s="217"/>
      <c r="BF239" s="217"/>
      <c r="BG239" s="217"/>
      <c r="BH239" s="217"/>
      <c r="BI239" s="217"/>
      <c r="BJ239" s="217"/>
      <c r="BK239" s="217"/>
      <c r="BL239" s="217"/>
      <c r="BM239" s="217"/>
      <c r="BN239" s="217"/>
      <c r="BO239" s="217"/>
      <c r="BP239" s="217"/>
      <c r="BQ239" s="217"/>
      <c r="BR239" s="217"/>
      <c r="BS239" s="217"/>
      <c r="BT239" s="217"/>
      <c r="BU239" s="217"/>
      <c r="BV239" s="217"/>
      <c r="BW239" s="217"/>
      <c r="BX239" s="217"/>
      <c r="BY239" s="217"/>
      <c r="BZ239" s="217"/>
      <c r="CA239" s="217"/>
      <c r="CB239" s="217"/>
      <c r="CC239" s="217"/>
      <c r="CD239" s="217"/>
      <c r="CE239" s="217"/>
      <c r="CF239" s="217"/>
      <c r="CG239" s="217"/>
      <c r="CH239" s="217"/>
      <c r="CI239" s="217"/>
      <c r="CJ239" s="217"/>
      <c r="CK239" s="217"/>
      <c r="CL239" s="217"/>
      <c r="CM239" s="217"/>
      <c r="CN239" s="217"/>
      <c r="CO239" s="217"/>
      <c r="CP239" s="217"/>
      <c r="CQ239" s="217"/>
      <c r="CR239" s="217"/>
      <c r="CS239" s="217"/>
      <c r="CT239" s="217"/>
      <c r="CU239" s="217"/>
      <c r="CV239" s="217"/>
      <c r="CW239" s="217"/>
      <c r="CX239" s="217"/>
      <c r="CY239" s="217"/>
      <c r="CZ239" s="217"/>
      <c r="DA239" s="217"/>
      <c r="DB239" s="217"/>
      <c r="DC239" s="217"/>
      <c r="DD239" s="217"/>
      <c r="DE239" s="217"/>
      <c r="DF239" s="217"/>
      <c r="DG239" s="217"/>
      <c r="DH239" s="217"/>
      <c r="DI239" s="217"/>
      <c r="DJ239" s="217"/>
      <c r="DK239" s="217"/>
      <c r="DL239" s="217"/>
      <c r="DM239" s="217"/>
      <c r="DN239" s="217"/>
      <c r="DO239" s="217"/>
      <c r="DP239" s="217"/>
      <c r="DQ239" s="217"/>
      <c r="DR239" s="217"/>
      <c r="DS239" s="217"/>
      <c r="DT239" s="217"/>
      <c r="DU239" s="217"/>
      <c r="DV239" s="217"/>
      <c r="DW239" s="217"/>
      <c r="DX239" s="217"/>
      <c r="DY239" s="217"/>
      <c r="DZ239" s="217"/>
      <c r="EA239" s="217"/>
      <c r="EB239" s="217"/>
      <c r="EC239" s="217"/>
      <c r="ED239" s="217"/>
      <c r="EE239" s="217"/>
      <c r="EF239" s="217"/>
      <c r="EG239" s="217"/>
      <c r="EH239" s="217"/>
      <c r="EI239" s="217"/>
      <c r="EJ239" s="217"/>
      <c r="EK239" s="217"/>
      <c r="EL239" s="217"/>
      <c r="EM239" s="217"/>
      <c r="EN239" s="217"/>
      <c r="EO239" s="217"/>
      <c r="EP239" s="217"/>
      <c r="EQ239" s="217"/>
      <c r="ER239" s="217"/>
      <c r="ES239" s="217"/>
      <c r="ET239" s="217"/>
      <c r="EU239" s="217"/>
      <c r="EV239" s="217"/>
      <c r="EW239" s="217"/>
      <c r="EX239" s="217"/>
      <c r="EY239" s="217"/>
      <c r="EZ239" s="217"/>
      <c r="FA239" s="217"/>
      <c r="FB239" s="217"/>
      <c r="FC239" s="217"/>
      <c r="FD239" s="217"/>
      <c r="FE239" s="217"/>
      <c r="FF239" s="217"/>
      <c r="FG239" s="218" t="s">
        <v>885</v>
      </c>
      <c r="FH239" s="110" t="s">
        <v>364</v>
      </c>
      <c r="FI239" s="219" t="s">
        <v>365</v>
      </c>
      <c r="FJ239" s="219"/>
      <c r="FK239" s="219" t="s">
        <v>462</v>
      </c>
      <c r="FL239" s="220">
        <f t="shared" si="55"/>
        <v>0</v>
      </c>
      <c r="FM239" s="5" t="s">
        <v>201</v>
      </c>
    </row>
    <row r="240" spans="1:169" s="5" customFormat="1" ht="15" customHeight="1">
      <c r="A240" s="107" t="s">
        <v>361</v>
      </c>
      <c r="B240" s="107" t="s">
        <v>367</v>
      </c>
      <c r="C240" s="107" t="s">
        <v>461</v>
      </c>
      <c r="D240" s="107" t="s">
        <v>65</v>
      </c>
      <c r="E240" s="108" t="s">
        <v>176</v>
      </c>
      <c r="F240" s="107" t="s">
        <v>363</v>
      </c>
      <c r="G240" s="107" t="s">
        <v>877</v>
      </c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  <c r="AA240" s="217"/>
      <c r="AB240" s="217"/>
      <c r="AC240" s="217"/>
      <c r="AD240" s="217"/>
      <c r="AE240" s="217"/>
      <c r="AF240" s="217"/>
      <c r="AG240" s="217"/>
      <c r="AH240" s="217"/>
      <c r="AI240" s="217"/>
      <c r="AJ240" s="217"/>
      <c r="AK240" s="217"/>
      <c r="AL240" s="217"/>
      <c r="AM240" s="217"/>
      <c r="AN240" s="217"/>
      <c r="AO240" s="217"/>
      <c r="AP240" s="217"/>
      <c r="AQ240" s="217"/>
      <c r="AR240" s="217"/>
      <c r="AS240" s="217"/>
      <c r="AT240" s="221">
        <f>4000</f>
        <v>4000</v>
      </c>
      <c r="AU240" s="217"/>
      <c r="AV240" s="217"/>
      <c r="AW240" s="217"/>
      <c r="AX240" s="217"/>
      <c r="AY240" s="217"/>
      <c r="AZ240" s="217"/>
      <c r="BA240" s="217"/>
      <c r="BB240" s="217"/>
      <c r="BC240" s="217"/>
      <c r="BD240" s="217"/>
      <c r="BE240" s="217"/>
      <c r="BF240" s="217"/>
      <c r="BG240" s="217"/>
      <c r="BH240" s="217"/>
      <c r="BI240" s="217"/>
      <c r="BJ240" s="217"/>
      <c r="BK240" s="217"/>
      <c r="BL240" s="217"/>
      <c r="BM240" s="217"/>
      <c r="BN240" s="217"/>
      <c r="BO240" s="217"/>
      <c r="BP240" s="217"/>
      <c r="BQ240" s="217"/>
      <c r="BR240" s="217"/>
      <c r="BS240" s="217"/>
      <c r="BT240" s="217"/>
      <c r="BU240" s="217"/>
      <c r="BV240" s="217"/>
      <c r="BW240" s="217"/>
      <c r="BX240" s="217"/>
      <c r="BY240" s="217"/>
      <c r="BZ240" s="217"/>
      <c r="CA240" s="217"/>
      <c r="CB240" s="217"/>
      <c r="CC240" s="217"/>
      <c r="CD240" s="217"/>
      <c r="CE240" s="217"/>
      <c r="CF240" s="217"/>
      <c r="CG240" s="217"/>
      <c r="CH240" s="217"/>
      <c r="CI240" s="217"/>
      <c r="CJ240" s="217"/>
      <c r="CK240" s="217"/>
      <c r="CL240" s="217"/>
      <c r="CM240" s="217"/>
      <c r="CN240" s="217"/>
      <c r="CO240" s="217"/>
      <c r="CP240" s="217"/>
      <c r="CQ240" s="217"/>
      <c r="CR240" s="217"/>
      <c r="CS240" s="217"/>
      <c r="CT240" s="217"/>
      <c r="CU240" s="217"/>
      <c r="CV240" s="217"/>
      <c r="CW240" s="217"/>
      <c r="CX240" s="217"/>
      <c r="CY240" s="217"/>
      <c r="CZ240" s="217"/>
      <c r="DA240" s="217"/>
      <c r="DB240" s="217"/>
      <c r="DC240" s="217"/>
      <c r="DD240" s="217"/>
      <c r="DE240" s="217"/>
      <c r="DF240" s="217"/>
      <c r="DG240" s="217"/>
      <c r="DH240" s="217"/>
      <c r="DI240" s="217"/>
      <c r="DJ240" s="217"/>
      <c r="DK240" s="217"/>
      <c r="DL240" s="217"/>
      <c r="DM240" s="217"/>
      <c r="DN240" s="217"/>
      <c r="DO240" s="217"/>
      <c r="DP240" s="217"/>
      <c r="DQ240" s="217"/>
      <c r="DR240" s="217"/>
      <c r="DS240" s="217"/>
      <c r="DT240" s="217"/>
      <c r="DU240" s="217"/>
      <c r="DV240" s="217"/>
      <c r="DW240" s="217"/>
      <c r="DX240" s="217"/>
      <c r="DY240" s="217"/>
      <c r="DZ240" s="217"/>
      <c r="EA240" s="217"/>
      <c r="EB240" s="217"/>
      <c r="EC240" s="217"/>
      <c r="ED240" s="217"/>
      <c r="EE240" s="217"/>
      <c r="EF240" s="217"/>
      <c r="EG240" s="217"/>
      <c r="EH240" s="217"/>
      <c r="EI240" s="217"/>
      <c r="EJ240" s="217"/>
      <c r="EK240" s="217"/>
      <c r="EL240" s="217"/>
      <c r="EM240" s="217"/>
      <c r="EN240" s="217"/>
      <c r="EO240" s="217"/>
      <c r="EP240" s="217"/>
      <c r="EQ240" s="217"/>
      <c r="ER240" s="217"/>
      <c r="ES240" s="217"/>
      <c r="ET240" s="217"/>
      <c r="EU240" s="217"/>
      <c r="EV240" s="217"/>
      <c r="EW240" s="217"/>
      <c r="EX240" s="217"/>
      <c r="EY240" s="217"/>
      <c r="EZ240" s="217"/>
      <c r="FA240" s="217"/>
      <c r="FB240" s="217"/>
      <c r="FC240" s="217"/>
      <c r="FD240" s="217"/>
      <c r="FE240" s="217"/>
      <c r="FF240" s="217"/>
      <c r="FG240" s="218" t="s">
        <v>886</v>
      </c>
      <c r="FH240" s="110" t="s">
        <v>364</v>
      </c>
      <c r="FI240" s="219" t="s">
        <v>365</v>
      </c>
      <c r="FJ240" s="219"/>
      <c r="FK240" s="219" t="s">
        <v>462</v>
      </c>
      <c r="FL240" s="220">
        <f t="shared" si="55"/>
        <v>4000</v>
      </c>
      <c r="FM240" s="5" t="s">
        <v>201</v>
      </c>
    </row>
    <row r="241" spans="1:169" ht="18" customHeight="1">
      <c r="A241" s="79"/>
      <c r="B241" s="15"/>
      <c r="C241" s="15"/>
      <c r="D241" s="34"/>
      <c r="E241" s="16" t="s">
        <v>5</v>
      </c>
      <c r="F241" s="16"/>
      <c r="G241" s="24"/>
      <c r="H241" s="24">
        <f t="shared" ref="H241:AM241" si="56">SUM(H234:H240)</f>
        <v>0</v>
      </c>
      <c r="I241" s="24">
        <f t="shared" si="56"/>
        <v>0</v>
      </c>
      <c r="J241" s="24">
        <f t="shared" si="56"/>
        <v>0</v>
      </c>
      <c r="K241" s="24">
        <f t="shared" si="56"/>
        <v>0</v>
      </c>
      <c r="L241" s="24">
        <f t="shared" si="56"/>
        <v>0</v>
      </c>
      <c r="M241" s="24">
        <f t="shared" si="56"/>
        <v>0</v>
      </c>
      <c r="N241" s="24">
        <f t="shared" si="56"/>
        <v>0</v>
      </c>
      <c r="O241" s="24">
        <f t="shared" si="56"/>
        <v>0</v>
      </c>
      <c r="P241" s="24">
        <f t="shared" si="56"/>
        <v>0</v>
      </c>
      <c r="Q241" s="24">
        <f t="shared" si="56"/>
        <v>0</v>
      </c>
      <c r="R241" s="24">
        <f t="shared" si="56"/>
        <v>0</v>
      </c>
      <c r="S241" s="24">
        <f t="shared" si="56"/>
        <v>0</v>
      </c>
      <c r="T241" s="24">
        <f t="shared" si="56"/>
        <v>0</v>
      </c>
      <c r="U241" s="24">
        <f t="shared" si="56"/>
        <v>0</v>
      </c>
      <c r="V241" s="24">
        <f t="shared" si="56"/>
        <v>0</v>
      </c>
      <c r="W241" s="24">
        <f t="shared" si="56"/>
        <v>0</v>
      </c>
      <c r="X241" s="24">
        <f t="shared" si="56"/>
        <v>0</v>
      </c>
      <c r="Y241" s="24">
        <f t="shared" si="56"/>
        <v>0</v>
      </c>
      <c r="Z241" s="24">
        <f t="shared" si="56"/>
        <v>0</v>
      </c>
      <c r="AA241" s="24">
        <f t="shared" si="56"/>
        <v>0</v>
      </c>
      <c r="AB241" s="24">
        <f t="shared" si="56"/>
        <v>0</v>
      </c>
      <c r="AC241" s="24">
        <f t="shared" si="56"/>
        <v>210</v>
      </c>
      <c r="AD241" s="24">
        <f t="shared" si="56"/>
        <v>0</v>
      </c>
      <c r="AE241" s="24">
        <f t="shared" si="56"/>
        <v>160</v>
      </c>
      <c r="AF241" s="24">
        <f t="shared" si="56"/>
        <v>0</v>
      </c>
      <c r="AG241" s="24">
        <f t="shared" si="56"/>
        <v>0</v>
      </c>
      <c r="AH241" s="24">
        <f t="shared" si="56"/>
        <v>0</v>
      </c>
      <c r="AI241" s="24">
        <f t="shared" si="56"/>
        <v>0</v>
      </c>
      <c r="AJ241" s="24">
        <f t="shared" si="56"/>
        <v>0</v>
      </c>
      <c r="AK241" s="24">
        <f t="shared" si="56"/>
        <v>0</v>
      </c>
      <c r="AL241" s="24">
        <f t="shared" si="56"/>
        <v>0</v>
      </c>
      <c r="AM241" s="24">
        <f t="shared" si="56"/>
        <v>0</v>
      </c>
      <c r="AN241" s="24">
        <f t="shared" ref="AN241:BS241" si="57">SUM(AN234:AN240)</f>
        <v>0</v>
      </c>
      <c r="AO241" s="24">
        <f t="shared" si="57"/>
        <v>0</v>
      </c>
      <c r="AP241" s="24">
        <f t="shared" si="57"/>
        <v>0</v>
      </c>
      <c r="AQ241" s="24">
        <f t="shared" si="57"/>
        <v>0</v>
      </c>
      <c r="AR241" s="24">
        <f t="shared" si="57"/>
        <v>0</v>
      </c>
      <c r="AS241" s="24">
        <f t="shared" si="57"/>
        <v>0</v>
      </c>
      <c r="AT241" s="24">
        <f t="shared" si="57"/>
        <v>4000</v>
      </c>
      <c r="AU241" s="24">
        <f t="shared" si="57"/>
        <v>0</v>
      </c>
      <c r="AV241" s="24">
        <f t="shared" si="57"/>
        <v>0</v>
      </c>
      <c r="AW241" s="24">
        <f t="shared" si="57"/>
        <v>0</v>
      </c>
      <c r="AX241" s="24">
        <f t="shared" si="57"/>
        <v>0</v>
      </c>
      <c r="AY241" s="24">
        <f t="shared" si="57"/>
        <v>0</v>
      </c>
      <c r="AZ241" s="24">
        <f t="shared" si="57"/>
        <v>0</v>
      </c>
      <c r="BA241" s="24">
        <f t="shared" si="57"/>
        <v>0</v>
      </c>
      <c r="BB241" s="24">
        <f t="shared" si="57"/>
        <v>0</v>
      </c>
      <c r="BC241" s="24">
        <f t="shared" si="57"/>
        <v>0</v>
      </c>
      <c r="BD241" s="24">
        <f t="shared" si="57"/>
        <v>1000</v>
      </c>
      <c r="BE241" s="24">
        <f t="shared" si="57"/>
        <v>0</v>
      </c>
      <c r="BF241" s="24">
        <f t="shared" si="57"/>
        <v>0</v>
      </c>
      <c r="BG241" s="24">
        <f t="shared" si="57"/>
        <v>0</v>
      </c>
      <c r="BH241" s="24">
        <f t="shared" si="57"/>
        <v>0</v>
      </c>
      <c r="BI241" s="24">
        <f t="shared" si="57"/>
        <v>0</v>
      </c>
      <c r="BJ241" s="24">
        <f t="shared" si="57"/>
        <v>0</v>
      </c>
      <c r="BK241" s="24">
        <f t="shared" si="57"/>
        <v>0</v>
      </c>
      <c r="BL241" s="24">
        <f t="shared" si="57"/>
        <v>0</v>
      </c>
      <c r="BM241" s="24">
        <f t="shared" si="57"/>
        <v>0</v>
      </c>
      <c r="BN241" s="24">
        <f t="shared" si="57"/>
        <v>0</v>
      </c>
      <c r="BO241" s="24">
        <f t="shared" si="57"/>
        <v>0</v>
      </c>
      <c r="BP241" s="24">
        <f t="shared" si="57"/>
        <v>500</v>
      </c>
      <c r="BQ241" s="24">
        <f t="shared" si="57"/>
        <v>0</v>
      </c>
      <c r="BR241" s="24">
        <f t="shared" si="57"/>
        <v>100</v>
      </c>
      <c r="BS241" s="24">
        <f t="shared" si="57"/>
        <v>1200</v>
      </c>
      <c r="BT241" s="24">
        <f t="shared" ref="BT241:CY241" si="58">SUM(BT234:BT240)</f>
        <v>700</v>
      </c>
      <c r="BU241" s="24">
        <f t="shared" si="58"/>
        <v>15</v>
      </c>
      <c r="BV241" s="24">
        <f t="shared" si="58"/>
        <v>10</v>
      </c>
      <c r="BW241" s="24">
        <f t="shared" si="58"/>
        <v>0</v>
      </c>
      <c r="BX241" s="24">
        <f t="shared" si="58"/>
        <v>0</v>
      </c>
      <c r="BY241" s="24">
        <f t="shared" si="58"/>
        <v>0</v>
      </c>
      <c r="BZ241" s="24">
        <f t="shared" si="58"/>
        <v>0</v>
      </c>
      <c r="CA241" s="24">
        <f t="shared" si="58"/>
        <v>0</v>
      </c>
      <c r="CB241" s="24">
        <f t="shared" si="58"/>
        <v>1</v>
      </c>
      <c r="CC241" s="24">
        <f t="shared" si="58"/>
        <v>1000</v>
      </c>
      <c r="CD241" s="24">
        <f t="shared" si="58"/>
        <v>0</v>
      </c>
      <c r="CE241" s="24">
        <f t="shared" si="58"/>
        <v>0</v>
      </c>
      <c r="CF241" s="24">
        <f t="shared" si="58"/>
        <v>470</v>
      </c>
      <c r="CG241" s="24">
        <f t="shared" si="58"/>
        <v>70</v>
      </c>
      <c r="CH241" s="24">
        <f t="shared" si="58"/>
        <v>0</v>
      </c>
      <c r="CI241" s="24">
        <f t="shared" si="58"/>
        <v>0</v>
      </c>
      <c r="CJ241" s="24">
        <f t="shared" si="58"/>
        <v>0</v>
      </c>
      <c r="CK241" s="24">
        <f t="shared" si="58"/>
        <v>0</v>
      </c>
      <c r="CL241" s="24">
        <f t="shared" si="58"/>
        <v>0</v>
      </c>
      <c r="CM241" s="24">
        <f t="shared" si="58"/>
        <v>0</v>
      </c>
      <c r="CN241" s="24">
        <f t="shared" si="58"/>
        <v>530</v>
      </c>
      <c r="CO241" s="24">
        <f t="shared" si="58"/>
        <v>0</v>
      </c>
      <c r="CP241" s="24">
        <f t="shared" si="58"/>
        <v>0</v>
      </c>
      <c r="CQ241" s="24">
        <f t="shared" si="58"/>
        <v>0</v>
      </c>
      <c r="CR241" s="24">
        <f t="shared" si="58"/>
        <v>0</v>
      </c>
      <c r="CS241" s="24">
        <f t="shared" si="58"/>
        <v>0</v>
      </c>
      <c r="CT241" s="24">
        <f t="shared" si="58"/>
        <v>0</v>
      </c>
      <c r="CU241" s="24">
        <f t="shared" si="58"/>
        <v>0</v>
      </c>
      <c r="CV241" s="24">
        <f t="shared" si="58"/>
        <v>50</v>
      </c>
      <c r="CW241" s="24">
        <f t="shared" si="58"/>
        <v>0</v>
      </c>
      <c r="CX241" s="24">
        <f t="shared" si="58"/>
        <v>0</v>
      </c>
      <c r="CY241" s="24">
        <f t="shared" si="58"/>
        <v>0</v>
      </c>
      <c r="CZ241" s="24">
        <f t="shared" ref="CZ241:EE241" si="59">SUM(CZ234:CZ240)</f>
        <v>24</v>
      </c>
      <c r="DA241" s="24">
        <f t="shared" si="59"/>
        <v>35</v>
      </c>
      <c r="DB241" s="24">
        <f t="shared" si="59"/>
        <v>190</v>
      </c>
      <c r="DC241" s="24">
        <f t="shared" si="59"/>
        <v>0</v>
      </c>
      <c r="DD241" s="24">
        <f t="shared" si="59"/>
        <v>0</v>
      </c>
      <c r="DE241" s="24">
        <f t="shared" si="59"/>
        <v>5</v>
      </c>
      <c r="DF241" s="24">
        <f t="shared" si="59"/>
        <v>0</v>
      </c>
      <c r="DG241" s="24">
        <f t="shared" si="59"/>
        <v>0</v>
      </c>
      <c r="DH241" s="24">
        <f t="shared" si="59"/>
        <v>0</v>
      </c>
      <c r="DI241" s="24">
        <f t="shared" si="59"/>
        <v>0</v>
      </c>
      <c r="DJ241" s="24">
        <f t="shared" si="59"/>
        <v>30</v>
      </c>
      <c r="DK241" s="24">
        <f t="shared" si="59"/>
        <v>0</v>
      </c>
      <c r="DL241" s="24">
        <f t="shared" si="59"/>
        <v>0</v>
      </c>
      <c r="DM241" s="24">
        <f t="shared" si="59"/>
        <v>0</v>
      </c>
      <c r="DN241" s="24">
        <f t="shared" si="59"/>
        <v>0</v>
      </c>
      <c r="DO241" s="24">
        <f t="shared" si="59"/>
        <v>0</v>
      </c>
      <c r="DP241" s="24">
        <f t="shared" si="59"/>
        <v>0</v>
      </c>
      <c r="DQ241" s="24">
        <f t="shared" si="59"/>
        <v>0</v>
      </c>
      <c r="DR241" s="24">
        <f t="shared" si="59"/>
        <v>0</v>
      </c>
      <c r="DS241" s="24">
        <f t="shared" si="59"/>
        <v>0</v>
      </c>
      <c r="DT241" s="24">
        <f t="shared" si="59"/>
        <v>0</v>
      </c>
      <c r="DU241" s="24">
        <f t="shared" si="59"/>
        <v>330</v>
      </c>
      <c r="DV241" s="24">
        <f t="shared" si="59"/>
        <v>0</v>
      </c>
      <c r="DW241" s="24">
        <f t="shared" si="59"/>
        <v>0</v>
      </c>
      <c r="DX241" s="24">
        <f t="shared" si="59"/>
        <v>0</v>
      </c>
      <c r="DY241" s="24">
        <f t="shared" si="59"/>
        <v>0</v>
      </c>
      <c r="DZ241" s="24">
        <f t="shared" si="59"/>
        <v>0</v>
      </c>
      <c r="EA241" s="24">
        <f t="shared" si="59"/>
        <v>0</v>
      </c>
      <c r="EB241" s="24">
        <f t="shared" si="59"/>
        <v>0</v>
      </c>
      <c r="EC241" s="24">
        <f t="shared" si="59"/>
        <v>0</v>
      </c>
      <c r="ED241" s="24">
        <f t="shared" si="59"/>
        <v>0</v>
      </c>
      <c r="EE241" s="24">
        <f t="shared" si="59"/>
        <v>0</v>
      </c>
      <c r="EF241" s="24">
        <f t="shared" ref="EF241:FF241" si="60">SUM(EF234:EF240)</f>
        <v>0</v>
      </c>
      <c r="EG241" s="24">
        <f t="shared" si="60"/>
        <v>0</v>
      </c>
      <c r="EH241" s="24">
        <f t="shared" si="60"/>
        <v>0</v>
      </c>
      <c r="EI241" s="24">
        <f t="shared" si="60"/>
        <v>0</v>
      </c>
      <c r="EJ241" s="24">
        <f t="shared" si="60"/>
        <v>0</v>
      </c>
      <c r="EK241" s="24">
        <f t="shared" si="60"/>
        <v>0</v>
      </c>
      <c r="EL241" s="24">
        <f t="shared" si="60"/>
        <v>0</v>
      </c>
      <c r="EM241" s="24">
        <f t="shared" si="60"/>
        <v>245</v>
      </c>
      <c r="EN241" s="24">
        <f t="shared" si="60"/>
        <v>0</v>
      </c>
      <c r="EO241" s="24">
        <f t="shared" si="60"/>
        <v>0</v>
      </c>
      <c r="EP241" s="24">
        <f t="shared" si="60"/>
        <v>500</v>
      </c>
      <c r="EQ241" s="24">
        <f t="shared" si="60"/>
        <v>95</v>
      </c>
      <c r="ER241" s="24">
        <f t="shared" si="60"/>
        <v>0</v>
      </c>
      <c r="ES241" s="24">
        <f t="shared" si="60"/>
        <v>2</v>
      </c>
      <c r="ET241" s="24">
        <f t="shared" si="60"/>
        <v>15</v>
      </c>
      <c r="EU241" s="24">
        <f t="shared" si="60"/>
        <v>5</v>
      </c>
      <c r="EV241" s="24">
        <f t="shared" si="60"/>
        <v>0</v>
      </c>
      <c r="EW241" s="24">
        <f t="shared" si="60"/>
        <v>0</v>
      </c>
      <c r="EX241" s="24">
        <f t="shared" si="60"/>
        <v>2</v>
      </c>
      <c r="EY241" s="24">
        <f t="shared" si="60"/>
        <v>0</v>
      </c>
      <c r="EZ241" s="24">
        <f t="shared" si="60"/>
        <v>0</v>
      </c>
      <c r="FA241" s="24">
        <f t="shared" si="60"/>
        <v>0</v>
      </c>
      <c r="FB241" s="24">
        <f t="shared" si="60"/>
        <v>0</v>
      </c>
      <c r="FC241" s="24">
        <f t="shared" si="60"/>
        <v>0</v>
      </c>
      <c r="FD241" s="24">
        <f t="shared" si="60"/>
        <v>0</v>
      </c>
      <c r="FE241" s="24">
        <f t="shared" si="60"/>
        <v>0</v>
      </c>
      <c r="FF241" s="24">
        <f t="shared" si="60"/>
        <v>0</v>
      </c>
      <c r="FG241" s="117"/>
      <c r="FH241" s="40">
        <f>SUM(H241:FF241)</f>
        <v>11494</v>
      </c>
      <c r="FI241" s="31"/>
      <c r="FJ241" s="32"/>
      <c r="FK241" s="32"/>
      <c r="FL241" s="24">
        <f>SUM(FL235:FL240)</f>
        <v>11494</v>
      </c>
      <c r="FM241" s="5"/>
    </row>
    <row r="242" spans="1:169" s="37" customFormat="1" ht="15.6">
      <c r="A242" s="55"/>
      <c r="B242" s="56"/>
      <c r="C242" s="56"/>
      <c r="D242" s="56"/>
      <c r="E242" s="57"/>
      <c r="F242" s="57"/>
      <c r="G242" s="58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  <c r="DS242" s="59"/>
      <c r="DT242" s="59"/>
      <c r="DU242" s="59"/>
      <c r="DV242" s="59"/>
      <c r="DW242" s="59"/>
      <c r="DX242" s="59"/>
      <c r="DY242" s="59"/>
      <c r="DZ242" s="59"/>
      <c r="EA242" s="59"/>
      <c r="EB242" s="59"/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  <c r="EN242" s="59"/>
      <c r="EO242" s="59"/>
      <c r="EP242" s="59"/>
      <c r="EQ242" s="59"/>
      <c r="ER242" s="59"/>
      <c r="ES242" s="59"/>
      <c r="ET242" s="59"/>
      <c r="EU242" s="59"/>
      <c r="EV242" s="59"/>
      <c r="EW242" s="59"/>
      <c r="EX242" s="59"/>
      <c r="EY242" s="59"/>
      <c r="EZ242" s="59"/>
      <c r="FA242" s="59"/>
      <c r="FB242" s="59"/>
      <c r="FC242" s="59"/>
      <c r="FD242" s="59"/>
      <c r="FE242" s="59"/>
      <c r="FF242" s="59"/>
      <c r="FG242" s="118"/>
      <c r="FH242" s="61"/>
      <c r="FI242" s="58"/>
      <c r="FJ242" s="55"/>
      <c r="FK242" s="60"/>
      <c r="FL242" s="60"/>
      <c r="FM242" s="5"/>
    </row>
    <row r="243" spans="1:169" s="3" customFormat="1" ht="32.25" customHeight="1">
      <c r="A243" s="102" t="s">
        <v>12</v>
      </c>
      <c r="B243" s="48" t="s">
        <v>13</v>
      </c>
      <c r="C243" s="48" t="s">
        <v>41</v>
      </c>
      <c r="D243" s="48" t="s">
        <v>14</v>
      </c>
      <c r="E243" s="47" t="s">
        <v>30</v>
      </c>
      <c r="F243" s="47"/>
      <c r="G243" s="47"/>
      <c r="H243" s="38" t="str">
        <f t="shared" ref="H243:FF243" si="61">+H$6</f>
        <v>ANVLINK-00</v>
      </c>
      <c r="I243" s="38" t="str">
        <f t="shared" si="61"/>
        <v>N1030D2L-00</v>
      </c>
      <c r="J243" s="38" t="str">
        <f t="shared" si="61"/>
        <v>N1030L2L-00</v>
      </c>
      <c r="K243" s="38" t="str">
        <f t="shared" si="61"/>
        <v>N1030O2I-00</v>
      </c>
      <c r="L243" s="38" t="str">
        <f t="shared" si="61"/>
        <v>N103D42L-00</v>
      </c>
      <c r="M243" s="38" t="str">
        <f t="shared" si="61"/>
        <v>N105T4L-00</v>
      </c>
      <c r="N243" s="38" t="str">
        <f t="shared" si="61"/>
        <v>N105TD4D-00</v>
      </c>
      <c r="O243" s="38" t="str">
        <f t="shared" si="61"/>
        <v>N105TO4D-00</v>
      </c>
      <c r="P243" s="38" t="str">
        <f t="shared" si="61"/>
        <v>N105TO4L-00</v>
      </c>
      <c r="Q243" s="38" t="str">
        <f t="shared" si="61"/>
        <v>N1650D4L-00</v>
      </c>
      <c r="R243" s="38" t="str">
        <f t="shared" si="61"/>
        <v>N1650GO4-00</v>
      </c>
      <c r="S243" s="38" t="str">
        <f t="shared" si="61"/>
        <v>N1650IO4-00</v>
      </c>
      <c r="T243" s="38" t="str">
        <f t="shared" si="61"/>
        <v>N1650IX4-00</v>
      </c>
      <c r="U243" s="38" t="str">
        <f t="shared" si="61"/>
        <v>N1650O4-00</v>
      </c>
      <c r="V243" s="38" t="str">
        <f t="shared" si="61"/>
        <v>N1650O4L-00</v>
      </c>
      <c r="W243" s="38" t="str">
        <f t="shared" si="61"/>
        <v>N1650W24-00</v>
      </c>
      <c r="X243" s="38" t="str">
        <f t="shared" si="61"/>
        <v>N1650WO4-00</v>
      </c>
      <c r="Y243" s="38" t="str">
        <f t="shared" si="61"/>
        <v>N1656D4-00</v>
      </c>
      <c r="Z243" s="38" t="str">
        <f t="shared" si="61"/>
        <v>N1656D4L-00</v>
      </c>
      <c r="AA243" s="38" t="str">
        <f t="shared" si="61"/>
        <v>N1656EO4-00</v>
      </c>
      <c r="AB243" s="38" t="str">
        <f t="shared" si="61"/>
        <v>N1656O4-00</v>
      </c>
      <c r="AC243" s="38" t="str">
        <f t="shared" si="61"/>
        <v>N1656O4L-00</v>
      </c>
      <c r="AD243" s="38" t="str">
        <f t="shared" si="61"/>
        <v>N1656W24-00</v>
      </c>
      <c r="AE243" s="38" t="str">
        <f t="shared" si="61"/>
        <v>N1656WO4-00</v>
      </c>
      <c r="AF243" s="38" t="str">
        <f t="shared" si="61"/>
        <v>N165SD4-00</v>
      </c>
      <c r="AG243" s="38" t="str">
        <f t="shared" si="61"/>
        <v>N165SO4-00</v>
      </c>
      <c r="AH243" s="38" t="str">
        <f t="shared" si="61"/>
        <v>N165SWO4-00</v>
      </c>
      <c r="AI243" s="38" t="str">
        <f t="shared" si="61"/>
        <v>N1660D6-00</v>
      </c>
      <c r="AJ243" s="38" t="str">
        <f t="shared" si="61"/>
        <v>N1660G6-00</v>
      </c>
      <c r="AK243" s="38" t="str">
        <f t="shared" si="61"/>
        <v>N1660GO6-00</v>
      </c>
      <c r="AL243" s="38" t="str">
        <f t="shared" si="61"/>
        <v>N1660IO6-00</v>
      </c>
      <c r="AM243" s="38" t="str">
        <f t="shared" si="61"/>
        <v>N1660O6-00</v>
      </c>
      <c r="AN243" s="38" t="str">
        <f t="shared" si="61"/>
        <v>N166SA-00</v>
      </c>
      <c r="AO243" s="38" t="str">
        <f t="shared" si="61"/>
        <v>N166SD6-00</v>
      </c>
      <c r="AP243" s="38" t="str">
        <f t="shared" si="61"/>
        <v>N166SG6-00</v>
      </c>
      <c r="AQ243" s="38" t="str">
        <f t="shared" si="61"/>
        <v>N166SGO6-00</v>
      </c>
      <c r="AR243" s="38" t="str">
        <f t="shared" si="61"/>
        <v>N166SIO6-00</v>
      </c>
      <c r="AS243" s="38" t="str">
        <f t="shared" si="61"/>
        <v>N166SIX6-00</v>
      </c>
      <c r="AT243" s="38" t="str">
        <f t="shared" si="61"/>
        <v>N166SO6-00</v>
      </c>
      <c r="AU243" s="38" t="str">
        <f t="shared" si="61"/>
        <v>N166TGO6-00</v>
      </c>
      <c r="AV243" s="38" t="str">
        <f t="shared" si="61"/>
        <v>N166TIO6-00</v>
      </c>
      <c r="AW243" s="38" t="str">
        <f t="shared" si="61"/>
        <v>N166TIX6-00</v>
      </c>
      <c r="AX243" s="38" t="str">
        <f t="shared" si="61"/>
        <v>N166TO6-00</v>
      </c>
      <c r="AY243" s="38" t="str">
        <f t="shared" si="61"/>
        <v>N166TW26-00</v>
      </c>
      <c r="AZ243" s="38" t="str">
        <f t="shared" si="61"/>
        <v>N2060D6-00</v>
      </c>
      <c r="BA243" s="38" t="str">
        <f t="shared" si="61"/>
        <v>N2060GP-00</v>
      </c>
      <c r="BB243" s="38" t="str">
        <f t="shared" si="61"/>
        <v>N2060IO6-00</v>
      </c>
      <c r="BC243" s="38" t="str">
        <f t="shared" si="61"/>
        <v>N2060IX6-00</v>
      </c>
      <c r="BD243" s="38" t="str">
        <f t="shared" si="61"/>
        <v>N2060O6-00</v>
      </c>
      <c r="BE243" s="38" t="str">
        <f t="shared" si="61"/>
        <v>N2060W26-00</v>
      </c>
      <c r="BF243" s="38" t="str">
        <f t="shared" si="61"/>
        <v>N2060WO6-00</v>
      </c>
      <c r="BG243" s="38" t="str">
        <f t="shared" si="61"/>
        <v>N206SW2-00</v>
      </c>
      <c r="BH243" s="38" t="str">
        <f t="shared" si="61"/>
        <v>N206SW2O-00</v>
      </c>
      <c r="BI243" s="38" t="str">
        <f t="shared" si="61"/>
        <v>N207SA-00</v>
      </c>
      <c r="BJ243" s="38" t="str">
        <f t="shared" si="61"/>
        <v>N207SGOD-00</v>
      </c>
      <c r="BK243" s="38" t="str">
        <f t="shared" si="61"/>
        <v>N207SGWD-00</v>
      </c>
      <c r="BL243" s="38" t="str">
        <f t="shared" si="61"/>
        <v>N207SW-00</v>
      </c>
      <c r="BM243" s="38" t="str">
        <f t="shared" si="61"/>
        <v>N207SWO-00</v>
      </c>
      <c r="BN243" s="38" t="str">
        <f t="shared" si="61"/>
        <v>N208SG-00</v>
      </c>
      <c r="BO243" s="38" t="str">
        <f t="shared" si="61"/>
        <v>N208SGO-00</v>
      </c>
      <c r="BP243" s="38" t="str">
        <f t="shared" si="61"/>
        <v>N3060AE-00</v>
      </c>
      <c r="BQ243" s="38" t="str">
        <f t="shared" si="61"/>
        <v>N3060E-00</v>
      </c>
      <c r="BR243" s="38" t="str">
        <f t="shared" si="61"/>
        <v>N3060EO-00</v>
      </c>
      <c r="BS243" s="38" t="str">
        <f t="shared" si="61"/>
        <v>N3060GO-00</v>
      </c>
      <c r="BT243" s="38" t="str">
        <f t="shared" si="61"/>
        <v>N3060VO-00</v>
      </c>
      <c r="BU243" s="38" t="str">
        <f t="shared" si="61"/>
        <v>N306TAE-00</v>
      </c>
      <c r="BV243" s="38" t="str">
        <f t="shared" si="61"/>
        <v>N306TAM-00</v>
      </c>
      <c r="BW243" s="38" t="str">
        <f t="shared" si="61"/>
        <v>N306TE-00</v>
      </c>
      <c r="BX243" s="38" t="str">
        <f t="shared" si="61"/>
        <v>N306TEO-00</v>
      </c>
      <c r="BY243" s="38" t="str">
        <f t="shared" si="61"/>
        <v>N306TGO-00</v>
      </c>
      <c r="BZ243" s="38" t="str">
        <f t="shared" si="61"/>
        <v>N306TGOP-00</v>
      </c>
      <c r="CA243" s="38" t="str">
        <f t="shared" si="61"/>
        <v>N306TGP-00</v>
      </c>
      <c r="CB243" s="38" t="str">
        <f t="shared" si="61"/>
        <v>N306TVO-00</v>
      </c>
      <c r="CC243" s="38" t="str">
        <f t="shared" si="61"/>
        <v>N3070AM-00</v>
      </c>
      <c r="CD243" s="38" t="str">
        <f t="shared" si="61"/>
        <v>N3070E-00</v>
      </c>
      <c r="CE243" s="38" t="str">
        <f t="shared" si="61"/>
        <v>N3070EO-00</v>
      </c>
      <c r="CF243" s="38" t="str">
        <f t="shared" si="61"/>
        <v>N3070GO-00</v>
      </c>
      <c r="CG243" s="38" t="str">
        <f t="shared" si="61"/>
        <v>N3070VO-00</v>
      </c>
      <c r="CH243" s="38" t="str">
        <f t="shared" si="61"/>
        <v>N3080AM-00</v>
      </c>
      <c r="CI243" s="38" t="str">
        <f t="shared" si="61"/>
        <v>N3080AW-00</v>
      </c>
      <c r="CJ243" s="38" t="str">
        <f t="shared" si="61"/>
        <v>N3080AWB-00</v>
      </c>
      <c r="CK243" s="38" t="str">
        <f t="shared" si="61"/>
        <v>N3080AX-00</v>
      </c>
      <c r="CL243" s="38" t="str">
        <f t="shared" si="61"/>
        <v>N3080E-00</v>
      </c>
      <c r="CM243" s="38" t="str">
        <f t="shared" si="61"/>
        <v>N3080EO-00</v>
      </c>
      <c r="CN243" s="38" t="str">
        <f t="shared" si="61"/>
        <v>N3080GO-00</v>
      </c>
      <c r="CO243" s="38" t="str">
        <f t="shared" si="61"/>
        <v>N3080GWB-00</v>
      </c>
      <c r="CP243" s="38" t="str">
        <f t="shared" si="61"/>
        <v>N3080IE-00</v>
      </c>
      <c r="CQ243" s="38" t="str">
        <f t="shared" si="61"/>
        <v>N3080IE-AU</v>
      </c>
      <c r="CR243" s="38" t="str">
        <f t="shared" si="61"/>
        <v>N3080IE-CN</v>
      </c>
      <c r="CS243" s="38" t="str">
        <f t="shared" si="61"/>
        <v>N3080IE-JP</v>
      </c>
      <c r="CT243" s="38" t="str">
        <f t="shared" si="61"/>
        <v>N3080IE-KR</v>
      </c>
      <c r="CU243" s="38" t="str">
        <f t="shared" si="61"/>
        <v>N3080IE-TW</v>
      </c>
      <c r="CV243" s="38" t="str">
        <f t="shared" si="61"/>
        <v>N3080IE-US</v>
      </c>
      <c r="CW243" s="38" t="str">
        <f t="shared" si="61"/>
        <v>N3080T-00</v>
      </c>
      <c r="CX243" s="38" t="str">
        <f t="shared" si="61"/>
        <v>N3080VO-00</v>
      </c>
      <c r="CY243" s="38" t="str">
        <f t="shared" si="61"/>
        <v>N3090AM-00</v>
      </c>
      <c r="CZ243" s="38" t="str">
        <f t="shared" si="61"/>
        <v>N3090AW-00</v>
      </c>
      <c r="DA243" s="38" t="str">
        <f t="shared" si="61"/>
        <v>N3090AWB-00</v>
      </c>
      <c r="DB243" s="38" t="str">
        <f t="shared" si="61"/>
        <v>N3090AX-00</v>
      </c>
      <c r="DC243" s="38" t="str">
        <f t="shared" si="61"/>
        <v>N3090E-00</v>
      </c>
      <c r="DD243" s="38" t="str">
        <f t="shared" si="61"/>
        <v>N3090EO-00</v>
      </c>
      <c r="DE243" s="38" t="str">
        <f t="shared" si="61"/>
        <v>N3090GO-00</v>
      </c>
      <c r="DF243" s="38" t="str">
        <f t="shared" si="61"/>
        <v>N3090IE-00</v>
      </c>
      <c r="DG243" s="38" t="str">
        <f t="shared" si="61"/>
        <v>N3090IE-CN</v>
      </c>
      <c r="DH243" s="38" t="str">
        <f t="shared" si="61"/>
        <v>N3090IE-JP</v>
      </c>
      <c r="DI243" s="38" t="str">
        <f t="shared" si="61"/>
        <v>N3090IE-KR</v>
      </c>
      <c r="DJ243" s="38" t="str">
        <f t="shared" si="61"/>
        <v>N3090IE-US</v>
      </c>
      <c r="DK243" s="38" t="str">
        <f t="shared" si="61"/>
        <v>N3090T-00</v>
      </c>
      <c r="DL243" s="38" t="str">
        <f t="shared" si="61"/>
        <v>N3090T-EC</v>
      </c>
      <c r="DM243" s="38" t="str">
        <f t="shared" si="61"/>
        <v>N3090VO-00</v>
      </c>
      <c r="DN243" s="38" t="str">
        <f t="shared" si="61"/>
        <v>N38TAM-00</v>
      </c>
      <c r="DO243" s="38" t="str">
        <f t="shared" si="61"/>
        <v>N38TAX-00</v>
      </c>
      <c r="DP243" s="38" t="str">
        <f t="shared" si="61"/>
        <v>N71052IL-00</v>
      </c>
      <c r="DQ243" s="38" t="str">
        <f t="shared" si="61"/>
        <v>N7105S2L-00</v>
      </c>
      <c r="DR243" s="38" t="str">
        <f t="shared" si="61"/>
        <v>N710D32L-00</v>
      </c>
      <c r="DS243" s="38" t="str">
        <f t="shared" si="61"/>
        <v>N710D52L-00</v>
      </c>
      <c r="DT243" s="38" t="str">
        <f t="shared" si="61"/>
        <v>N710D5GL-00</v>
      </c>
      <c r="DU243" s="38" t="str">
        <f t="shared" si="61"/>
        <v>N730D52I-00</v>
      </c>
      <c r="DV243" s="38" t="str">
        <f t="shared" si="61"/>
        <v>N730D52L-00</v>
      </c>
      <c r="DW243" s="38" t="str">
        <f t="shared" si="61"/>
        <v>R55XTD6-00</v>
      </c>
      <c r="DX243" s="38" t="str">
        <f t="shared" si="61"/>
        <v>R55XTD64-00</v>
      </c>
      <c r="DY243" s="38" t="str">
        <f t="shared" si="61"/>
        <v>R55XTGO-00</v>
      </c>
      <c r="DZ243" s="38" t="str">
        <f t="shared" si="61"/>
        <v>R55XTGO4-00</v>
      </c>
      <c r="EA243" s="38" t="str">
        <f t="shared" si="61"/>
        <v>R55XTOC-00</v>
      </c>
      <c r="EB243" s="38" t="str">
        <f t="shared" si="61"/>
        <v>R55XTOC4-00</v>
      </c>
      <c r="EC243" s="38" t="str">
        <f t="shared" si="61"/>
        <v>R56XTGO-00</v>
      </c>
      <c r="ED243" s="38" t="str">
        <f t="shared" si="61"/>
        <v>R56XTWF-00</v>
      </c>
      <c r="EE243" s="38" t="str">
        <f t="shared" si="61"/>
        <v>R56XTWO-00</v>
      </c>
      <c r="EF243" s="38" t="str">
        <f t="shared" si="61"/>
        <v>R57G-00</v>
      </c>
      <c r="EG243" s="38" t="str">
        <f t="shared" si="61"/>
        <v>R57GO-00</v>
      </c>
      <c r="EH243" s="38" t="str">
        <f t="shared" si="61"/>
        <v>R57XTA-00</v>
      </c>
      <c r="EI243" s="38" t="str">
        <f t="shared" si="61"/>
        <v>R57XTG-00</v>
      </c>
      <c r="EJ243" s="38" t="str">
        <f t="shared" si="61"/>
        <v>R57XTGO-00</v>
      </c>
      <c r="EK243" s="38" t="str">
        <f t="shared" si="61"/>
        <v>R67E-00</v>
      </c>
      <c r="EL243" s="38" t="str">
        <f t="shared" si="61"/>
        <v>R67GO-00</v>
      </c>
      <c r="EM243" s="38" t="str">
        <f t="shared" si="61"/>
        <v>R67XTAE-00</v>
      </c>
      <c r="EN243" s="38" t="str">
        <f t="shared" si="61"/>
        <v>R67XTB-00</v>
      </c>
      <c r="EO243" s="38" t="str">
        <f t="shared" si="61"/>
        <v>R67XTE-00</v>
      </c>
      <c r="EP243" s="38" t="str">
        <f t="shared" si="61"/>
        <v>R67XTGO-00</v>
      </c>
      <c r="EQ243" s="38" t="str">
        <f t="shared" si="61"/>
        <v>R68AM-00</v>
      </c>
      <c r="ER243" s="38" t="str">
        <f t="shared" si="61"/>
        <v>R68B-00</v>
      </c>
      <c r="ES243" s="38" t="str">
        <f t="shared" si="61"/>
        <v>R68GO-00</v>
      </c>
      <c r="ET243" s="38" t="str">
        <f t="shared" si="61"/>
        <v>R68XTAM-00</v>
      </c>
      <c r="EU243" s="38" t="str">
        <f t="shared" si="61"/>
        <v>R68XTAMC-00</v>
      </c>
      <c r="EV243" s="38" t="str">
        <f t="shared" si="61"/>
        <v>R68XTB-00</v>
      </c>
      <c r="EW243" s="38" t="str">
        <f t="shared" si="61"/>
        <v>R68XTGO-00</v>
      </c>
      <c r="EX243" s="38" t="str">
        <f t="shared" si="61"/>
        <v>R69XTAM-00</v>
      </c>
      <c r="EY243" s="38" t="str">
        <f t="shared" si="61"/>
        <v>R69XTAWB-00</v>
      </c>
      <c r="EZ243" s="38" t="str">
        <f t="shared" si="61"/>
        <v>R69XTB-00</v>
      </c>
      <c r="FA243" s="38" t="str">
        <f t="shared" si="61"/>
        <v>R69XTGO-00</v>
      </c>
      <c r="FB243" s="38" t="str">
        <f t="shared" si="61"/>
        <v>RX550D5-00</v>
      </c>
      <c r="FC243" s="38" t="str">
        <f t="shared" si="61"/>
        <v>RX570G8-00</v>
      </c>
      <c r="FD243" s="38" t="str">
        <f t="shared" si="61"/>
        <v>RX580G8-00</v>
      </c>
      <c r="FE243" s="38" t="str">
        <f t="shared" si="61"/>
        <v>RX582048-00</v>
      </c>
      <c r="FF243" s="38" t="str">
        <f t="shared" si="61"/>
        <v>RX590GME-00</v>
      </c>
      <c r="FG243" s="116" t="s">
        <v>15</v>
      </c>
      <c r="FH243" s="2" t="s">
        <v>2</v>
      </c>
      <c r="FI243" s="2" t="s">
        <v>3</v>
      </c>
      <c r="FJ243" s="2" t="s">
        <v>18</v>
      </c>
      <c r="FK243" s="2" t="s">
        <v>19</v>
      </c>
      <c r="FL243" s="48"/>
      <c r="FM243" s="5"/>
    </row>
    <row r="244" spans="1:169" s="5" customFormat="1" ht="15" customHeight="1">
      <c r="A244" s="107" t="s">
        <v>361</v>
      </c>
      <c r="B244" s="107" t="s">
        <v>361</v>
      </c>
      <c r="C244" s="107" t="s">
        <v>463</v>
      </c>
      <c r="D244" s="107" t="s">
        <v>63</v>
      </c>
      <c r="E244" s="108" t="s">
        <v>464</v>
      </c>
      <c r="F244" s="107" t="s">
        <v>363</v>
      </c>
      <c r="G244" s="107" t="s">
        <v>880</v>
      </c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  <c r="BH244" s="109"/>
      <c r="BI244" s="109"/>
      <c r="BJ244" s="109"/>
      <c r="BK244" s="109"/>
      <c r="BL244" s="109"/>
      <c r="BM244" s="109"/>
      <c r="BN244" s="109"/>
      <c r="BO244" s="109"/>
      <c r="BP244" s="109"/>
      <c r="BQ244" s="109"/>
      <c r="BR244" s="109"/>
      <c r="BS244" s="109"/>
      <c r="BT244" s="109"/>
      <c r="BU244" s="109"/>
      <c r="BV244" s="109"/>
      <c r="BW244" s="109"/>
      <c r="BX244" s="109"/>
      <c r="BY244" s="109"/>
      <c r="BZ244" s="109"/>
      <c r="CA244" s="109"/>
      <c r="CB244" s="109"/>
      <c r="CC244" s="109"/>
      <c r="CD244" s="109"/>
      <c r="CE244" s="109"/>
      <c r="CF244" s="109"/>
      <c r="CG244" s="109"/>
      <c r="CH244" s="109"/>
      <c r="CI244" s="109"/>
      <c r="CJ244" s="109"/>
      <c r="CK244" s="109"/>
      <c r="CL244" s="109"/>
      <c r="CM244" s="109"/>
      <c r="CN244" s="109"/>
      <c r="CO244" s="109"/>
      <c r="CP244" s="109"/>
      <c r="CQ244" s="109"/>
      <c r="CR244" s="109"/>
      <c r="CS244" s="109"/>
      <c r="CT244" s="109"/>
      <c r="CU244" s="109"/>
      <c r="CV244" s="109"/>
      <c r="CW244" s="109"/>
      <c r="CX244" s="109"/>
      <c r="CY244" s="109"/>
      <c r="CZ244" s="109"/>
      <c r="DA244" s="109"/>
      <c r="DB244" s="109"/>
      <c r="DC244" s="109"/>
      <c r="DD244" s="109"/>
      <c r="DE244" s="109"/>
      <c r="DF244" s="109"/>
      <c r="DG244" s="109"/>
      <c r="DH244" s="109"/>
      <c r="DI244" s="109"/>
      <c r="DJ244" s="109"/>
      <c r="DK244" s="109"/>
      <c r="DL244" s="109"/>
      <c r="DM244" s="109"/>
      <c r="DN244" s="109"/>
      <c r="DO244" s="109"/>
      <c r="DP244" s="109"/>
      <c r="DQ244" s="109"/>
      <c r="DR244" s="109"/>
      <c r="DS244" s="109"/>
      <c r="DT244" s="109"/>
      <c r="DU244" s="109"/>
      <c r="DV244" s="109"/>
      <c r="DW244" s="109"/>
      <c r="DX244" s="109"/>
      <c r="DY244" s="109"/>
      <c r="DZ244" s="109"/>
      <c r="EA244" s="109"/>
      <c r="EB244" s="109"/>
      <c r="EC244" s="109"/>
      <c r="ED244" s="109"/>
      <c r="EE244" s="109"/>
      <c r="EF244" s="109"/>
      <c r="EG244" s="109"/>
      <c r="EH244" s="109"/>
      <c r="EI244" s="109"/>
      <c r="EJ244" s="109"/>
      <c r="EK244" s="109"/>
      <c r="EL244" s="109"/>
      <c r="EM244" s="109"/>
      <c r="EN244" s="109"/>
      <c r="EO244" s="109"/>
      <c r="EP244" s="109"/>
      <c r="EQ244" s="109"/>
      <c r="ER244" s="109"/>
      <c r="ES244" s="109"/>
      <c r="ET244" s="109"/>
      <c r="EU244" s="199">
        <f>1-1</f>
        <v>0</v>
      </c>
      <c r="EV244" s="109"/>
      <c r="EW244" s="109"/>
      <c r="EX244" s="109"/>
      <c r="EY244" s="109"/>
      <c r="EZ244" s="109"/>
      <c r="FA244" s="109"/>
      <c r="FB244" s="109"/>
      <c r="FC244" s="109"/>
      <c r="FD244" s="109"/>
      <c r="FE244" s="109"/>
      <c r="FF244" s="109"/>
      <c r="FG244" s="112"/>
      <c r="FH244" s="110" t="s">
        <v>364</v>
      </c>
      <c r="FI244" s="111" t="s">
        <v>365</v>
      </c>
      <c r="FJ244" s="111"/>
      <c r="FK244" s="111" t="s">
        <v>462</v>
      </c>
      <c r="FL244" s="98">
        <f>SUM(H244:FF244)</f>
        <v>0</v>
      </c>
      <c r="FM244" s="5" t="s">
        <v>202</v>
      </c>
    </row>
    <row r="245" spans="1:169" s="5" customFormat="1" ht="15" customHeight="1">
      <c r="A245" s="107"/>
      <c r="B245" s="107"/>
      <c r="C245" s="107"/>
      <c r="D245" s="107"/>
      <c r="E245" s="108"/>
      <c r="F245" s="107"/>
      <c r="G245" s="107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  <c r="BH245" s="109"/>
      <c r="BI245" s="109"/>
      <c r="BJ245" s="109"/>
      <c r="BK245" s="109"/>
      <c r="BL245" s="109"/>
      <c r="BM245" s="109"/>
      <c r="BN245" s="109"/>
      <c r="BO245" s="109"/>
      <c r="BP245" s="109"/>
      <c r="BQ245" s="109"/>
      <c r="BR245" s="109"/>
      <c r="BS245" s="109"/>
      <c r="BT245" s="109"/>
      <c r="BU245" s="109"/>
      <c r="BV245" s="109"/>
      <c r="BW245" s="109"/>
      <c r="BX245" s="109"/>
      <c r="BY245" s="109"/>
      <c r="BZ245" s="109"/>
      <c r="CA245" s="109"/>
      <c r="CB245" s="109"/>
      <c r="CC245" s="109"/>
      <c r="CD245" s="109"/>
      <c r="CE245" s="109"/>
      <c r="CF245" s="109"/>
      <c r="CG245" s="109"/>
      <c r="CH245" s="109"/>
      <c r="CI245" s="109"/>
      <c r="CJ245" s="109"/>
      <c r="CK245" s="109"/>
      <c r="CL245" s="109"/>
      <c r="CM245" s="109"/>
      <c r="CN245" s="109"/>
      <c r="CO245" s="109"/>
      <c r="CP245" s="109"/>
      <c r="CQ245" s="109"/>
      <c r="CR245" s="109"/>
      <c r="CS245" s="109"/>
      <c r="CT245" s="109"/>
      <c r="CU245" s="109"/>
      <c r="CV245" s="109"/>
      <c r="CW245" s="109"/>
      <c r="CX245" s="109"/>
      <c r="CY245" s="109"/>
      <c r="CZ245" s="109"/>
      <c r="DA245" s="109"/>
      <c r="DB245" s="109"/>
      <c r="DC245" s="109"/>
      <c r="DD245" s="109"/>
      <c r="DE245" s="109"/>
      <c r="DF245" s="109"/>
      <c r="DG245" s="109"/>
      <c r="DH245" s="109"/>
      <c r="DI245" s="109"/>
      <c r="DJ245" s="109"/>
      <c r="DK245" s="109"/>
      <c r="DL245" s="109"/>
      <c r="DM245" s="109"/>
      <c r="DN245" s="109"/>
      <c r="DO245" s="109"/>
      <c r="DP245" s="109"/>
      <c r="DQ245" s="109"/>
      <c r="DR245" s="109"/>
      <c r="DS245" s="109"/>
      <c r="DT245" s="109"/>
      <c r="DU245" s="109"/>
      <c r="DV245" s="109"/>
      <c r="DW245" s="109"/>
      <c r="DX245" s="109"/>
      <c r="DY245" s="109"/>
      <c r="DZ245" s="109"/>
      <c r="EA245" s="109"/>
      <c r="EB245" s="109"/>
      <c r="EC245" s="109"/>
      <c r="ED245" s="109"/>
      <c r="EE245" s="109"/>
      <c r="EF245" s="109"/>
      <c r="EG245" s="109"/>
      <c r="EH245" s="109"/>
      <c r="EI245" s="109"/>
      <c r="EJ245" s="109"/>
      <c r="EK245" s="109"/>
      <c r="EL245" s="109"/>
      <c r="EM245" s="109"/>
      <c r="EN245" s="109"/>
      <c r="EO245" s="109"/>
      <c r="EP245" s="109"/>
      <c r="EQ245" s="109"/>
      <c r="ER245" s="109"/>
      <c r="ES245" s="109"/>
      <c r="ET245" s="109"/>
      <c r="EU245" s="109"/>
      <c r="EV245" s="109"/>
      <c r="EW245" s="109"/>
      <c r="EX245" s="109"/>
      <c r="EY245" s="109"/>
      <c r="EZ245" s="109"/>
      <c r="FA245" s="109"/>
      <c r="FB245" s="109"/>
      <c r="FC245" s="109"/>
      <c r="FD245" s="109"/>
      <c r="FE245" s="109"/>
      <c r="FF245" s="109"/>
      <c r="FG245" s="112"/>
      <c r="FH245" s="110"/>
      <c r="FI245" s="111"/>
      <c r="FJ245" s="111"/>
      <c r="FK245" s="111"/>
      <c r="FL245" s="98">
        <f>SUM(H245:FF245)</f>
        <v>0</v>
      </c>
    </row>
    <row r="246" spans="1:169" ht="18" customHeight="1">
      <c r="A246" s="79"/>
      <c r="B246" s="15"/>
      <c r="C246" s="15"/>
      <c r="D246" s="34"/>
      <c r="E246" s="16" t="s">
        <v>5</v>
      </c>
      <c r="F246" s="16"/>
      <c r="G246" s="24"/>
      <c r="H246" s="24">
        <f t="shared" ref="H246:AM246" si="62">SUM(H243:H245)</f>
        <v>0</v>
      </c>
      <c r="I246" s="24">
        <f t="shared" si="62"/>
        <v>0</v>
      </c>
      <c r="J246" s="24">
        <f t="shared" si="62"/>
        <v>0</v>
      </c>
      <c r="K246" s="24">
        <f t="shared" si="62"/>
        <v>0</v>
      </c>
      <c r="L246" s="24">
        <f t="shared" si="62"/>
        <v>0</v>
      </c>
      <c r="M246" s="24">
        <f t="shared" si="62"/>
        <v>0</v>
      </c>
      <c r="N246" s="24">
        <f t="shared" si="62"/>
        <v>0</v>
      </c>
      <c r="O246" s="24">
        <f t="shared" si="62"/>
        <v>0</v>
      </c>
      <c r="P246" s="24">
        <f t="shared" si="62"/>
        <v>0</v>
      </c>
      <c r="Q246" s="24">
        <f t="shared" si="62"/>
        <v>0</v>
      </c>
      <c r="R246" s="24">
        <f t="shared" si="62"/>
        <v>0</v>
      </c>
      <c r="S246" s="24">
        <f t="shared" si="62"/>
        <v>0</v>
      </c>
      <c r="T246" s="24">
        <f t="shared" si="62"/>
        <v>0</v>
      </c>
      <c r="U246" s="24">
        <f t="shared" si="62"/>
        <v>0</v>
      </c>
      <c r="V246" s="24">
        <f t="shared" si="62"/>
        <v>0</v>
      </c>
      <c r="W246" s="24">
        <f t="shared" si="62"/>
        <v>0</v>
      </c>
      <c r="X246" s="24">
        <f t="shared" si="62"/>
        <v>0</v>
      </c>
      <c r="Y246" s="24">
        <f t="shared" si="62"/>
        <v>0</v>
      </c>
      <c r="Z246" s="24">
        <f t="shared" si="62"/>
        <v>0</v>
      </c>
      <c r="AA246" s="24">
        <f t="shared" si="62"/>
        <v>0</v>
      </c>
      <c r="AB246" s="24">
        <f t="shared" si="62"/>
        <v>0</v>
      </c>
      <c r="AC246" s="24">
        <f t="shared" si="62"/>
        <v>0</v>
      </c>
      <c r="AD246" s="24">
        <f t="shared" si="62"/>
        <v>0</v>
      </c>
      <c r="AE246" s="24">
        <f t="shared" si="62"/>
        <v>0</v>
      </c>
      <c r="AF246" s="24">
        <f t="shared" si="62"/>
        <v>0</v>
      </c>
      <c r="AG246" s="24">
        <f t="shared" si="62"/>
        <v>0</v>
      </c>
      <c r="AH246" s="24">
        <f t="shared" si="62"/>
        <v>0</v>
      </c>
      <c r="AI246" s="24">
        <f t="shared" si="62"/>
        <v>0</v>
      </c>
      <c r="AJ246" s="24">
        <f t="shared" si="62"/>
        <v>0</v>
      </c>
      <c r="AK246" s="24">
        <f t="shared" si="62"/>
        <v>0</v>
      </c>
      <c r="AL246" s="24">
        <f t="shared" si="62"/>
        <v>0</v>
      </c>
      <c r="AM246" s="24">
        <f t="shared" si="62"/>
        <v>0</v>
      </c>
      <c r="AN246" s="24">
        <f t="shared" ref="AN246:BS246" si="63">SUM(AN243:AN245)</f>
        <v>0</v>
      </c>
      <c r="AO246" s="24">
        <f t="shared" si="63"/>
        <v>0</v>
      </c>
      <c r="AP246" s="24">
        <f t="shared" si="63"/>
        <v>0</v>
      </c>
      <c r="AQ246" s="24">
        <f t="shared" si="63"/>
        <v>0</v>
      </c>
      <c r="AR246" s="24">
        <f t="shared" si="63"/>
        <v>0</v>
      </c>
      <c r="AS246" s="24">
        <f t="shared" si="63"/>
        <v>0</v>
      </c>
      <c r="AT246" s="24">
        <f t="shared" si="63"/>
        <v>0</v>
      </c>
      <c r="AU246" s="24">
        <f t="shared" si="63"/>
        <v>0</v>
      </c>
      <c r="AV246" s="24">
        <f t="shared" si="63"/>
        <v>0</v>
      </c>
      <c r="AW246" s="24">
        <f t="shared" si="63"/>
        <v>0</v>
      </c>
      <c r="AX246" s="24">
        <f t="shared" si="63"/>
        <v>0</v>
      </c>
      <c r="AY246" s="24">
        <f t="shared" si="63"/>
        <v>0</v>
      </c>
      <c r="AZ246" s="24">
        <f t="shared" si="63"/>
        <v>0</v>
      </c>
      <c r="BA246" s="24">
        <f t="shared" si="63"/>
        <v>0</v>
      </c>
      <c r="BB246" s="24">
        <f t="shared" si="63"/>
        <v>0</v>
      </c>
      <c r="BC246" s="24">
        <f t="shared" si="63"/>
        <v>0</v>
      </c>
      <c r="BD246" s="24">
        <f t="shared" si="63"/>
        <v>0</v>
      </c>
      <c r="BE246" s="24">
        <f t="shared" si="63"/>
        <v>0</v>
      </c>
      <c r="BF246" s="24">
        <f t="shared" si="63"/>
        <v>0</v>
      </c>
      <c r="BG246" s="24">
        <f t="shared" si="63"/>
        <v>0</v>
      </c>
      <c r="BH246" s="24">
        <f t="shared" si="63"/>
        <v>0</v>
      </c>
      <c r="BI246" s="24">
        <f t="shared" si="63"/>
        <v>0</v>
      </c>
      <c r="BJ246" s="24">
        <f t="shared" si="63"/>
        <v>0</v>
      </c>
      <c r="BK246" s="24">
        <f t="shared" si="63"/>
        <v>0</v>
      </c>
      <c r="BL246" s="24">
        <f t="shared" si="63"/>
        <v>0</v>
      </c>
      <c r="BM246" s="24">
        <f t="shared" si="63"/>
        <v>0</v>
      </c>
      <c r="BN246" s="24">
        <f t="shared" si="63"/>
        <v>0</v>
      </c>
      <c r="BO246" s="24">
        <f t="shared" si="63"/>
        <v>0</v>
      </c>
      <c r="BP246" s="24">
        <f t="shared" si="63"/>
        <v>0</v>
      </c>
      <c r="BQ246" s="24">
        <f t="shared" si="63"/>
        <v>0</v>
      </c>
      <c r="BR246" s="24">
        <f t="shared" si="63"/>
        <v>0</v>
      </c>
      <c r="BS246" s="24">
        <f t="shared" si="63"/>
        <v>0</v>
      </c>
      <c r="BT246" s="24">
        <f t="shared" ref="BT246:CY246" si="64">SUM(BT243:BT245)</f>
        <v>0</v>
      </c>
      <c r="BU246" s="24">
        <f t="shared" si="64"/>
        <v>0</v>
      </c>
      <c r="BV246" s="24">
        <f t="shared" si="64"/>
        <v>0</v>
      </c>
      <c r="BW246" s="24">
        <f t="shared" si="64"/>
        <v>0</v>
      </c>
      <c r="BX246" s="24">
        <f t="shared" si="64"/>
        <v>0</v>
      </c>
      <c r="BY246" s="24">
        <f t="shared" si="64"/>
        <v>0</v>
      </c>
      <c r="BZ246" s="24">
        <f t="shared" si="64"/>
        <v>0</v>
      </c>
      <c r="CA246" s="24">
        <f t="shared" si="64"/>
        <v>0</v>
      </c>
      <c r="CB246" s="24">
        <f t="shared" si="64"/>
        <v>0</v>
      </c>
      <c r="CC246" s="24">
        <f t="shared" si="64"/>
        <v>0</v>
      </c>
      <c r="CD246" s="24">
        <f t="shared" si="64"/>
        <v>0</v>
      </c>
      <c r="CE246" s="24">
        <f t="shared" si="64"/>
        <v>0</v>
      </c>
      <c r="CF246" s="24">
        <f t="shared" si="64"/>
        <v>0</v>
      </c>
      <c r="CG246" s="24">
        <f t="shared" si="64"/>
        <v>0</v>
      </c>
      <c r="CH246" s="24">
        <f t="shared" si="64"/>
        <v>0</v>
      </c>
      <c r="CI246" s="24">
        <f t="shared" si="64"/>
        <v>0</v>
      </c>
      <c r="CJ246" s="24">
        <f t="shared" si="64"/>
        <v>0</v>
      </c>
      <c r="CK246" s="24">
        <f t="shared" si="64"/>
        <v>0</v>
      </c>
      <c r="CL246" s="24">
        <f t="shared" si="64"/>
        <v>0</v>
      </c>
      <c r="CM246" s="24">
        <f t="shared" si="64"/>
        <v>0</v>
      </c>
      <c r="CN246" s="24">
        <f t="shared" si="64"/>
        <v>0</v>
      </c>
      <c r="CO246" s="24">
        <f t="shared" si="64"/>
        <v>0</v>
      </c>
      <c r="CP246" s="24">
        <f t="shared" si="64"/>
        <v>0</v>
      </c>
      <c r="CQ246" s="24">
        <f t="shared" si="64"/>
        <v>0</v>
      </c>
      <c r="CR246" s="24">
        <f t="shared" si="64"/>
        <v>0</v>
      </c>
      <c r="CS246" s="24">
        <f t="shared" si="64"/>
        <v>0</v>
      </c>
      <c r="CT246" s="24">
        <f t="shared" si="64"/>
        <v>0</v>
      </c>
      <c r="CU246" s="24">
        <f t="shared" si="64"/>
        <v>0</v>
      </c>
      <c r="CV246" s="24">
        <f t="shared" si="64"/>
        <v>0</v>
      </c>
      <c r="CW246" s="24">
        <f t="shared" si="64"/>
        <v>0</v>
      </c>
      <c r="CX246" s="24">
        <f t="shared" si="64"/>
        <v>0</v>
      </c>
      <c r="CY246" s="24">
        <f t="shared" si="64"/>
        <v>0</v>
      </c>
      <c r="CZ246" s="24">
        <f t="shared" ref="CZ246:EE246" si="65">SUM(CZ243:CZ245)</f>
        <v>0</v>
      </c>
      <c r="DA246" s="24">
        <f t="shared" si="65"/>
        <v>0</v>
      </c>
      <c r="DB246" s="24">
        <f t="shared" si="65"/>
        <v>0</v>
      </c>
      <c r="DC246" s="24">
        <f t="shared" si="65"/>
        <v>0</v>
      </c>
      <c r="DD246" s="24">
        <f t="shared" si="65"/>
        <v>0</v>
      </c>
      <c r="DE246" s="24">
        <f t="shared" si="65"/>
        <v>0</v>
      </c>
      <c r="DF246" s="24">
        <f t="shared" si="65"/>
        <v>0</v>
      </c>
      <c r="DG246" s="24">
        <f t="shared" si="65"/>
        <v>0</v>
      </c>
      <c r="DH246" s="24">
        <f t="shared" si="65"/>
        <v>0</v>
      </c>
      <c r="DI246" s="24">
        <f t="shared" si="65"/>
        <v>0</v>
      </c>
      <c r="DJ246" s="24">
        <f t="shared" si="65"/>
        <v>0</v>
      </c>
      <c r="DK246" s="24">
        <f t="shared" si="65"/>
        <v>0</v>
      </c>
      <c r="DL246" s="24">
        <f t="shared" si="65"/>
        <v>0</v>
      </c>
      <c r="DM246" s="24">
        <f t="shared" si="65"/>
        <v>0</v>
      </c>
      <c r="DN246" s="24">
        <f t="shared" si="65"/>
        <v>0</v>
      </c>
      <c r="DO246" s="24">
        <f t="shared" si="65"/>
        <v>0</v>
      </c>
      <c r="DP246" s="24">
        <f t="shared" si="65"/>
        <v>0</v>
      </c>
      <c r="DQ246" s="24">
        <f t="shared" si="65"/>
        <v>0</v>
      </c>
      <c r="DR246" s="24">
        <f t="shared" si="65"/>
        <v>0</v>
      </c>
      <c r="DS246" s="24">
        <f t="shared" si="65"/>
        <v>0</v>
      </c>
      <c r="DT246" s="24">
        <f t="shared" si="65"/>
        <v>0</v>
      </c>
      <c r="DU246" s="24">
        <f t="shared" si="65"/>
        <v>0</v>
      </c>
      <c r="DV246" s="24">
        <f t="shared" si="65"/>
        <v>0</v>
      </c>
      <c r="DW246" s="24">
        <f t="shared" si="65"/>
        <v>0</v>
      </c>
      <c r="DX246" s="24">
        <f t="shared" si="65"/>
        <v>0</v>
      </c>
      <c r="DY246" s="24">
        <f t="shared" si="65"/>
        <v>0</v>
      </c>
      <c r="DZ246" s="24">
        <f t="shared" si="65"/>
        <v>0</v>
      </c>
      <c r="EA246" s="24">
        <f t="shared" si="65"/>
        <v>0</v>
      </c>
      <c r="EB246" s="24">
        <f t="shared" si="65"/>
        <v>0</v>
      </c>
      <c r="EC246" s="24">
        <f t="shared" si="65"/>
        <v>0</v>
      </c>
      <c r="ED246" s="24">
        <f t="shared" si="65"/>
        <v>0</v>
      </c>
      <c r="EE246" s="24">
        <f t="shared" si="65"/>
        <v>0</v>
      </c>
      <c r="EF246" s="24">
        <f t="shared" ref="EF246:FF246" si="66">SUM(EF243:EF245)</f>
        <v>0</v>
      </c>
      <c r="EG246" s="24">
        <f t="shared" si="66"/>
        <v>0</v>
      </c>
      <c r="EH246" s="24">
        <f t="shared" si="66"/>
        <v>0</v>
      </c>
      <c r="EI246" s="24">
        <f t="shared" si="66"/>
        <v>0</v>
      </c>
      <c r="EJ246" s="24">
        <f t="shared" si="66"/>
        <v>0</v>
      </c>
      <c r="EK246" s="24">
        <f t="shared" si="66"/>
        <v>0</v>
      </c>
      <c r="EL246" s="24">
        <f t="shared" si="66"/>
        <v>0</v>
      </c>
      <c r="EM246" s="24">
        <f t="shared" si="66"/>
        <v>0</v>
      </c>
      <c r="EN246" s="24">
        <f t="shared" si="66"/>
        <v>0</v>
      </c>
      <c r="EO246" s="24">
        <f t="shared" si="66"/>
        <v>0</v>
      </c>
      <c r="EP246" s="24">
        <f t="shared" si="66"/>
        <v>0</v>
      </c>
      <c r="EQ246" s="24">
        <f t="shared" si="66"/>
        <v>0</v>
      </c>
      <c r="ER246" s="24">
        <f t="shared" si="66"/>
        <v>0</v>
      </c>
      <c r="ES246" s="24">
        <f t="shared" si="66"/>
        <v>0</v>
      </c>
      <c r="ET246" s="24">
        <f t="shared" si="66"/>
        <v>0</v>
      </c>
      <c r="EU246" s="24">
        <f t="shared" si="66"/>
        <v>0</v>
      </c>
      <c r="EV246" s="24">
        <f t="shared" si="66"/>
        <v>0</v>
      </c>
      <c r="EW246" s="24">
        <f t="shared" si="66"/>
        <v>0</v>
      </c>
      <c r="EX246" s="24">
        <f t="shared" si="66"/>
        <v>0</v>
      </c>
      <c r="EY246" s="24">
        <f t="shared" si="66"/>
        <v>0</v>
      </c>
      <c r="EZ246" s="24">
        <f t="shared" si="66"/>
        <v>0</v>
      </c>
      <c r="FA246" s="24">
        <f t="shared" si="66"/>
        <v>0</v>
      </c>
      <c r="FB246" s="24">
        <f t="shared" si="66"/>
        <v>0</v>
      </c>
      <c r="FC246" s="24">
        <f t="shared" si="66"/>
        <v>0</v>
      </c>
      <c r="FD246" s="24">
        <f t="shared" si="66"/>
        <v>0</v>
      </c>
      <c r="FE246" s="24">
        <f t="shared" si="66"/>
        <v>0</v>
      </c>
      <c r="FF246" s="24">
        <f t="shared" si="66"/>
        <v>0</v>
      </c>
      <c r="FG246" s="117"/>
      <c r="FH246" s="40">
        <f>SUM(H246:FF246)</f>
        <v>0</v>
      </c>
      <c r="FI246" s="31"/>
      <c r="FJ246" s="32"/>
      <c r="FK246" s="32"/>
      <c r="FL246" s="24">
        <f>SUM(FL244:FL245)</f>
        <v>0</v>
      </c>
      <c r="FM246" s="5"/>
    </row>
    <row r="247" spans="1:169" s="37" customFormat="1" ht="15.6">
      <c r="A247" s="55"/>
      <c r="B247" s="56"/>
      <c r="C247" s="56"/>
      <c r="D247" s="56"/>
      <c r="E247" s="57"/>
      <c r="F247" s="57"/>
      <c r="G247" s="58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  <c r="DS247" s="59"/>
      <c r="DT247" s="59"/>
      <c r="DU247" s="59"/>
      <c r="DV247" s="59"/>
      <c r="DW247" s="59"/>
      <c r="DX247" s="59"/>
      <c r="DY247" s="59"/>
      <c r="DZ247" s="59"/>
      <c r="EA247" s="59"/>
      <c r="EB247" s="59"/>
      <c r="EC247" s="59"/>
      <c r="ED247" s="59"/>
      <c r="EE247" s="59"/>
      <c r="EF247" s="59"/>
      <c r="EG247" s="59"/>
      <c r="EH247" s="59"/>
      <c r="EI247" s="59"/>
      <c r="EJ247" s="59"/>
      <c r="EK247" s="59"/>
      <c r="EL247" s="59"/>
      <c r="EM247" s="59"/>
      <c r="EN247" s="59"/>
      <c r="EO247" s="59"/>
      <c r="EP247" s="59"/>
      <c r="EQ247" s="59"/>
      <c r="ER247" s="59"/>
      <c r="ES247" s="59"/>
      <c r="ET247" s="59"/>
      <c r="EU247" s="59"/>
      <c r="EV247" s="59"/>
      <c r="EW247" s="59"/>
      <c r="EX247" s="59"/>
      <c r="EY247" s="59"/>
      <c r="EZ247" s="59"/>
      <c r="FA247" s="59"/>
      <c r="FB247" s="59"/>
      <c r="FC247" s="59"/>
      <c r="FD247" s="59"/>
      <c r="FE247" s="59"/>
      <c r="FF247" s="59"/>
      <c r="FG247" s="118"/>
      <c r="FH247" s="61"/>
      <c r="FI247" s="58"/>
      <c r="FJ247" s="55"/>
      <c r="FK247" s="60"/>
      <c r="FL247" s="60"/>
      <c r="FM247" s="5"/>
    </row>
    <row r="248" spans="1:169" s="134" customFormat="1" ht="32.4">
      <c r="A248" s="129" t="s">
        <v>51</v>
      </c>
      <c r="B248" s="130" t="s">
        <v>52</v>
      </c>
      <c r="C248" s="130" t="s">
        <v>53</v>
      </c>
      <c r="D248" s="130" t="s">
        <v>54</v>
      </c>
      <c r="E248" s="131" t="s">
        <v>55</v>
      </c>
      <c r="F248" s="131"/>
      <c r="G248" s="131"/>
      <c r="H248" s="135" t="str">
        <f t="shared" ref="H248:FF248" si="67">+H$6</f>
        <v>ANVLINK-00</v>
      </c>
      <c r="I248" s="135" t="str">
        <f t="shared" si="67"/>
        <v>N1030D2L-00</v>
      </c>
      <c r="J248" s="135" t="str">
        <f t="shared" si="67"/>
        <v>N1030L2L-00</v>
      </c>
      <c r="K248" s="135" t="str">
        <f t="shared" si="67"/>
        <v>N1030O2I-00</v>
      </c>
      <c r="L248" s="135" t="str">
        <f t="shared" si="67"/>
        <v>N103D42L-00</v>
      </c>
      <c r="M248" s="135" t="str">
        <f t="shared" si="67"/>
        <v>N105T4L-00</v>
      </c>
      <c r="N248" s="135" t="str">
        <f t="shared" si="67"/>
        <v>N105TD4D-00</v>
      </c>
      <c r="O248" s="135" t="str">
        <f t="shared" si="67"/>
        <v>N105TO4D-00</v>
      </c>
      <c r="P248" s="135" t="str">
        <f t="shared" si="67"/>
        <v>N105TO4L-00</v>
      </c>
      <c r="Q248" s="135" t="str">
        <f t="shared" si="67"/>
        <v>N1650D4L-00</v>
      </c>
      <c r="R248" s="135" t="str">
        <f t="shared" si="67"/>
        <v>N1650GO4-00</v>
      </c>
      <c r="S248" s="135" t="str">
        <f t="shared" si="67"/>
        <v>N1650IO4-00</v>
      </c>
      <c r="T248" s="135" t="str">
        <f t="shared" si="67"/>
        <v>N1650IX4-00</v>
      </c>
      <c r="U248" s="135" t="str">
        <f t="shared" si="67"/>
        <v>N1650O4-00</v>
      </c>
      <c r="V248" s="135" t="str">
        <f t="shared" si="67"/>
        <v>N1650O4L-00</v>
      </c>
      <c r="W248" s="135" t="str">
        <f t="shared" si="67"/>
        <v>N1650W24-00</v>
      </c>
      <c r="X248" s="135" t="str">
        <f t="shared" si="67"/>
        <v>N1650WO4-00</v>
      </c>
      <c r="Y248" s="135" t="str">
        <f t="shared" si="67"/>
        <v>N1656D4-00</v>
      </c>
      <c r="Z248" s="135" t="str">
        <f t="shared" si="67"/>
        <v>N1656D4L-00</v>
      </c>
      <c r="AA248" s="135" t="str">
        <f t="shared" si="67"/>
        <v>N1656EO4-00</v>
      </c>
      <c r="AB248" s="135" t="str">
        <f t="shared" si="67"/>
        <v>N1656O4-00</v>
      </c>
      <c r="AC248" s="135" t="str">
        <f t="shared" si="67"/>
        <v>N1656O4L-00</v>
      </c>
      <c r="AD248" s="135" t="str">
        <f t="shared" si="67"/>
        <v>N1656W24-00</v>
      </c>
      <c r="AE248" s="135" t="str">
        <f t="shared" si="67"/>
        <v>N1656WO4-00</v>
      </c>
      <c r="AF248" s="135" t="str">
        <f t="shared" si="67"/>
        <v>N165SD4-00</v>
      </c>
      <c r="AG248" s="135" t="str">
        <f t="shared" si="67"/>
        <v>N165SO4-00</v>
      </c>
      <c r="AH248" s="135" t="str">
        <f t="shared" si="67"/>
        <v>N165SWO4-00</v>
      </c>
      <c r="AI248" s="135" t="str">
        <f t="shared" si="67"/>
        <v>N1660D6-00</v>
      </c>
      <c r="AJ248" s="135" t="str">
        <f t="shared" si="67"/>
        <v>N1660G6-00</v>
      </c>
      <c r="AK248" s="135" t="str">
        <f t="shared" si="67"/>
        <v>N1660GO6-00</v>
      </c>
      <c r="AL248" s="135" t="str">
        <f t="shared" si="67"/>
        <v>N1660IO6-00</v>
      </c>
      <c r="AM248" s="135" t="str">
        <f t="shared" si="67"/>
        <v>N1660O6-00</v>
      </c>
      <c r="AN248" s="135" t="str">
        <f t="shared" si="67"/>
        <v>N166SA-00</v>
      </c>
      <c r="AO248" s="135" t="str">
        <f t="shared" si="67"/>
        <v>N166SD6-00</v>
      </c>
      <c r="AP248" s="135" t="str">
        <f t="shared" si="67"/>
        <v>N166SG6-00</v>
      </c>
      <c r="AQ248" s="135" t="str">
        <f t="shared" si="67"/>
        <v>N166SGO6-00</v>
      </c>
      <c r="AR248" s="135" t="str">
        <f t="shared" si="67"/>
        <v>N166SIO6-00</v>
      </c>
      <c r="AS248" s="135" t="str">
        <f t="shared" si="67"/>
        <v>N166SIX6-00</v>
      </c>
      <c r="AT248" s="135" t="str">
        <f t="shared" si="67"/>
        <v>N166SO6-00</v>
      </c>
      <c r="AU248" s="135" t="str">
        <f t="shared" si="67"/>
        <v>N166TGO6-00</v>
      </c>
      <c r="AV248" s="135" t="str">
        <f t="shared" si="67"/>
        <v>N166TIO6-00</v>
      </c>
      <c r="AW248" s="135" t="str">
        <f t="shared" si="67"/>
        <v>N166TIX6-00</v>
      </c>
      <c r="AX248" s="135" t="str">
        <f t="shared" si="67"/>
        <v>N166TO6-00</v>
      </c>
      <c r="AY248" s="135" t="str">
        <f t="shared" si="67"/>
        <v>N166TW26-00</v>
      </c>
      <c r="AZ248" s="135" t="str">
        <f t="shared" si="67"/>
        <v>N2060D6-00</v>
      </c>
      <c r="BA248" s="135" t="str">
        <f t="shared" si="67"/>
        <v>N2060GP-00</v>
      </c>
      <c r="BB248" s="135" t="str">
        <f t="shared" si="67"/>
        <v>N2060IO6-00</v>
      </c>
      <c r="BC248" s="135" t="str">
        <f t="shared" si="67"/>
        <v>N2060IX6-00</v>
      </c>
      <c r="BD248" s="135" t="str">
        <f t="shared" si="67"/>
        <v>N2060O6-00</v>
      </c>
      <c r="BE248" s="135" t="str">
        <f t="shared" si="67"/>
        <v>N2060W26-00</v>
      </c>
      <c r="BF248" s="135" t="str">
        <f t="shared" si="67"/>
        <v>N2060WO6-00</v>
      </c>
      <c r="BG248" s="135" t="str">
        <f t="shared" si="67"/>
        <v>N206SW2-00</v>
      </c>
      <c r="BH248" s="135" t="str">
        <f t="shared" si="67"/>
        <v>N206SW2O-00</v>
      </c>
      <c r="BI248" s="135" t="str">
        <f t="shared" si="67"/>
        <v>N207SA-00</v>
      </c>
      <c r="BJ248" s="135" t="str">
        <f t="shared" si="67"/>
        <v>N207SGOD-00</v>
      </c>
      <c r="BK248" s="135" t="str">
        <f t="shared" si="67"/>
        <v>N207SGWD-00</v>
      </c>
      <c r="BL248" s="135" t="str">
        <f t="shared" si="67"/>
        <v>N207SW-00</v>
      </c>
      <c r="BM248" s="135" t="str">
        <f t="shared" si="67"/>
        <v>N207SWO-00</v>
      </c>
      <c r="BN248" s="135" t="str">
        <f t="shared" si="67"/>
        <v>N208SG-00</v>
      </c>
      <c r="BO248" s="135" t="str">
        <f t="shared" si="67"/>
        <v>N208SGO-00</v>
      </c>
      <c r="BP248" s="135" t="str">
        <f t="shared" si="67"/>
        <v>N3060AE-00</v>
      </c>
      <c r="BQ248" s="135" t="str">
        <f t="shared" si="67"/>
        <v>N3060E-00</v>
      </c>
      <c r="BR248" s="135" t="str">
        <f t="shared" si="67"/>
        <v>N3060EO-00</v>
      </c>
      <c r="BS248" s="135" t="str">
        <f t="shared" si="67"/>
        <v>N3060GO-00</v>
      </c>
      <c r="BT248" s="135" t="str">
        <f t="shared" si="67"/>
        <v>N3060VO-00</v>
      </c>
      <c r="BU248" s="135" t="str">
        <f t="shared" si="67"/>
        <v>N306TAE-00</v>
      </c>
      <c r="BV248" s="135" t="str">
        <f t="shared" si="67"/>
        <v>N306TAM-00</v>
      </c>
      <c r="BW248" s="135" t="str">
        <f t="shared" si="67"/>
        <v>N306TE-00</v>
      </c>
      <c r="BX248" s="135" t="str">
        <f t="shared" si="67"/>
        <v>N306TEO-00</v>
      </c>
      <c r="BY248" s="135" t="str">
        <f t="shared" si="67"/>
        <v>N306TGO-00</v>
      </c>
      <c r="BZ248" s="135" t="str">
        <f t="shared" si="67"/>
        <v>N306TGOP-00</v>
      </c>
      <c r="CA248" s="135" t="str">
        <f t="shared" si="67"/>
        <v>N306TGP-00</v>
      </c>
      <c r="CB248" s="135" t="str">
        <f t="shared" si="67"/>
        <v>N306TVO-00</v>
      </c>
      <c r="CC248" s="135" t="str">
        <f t="shared" si="67"/>
        <v>N3070AM-00</v>
      </c>
      <c r="CD248" s="135" t="str">
        <f t="shared" si="67"/>
        <v>N3070E-00</v>
      </c>
      <c r="CE248" s="135" t="str">
        <f t="shared" si="67"/>
        <v>N3070EO-00</v>
      </c>
      <c r="CF248" s="135" t="str">
        <f t="shared" si="67"/>
        <v>N3070GO-00</v>
      </c>
      <c r="CG248" s="135" t="str">
        <f t="shared" si="67"/>
        <v>N3070VO-00</v>
      </c>
      <c r="CH248" s="135" t="str">
        <f t="shared" si="67"/>
        <v>N3080AM-00</v>
      </c>
      <c r="CI248" s="135" t="str">
        <f t="shared" si="67"/>
        <v>N3080AW-00</v>
      </c>
      <c r="CJ248" s="135" t="str">
        <f t="shared" si="67"/>
        <v>N3080AWB-00</v>
      </c>
      <c r="CK248" s="135" t="str">
        <f t="shared" si="67"/>
        <v>N3080AX-00</v>
      </c>
      <c r="CL248" s="135" t="str">
        <f t="shared" si="67"/>
        <v>N3080E-00</v>
      </c>
      <c r="CM248" s="135" t="str">
        <f t="shared" si="67"/>
        <v>N3080EO-00</v>
      </c>
      <c r="CN248" s="135" t="str">
        <f t="shared" si="67"/>
        <v>N3080GO-00</v>
      </c>
      <c r="CO248" s="135" t="str">
        <f t="shared" si="67"/>
        <v>N3080GWB-00</v>
      </c>
      <c r="CP248" s="135" t="str">
        <f t="shared" si="67"/>
        <v>N3080IE-00</v>
      </c>
      <c r="CQ248" s="135" t="str">
        <f t="shared" si="67"/>
        <v>N3080IE-AU</v>
      </c>
      <c r="CR248" s="135" t="str">
        <f t="shared" si="67"/>
        <v>N3080IE-CN</v>
      </c>
      <c r="CS248" s="135" t="str">
        <f t="shared" si="67"/>
        <v>N3080IE-JP</v>
      </c>
      <c r="CT248" s="135" t="str">
        <f t="shared" si="67"/>
        <v>N3080IE-KR</v>
      </c>
      <c r="CU248" s="135" t="str">
        <f t="shared" si="67"/>
        <v>N3080IE-TW</v>
      </c>
      <c r="CV248" s="135" t="str">
        <f t="shared" si="67"/>
        <v>N3080IE-US</v>
      </c>
      <c r="CW248" s="135" t="str">
        <f t="shared" si="67"/>
        <v>N3080T-00</v>
      </c>
      <c r="CX248" s="135" t="str">
        <f t="shared" si="67"/>
        <v>N3080VO-00</v>
      </c>
      <c r="CY248" s="135" t="str">
        <f t="shared" si="67"/>
        <v>N3090AM-00</v>
      </c>
      <c r="CZ248" s="135" t="str">
        <f t="shared" si="67"/>
        <v>N3090AW-00</v>
      </c>
      <c r="DA248" s="135" t="str">
        <f t="shared" si="67"/>
        <v>N3090AWB-00</v>
      </c>
      <c r="DB248" s="135" t="str">
        <f t="shared" si="67"/>
        <v>N3090AX-00</v>
      </c>
      <c r="DC248" s="135" t="str">
        <f t="shared" si="67"/>
        <v>N3090E-00</v>
      </c>
      <c r="DD248" s="135" t="str">
        <f t="shared" si="67"/>
        <v>N3090EO-00</v>
      </c>
      <c r="DE248" s="135" t="str">
        <f t="shared" si="67"/>
        <v>N3090GO-00</v>
      </c>
      <c r="DF248" s="135" t="str">
        <f t="shared" si="67"/>
        <v>N3090IE-00</v>
      </c>
      <c r="DG248" s="135" t="str">
        <f t="shared" si="67"/>
        <v>N3090IE-CN</v>
      </c>
      <c r="DH248" s="135" t="str">
        <f t="shared" si="67"/>
        <v>N3090IE-JP</v>
      </c>
      <c r="DI248" s="135" t="str">
        <f t="shared" si="67"/>
        <v>N3090IE-KR</v>
      </c>
      <c r="DJ248" s="135" t="str">
        <f t="shared" si="67"/>
        <v>N3090IE-US</v>
      </c>
      <c r="DK248" s="135" t="str">
        <f t="shared" si="67"/>
        <v>N3090T-00</v>
      </c>
      <c r="DL248" s="135" t="str">
        <f t="shared" si="67"/>
        <v>N3090T-EC</v>
      </c>
      <c r="DM248" s="135" t="str">
        <f t="shared" si="67"/>
        <v>N3090VO-00</v>
      </c>
      <c r="DN248" s="135" t="str">
        <f t="shared" si="67"/>
        <v>N38TAM-00</v>
      </c>
      <c r="DO248" s="135" t="str">
        <f t="shared" si="67"/>
        <v>N38TAX-00</v>
      </c>
      <c r="DP248" s="135" t="str">
        <f t="shared" si="67"/>
        <v>N71052IL-00</v>
      </c>
      <c r="DQ248" s="135" t="str">
        <f t="shared" si="67"/>
        <v>N7105S2L-00</v>
      </c>
      <c r="DR248" s="135" t="str">
        <f t="shared" si="67"/>
        <v>N710D32L-00</v>
      </c>
      <c r="DS248" s="135" t="str">
        <f t="shared" si="67"/>
        <v>N710D52L-00</v>
      </c>
      <c r="DT248" s="135" t="str">
        <f t="shared" si="67"/>
        <v>N710D5GL-00</v>
      </c>
      <c r="DU248" s="135" t="str">
        <f t="shared" si="67"/>
        <v>N730D52I-00</v>
      </c>
      <c r="DV248" s="135" t="str">
        <f t="shared" si="67"/>
        <v>N730D52L-00</v>
      </c>
      <c r="DW248" s="135" t="str">
        <f t="shared" si="67"/>
        <v>R55XTD6-00</v>
      </c>
      <c r="DX248" s="135" t="str">
        <f t="shared" si="67"/>
        <v>R55XTD64-00</v>
      </c>
      <c r="DY248" s="135" t="str">
        <f t="shared" si="67"/>
        <v>R55XTGO-00</v>
      </c>
      <c r="DZ248" s="135" t="str">
        <f t="shared" si="67"/>
        <v>R55XTGO4-00</v>
      </c>
      <c r="EA248" s="135" t="str">
        <f t="shared" si="67"/>
        <v>R55XTOC-00</v>
      </c>
      <c r="EB248" s="135" t="str">
        <f t="shared" si="67"/>
        <v>R55XTOC4-00</v>
      </c>
      <c r="EC248" s="135" t="str">
        <f t="shared" si="67"/>
        <v>R56XTGO-00</v>
      </c>
      <c r="ED248" s="135" t="str">
        <f t="shared" si="67"/>
        <v>R56XTWF-00</v>
      </c>
      <c r="EE248" s="135" t="str">
        <f t="shared" si="67"/>
        <v>R56XTWO-00</v>
      </c>
      <c r="EF248" s="135" t="str">
        <f t="shared" si="67"/>
        <v>R57G-00</v>
      </c>
      <c r="EG248" s="135" t="str">
        <f t="shared" si="67"/>
        <v>R57GO-00</v>
      </c>
      <c r="EH248" s="135" t="str">
        <f t="shared" si="67"/>
        <v>R57XTA-00</v>
      </c>
      <c r="EI248" s="135" t="str">
        <f t="shared" si="67"/>
        <v>R57XTG-00</v>
      </c>
      <c r="EJ248" s="135" t="str">
        <f t="shared" si="67"/>
        <v>R57XTGO-00</v>
      </c>
      <c r="EK248" s="135" t="str">
        <f t="shared" si="67"/>
        <v>R67E-00</v>
      </c>
      <c r="EL248" s="135" t="str">
        <f t="shared" si="67"/>
        <v>R67GO-00</v>
      </c>
      <c r="EM248" s="135" t="str">
        <f t="shared" si="67"/>
        <v>R67XTAE-00</v>
      </c>
      <c r="EN248" s="135" t="str">
        <f t="shared" si="67"/>
        <v>R67XTB-00</v>
      </c>
      <c r="EO248" s="135" t="str">
        <f t="shared" si="67"/>
        <v>R67XTE-00</v>
      </c>
      <c r="EP248" s="135" t="str">
        <f t="shared" si="67"/>
        <v>R67XTGO-00</v>
      </c>
      <c r="EQ248" s="135" t="str">
        <f t="shared" si="67"/>
        <v>R68AM-00</v>
      </c>
      <c r="ER248" s="135" t="str">
        <f t="shared" si="67"/>
        <v>R68B-00</v>
      </c>
      <c r="ES248" s="135" t="str">
        <f t="shared" si="67"/>
        <v>R68GO-00</v>
      </c>
      <c r="ET248" s="135" t="str">
        <f t="shared" si="67"/>
        <v>R68XTAM-00</v>
      </c>
      <c r="EU248" s="135" t="str">
        <f t="shared" si="67"/>
        <v>R68XTAMC-00</v>
      </c>
      <c r="EV248" s="135" t="str">
        <f t="shared" si="67"/>
        <v>R68XTB-00</v>
      </c>
      <c r="EW248" s="135" t="str">
        <f t="shared" si="67"/>
        <v>R68XTGO-00</v>
      </c>
      <c r="EX248" s="135" t="str">
        <f t="shared" si="67"/>
        <v>R69XTAM-00</v>
      </c>
      <c r="EY248" s="135" t="str">
        <f t="shared" si="67"/>
        <v>R69XTAWB-00</v>
      </c>
      <c r="EZ248" s="135" t="str">
        <f t="shared" si="67"/>
        <v>R69XTB-00</v>
      </c>
      <c r="FA248" s="135" t="str">
        <f t="shared" si="67"/>
        <v>R69XTGO-00</v>
      </c>
      <c r="FB248" s="135" t="str">
        <f t="shared" si="67"/>
        <v>RX550D5-00</v>
      </c>
      <c r="FC248" s="135" t="str">
        <f t="shared" si="67"/>
        <v>RX570G8-00</v>
      </c>
      <c r="FD248" s="135" t="str">
        <f t="shared" si="67"/>
        <v>RX580G8-00</v>
      </c>
      <c r="FE248" s="135" t="str">
        <f t="shared" si="67"/>
        <v>RX582048-00</v>
      </c>
      <c r="FF248" s="135" t="str">
        <f t="shared" si="67"/>
        <v>RX590GME-00</v>
      </c>
      <c r="FG248" s="132" t="s">
        <v>15</v>
      </c>
      <c r="FH248" s="132" t="s">
        <v>2</v>
      </c>
      <c r="FI248" s="132" t="s">
        <v>3</v>
      </c>
      <c r="FJ248" s="132" t="s">
        <v>18</v>
      </c>
      <c r="FK248" s="132" t="s">
        <v>56</v>
      </c>
      <c r="FL248" s="133"/>
      <c r="FM248" s="5"/>
    </row>
    <row r="249" spans="1:169" s="5" customFormat="1" ht="15" customHeight="1">
      <c r="A249" s="107" t="s">
        <v>361</v>
      </c>
      <c r="B249" s="107" t="s">
        <v>361</v>
      </c>
      <c r="C249" s="107" t="s">
        <v>465</v>
      </c>
      <c r="D249" s="107" t="s">
        <v>64</v>
      </c>
      <c r="E249" s="108" t="s">
        <v>177</v>
      </c>
      <c r="F249" s="107" t="s">
        <v>363</v>
      </c>
      <c r="G249" s="107" t="s">
        <v>838</v>
      </c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99">
        <f>500-500</f>
        <v>0</v>
      </c>
      <c r="AI249" s="109"/>
      <c r="AJ249" s="109"/>
      <c r="AK249" s="109"/>
      <c r="AL249" s="109"/>
      <c r="AM249" s="109"/>
      <c r="AN249" s="109"/>
      <c r="AO249" s="109"/>
      <c r="AP249" s="109"/>
      <c r="AQ249" s="199">
        <f>500-500</f>
        <v>0</v>
      </c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  <c r="BH249" s="109"/>
      <c r="BI249" s="109"/>
      <c r="BJ249" s="109"/>
      <c r="BK249" s="109"/>
      <c r="BL249" s="109"/>
      <c r="BM249" s="109"/>
      <c r="BN249" s="109"/>
      <c r="BO249" s="109"/>
      <c r="BP249" s="109"/>
      <c r="BQ249" s="109"/>
      <c r="BR249" s="109"/>
      <c r="BS249" s="109"/>
      <c r="BT249" s="109"/>
      <c r="BU249" s="109"/>
      <c r="BV249" s="109"/>
      <c r="BW249" s="109"/>
      <c r="BX249" s="109"/>
      <c r="BY249" s="109"/>
      <c r="BZ249" s="109"/>
      <c r="CA249" s="109"/>
      <c r="CB249" s="109"/>
      <c r="CC249" s="109"/>
      <c r="CD249" s="109"/>
      <c r="CE249" s="109"/>
      <c r="CF249" s="109"/>
      <c r="CG249" s="109"/>
      <c r="CH249" s="109"/>
      <c r="CI249" s="109"/>
      <c r="CJ249" s="109"/>
      <c r="CK249" s="109"/>
      <c r="CL249" s="109"/>
      <c r="CM249" s="109"/>
      <c r="CN249" s="109"/>
      <c r="CO249" s="109"/>
      <c r="CP249" s="109"/>
      <c r="CQ249" s="109"/>
      <c r="CR249" s="109"/>
      <c r="CS249" s="109"/>
      <c r="CT249" s="109"/>
      <c r="CU249" s="109"/>
      <c r="CV249" s="109"/>
      <c r="CW249" s="109"/>
      <c r="CX249" s="109"/>
      <c r="CY249" s="109"/>
      <c r="CZ249" s="109"/>
      <c r="DA249" s="109"/>
      <c r="DB249" s="109"/>
      <c r="DC249" s="109"/>
      <c r="DD249" s="109"/>
      <c r="DE249" s="109"/>
      <c r="DF249" s="109"/>
      <c r="DG249" s="109"/>
      <c r="DH249" s="109"/>
      <c r="DI249" s="109"/>
      <c r="DJ249" s="109"/>
      <c r="DK249" s="109"/>
      <c r="DL249" s="109"/>
      <c r="DM249" s="109"/>
      <c r="DN249" s="109"/>
      <c r="DO249" s="109"/>
      <c r="DP249" s="109"/>
      <c r="DQ249" s="109"/>
      <c r="DR249" s="109"/>
      <c r="DS249" s="109"/>
      <c r="DT249" s="109"/>
      <c r="DU249" s="109"/>
      <c r="DV249" s="109"/>
      <c r="DW249" s="109"/>
      <c r="DX249" s="109"/>
      <c r="DY249" s="109"/>
      <c r="DZ249" s="109"/>
      <c r="EA249" s="109"/>
      <c r="EB249" s="109"/>
      <c r="EC249" s="109"/>
      <c r="ED249" s="109"/>
      <c r="EE249" s="109"/>
      <c r="EF249" s="109"/>
      <c r="EG249" s="109"/>
      <c r="EH249" s="109"/>
      <c r="EI249" s="109"/>
      <c r="EJ249" s="109"/>
      <c r="EK249" s="109"/>
      <c r="EL249" s="109"/>
      <c r="EM249" s="109"/>
      <c r="EN249" s="109"/>
      <c r="EO249" s="109"/>
      <c r="EP249" s="109"/>
      <c r="EQ249" s="109"/>
      <c r="ER249" s="109"/>
      <c r="ES249" s="109"/>
      <c r="ET249" s="109"/>
      <c r="EU249" s="109"/>
      <c r="EV249" s="109"/>
      <c r="EW249" s="109"/>
      <c r="EX249" s="109"/>
      <c r="EY249" s="109"/>
      <c r="EZ249" s="109"/>
      <c r="FA249" s="109"/>
      <c r="FB249" s="109"/>
      <c r="FC249" s="109"/>
      <c r="FD249" s="109"/>
      <c r="FE249" s="109"/>
      <c r="FF249" s="109"/>
      <c r="FG249" s="112"/>
      <c r="FH249" s="110" t="s">
        <v>364</v>
      </c>
      <c r="FI249" s="111" t="s">
        <v>365</v>
      </c>
      <c r="FJ249" s="111"/>
      <c r="FK249" s="111" t="s">
        <v>466</v>
      </c>
      <c r="FL249" s="98">
        <f>SUM(H249:FF249)</f>
        <v>0</v>
      </c>
      <c r="FM249" s="5" t="s">
        <v>202</v>
      </c>
    </row>
    <row r="250" spans="1:169" s="5" customFormat="1" ht="15" customHeight="1">
      <c r="A250" s="107" t="s">
        <v>361</v>
      </c>
      <c r="B250" s="107" t="s">
        <v>361</v>
      </c>
      <c r="C250" s="107" t="s">
        <v>465</v>
      </c>
      <c r="D250" s="107" t="s">
        <v>63</v>
      </c>
      <c r="E250" s="108" t="s">
        <v>177</v>
      </c>
      <c r="F250" s="107" t="s">
        <v>363</v>
      </c>
      <c r="G250" s="107" t="s">
        <v>838</v>
      </c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99">
        <f>500-500</f>
        <v>0</v>
      </c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99">
        <f>500-500</f>
        <v>0</v>
      </c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  <c r="BH250" s="109"/>
      <c r="BI250" s="109"/>
      <c r="BJ250" s="109"/>
      <c r="BK250" s="109"/>
      <c r="BL250" s="109"/>
      <c r="BM250" s="109"/>
      <c r="BN250" s="109"/>
      <c r="BO250" s="109"/>
      <c r="BP250" s="109"/>
      <c r="BQ250" s="109"/>
      <c r="BR250" s="109"/>
      <c r="BS250" s="109"/>
      <c r="BT250" s="109"/>
      <c r="BU250" s="109"/>
      <c r="BV250" s="199">
        <f>200-200</f>
        <v>0</v>
      </c>
      <c r="BW250" s="109"/>
      <c r="BX250" s="199">
        <f>500-500</f>
        <v>0</v>
      </c>
      <c r="BY250" s="199">
        <f>500-500</f>
        <v>0</v>
      </c>
      <c r="BZ250" s="199">
        <f>100-100</f>
        <v>0</v>
      </c>
      <c r="CA250" s="109"/>
      <c r="CB250" s="199">
        <f>200-200</f>
        <v>0</v>
      </c>
      <c r="CC250" s="199">
        <f>300-300</f>
        <v>0</v>
      </c>
      <c r="CD250" s="109"/>
      <c r="CE250" s="199">
        <f>300-300</f>
        <v>0</v>
      </c>
      <c r="CF250" s="199">
        <f>500-500</f>
        <v>0</v>
      </c>
      <c r="CG250" s="199">
        <f>100-100</f>
        <v>0</v>
      </c>
      <c r="CH250" s="199">
        <f>100-100</f>
        <v>0</v>
      </c>
      <c r="CI250" s="109"/>
      <c r="CJ250" s="109"/>
      <c r="CK250" s="199">
        <f>100-100</f>
        <v>0</v>
      </c>
      <c r="CL250" s="109"/>
      <c r="CM250" s="199">
        <f>200-200</f>
        <v>0</v>
      </c>
      <c r="CN250" s="199">
        <f>300-300</f>
        <v>0</v>
      </c>
      <c r="CO250" s="109"/>
      <c r="CP250" s="109"/>
      <c r="CQ250" s="109"/>
      <c r="CR250" s="109"/>
      <c r="CS250" s="109"/>
      <c r="CT250" s="109"/>
      <c r="CU250" s="109"/>
      <c r="CV250" s="109"/>
      <c r="CW250" s="109"/>
      <c r="CX250" s="199">
        <f>50-50</f>
        <v>0</v>
      </c>
      <c r="CY250" s="199">
        <f>50-50</f>
        <v>0</v>
      </c>
      <c r="CZ250" s="109"/>
      <c r="DA250" s="109"/>
      <c r="DB250" s="199">
        <f>50-50</f>
        <v>0</v>
      </c>
      <c r="DC250" s="109"/>
      <c r="DD250" s="199">
        <f>100-100</f>
        <v>0</v>
      </c>
      <c r="DE250" s="199">
        <f>100-100</f>
        <v>0</v>
      </c>
      <c r="DF250" s="109"/>
      <c r="DG250" s="109"/>
      <c r="DH250" s="109"/>
      <c r="DI250" s="109"/>
      <c r="DJ250" s="109"/>
      <c r="DK250" s="109"/>
      <c r="DL250" s="109"/>
      <c r="DM250" s="199">
        <f>50-50</f>
        <v>0</v>
      </c>
      <c r="DN250" s="109"/>
      <c r="DO250" s="109"/>
      <c r="DP250" s="109"/>
      <c r="DQ250" s="109"/>
      <c r="DR250" s="109"/>
      <c r="DS250" s="109"/>
      <c r="DT250" s="109"/>
      <c r="DU250" s="109"/>
      <c r="DV250" s="109"/>
      <c r="DW250" s="109"/>
      <c r="DX250" s="109"/>
      <c r="DY250" s="109"/>
      <c r="DZ250" s="109"/>
      <c r="EA250" s="199">
        <f>300-300</f>
        <v>0</v>
      </c>
      <c r="EB250" s="109"/>
      <c r="EC250" s="199">
        <f>700-700</f>
        <v>0</v>
      </c>
      <c r="ED250" s="109"/>
      <c r="EE250" s="199">
        <f>500-500</f>
        <v>0</v>
      </c>
      <c r="EF250" s="109"/>
      <c r="EG250" s="109"/>
      <c r="EH250" s="199">
        <f>700-700</f>
        <v>0</v>
      </c>
      <c r="EI250" s="109"/>
      <c r="EJ250" s="199">
        <f>1500-1500</f>
        <v>0</v>
      </c>
      <c r="EK250" s="109"/>
      <c r="EL250" s="109"/>
      <c r="EM250" s="109"/>
      <c r="EN250" s="109"/>
      <c r="EO250" s="109"/>
      <c r="EP250" s="109"/>
      <c r="EQ250" s="109"/>
      <c r="ER250" s="109"/>
      <c r="ES250" s="199">
        <f>500-500</f>
        <v>0</v>
      </c>
      <c r="ET250" s="199">
        <f>300-300</f>
        <v>0</v>
      </c>
      <c r="EU250" s="109"/>
      <c r="EV250" s="109"/>
      <c r="EW250" s="199">
        <f>400-400</f>
        <v>0</v>
      </c>
      <c r="EX250" s="109"/>
      <c r="EY250" s="109"/>
      <c r="EZ250" s="109"/>
      <c r="FA250" s="199">
        <f>100-100</f>
        <v>0</v>
      </c>
      <c r="FB250" s="109"/>
      <c r="FC250" s="109"/>
      <c r="FD250" s="109"/>
      <c r="FE250" s="109"/>
      <c r="FF250" s="109"/>
      <c r="FG250" s="112"/>
      <c r="FH250" s="110" t="s">
        <v>364</v>
      </c>
      <c r="FI250" s="111" t="s">
        <v>365</v>
      </c>
      <c r="FJ250" s="111"/>
      <c r="FK250" s="111" t="s">
        <v>466</v>
      </c>
      <c r="FL250" s="98">
        <f>SUM(H250:FF250)</f>
        <v>0</v>
      </c>
      <c r="FM250" s="5" t="s">
        <v>202</v>
      </c>
    </row>
    <row r="251" spans="1:169" s="5" customFormat="1" ht="15" customHeight="1">
      <c r="A251" s="107"/>
      <c r="B251" s="107"/>
      <c r="C251" s="107"/>
      <c r="D251" s="107"/>
      <c r="E251" s="108"/>
      <c r="F251" s="107"/>
      <c r="G251" s="107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  <c r="BH251" s="109"/>
      <c r="BI251" s="109"/>
      <c r="BJ251" s="109"/>
      <c r="BK251" s="109"/>
      <c r="BL251" s="109"/>
      <c r="BM251" s="109"/>
      <c r="BN251" s="109"/>
      <c r="BO251" s="109"/>
      <c r="BP251" s="109"/>
      <c r="BQ251" s="109"/>
      <c r="BR251" s="109"/>
      <c r="BS251" s="109"/>
      <c r="BT251" s="109"/>
      <c r="BU251" s="109"/>
      <c r="BV251" s="109"/>
      <c r="BW251" s="109"/>
      <c r="BX251" s="109"/>
      <c r="BY251" s="109"/>
      <c r="BZ251" s="109"/>
      <c r="CA251" s="109"/>
      <c r="CB251" s="109"/>
      <c r="CC251" s="109"/>
      <c r="CD251" s="109"/>
      <c r="CE251" s="109"/>
      <c r="CF251" s="109"/>
      <c r="CG251" s="109"/>
      <c r="CH251" s="109"/>
      <c r="CI251" s="109"/>
      <c r="CJ251" s="109"/>
      <c r="CK251" s="109"/>
      <c r="CL251" s="109"/>
      <c r="CM251" s="109"/>
      <c r="CN251" s="109"/>
      <c r="CO251" s="109"/>
      <c r="CP251" s="109"/>
      <c r="CQ251" s="109"/>
      <c r="CR251" s="109"/>
      <c r="CS251" s="109"/>
      <c r="CT251" s="109"/>
      <c r="CU251" s="109"/>
      <c r="CV251" s="109"/>
      <c r="CW251" s="109"/>
      <c r="CX251" s="109"/>
      <c r="CY251" s="109"/>
      <c r="CZ251" s="109"/>
      <c r="DA251" s="109"/>
      <c r="DB251" s="109"/>
      <c r="DC251" s="109"/>
      <c r="DD251" s="109"/>
      <c r="DE251" s="109"/>
      <c r="DF251" s="109"/>
      <c r="DG251" s="109"/>
      <c r="DH251" s="109"/>
      <c r="DI251" s="109"/>
      <c r="DJ251" s="109"/>
      <c r="DK251" s="109"/>
      <c r="DL251" s="109"/>
      <c r="DM251" s="109"/>
      <c r="DN251" s="109"/>
      <c r="DO251" s="109"/>
      <c r="DP251" s="109"/>
      <c r="DQ251" s="109"/>
      <c r="DR251" s="109"/>
      <c r="DS251" s="109"/>
      <c r="DT251" s="109"/>
      <c r="DU251" s="109"/>
      <c r="DV251" s="109"/>
      <c r="DW251" s="109"/>
      <c r="DX251" s="109"/>
      <c r="DY251" s="109"/>
      <c r="DZ251" s="109"/>
      <c r="EA251" s="109"/>
      <c r="EB251" s="109"/>
      <c r="EC251" s="109"/>
      <c r="ED251" s="109"/>
      <c r="EE251" s="109"/>
      <c r="EF251" s="109"/>
      <c r="EG251" s="109"/>
      <c r="EH251" s="109"/>
      <c r="EI251" s="109"/>
      <c r="EJ251" s="109"/>
      <c r="EK251" s="109"/>
      <c r="EL251" s="109"/>
      <c r="EM251" s="109"/>
      <c r="EN251" s="109"/>
      <c r="EO251" s="109"/>
      <c r="EP251" s="109"/>
      <c r="EQ251" s="109"/>
      <c r="ER251" s="109"/>
      <c r="ES251" s="109"/>
      <c r="ET251" s="109"/>
      <c r="EU251" s="109"/>
      <c r="EV251" s="109"/>
      <c r="EW251" s="109"/>
      <c r="EX251" s="109"/>
      <c r="EY251" s="109"/>
      <c r="EZ251" s="109"/>
      <c r="FA251" s="109"/>
      <c r="FB251" s="109"/>
      <c r="FC251" s="109"/>
      <c r="FD251" s="109"/>
      <c r="FE251" s="109"/>
      <c r="FF251" s="109"/>
      <c r="FG251" s="112"/>
      <c r="FH251" s="110"/>
      <c r="FI251" s="111"/>
      <c r="FJ251" s="111"/>
      <c r="FK251" s="111"/>
      <c r="FL251" s="98">
        <f>SUM(H251:FF251)</f>
        <v>0</v>
      </c>
    </row>
    <row r="252" spans="1:169" s="5" customFormat="1" ht="15" customHeight="1">
      <c r="A252" s="107"/>
      <c r="B252" s="107"/>
      <c r="C252" s="107"/>
      <c r="D252" s="107"/>
      <c r="E252" s="108"/>
      <c r="F252" s="107"/>
      <c r="G252" s="107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  <c r="BH252" s="109"/>
      <c r="BI252" s="109"/>
      <c r="BJ252" s="109"/>
      <c r="BK252" s="109"/>
      <c r="BL252" s="109"/>
      <c r="BM252" s="109"/>
      <c r="BN252" s="109"/>
      <c r="BO252" s="109"/>
      <c r="BP252" s="109"/>
      <c r="BQ252" s="109"/>
      <c r="BR252" s="109"/>
      <c r="BS252" s="109"/>
      <c r="BT252" s="109"/>
      <c r="BU252" s="109"/>
      <c r="BV252" s="109"/>
      <c r="BW252" s="109"/>
      <c r="BX252" s="109"/>
      <c r="BY252" s="109"/>
      <c r="BZ252" s="109"/>
      <c r="CA252" s="109"/>
      <c r="CB252" s="109"/>
      <c r="CC252" s="109"/>
      <c r="CD252" s="109"/>
      <c r="CE252" s="109"/>
      <c r="CF252" s="109"/>
      <c r="CG252" s="109"/>
      <c r="CH252" s="109"/>
      <c r="CI252" s="109"/>
      <c r="CJ252" s="109"/>
      <c r="CK252" s="109"/>
      <c r="CL252" s="109"/>
      <c r="CM252" s="109"/>
      <c r="CN252" s="109"/>
      <c r="CO252" s="109"/>
      <c r="CP252" s="109"/>
      <c r="CQ252" s="109"/>
      <c r="CR252" s="109"/>
      <c r="CS252" s="109"/>
      <c r="CT252" s="109"/>
      <c r="CU252" s="109"/>
      <c r="CV252" s="109"/>
      <c r="CW252" s="109"/>
      <c r="CX252" s="109"/>
      <c r="CY252" s="109"/>
      <c r="CZ252" s="109"/>
      <c r="DA252" s="109"/>
      <c r="DB252" s="109"/>
      <c r="DC252" s="109"/>
      <c r="DD252" s="109"/>
      <c r="DE252" s="109"/>
      <c r="DF252" s="109"/>
      <c r="DG252" s="109"/>
      <c r="DH252" s="109"/>
      <c r="DI252" s="109"/>
      <c r="DJ252" s="109"/>
      <c r="DK252" s="109"/>
      <c r="DL252" s="109"/>
      <c r="DM252" s="109"/>
      <c r="DN252" s="109"/>
      <c r="DO252" s="109"/>
      <c r="DP252" s="109"/>
      <c r="DQ252" s="109"/>
      <c r="DR252" s="109"/>
      <c r="DS252" s="109"/>
      <c r="DT252" s="109"/>
      <c r="DU252" s="109"/>
      <c r="DV252" s="109"/>
      <c r="DW252" s="109"/>
      <c r="DX252" s="109"/>
      <c r="DY252" s="109"/>
      <c r="DZ252" s="109"/>
      <c r="EA252" s="109"/>
      <c r="EB252" s="109"/>
      <c r="EC252" s="109"/>
      <c r="ED252" s="109"/>
      <c r="EE252" s="109"/>
      <c r="EF252" s="109"/>
      <c r="EG252" s="109"/>
      <c r="EH252" s="109"/>
      <c r="EI252" s="109"/>
      <c r="EJ252" s="109"/>
      <c r="EK252" s="109"/>
      <c r="EL252" s="109"/>
      <c r="EM252" s="109"/>
      <c r="EN252" s="109"/>
      <c r="EO252" s="109"/>
      <c r="EP252" s="109"/>
      <c r="EQ252" s="109"/>
      <c r="ER252" s="109"/>
      <c r="ES252" s="109"/>
      <c r="ET252" s="109"/>
      <c r="EU252" s="109"/>
      <c r="EV252" s="109"/>
      <c r="EW252" s="109"/>
      <c r="EX252" s="109"/>
      <c r="EY252" s="109"/>
      <c r="EZ252" s="109"/>
      <c r="FA252" s="109"/>
      <c r="FB252" s="109"/>
      <c r="FC252" s="109"/>
      <c r="FD252" s="109"/>
      <c r="FE252" s="109"/>
      <c r="FF252" s="109"/>
      <c r="FG252" s="112"/>
      <c r="FH252" s="110"/>
      <c r="FI252" s="111"/>
      <c r="FJ252" s="111"/>
      <c r="FK252" s="111"/>
      <c r="FL252" s="98">
        <f>SUM(H252:FF252)</f>
        <v>0</v>
      </c>
    </row>
    <row r="253" spans="1:169" ht="18" customHeight="1">
      <c r="A253" s="79"/>
      <c r="B253" s="15"/>
      <c r="C253" s="15"/>
      <c r="D253" s="34"/>
      <c r="E253" s="16" t="s">
        <v>5</v>
      </c>
      <c r="F253" s="16"/>
      <c r="G253" s="24"/>
      <c r="H253" s="24">
        <f t="shared" ref="H253:AM253" si="68">SUM(H248:H252)</f>
        <v>0</v>
      </c>
      <c r="I253" s="24">
        <f t="shared" si="68"/>
        <v>0</v>
      </c>
      <c r="J253" s="24">
        <f t="shared" si="68"/>
        <v>0</v>
      </c>
      <c r="K253" s="24">
        <f t="shared" si="68"/>
        <v>0</v>
      </c>
      <c r="L253" s="24">
        <f t="shared" si="68"/>
        <v>0</v>
      </c>
      <c r="M253" s="24">
        <f t="shared" si="68"/>
        <v>0</v>
      </c>
      <c r="N253" s="24">
        <f t="shared" si="68"/>
        <v>0</v>
      </c>
      <c r="O253" s="24">
        <f t="shared" si="68"/>
        <v>0</v>
      </c>
      <c r="P253" s="24">
        <f t="shared" si="68"/>
        <v>0</v>
      </c>
      <c r="Q253" s="24">
        <f t="shared" si="68"/>
        <v>0</v>
      </c>
      <c r="R253" s="24">
        <f t="shared" si="68"/>
        <v>0</v>
      </c>
      <c r="S253" s="24">
        <f t="shared" si="68"/>
        <v>0</v>
      </c>
      <c r="T253" s="24">
        <f t="shared" si="68"/>
        <v>0</v>
      </c>
      <c r="U253" s="24">
        <f t="shared" si="68"/>
        <v>0</v>
      </c>
      <c r="V253" s="24">
        <f t="shared" si="68"/>
        <v>0</v>
      </c>
      <c r="W253" s="24">
        <f t="shared" si="68"/>
        <v>0</v>
      </c>
      <c r="X253" s="24">
        <f t="shared" si="68"/>
        <v>0</v>
      </c>
      <c r="Y253" s="24">
        <f t="shared" si="68"/>
        <v>0</v>
      </c>
      <c r="Z253" s="24">
        <f t="shared" si="68"/>
        <v>0</v>
      </c>
      <c r="AA253" s="24">
        <f t="shared" si="68"/>
        <v>0</v>
      </c>
      <c r="AB253" s="24">
        <f t="shared" si="68"/>
        <v>0</v>
      </c>
      <c r="AC253" s="24">
        <f t="shared" si="68"/>
        <v>0</v>
      </c>
      <c r="AD253" s="24">
        <f t="shared" si="68"/>
        <v>0</v>
      </c>
      <c r="AE253" s="24">
        <f t="shared" si="68"/>
        <v>0</v>
      </c>
      <c r="AF253" s="24">
        <f t="shared" si="68"/>
        <v>0</v>
      </c>
      <c r="AG253" s="24">
        <f t="shared" si="68"/>
        <v>0</v>
      </c>
      <c r="AH253" s="24">
        <f t="shared" si="68"/>
        <v>0</v>
      </c>
      <c r="AI253" s="24">
        <f t="shared" si="68"/>
        <v>0</v>
      </c>
      <c r="AJ253" s="24">
        <f t="shared" si="68"/>
        <v>0</v>
      </c>
      <c r="AK253" s="24">
        <f t="shared" si="68"/>
        <v>0</v>
      </c>
      <c r="AL253" s="24">
        <f t="shared" si="68"/>
        <v>0</v>
      </c>
      <c r="AM253" s="24">
        <f t="shared" si="68"/>
        <v>0</v>
      </c>
      <c r="AN253" s="24">
        <f t="shared" ref="AN253:BS253" si="69">SUM(AN248:AN252)</f>
        <v>0</v>
      </c>
      <c r="AO253" s="24">
        <f t="shared" si="69"/>
        <v>0</v>
      </c>
      <c r="AP253" s="24">
        <f t="shared" si="69"/>
        <v>0</v>
      </c>
      <c r="AQ253" s="24">
        <f t="shared" si="69"/>
        <v>0</v>
      </c>
      <c r="AR253" s="24">
        <f t="shared" si="69"/>
        <v>0</v>
      </c>
      <c r="AS253" s="24">
        <f t="shared" si="69"/>
        <v>0</v>
      </c>
      <c r="AT253" s="24">
        <f t="shared" si="69"/>
        <v>0</v>
      </c>
      <c r="AU253" s="24">
        <f t="shared" si="69"/>
        <v>0</v>
      </c>
      <c r="AV253" s="24">
        <f t="shared" si="69"/>
        <v>0</v>
      </c>
      <c r="AW253" s="24">
        <f t="shared" si="69"/>
        <v>0</v>
      </c>
      <c r="AX253" s="24">
        <f t="shared" si="69"/>
        <v>0</v>
      </c>
      <c r="AY253" s="24">
        <f t="shared" si="69"/>
        <v>0</v>
      </c>
      <c r="AZ253" s="24">
        <f t="shared" si="69"/>
        <v>0</v>
      </c>
      <c r="BA253" s="24">
        <f t="shared" si="69"/>
        <v>0</v>
      </c>
      <c r="BB253" s="24">
        <f t="shared" si="69"/>
        <v>0</v>
      </c>
      <c r="BC253" s="24">
        <f t="shared" si="69"/>
        <v>0</v>
      </c>
      <c r="BD253" s="24">
        <f t="shared" si="69"/>
        <v>0</v>
      </c>
      <c r="BE253" s="24">
        <f t="shared" si="69"/>
        <v>0</v>
      </c>
      <c r="BF253" s="24">
        <f t="shared" si="69"/>
        <v>0</v>
      </c>
      <c r="BG253" s="24">
        <f t="shared" si="69"/>
        <v>0</v>
      </c>
      <c r="BH253" s="24">
        <f t="shared" si="69"/>
        <v>0</v>
      </c>
      <c r="BI253" s="24">
        <f t="shared" si="69"/>
        <v>0</v>
      </c>
      <c r="BJ253" s="24">
        <f t="shared" si="69"/>
        <v>0</v>
      </c>
      <c r="BK253" s="24">
        <f t="shared" si="69"/>
        <v>0</v>
      </c>
      <c r="BL253" s="24">
        <f t="shared" si="69"/>
        <v>0</v>
      </c>
      <c r="BM253" s="24">
        <f t="shared" si="69"/>
        <v>0</v>
      </c>
      <c r="BN253" s="24">
        <f t="shared" si="69"/>
        <v>0</v>
      </c>
      <c r="BO253" s="24">
        <f t="shared" si="69"/>
        <v>0</v>
      </c>
      <c r="BP253" s="24">
        <f t="shared" si="69"/>
        <v>0</v>
      </c>
      <c r="BQ253" s="24">
        <f t="shared" si="69"/>
        <v>0</v>
      </c>
      <c r="BR253" s="24">
        <f t="shared" si="69"/>
        <v>0</v>
      </c>
      <c r="BS253" s="24">
        <f t="shared" si="69"/>
        <v>0</v>
      </c>
      <c r="BT253" s="24">
        <f t="shared" ref="BT253:CY253" si="70">SUM(BT248:BT252)</f>
        <v>0</v>
      </c>
      <c r="BU253" s="24">
        <f t="shared" si="70"/>
        <v>0</v>
      </c>
      <c r="BV253" s="24">
        <f t="shared" si="70"/>
        <v>0</v>
      </c>
      <c r="BW253" s="24">
        <f t="shared" si="70"/>
        <v>0</v>
      </c>
      <c r="BX253" s="24">
        <f t="shared" si="70"/>
        <v>0</v>
      </c>
      <c r="BY253" s="24">
        <f t="shared" si="70"/>
        <v>0</v>
      </c>
      <c r="BZ253" s="24">
        <f t="shared" si="70"/>
        <v>0</v>
      </c>
      <c r="CA253" s="24">
        <f t="shared" si="70"/>
        <v>0</v>
      </c>
      <c r="CB253" s="24">
        <f t="shared" si="70"/>
        <v>0</v>
      </c>
      <c r="CC253" s="24">
        <f t="shared" si="70"/>
        <v>0</v>
      </c>
      <c r="CD253" s="24">
        <f t="shared" si="70"/>
        <v>0</v>
      </c>
      <c r="CE253" s="24">
        <f t="shared" si="70"/>
        <v>0</v>
      </c>
      <c r="CF253" s="24">
        <f t="shared" si="70"/>
        <v>0</v>
      </c>
      <c r="CG253" s="24">
        <f t="shared" si="70"/>
        <v>0</v>
      </c>
      <c r="CH253" s="24">
        <f t="shared" si="70"/>
        <v>0</v>
      </c>
      <c r="CI253" s="24">
        <f t="shared" si="70"/>
        <v>0</v>
      </c>
      <c r="CJ253" s="24">
        <f t="shared" si="70"/>
        <v>0</v>
      </c>
      <c r="CK253" s="24">
        <f t="shared" si="70"/>
        <v>0</v>
      </c>
      <c r="CL253" s="24">
        <f t="shared" si="70"/>
        <v>0</v>
      </c>
      <c r="CM253" s="24">
        <f t="shared" si="70"/>
        <v>0</v>
      </c>
      <c r="CN253" s="24">
        <f t="shared" si="70"/>
        <v>0</v>
      </c>
      <c r="CO253" s="24">
        <f t="shared" si="70"/>
        <v>0</v>
      </c>
      <c r="CP253" s="24">
        <f t="shared" si="70"/>
        <v>0</v>
      </c>
      <c r="CQ253" s="24">
        <f t="shared" si="70"/>
        <v>0</v>
      </c>
      <c r="CR253" s="24">
        <f t="shared" si="70"/>
        <v>0</v>
      </c>
      <c r="CS253" s="24">
        <f t="shared" si="70"/>
        <v>0</v>
      </c>
      <c r="CT253" s="24">
        <f t="shared" si="70"/>
        <v>0</v>
      </c>
      <c r="CU253" s="24">
        <f t="shared" si="70"/>
        <v>0</v>
      </c>
      <c r="CV253" s="24">
        <f t="shared" si="70"/>
        <v>0</v>
      </c>
      <c r="CW253" s="24">
        <f t="shared" si="70"/>
        <v>0</v>
      </c>
      <c r="CX253" s="24">
        <f t="shared" si="70"/>
        <v>0</v>
      </c>
      <c r="CY253" s="24">
        <f t="shared" si="70"/>
        <v>0</v>
      </c>
      <c r="CZ253" s="24">
        <f t="shared" ref="CZ253:EE253" si="71">SUM(CZ248:CZ252)</f>
        <v>0</v>
      </c>
      <c r="DA253" s="24">
        <f t="shared" si="71"/>
        <v>0</v>
      </c>
      <c r="DB253" s="24">
        <f t="shared" si="71"/>
        <v>0</v>
      </c>
      <c r="DC253" s="24">
        <f t="shared" si="71"/>
        <v>0</v>
      </c>
      <c r="DD253" s="24">
        <f t="shared" si="71"/>
        <v>0</v>
      </c>
      <c r="DE253" s="24">
        <f t="shared" si="71"/>
        <v>0</v>
      </c>
      <c r="DF253" s="24">
        <f t="shared" si="71"/>
        <v>0</v>
      </c>
      <c r="DG253" s="24">
        <f t="shared" si="71"/>
        <v>0</v>
      </c>
      <c r="DH253" s="24">
        <f t="shared" si="71"/>
        <v>0</v>
      </c>
      <c r="DI253" s="24">
        <f t="shared" si="71"/>
        <v>0</v>
      </c>
      <c r="DJ253" s="24">
        <f t="shared" si="71"/>
        <v>0</v>
      </c>
      <c r="DK253" s="24">
        <f t="shared" si="71"/>
        <v>0</v>
      </c>
      <c r="DL253" s="24">
        <f t="shared" si="71"/>
        <v>0</v>
      </c>
      <c r="DM253" s="24">
        <f t="shared" si="71"/>
        <v>0</v>
      </c>
      <c r="DN253" s="24">
        <f t="shared" si="71"/>
        <v>0</v>
      </c>
      <c r="DO253" s="24">
        <f t="shared" si="71"/>
        <v>0</v>
      </c>
      <c r="DP253" s="24">
        <f t="shared" si="71"/>
        <v>0</v>
      </c>
      <c r="DQ253" s="24">
        <f t="shared" si="71"/>
        <v>0</v>
      </c>
      <c r="DR253" s="24">
        <f t="shared" si="71"/>
        <v>0</v>
      </c>
      <c r="DS253" s="24">
        <f t="shared" si="71"/>
        <v>0</v>
      </c>
      <c r="DT253" s="24">
        <f t="shared" si="71"/>
        <v>0</v>
      </c>
      <c r="DU253" s="24">
        <f t="shared" si="71"/>
        <v>0</v>
      </c>
      <c r="DV253" s="24">
        <f t="shared" si="71"/>
        <v>0</v>
      </c>
      <c r="DW253" s="24">
        <f t="shared" si="71"/>
        <v>0</v>
      </c>
      <c r="DX253" s="24">
        <f t="shared" si="71"/>
        <v>0</v>
      </c>
      <c r="DY253" s="24">
        <f t="shared" si="71"/>
        <v>0</v>
      </c>
      <c r="DZ253" s="24">
        <f t="shared" si="71"/>
        <v>0</v>
      </c>
      <c r="EA253" s="24">
        <f t="shared" si="71"/>
        <v>0</v>
      </c>
      <c r="EB253" s="24">
        <f t="shared" si="71"/>
        <v>0</v>
      </c>
      <c r="EC253" s="24">
        <f t="shared" si="71"/>
        <v>0</v>
      </c>
      <c r="ED253" s="24">
        <f t="shared" si="71"/>
        <v>0</v>
      </c>
      <c r="EE253" s="24">
        <f t="shared" si="71"/>
        <v>0</v>
      </c>
      <c r="EF253" s="24">
        <f t="shared" ref="EF253:FF253" si="72">SUM(EF248:EF252)</f>
        <v>0</v>
      </c>
      <c r="EG253" s="24">
        <f t="shared" si="72"/>
        <v>0</v>
      </c>
      <c r="EH253" s="24">
        <f t="shared" si="72"/>
        <v>0</v>
      </c>
      <c r="EI253" s="24">
        <f t="shared" si="72"/>
        <v>0</v>
      </c>
      <c r="EJ253" s="24">
        <f t="shared" si="72"/>
        <v>0</v>
      </c>
      <c r="EK253" s="24">
        <f t="shared" si="72"/>
        <v>0</v>
      </c>
      <c r="EL253" s="24">
        <f t="shared" si="72"/>
        <v>0</v>
      </c>
      <c r="EM253" s="24">
        <f t="shared" si="72"/>
        <v>0</v>
      </c>
      <c r="EN253" s="24">
        <f t="shared" si="72"/>
        <v>0</v>
      </c>
      <c r="EO253" s="24">
        <f t="shared" si="72"/>
        <v>0</v>
      </c>
      <c r="EP253" s="24">
        <f t="shared" si="72"/>
        <v>0</v>
      </c>
      <c r="EQ253" s="24">
        <f t="shared" si="72"/>
        <v>0</v>
      </c>
      <c r="ER253" s="24">
        <f t="shared" si="72"/>
        <v>0</v>
      </c>
      <c r="ES253" s="24">
        <f t="shared" si="72"/>
        <v>0</v>
      </c>
      <c r="ET253" s="24">
        <f t="shared" si="72"/>
        <v>0</v>
      </c>
      <c r="EU253" s="24">
        <f t="shared" si="72"/>
        <v>0</v>
      </c>
      <c r="EV253" s="24">
        <f t="shared" si="72"/>
        <v>0</v>
      </c>
      <c r="EW253" s="24">
        <f t="shared" si="72"/>
        <v>0</v>
      </c>
      <c r="EX253" s="24">
        <f t="shared" si="72"/>
        <v>0</v>
      </c>
      <c r="EY253" s="24">
        <f t="shared" si="72"/>
        <v>0</v>
      </c>
      <c r="EZ253" s="24">
        <f t="shared" si="72"/>
        <v>0</v>
      </c>
      <c r="FA253" s="24">
        <f t="shared" si="72"/>
        <v>0</v>
      </c>
      <c r="FB253" s="24">
        <f t="shared" si="72"/>
        <v>0</v>
      </c>
      <c r="FC253" s="24">
        <f t="shared" si="72"/>
        <v>0</v>
      </c>
      <c r="FD253" s="24">
        <f t="shared" si="72"/>
        <v>0</v>
      </c>
      <c r="FE253" s="24">
        <f t="shared" si="72"/>
        <v>0</v>
      </c>
      <c r="FF253" s="24">
        <f t="shared" si="72"/>
        <v>0</v>
      </c>
      <c r="FG253" s="117"/>
      <c r="FH253" s="40">
        <f>SUM(H253:FF253)</f>
        <v>0</v>
      </c>
      <c r="FI253" s="31"/>
      <c r="FJ253" s="32"/>
      <c r="FK253" s="32"/>
      <c r="FL253" s="24">
        <f>SUM(FL249:FL252)</f>
        <v>0</v>
      </c>
      <c r="FM253" s="5"/>
    </row>
    <row r="254" spans="1:169" s="37" customFormat="1" ht="15.6">
      <c r="A254" s="55"/>
      <c r="B254" s="56"/>
      <c r="C254" s="56"/>
      <c r="D254" s="56"/>
      <c r="E254" s="57"/>
      <c r="F254" s="57"/>
      <c r="G254" s="58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  <c r="DS254" s="59"/>
      <c r="DT254" s="59"/>
      <c r="DU254" s="59"/>
      <c r="DV254" s="59"/>
      <c r="DW254" s="59"/>
      <c r="DX254" s="59"/>
      <c r="DY254" s="59"/>
      <c r="DZ254" s="59"/>
      <c r="EA254" s="59"/>
      <c r="EB254" s="59"/>
      <c r="EC254" s="59"/>
      <c r="ED254" s="59"/>
      <c r="EE254" s="59"/>
      <c r="EF254" s="59"/>
      <c r="EG254" s="59"/>
      <c r="EH254" s="59"/>
      <c r="EI254" s="59"/>
      <c r="EJ254" s="59"/>
      <c r="EK254" s="59"/>
      <c r="EL254" s="59"/>
      <c r="EM254" s="59"/>
      <c r="EN254" s="59"/>
      <c r="EO254" s="59"/>
      <c r="EP254" s="59"/>
      <c r="EQ254" s="59"/>
      <c r="ER254" s="59"/>
      <c r="ES254" s="59"/>
      <c r="ET254" s="59"/>
      <c r="EU254" s="59"/>
      <c r="EV254" s="59"/>
      <c r="EW254" s="59"/>
      <c r="EX254" s="59"/>
      <c r="EY254" s="59"/>
      <c r="EZ254" s="59"/>
      <c r="FA254" s="59"/>
      <c r="FB254" s="59"/>
      <c r="FC254" s="59"/>
      <c r="FD254" s="59"/>
      <c r="FE254" s="59"/>
      <c r="FF254" s="59"/>
      <c r="FG254" s="118"/>
      <c r="FH254" s="61"/>
      <c r="FI254" s="58"/>
      <c r="FJ254" s="55"/>
      <c r="FK254" s="60"/>
      <c r="FL254" s="60"/>
      <c r="FM254" s="5"/>
    </row>
    <row r="255" spans="1:169" s="134" customFormat="1" ht="32.4">
      <c r="A255" s="129" t="s">
        <v>57</v>
      </c>
      <c r="B255" s="130" t="s">
        <v>58</v>
      </c>
      <c r="C255" s="130" t="s">
        <v>59</v>
      </c>
      <c r="D255" s="130" t="s">
        <v>60</v>
      </c>
      <c r="E255" s="131" t="s">
        <v>61</v>
      </c>
      <c r="F255" s="131"/>
      <c r="G255" s="131"/>
      <c r="H255" s="135" t="str">
        <f t="shared" ref="H255:FF255" si="73">+H$6</f>
        <v>ANVLINK-00</v>
      </c>
      <c r="I255" s="135" t="str">
        <f t="shared" si="73"/>
        <v>N1030D2L-00</v>
      </c>
      <c r="J255" s="135" t="str">
        <f t="shared" si="73"/>
        <v>N1030L2L-00</v>
      </c>
      <c r="K255" s="135" t="str">
        <f t="shared" si="73"/>
        <v>N1030O2I-00</v>
      </c>
      <c r="L255" s="135" t="str">
        <f t="shared" si="73"/>
        <v>N103D42L-00</v>
      </c>
      <c r="M255" s="135" t="str">
        <f t="shared" si="73"/>
        <v>N105T4L-00</v>
      </c>
      <c r="N255" s="135" t="str">
        <f t="shared" si="73"/>
        <v>N105TD4D-00</v>
      </c>
      <c r="O255" s="135" t="str">
        <f t="shared" si="73"/>
        <v>N105TO4D-00</v>
      </c>
      <c r="P255" s="135" t="str">
        <f t="shared" si="73"/>
        <v>N105TO4L-00</v>
      </c>
      <c r="Q255" s="135" t="str">
        <f t="shared" si="73"/>
        <v>N1650D4L-00</v>
      </c>
      <c r="R255" s="135" t="str">
        <f t="shared" si="73"/>
        <v>N1650GO4-00</v>
      </c>
      <c r="S255" s="135" t="str">
        <f t="shared" si="73"/>
        <v>N1650IO4-00</v>
      </c>
      <c r="T255" s="135" t="str">
        <f t="shared" si="73"/>
        <v>N1650IX4-00</v>
      </c>
      <c r="U255" s="135" t="str">
        <f t="shared" si="73"/>
        <v>N1650O4-00</v>
      </c>
      <c r="V255" s="135" t="str">
        <f t="shared" si="73"/>
        <v>N1650O4L-00</v>
      </c>
      <c r="W255" s="135" t="str">
        <f t="shared" si="73"/>
        <v>N1650W24-00</v>
      </c>
      <c r="X255" s="135" t="str">
        <f t="shared" si="73"/>
        <v>N1650WO4-00</v>
      </c>
      <c r="Y255" s="135" t="str">
        <f t="shared" si="73"/>
        <v>N1656D4-00</v>
      </c>
      <c r="Z255" s="135" t="str">
        <f t="shared" si="73"/>
        <v>N1656D4L-00</v>
      </c>
      <c r="AA255" s="135" t="str">
        <f t="shared" si="73"/>
        <v>N1656EO4-00</v>
      </c>
      <c r="AB255" s="135" t="str">
        <f t="shared" si="73"/>
        <v>N1656O4-00</v>
      </c>
      <c r="AC255" s="135" t="str">
        <f t="shared" si="73"/>
        <v>N1656O4L-00</v>
      </c>
      <c r="AD255" s="135" t="str">
        <f t="shared" si="73"/>
        <v>N1656W24-00</v>
      </c>
      <c r="AE255" s="135" t="str">
        <f t="shared" si="73"/>
        <v>N1656WO4-00</v>
      </c>
      <c r="AF255" s="135" t="str">
        <f t="shared" si="73"/>
        <v>N165SD4-00</v>
      </c>
      <c r="AG255" s="135" t="str">
        <f t="shared" si="73"/>
        <v>N165SO4-00</v>
      </c>
      <c r="AH255" s="135" t="str">
        <f t="shared" si="73"/>
        <v>N165SWO4-00</v>
      </c>
      <c r="AI255" s="135" t="str">
        <f t="shared" si="73"/>
        <v>N1660D6-00</v>
      </c>
      <c r="AJ255" s="135" t="str">
        <f t="shared" si="73"/>
        <v>N1660G6-00</v>
      </c>
      <c r="AK255" s="135" t="str">
        <f t="shared" si="73"/>
        <v>N1660GO6-00</v>
      </c>
      <c r="AL255" s="135" t="str">
        <f t="shared" si="73"/>
        <v>N1660IO6-00</v>
      </c>
      <c r="AM255" s="135" t="str">
        <f t="shared" si="73"/>
        <v>N1660O6-00</v>
      </c>
      <c r="AN255" s="135" t="str">
        <f t="shared" si="73"/>
        <v>N166SA-00</v>
      </c>
      <c r="AO255" s="135" t="str">
        <f t="shared" si="73"/>
        <v>N166SD6-00</v>
      </c>
      <c r="AP255" s="135" t="str">
        <f t="shared" si="73"/>
        <v>N166SG6-00</v>
      </c>
      <c r="AQ255" s="135" t="str">
        <f t="shared" si="73"/>
        <v>N166SGO6-00</v>
      </c>
      <c r="AR255" s="135" t="str">
        <f t="shared" si="73"/>
        <v>N166SIO6-00</v>
      </c>
      <c r="AS255" s="135" t="str">
        <f t="shared" si="73"/>
        <v>N166SIX6-00</v>
      </c>
      <c r="AT255" s="135" t="str">
        <f t="shared" si="73"/>
        <v>N166SO6-00</v>
      </c>
      <c r="AU255" s="135" t="str">
        <f t="shared" si="73"/>
        <v>N166TGO6-00</v>
      </c>
      <c r="AV255" s="135" t="str">
        <f t="shared" si="73"/>
        <v>N166TIO6-00</v>
      </c>
      <c r="AW255" s="135" t="str">
        <f t="shared" si="73"/>
        <v>N166TIX6-00</v>
      </c>
      <c r="AX255" s="135" t="str">
        <f t="shared" si="73"/>
        <v>N166TO6-00</v>
      </c>
      <c r="AY255" s="135" t="str">
        <f t="shared" si="73"/>
        <v>N166TW26-00</v>
      </c>
      <c r="AZ255" s="135" t="str">
        <f t="shared" si="73"/>
        <v>N2060D6-00</v>
      </c>
      <c r="BA255" s="135" t="str">
        <f t="shared" si="73"/>
        <v>N2060GP-00</v>
      </c>
      <c r="BB255" s="135" t="str">
        <f t="shared" si="73"/>
        <v>N2060IO6-00</v>
      </c>
      <c r="BC255" s="135" t="str">
        <f t="shared" si="73"/>
        <v>N2060IX6-00</v>
      </c>
      <c r="BD255" s="135" t="str">
        <f t="shared" si="73"/>
        <v>N2060O6-00</v>
      </c>
      <c r="BE255" s="135" t="str">
        <f t="shared" si="73"/>
        <v>N2060W26-00</v>
      </c>
      <c r="BF255" s="135" t="str">
        <f t="shared" si="73"/>
        <v>N2060WO6-00</v>
      </c>
      <c r="BG255" s="135" t="str">
        <f t="shared" si="73"/>
        <v>N206SW2-00</v>
      </c>
      <c r="BH255" s="135" t="str">
        <f t="shared" si="73"/>
        <v>N206SW2O-00</v>
      </c>
      <c r="BI255" s="135" t="str">
        <f t="shared" si="73"/>
        <v>N207SA-00</v>
      </c>
      <c r="BJ255" s="135" t="str">
        <f t="shared" si="73"/>
        <v>N207SGOD-00</v>
      </c>
      <c r="BK255" s="135" t="str">
        <f t="shared" si="73"/>
        <v>N207SGWD-00</v>
      </c>
      <c r="BL255" s="135" t="str">
        <f t="shared" si="73"/>
        <v>N207SW-00</v>
      </c>
      <c r="BM255" s="135" t="str">
        <f t="shared" si="73"/>
        <v>N207SWO-00</v>
      </c>
      <c r="BN255" s="135" t="str">
        <f t="shared" si="73"/>
        <v>N208SG-00</v>
      </c>
      <c r="BO255" s="135" t="str">
        <f t="shared" si="73"/>
        <v>N208SGO-00</v>
      </c>
      <c r="BP255" s="135" t="str">
        <f t="shared" si="73"/>
        <v>N3060AE-00</v>
      </c>
      <c r="BQ255" s="135" t="str">
        <f t="shared" si="73"/>
        <v>N3060E-00</v>
      </c>
      <c r="BR255" s="135" t="str">
        <f t="shared" si="73"/>
        <v>N3060EO-00</v>
      </c>
      <c r="BS255" s="135" t="str">
        <f t="shared" si="73"/>
        <v>N3060GO-00</v>
      </c>
      <c r="BT255" s="135" t="str">
        <f t="shared" si="73"/>
        <v>N3060VO-00</v>
      </c>
      <c r="BU255" s="135" t="str">
        <f t="shared" si="73"/>
        <v>N306TAE-00</v>
      </c>
      <c r="BV255" s="135" t="str">
        <f t="shared" si="73"/>
        <v>N306TAM-00</v>
      </c>
      <c r="BW255" s="135" t="str">
        <f t="shared" si="73"/>
        <v>N306TE-00</v>
      </c>
      <c r="BX255" s="135" t="str">
        <f t="shared" si="73"/>
        <v>N306TEO-00</v>
      </c>
      <c r="BY255" s="135" t="str">
        <f t="shared" si="73"/>
        <v>N306TGO-00</v>
      </c>
      <c r="BZ255" s="135" t="str">
        <f t="shared" si="73"/>
        <v>N306TGOP-00</v>
      </c>
      <c r="CA255" s="135" t="str">
        <f t="shared" si="73"/>
        <v>N306TGP-00</v>
      </c>
      <c r="CB255" s="135" t="str">
        <f t="shared" si="73"/>
        <v>N306TVO-00</v>
      </c>
      <c r="CC255" s="135" t="str">
        <f t="shared" si="73"/>
        <v>N3070AM-00</v>
      </c>
      <c r="CD255" s="135" t="str">
        <f t="shared" si="73"/>
        <v>N3070E-00</v>
      </c>
      <c r="CE255" s="135" t="str">
        <f t="shared" si="73"/>
        <v>N3070EO-00</v>
      </c>
      <c r="CF255" s="135" t="str">
        <f t="shared" si="73"/>
        <v>N3070GO-00</v>
      </c>
      <c r="CG255" s="135" t="str">
        <f t="shared" si="73"/>
        <v>N3070VO-00</v>
      </c>
      <c r="CH255" s="135" t="str">
        <f t="shared" si="73"/>
        <v>N3080AM-00</v>
      </c>
      <c r="CI255" s="135" t="str">
        <f t="shared" si="73"/>
        <v>N3080AW-00</v>
      </c>
      <c r="CJ255" s="135" t="str">
        <f t="shared" si="73"/>
        <v>N3080AWB-00</v>
      </c>
      <c r="CK255" s="135" t="str">
        <f t="shared" si="73"/>
        <v>N3080AX-00</v>
      </c>
      <c r="CL255" s="135" t="str">
        <f t="shared" si="73"/>
        <v>N3080E-00</v>
      </c>
      <c r="CM255" s="135" t="str">
        <f t="shared" si="73"/>
        <v>N3080EO-00</v>
      </c>
      <c r="CN255" s="135" t="str">
        <f t="shared" si="73"/>
        <v>N3080GO-00</v>
      </c>
      <c r="CO255" s="135" t="str">
        <f t="shared" si="73"/>
        <v>N3080GWB-00</v>
      </c>
      <c r="CP255" s="135" t="str">
        <f t="shared" si="73"/>
        <v>N3080IE-00</v>
      </c>
      <c r="CQ255" s="135" t="str">
        <f t="shared" si="73"/>
        <v>N3080IE-AU</v>
      </c>
      <c r="CR255" s="135" t="str">
        <f t="shared" si="73"/>
        <v>N3080IE-CN</v>
      </c>
      <c r="CS255" s="135" t="str">
        <f t="shared" si="73"/>
        <v>N3080IE-JP</v>
      </c>
      <c r="CT255" s="135" t="str">
        <f t="shared" si="73"/>
        <v>N3080IE-KR</v>
      </c>
      <c r="CU255" s="135" t="str">
        <f t="shared" si="73"/>
        <v>N3080IE-TW</v>
      </c>
      <c r="CV255" s="135" t="str">
        <f t="shared" si="73"/>
        <v>N3080IE-US</v>
      </c>
      <c r="CW255" s="135" t="str">
        <f t="shared" si="73"/>
        <v>N3080T-00</v>
      </c>
      <c r="CX255" s="135" t="str">
        <f t="shared" si="73"/>
        <v>N3080VO-00</v>
      </c>
      <c r="CY255" s="135" t="str">
        <f t="shared" si="73"/>
        <v>N3090AM-00</v>
      </c>
      <c r="CZ255" s="135" t="str">
        <f t="shared" si="73"/>
        <v>N3090AW-00</v>
      </c>
      <c r="DA255" s="135" t="str">
        <f t="shared" si="73"/>
        <v>N3090AWB-00</v>
      </c>
      <c r="DB255" s="135" t="str">
        <f t="shared" si="73"/>
        <v>N3090AX-00</v>
      </c>
      <c r="DC255" s="135" t="str">
        <f t="shared" si="73"/>
        <v>N3090E-00</v>
      </c>
      <c r="DD255" s="135" t="str">
        <f t="shared" si="73"/>
        <v>N3090EO-00</v>
      </c>
      <c r="DE255" s="135" t="str">
        <f t="shared" si="73"/>
        <v>N3090GO-00</v>
      </c>
      <c r="DF255" s="135" t="str">
        <f t="shared" si="73"/>
        <v>N3090IE-00</v>
      </c>
      <c r="DG255" s="135" t="str">
        <f t="shared" si="73"/>
        <v>N3090IE-CN</v>
      </c>
      <c r="DH255" s="135" t="str">
        <f t="shared" si="73"/>
        <v>N3090IE-JP</v>
      </c>
      <c r="DI255" s="135" t="str">
        <f t="shared" si="73"/>
        <v>N3090IE-KR</v>
      </c>
      <c r="DJ255" s="135" t="str">
        <f t="shared" si="73"/>
        <v>N3090IE-US</v>
      </c>
      <c r="DK255" s="135" t="str">
        <f t="shared" si="73"/>
        <v>N3090T-00</v>
      </c>
      <c r="DL255" s="135" t="str">
        <f t="shared" si="73"/>
        <v>N3090T-EC</v>
      </c>
      <c r="DM255" s="135" t="str">
        <f t="shared" si="73"/>
        <v>N3090VO-00</v>
      </c>
      <c r="DN255" s="135" t="str">
        <f t="shared" si="73"/>
        <v>N38TAM-00</v>
      </c>
      <c r="DO255" s="135" t="str">
        <f t="shared" si="73"/>
        <v>N38TAX-00</v>
      </c>
      <c r="DP255" s="135" t="str">
        <f t="shared" si="73"/>
        <v>N71052IL-00</v>
      </c>
      <c r="DQ255" s="135" t="str">
        <f t="shared" si="73"/>
        <v>N7105S2L-00</v>
      </c>
      <c r="DR255" s="135" t="str">
        <f t="shared" si="73"/>
        <v>N710D32L-00</v>
      </c>
      <c r="DS255" s="135" t="str">
        <f t="shared" si="73"/>
        <v>N710D52L-00</v>
      </c>
      <c r="DT255" s="135" t="str">
        <f t="shared" si="73"/>
        <v>N710D5GL-00</v>
      </c>
      <c r="DU255" s="135" t="str">
        <f t="shared" si="73"/>
        <v>N730D52I-00</v>
      </c>
      <c r="DV255" s="135" t="str">
        <f t="shared" si="73"/>
        <v>N730D52L-00</v>
      </c>
      <c r="DW255" s="135" t="str">
        <f t="shared" si="73"/>
        <v>R55XTD6-00</v>
      </c>
      <c r="DX255" s="135" t="str">
        <f t="shared" si="73"/>
        <v>R55XTD64-00</v>
      </c>
      <c r="DY255" s="135" t="str">
        <f t="shared" si="73"/>
        <v>R55XTGO-00</v>
      </c>
      <c r="DZ255" s="135" t="str">
        <f t="shared" si="73"/>
        <v>R55XTGO4-00</v>
      </c>
      <c r="EA255" s="135" t="str">
        <f t="shared" si="73"/>
        <v>R55XTOC-00</v>
      </c>
      <c r="EB255" s="135" t="str">
        <f t="shared" si="73"/>
        <v>R55XTOC4-00</v>
      </c>
      <c r="EC255" s="135" t="str">
        <f t="shared" si="73"/>
        <v>R56XTGO-00</v>
      </c>
      <c r="ED255" s="135" t="str">
        <f t="shared" si="73"/>
        <v>R56XTWF-00</v>
      </c>
      <c r="EE255" s="135" t="str">
        <f t="shared" si="73"/>
        <v>R56XTWO-00</v>
      </c>
      <c r="EF255" s="135" t="str">
        <f t="shared" si="73"/>
        <v>R57G-00</v>
      </c>
      <c r="EG255" s="135" t="str">
        <f t="shared" si="73"/>
        <v>R57GO-00</v>
      </c>
      <c r="EH255" s="135" t="str">
        <f t="shared" si="73"/>
        <v>R57XTA-00</v>
      </c>
      <c r="EI255" s="135" t="str">
        <f t="shared" si="73"/>
        <v>R57XTG-00</v>
      </c>
      <c r="EJ255" s="135" t="str">
        <f t="shared" si="73"/>
        <v>R57XTGO-00</v>
      </c>
      <c r="EK255" s="135" t="str">
        <f t="shared" si="73"/>
        <v>R67E-00</v>
      </c>
      <c r="EL255" s="135" t="str">
        <f t="shared" si="73"/>
        <v>R67GO-00</v>
      </c>
      <c r="EM255" s="135" t="str">
        <f t="shared" si="73"/>
        <v>R67XTAE-00</v>
      </c>
      <c r="EN255" s="135" t="str">
        <f t="shared" si="73"/>
        <v>R67XTB-00</v>
      </c>
      <c r="EO255" s="135" t="str">
        <f t="shared" si="73"/>
        <v>R67XTE-00</v>
      </c>
      <c r="EP255" s="135" t="str">
        <f t="shared" si="73"/>
        <v>R67XTGO-00</v>
      </c>
      <c r="EQ255" s="135" t="str">
        <f t="shared" si="73"/>
        <v>R68AM-00</v>
      </c>
      <c r="ER255" s="135" t="str">
        <f t="shared" si="73"/>
        <v>R68B-00</v>
      </c>
      <c r="ES255" s="135" t="str">
        <f t="shared" si="73"/>
        <v>R68GO-00</v>
      </c>
      <c r="ET255" s="135" t="str">
        <f t="shared" si="73"/>
        <v>R68XTAM-00</v>
      </c>
      <c r="EU255" s="135" t="str">
        <f t="shared" si="73"/>
        <v>R68XTAMC-00</v>
      </c>
      <c r="EV255" s="135" t="str">
        <f t="shared" si="73"/>
        <v>R68XTB-00</v>
      </c>
      <c r="EW255" s="135" t="str">
        <f t="shared" si="73"/>
        <v>R68XTGO-00</v>
      </c>
      <c r="EX255" s="135" t="str">
        <f t="shared" si="73"/>
        <v>R69XTAM-00</v>
      </c>
      <c r="EY255" s="135" t="str">
        <f t="shared" si="73"/>
        <v>R69XTAWB-00</v>
      </c>
      <c r="EZ255" s="135" t="str">
        <f t="shared" si="73"/>
        <v>R69XTB-00</v>
      </c>
      <c r="FA255" s="135" t="str">
        <f t="shared" si="73"/>
        <v>R69XTGO-00</v>
      </c>
      <c r="FB255" s="135" t="str">
        <f t="shared" si="73"/>
        <v>RX550D5-00</v>
      </c>
      <c r="FC255" s="135" t="str">
        <f t="shared" si="73"/>
        <v>RX570G8-00</v>
      </c>
      <c r="FD255" s="135" t="str">
        <f t="shared" si="73"/>
        <v>RX580G8-00</v>
      </c>
      <c r="FE255" s="135" t="str">
        <f t="shared" si="73"/>
        <v>RX582048-00</v>
      </c>
      <c r="FF255" s="135" t="str">
        <f t="shared" si="73"/>
        <v>RX590GME-00</v>
      </c>
      <c r="FG255" s="132" t="s">
        <v>15</v>
      </c>
      <c r="FH255" s="132" t="s">
        <v>2</v>
      </c>
      <c r="FI255" s="132" t="s">
        <v>3</v>
      </c>
      <c r="FJ255" s="132" t="s">
        <v>18</v>
      </c>
      <c r="FK255" s="132" t="s">
        <v>62</v>
      </c>
      <c r="FL255" s="133"/>
      <c r="FM255" s="5"/>
    </row>
    <row r="256" spans="1:169" s="5" customFormat="1" ht="15" customHeight="1">
      <c r="A256" s="107" t="s">
        <v>368</v>
      </c>
      <c r="B256" s="107" t="s">
        <v>361</v>
      </c>
      <c r="C256" s="107" t="s">
        <v>467</v>
      </c>
      <c r="D256" s="107" t="s">
        <v>64</v>
      </c>
      <c r="E256" s="108" t="s">
        <v>178</v>
      </c>
      <c r="F256" s="107" t="s">
        <v>363</v>
      </c>
      <c r="G256" s="107" t="s">
        <v>862</v>
      </c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99">
        <f>50-50</f>
        <v>0</v>
      </c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99">
        <f>300-300</f>
        <v>0</v>
      </c>
      <c r="AH256" s="199">
        <f>200-200</f>
        <v>0</v>
      </c>
      <c r="AI256" s="109"/>
      <c r="AJ256" s="109"/>
      <c r="AK256" s="109"/>
      <c r="AL256" s="109"/>
      <c r="AM256" s="109"/>
      <c r="AN256" s="109"/>
      <c r="AO256" s="109"/>
      <c r="AP256" s="109"/>
      <c r="AQ256" s="199">
        <f>100-100</f>
        <v>0</v>
      </c>
      <c r="AR256" s="109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  <c r="BH256" s="109"/>
      <c r="BI256" s="109"/>
      <c r="BJ256" s="109"/>
      <c r="BK256" s="109"/>
      <c r="BL256" s="109"/>
      <c r="BM256" s="109"/>
      <c r="BN256" s="109"/>
      <c r="BO256" s="109"/>
      <c r="BP256" s="109"/>
      <c r="BQ256" s="109"/>
      <c r="BR256" s="109"/>
      <c r="BS256" s="109"/>
      <c r="BT256" s="109"/>
      <c r="BU256" s="109"/>
      <c r="BV256" s="109"/>
      <c r="BW256" s="109"/>
      <c r="BX256" s="109"/>
      <c r="BY256" s="109"/>
      <c r="BZ256" s="109"/>
      <c r="CA256" s="109"/>
      <c r="CB256" s="109"/>
      <c r="CC256" s="109"/>
      <c r="CD256" s="109"/>
      <c r="CE256" s="109"/>
      <c r="CF256" s="109"/>
      <c r="CG256" s="109"/>
      <c r="CH256" s="109"/>
      <c r="CI256" s="109"/>
      <c r="CJ256" s="109"/>
      <c r="CK256" s="109"/>
      <c r="CL256" s="109"/>
      <c r="CM256" s="109"/>
      <c r="CN256" s="109"/>
      <c r="CO256" s="109"/>
      <c r="CP256" s="109"/>
      <c r="CQ256" s="109"/>
      <c r="CR256" s="109"/>
      <c r="CS256" s="109"/>
      <c r="CT256" s="109"/>
      <c r="CU256" s="109"/>
      <c r="CV256" s="109"/>
      <c r="CW256" s="109"/>
      <c r="CX256" s="109"/>
      <c r="CY256" s="109"/>
      <c r="CZ256" s="109"/>
      <c r="DA256" s="109"/>
      <c r="DB256" s="109"/>
      <c r="DC256" s="109"/>
      <c r="DD256" s="109"/>
      <c r="DE256" s="109"/>
      <c r="DF256" s="109"/>
      <c r="DG256" s="109"/>
      <c r="DH256" s="109"/>
      <c r="DI256" s="109"/>
      <c r="DJ256" s="109"/>
      <c r="DK256" s="109"/>
      <c r="DL256" s="109"/>
      <c r="DM256" s="109"/>
      <c r="DN256" s="109"/>
      <c r="DO256" s="109"/>
      <c r="DP256" s="109"/>
      <c r="DQ256" s="109"/>
      <c r="DR256" s="109"/>
      <c r="DS256" s="109"/>
      <c r="DT256" s="109"/>
      <c r="DU256" s="109"/>
      <c r="DV256" s="109"/>
      <c r="DW256" s="109"/>
      <c r="DX256" s="109"/>
      <c r="DY256" s="109"/>
      <c r="DZ256" s="109"/>
      <c r="EA256" s="109"/>
      <c r="EB256" s="109"/>
      <c r="EC256" s="109"/>
      <c r="ED256" s="109"/>
      <c r="EE256" s="109"/>
      <c r="EF256" s="109"/>
      <c r="EG256" s="109"/>
      <c r="EH256" s="109"/>
      <c r="EI256" s="109"/>
      <c r="EJ256" s="109"/>
      <c r="EK256" s="109"/>
      <c r="EL256" s="109"/>
      <c r="EM256" s="109"/>
      <c r="EN256" s="109"/>
      <c r="EO256" s="109"/>
      <c r="EP256" s="109"/>
      <c r="EQ256" s="109"/>
      <c r="ER256" s="109"/>
      <c r="ES256" s="109"/>
      <c r="ET256" s="109"/>
      <c r="EU256" s="109"/>
      <c r="EV256" s="109"/>
      <c r="EW256" s="109"/>
      <c r="EX256" s="109"/>
      <c r="EY256" s="109"/>
      <c r="EZ256" s="109"/>
      <c r="FA256" s="109"/>
      <c r="FB256" s="109"/>
      <c r="FC256" s="109"/>
      <c r="FD256" s="109"/>
      <c r="FE256" s="109"/>
      <c r="FF256" s="109"/>
      <c r="FG256" s="112" t="s">
        <v>468</v>
      </c>
      <c r="FH256" s="110" t="s">
        <v>364</v>
      </c>
      <c r="FI256" s="111" t="s">
        <v>365</v>
      </c>
      <c r="FJ256" s="111" t="s">
        <v>469</v>
      </c>
      <c r="FK256" s="111" t="s">
        <v>470</v>
      </c>
      <c r="FL256" s="98">
        <f t="shared" ref="FL256:FL265" si="74">SUM(H256:FF256)</f>
        <v>0</v>
      </c>
      <c r="FM256" s="5" t="s">
        <v>203</v>
      </c>
    </row>
    <row r="257" spans="1:169" s="5" customFormat="1" ht="15" customHeight="1">
      <c r="A257" s="107" t="s">
        <v>368</v>
      </c>
      <c r="B257" s="107" t="s">
        <v>361</v>
      </c>
      <c r="C257" s="107" t="s">
        <v>467</v>
      </c>
      <c r="D257" s="107" t="s">
        <v>63</v>
      </c>
      <c r="E257" s="108" t="s">
        <v>178</v>
      </c>
      <c r="F257" s="107" t="s">
        <v>363</v>
      </c>
      <c r="G257" s="107" t="s">
        <v>862</v>
      </c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99">
        <f>50-50</f>
        <v>0</v>
      </c>
      <c r="V257" s="199">
        <f>500-500</f>
        <v>0</v>
      </c>
      <c r="W257" s="199">
        <f>100-100</f>
        <v>0</v>
      </c>
      <c r="X257" s="199">
        <f>100-100</f>
        <v>0</v>
      </c>
      <c r="Y257" s="109"/>
      <c r="Z257" s="109"/>
      <c r="AA257" s="109"/>
      <c r="AB257" s="109"/>
      <c r="AC257" s="199">
        <f>150-150</f>
        <v>0</v>
      </c>
      <c r="AD257" s="109"/>
      <c r="AE257" s="109"/>
      <c r="AF257" s="199">
        <f>500-500</f>
        <v>0</v>
      </c>
      <c r="AG257" s="109"/>
      <c r="AH257" s="109"/>
      <c r="AI257" s="109"/>
      <c r="AJ257" s="109"/>
      <c r="AK257" s="109"/>
      <c r="AL257" s="109"/>
      <c r="AM257" s="199">
        <f>1000-1000</f>
        <v>0</v>
      </c>
      <c r="AN257" s="109"/>
      <c r="AO257" s="109"/>
      <c r="AP257" s="109"/>
      <c r="AQ257" s="109"/>
      <c r="AR257" s="109"/>
      <c r="AS257" s="199">
        <f>50-50</f>
        <v>0</v>
      </c>
      <c r="AT257" s="199">
        <f>1500-1500</f>
        <v>0</v>
      </c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  <c r="BH257" s="109"/>
      <c r="BI257" s="109"/>
      <c r="BJ257" s="109"/>
      <c r="BK257" s="109"/>
      <c r="BL257" s="109"/>
      <c r="BM257" s="109"/>
      <c r="BN257" s="109"/>
      <c r="BO257" s="109"/>
      <c r="BP257" s="109"/>
      <c r="BQ257" s="109"/>
      <c r="BR257" s="109"/>
      <c r="BS257" s="109"/>
      <c r="BT257" s="109"/>
      <c r="BU257" s="109"/>
      <c r="BV257" s="199">
        <f>200-200</f>
        <v>0</v>
      </c>
      <c r="BW257" s="199">
        <f>2000-2000</f>
        <v>0</v>
      </c>
      <c r="BX257" s="199">
        <f>1000-1000</f>
        <v>0</v>
      </c>
      <c r="BY257" s="199">
        <f>1000-1000</f>
        <v>0</v>
      </c>
      <c r="BZ257" s="199">
        <f>400-400</f>
        <v>0</v>
      </c>
      <c r="CA257" s="109"/>
      <c r="CB257" s="199">
        <f>600-600</f>
        <v>0</v>
      </c>
      <c r="CC257" s="199">
        <f>100-100</f>
        <v>0</v>
      </c>
      <c r="CD257" s="199">
        <f>300-300</f>
        <v>0</v>
      </c>
      <c r="CE257" s="199">
        <f>300-300</f>
        <v>0</v>
      </c>
      <c r="CF257" s="199">
        <f>200-200</f>
        <v>0</v>
      </c>
      <c r="CG257" s="199">
        <f>200-200</f>
        <v>0</v>
      </c>
      <c r="CH257" s="109"/>
      <c r="CI257" s="109"/>
      <c r="CJ257" s="109"/>
      <c r="CK257" s="109"/>
      <c r="CL257" s="109"/>
      <c r="CM257" s="199">
        <f>100-100</f>
        <v>0</v>
      </c>
      <c r="CN257" s="199">
        <f>200-200</f>
        <v>0</v>
      </c>
      <c r="CO257" s="109"/>
      <c r="CP257" s="109"/>
      <c r="CQ257" s="109"/>
      <c r="CR257" s="109"/>
      <c r="CS257" s="109"/>
      <c r="CT257" s="109"/>
      <c r="CU257" s="109"/>
      <c r="CV257" s="109"/>
      <c r="CW257" s="109"/>
      <c r="CX257" s="109"/>
      <c r="CY257" s="109"/>
      <c r="CZ257" s="109"/>
      <c r="DA257" s="109"/>
      <c r="DB257" s="109"/>
      <c r="DC257" s="109"/>
      <c r="DD257" s="109"/>
      <c r="DE257" s="109"/>
      <c r="DF257" s="109"/>
      <c r="DG257" s="109"/>
      <c r="DH257" s="109"/>
      <c r="DI257" s="109"/>
      <c r="DJ257" s="109"/>
      <c r="DK257" s="109"/>
      <c r="DL257" s="109"/>
      <c r="DM257" s="109"/>
      <c r="DN257" s="109"/>
      <c r="DO257" s="109"/>
      <c r="DP257" s="109"/>
      <c r="DQ257" s="109"/>
      <c r="DR257" s="109"/>
      <c r="DS257" s="109"/>
      <c r="DT257" s="109"/>
      <c r="DU257" s="109"/>
      <c r="DV257" s="109"/>
      <c r="DW257" s="109"/>
      <c r="DX257" s="109"/>
      <c r="DY257" s="109"/>
      <c r="DZ257" s="109"/>
      <c r="EA257" s="109"/>
      <c r="EB257" s="109"/>
      <c r="EC257" s="109"/>
      <c r="ED257" s="109"/>
      <c r="EE257" s="109"/>
      <c r="EF257" s="109"/>
      <c r="EG257" s="109"/>
      <c r="EH257" s="109"/>
      <c r="EI257" s="109"/>
      <c r="EJ257" s="109"/>
      <c r="EK257" s="109"/>
      <c r="EL257" s="109"/>
      <c r="EM257" s="109"/>
      <c r="EN257" s="109"/>
      <c r="EO257" s="109"/>
      <c r="EP257" s="109"/>
      <c r="EQ257" s="109"/>
      <c r="ER257" s="109"/>
      <c r="ES257" s="109"/>
      <c r="ET257" s="109"/>
      <c r="EU257" s="109"/>
      <c r="EV257" s="109"/>
      <c r="EW257" s="109"/>
      <c r="EX257" s="109"/>
      <c r="EY257" s="109"/>
      <c r="EZ257" s="109"/>
      <c r="FA257" s="109"/>
      <c r="FB257" s="109"/>
      <c r="FC257" s="109"/>
      <c r="FD257" s="109"/>
      <c r="FE257" s="109"/>
      <c r="FF257" s="109"/>
      <c r="FG257" s="112" t="s">
        <v>468</v>
      </c>
      <c r="FH257" s="110" t="s">
        <v>364</v>
      </c>
      <c r="FI257" s="111" t="s">
        <v>365</v>
      </c>
      <c r="FJ257" s="111" t="s">
        <v>469</v>
      </c>
      <c r="FK257" s="111" t="s">
        <v>470</v>
      </c>
      <c r="FL257" s="98">
        <f t="shared" si="74"/>
        <v>0</v>
      </c>
      <c r="FM257" s="5" t="s">
        <v>203</v>
      </c>
    </row>
    <row r="258" spans="1:169" s="5" customFormat="1" ht="15" customHeight="1">
      <c r="A258" s="107" t="s">
        <v>368</v>
      </c>
      <c r="B258" s="107" t="s">
        <v>361</v>
      </c>
      <c r="C258" s="107" t="s">
        <v>467</v>
      </c>
      <c r="D258" s="107" t="s">
        <v>64</v>
      </c>
      <c r="E258" s="108" t="s">
        <v>179</v>
      </c>
      <c r="F258" s="107" t="s">
        <v>363</v>
      </c>
      <c r="G258" s="107" t="s">
        <v>862</v>
      </c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99">
        <f>1000-1000</f>
        <v>0</v>
      </c>
      <c r="AH258" s="199">
        <f>200-200</f>
        <v>0</v>
      </c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  <c r="BH258" s="109"/>
      <c r="BI258" s="109"/>
      <c r="BJ258" s="109"/>
      <c r="BK258" s="109"/>
      <c r="BL258" s="109"/>
      <c r="BM258" s="109"/>
      <c r="BN258" s="109"/>
      <c r="BO258" s="109"/>
      <c r="BP258" s="109"/>
      <c r="BQ258" s="109"/>
      <c r="BR258" s="109"/>
      <c r="BS258" s="109"/>
      <c r="BT258" s="109"/>
      <c r="BU258" s="109"/>
      <c r="BV258" s="109"/>
      <c r="BW258" s="109"/>
      <c r="BX258" s="109"/>
      <c r="BY258" s="109"/>
      <c r="BZ258" s="109"/>
      <c r="CA258" s="109"/>
      <c r="CB258" s="109"/>
      <c r="CC258" s="109"/>
      <c r="CD258" s="109"/>
      <c r="CE258" s="109"/>
      <c r="CF258" s="109"/>
      <c r="CG258" s="109"/>
      <c r="CH258" s="109"/>
      <c r="CI258" s="109"/>
      <c r="CJ258" s="109"/>
      <c r="CK258" s="109"/>
      <c r="CL258" s="109"/>
      <c r="CM258" s="109"/>
      <c r="CN258" s="109"/>
      <c r="CO258" s="109"/>
      <c r="CP258" s="109"/>
      <c r="CQ258" s="109"/>
      <c r="CR258" s="109"/>
      <c r="CS258" s="109"/>
      <c r="CT258" s="109"/>
      <c r="CU258" s="109"/>
      <c r="CV258" s="109"/>
      <c r="CW258" s="109"/>
      <c r="CX258" s="109"/>
      <c r="CY258" s="109"/>
      <c r="CZ258" s="109"/>
      <c r="DA258" s="109"/>
      <c r="DB258" s="109"/>
      <c r="DC258" s="109"/>
      <c r="DD258" s="109"/>
      <c r="DE258" s="109"/>
      <c r="DF258" s="109"/>
      <c r="DG258" s="109"/>
      <c r="DH258" s="109"/>
      <c r="DI258" s="109"/>
      <c r="DJ258" s="109"/>
      <c r="DK258" s="109"/>
      <c r="DL258" s="109"/>
      <c r="DM258" s="109"/>
      <c r="DN258" s="109"/>
      <c r="DO258" s="109"/>
      <c r="DP258" s="109"/>
      <c r="DQ258" s="109"/>
      <c r="DR258" s="109"/>
      <c r="DS258" s="109"/>
      <c r="DT258" s="109"/>
      <c r="DU258" s="109"/>
      <c r="DV258" s="109"/>
      <c r="DW258" s="109"/>
      <c r="DX258" s="109"/>
      <c r="DY258" s="109"/>
      <c r="DZ258" s="109"/>
      <c r="EA258" s="109"/>
      <c r="EB258" s="109"/>
      <c r="EC258" s="109"/>
      <c r="ED258" s="109"/>
      <c r="EE258" s="109"/>
      <c r="EF258" s="109"/>
      <c r="EG258" s="109"/>
      <c r="EH258" s="109"/>
      <c r="EI258" s="109"/>
      <c r="EJ258" s="109"/>
      <c r="EK258" s="109"/>
      <c r="EL258" s="109"/>
      <c r="EM258" s="109"/>
      <c r="EN258" s="109"/>
      <c r="EO258" s="109"/>
      <c r="EP258" s="109"/>
      <c r="EQ258" s="109"/>
      <c r="ER258" s="109"/>
      <c r="ES258" s="109"/>
      <c r="ET258" s="109"/>
      <c r="EU258" s="109"/>
      <c r="EV258" s="109"/>
      <c r="EW258" s="109"/>
      <c r="EX258" s="109"/>
      <c r="EY258" s="109"/>
      <c r="EZ258" s="109"/>
      <c r="FA258" s="109"/>
      <c r="FB258" s="109"/>
      <c r="FC258" s="109"/>
      <c r="FD258" s="109"/>
      <c r="FE258" s="109"/>
      <c r="FF258" s="109"/>
      <c r="FG258" s="112" t="s">
        <v>471</v>
      </c>
      <c r="FH258" s="110" t="s">
        <v>364</v>
      </c>
      <c r="FI258" s="111" t="s">
        <v>365</v>
      </c>
      <c r="FJ258" s="111" t="s">
        <v>472</v>
      </c>
      <c r="FK258" s="111" t="s">
        <v>470</v>
      </c>
      <c r="FL258" s="98">
        <f t="shared" si="74"/>
        <v>0</v>
      </c>
      <c r="FM258" s="5" t="s">
        <v>203</v>
      </c>
    </row>
    <row r="259" spans="1:169" s="5" customFormat="1" ht="15" customHeight="1">
      <c r="A259" s="107" t="s">
        <v>368</v>
      </c>
      <c r="B259" s="107" t="s">
        <v>361</v>
      </c>
      <c r="C259" s="107" t="s">
        <v>467</v>
      </c>
      <c r="D259" s="107" t="s">
        <v>63</v>
      </c>
      <c r="E259" s="108" t="s">
        <v>179</v>
      </c>
      <c r="F259" s="107" t="s">
        <v>363</v>
      </c>
      <c r="G259" s="107" t="s">
        <v>862</v>
      </c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99">
        <f>400-400</f>
        <v>0</v>
      </c>
      <c r="AC259" s="109"/>
      <c r="AD259" s="109"/>
      <c r="AE259" s="109"/>
      <c r="AF259" s="199">
        <f>200-200</f>
        <v>0</v>
      </c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99">
        <f>100-100</f>
        <v>0</v>
      </c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  <c r="BH259" s="109"/>
      <c r="BI259" s="109"/>
      <c r="BJ259" s="109"/>
      <c r="BK259" s="109"/>
      <c r="BL259" s="109"/>
      <c r="BM259" s="109"/>
      <c r="BN259" s="109"/>
      <c r="BO259" s="109"/>
      <c r="BP259" s="109"/>
      <c r="BQ259" s="109"/>
      <c r="BR259" s="109"/>
      <c r="BS259" s="109"/>
      <c r="BT259" s="109"/>
      <c r="BU259" s="109"/>
      <c r="BV259" s="109"/>
      <c r="BW259" s="199">
        <f>100-100</f>
        <v>0</v>
      </c>
      <c r="BX259" s="199">
        <f>100-100</f>
        <v>0</v>
      </c>
      <c r="BY259" s="199">
        <f>20-20</f>
        <v>0</v>
      </c>
      <c r="BZ259" s="109"/>
      <c r="CA259" s="109"/>
      <c r="CB259" s="109"/>
      <c r="CC259" s="109"/>
      <c r="CD259" s="109"/>
      <c r="CE259" s="199">
        <f>100-100</f>
        <v>0</v>
      </c>
      <c r="CF259" s="199">
        <f>50-50</f>
        <v>0</v>
      </c>
      <c r="CG259" s="109"/>
      <c r="CH259" s="109"/>
      <c r="CI259" s="109"/>
      <c r="CJ259" s="109"/>
      <c r="CK259" s="109"/>
      <c r="CL259" s="109"/>
      <c r="CM259" s="199">
        <f>20-20</f>
        <v>0</v>
      </c>
      <c r="CN259" s="109"/>
      <c r="CO259" s="109"/>
      <c r="CP259" s="109"/>
      <c r="CQ259" s="109"/>
      <c r="CR259" s="109"/>
      <c r="CS259" s="109"/>
      <c r="CT259" s="109"/>
      <c r="CU259" s="109"/>
      <c r="CV259" s="109"/>
      <c r="CW259" s="109"/>
      <c r="CX259" s="109"/>
      <c r="CY259" s="109"/>
      <c r="CZ259" s="109"/>
      <c r="DA259" s="109"/>
      <c r="DB259" s="109"/>
      <c r="DC259" s="109"/>
      <c r="DD259" s="109"/>
      <c r="DE259" s="109"/>
      <c r="DF259" s="109"/>
      <c r="DG259" s="109"/>
      <c r="DH259" s="109"/>
      <c r="DI259" s="109"/>
      <c r="DJ259" s="109"/>
      <c r="DK259" s="109"/>
      <c r="DL259" s="109"/>
      <c r="DM259" s="109"/>
      <c r="DN259" s="109"/>
      <c r="DO259" s="109"/>
      <c r="DP259" s="109"/>
      <c r="DQ259" s="109"/>
      <c r="DR259" s="109"/>
      <c r="DS259" s="109"/>
      <c r="DT259" s="109"/>
      <c r="DU259" s="109"/>
      <c r="DV259" s="109"/>
      <c r="DW259" s="109"/>
      <c r="DX259" s="109"/>
      <c r="DY259" s="109"/>
      <c r="DZ259" s="109"/>
      <c r="EA259" s="109"/>
      <c r="EB259" s="109"/>
      <c r="EC259" s="109"/>
      <c r="ED259" s="109"/>
      <c r="EE259" s="109"/>
      <c r="EF259" s="109"/>
      <c r="EG259" s="109"/>
      <c r="EH259" s="109"/>
      <c r="EI259" s="109"/>
      <c r="EJ259" s="109"/>
      <c r="EK259" s="109"/>
      <c r="EL259" s="109"/>
      <c r="EM259" s="109"/>
      <c r="EN259" s="109"/>
      <c r="EO259" s="109"/>
      <c r="EP259" s="109"/>
      <c r="EQ259" s="109"/>
      <c r="ER259" s="109"/>
      <c r="ES259" s="109"/>
      <c r="ET259" s="109"/>
      <c r="EU259" s="109"/>
      <c r="EV259" s="109"/>
      <c r="EW259" s="109"/>
      <c r="EX259" s="109"/>
      <c r="EY259" s="109"/>
      <c r="EZ259" s="109"/>
      <c r="FA259" s="109"/>
      <c r="FB259" s="109"/>
      <c r="FC259" s="109"/>
      <c r="FD259" s="109"/>
      <c r="FE259" s="109"/>
      <c r="FF259" s="109"/>
      <c r="FG259" s="112" t="s">
        <v>471</v>
      </c>
      <c r="FH259" s="110" t="s">
        <v>364</v>
      </c>
      <c r="FI259" s="111" t="s">
        <v>365</v>
      </c>
      <c r="FJ259" s="111" t="s">
        <v>472</v>
      </c>
      <c r="FK259" s="111" t="s">
        <v>470</v>
      </c>
      <c r="FL259" s="98">
        <f t="shared" si="74"/>
        <v>0</v>
      </c>
      <c r="FM259" s="5" t="s">
        <v>203</v>
      </c>
    </row>
    <row r="260" spans="1:169" s="5" customFormat="1" ht="15" customHeight="1">
      <c r="A260" s="107" t="s">
        <v>368</v>
      </c>
      <c r="B260" s="107" t="s">
        <v>361</v>
      </c>
      <c r="C260" s="107" t="s">
        <v>467</v>
      </c>
      <c r="D260" s="107" t="s">
        <v>64</v>
      </c>
      <c r="E260" s="108" t="s">
        <v>180</v>
      </c>
      <c r="F260" s="107" t="s">
        <v>363</v>
      </c>
      <c r="G260" s="107" t="s">
        <v>862</v>
      </c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99">
        <f>500-500</f>
        <v>0</v>
      </c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  <c r="BH260" s="109"/>
      <c r="BI260" s="109"/>
      <c r="BJ260" s="109"/>
      <c r="BK260" s="109"/>
      <c r="BL260" s="109"/>
      <c r="BM260" s="109"/>
      <c r="BN260" s="109"/>
      <c r="BO260" s="109"/>
      <c r="BP260" s="109"/>
      <c r="BQ260" s="109"/>
      <c r="BR260" s="109"/>
      <c r="BS260" s="109"/>
      <c r="BT260" s="109"/>
      <c r="BU260" s="109"/>
      <c r="BV260" s="109"/>
      <c r="BW260" s="109"/>
      <c r="BX260" s="109"/>
      <c r="BY260" s="109"/>
      <c r="BZ260" s="109"/>
      <c r="CA260" s="109"/>
      <c r="CB260" s="109"/>
      <c r="CC260" s="109"/>
      <c r="CD260" s="109"/>
      <c r="CE260" s="109"/>
      <c r="CF260" s="109"/>
      <c r="CG260" s="109"/>
      <c r="CH260" s="109"/>
      <c r="CI260" s="109"/>
      <c r="CJ260" s="109"/>
      <c r="CK260" s="109"/>
      <c r="CL260" s="109"/>
      <c r="CM260" s="109"/>
      <c r="CN260" s="109"/>
      <c r="CO260" s="109"/>
      <c r="CP260" s="109"/>
      <c r="CQ260" s="109"/>
      <c r="CR260" s="109"/>
      <c r="CS260" s="109"/>
      <c r="CT260" s="109"/>
      <c r="CU260" s="109"/>
      <c r="CV260" s="109"/>
      <c r="CW260" s="109"/>
      <c r="CX260" s="109"/>
      <c r="CY260" s="109"/>
      <c r="CZ260" s="109"/>
      <c r="DA260" s="109"/>
      <c r="DB260" s="109"/>
      <c r="DC260" s="109"/>
      <c r="DD260" s="109"/>
      <c r="DE260" s="109"/>
      <c r="DF260" s="109"/>
      <c r="DG260" s="109"/>
      <c r="DH260" s="109"/>
      <c r="DI260" s="109"/>
      <c r="DJ260" s="109"/>
      <c r="DK260" s="109"/>
      <c r="DL260" s="109"/>
      <c r="DM260" s="109"/>
      <c r="DN260" s="109"/>
      <c r="DO260" s="109"/>
      <c r="DP260" s="109"/>
      <c r="DQ260" s="109"/>
      <c r="DR260" s="109"/>
      <c r="DS260" s="109"/>
      <c r="DT260" s="109"/>
      <c r="DU260" s="109"/>
      <c r="DV260" s="109"/>
      <c r="DW260" s="109"/>
      <c r="DX260" s="109"/>
      <c r="DY260" s="109"/>
      <c r="DZ260" s="109"/>
      <c r="EA260" s="109"/>
      <c r="EB260" s="109"/>
      <c r="EC260" s="109"/>
      <c r="ED260" s="109"/>
      <c r="EE260" s="109"/>
      <c r="EF260" s="109"/>
      <c r="EG260" s="109"/>
      <c r="EH260" s="109"/>
      <c r="EI260" s="109"/>
      <c r="EJ260" s="109"/>
      <c r="EK260" s="109"/>
      <c r="EL260" s="109"/>
      <c r="EM260" s="109"/>
      <c r="EN260" s="109"/>
      <c r="EO260" s="109"/>
      <c r="EP260" s="109"/>
      <c r="EQ260" s="109"/>
      <c r="ER260" s="109"/>
      <c r="ES260" s="109"/>
      <c r="ET260" s="109"/>
      <c r="EU260" s="109"/>
      <c r="EV260" s="109"/>
      <c r="EW260" s="109"/>
      <c r="EX260" s="109"/>
      <c r="EY260" s="109"/>
      <c r="EZ260" s="109"/>
      <c r="FA260" s="109"/>
      <c r="FB260" s="109"/>
      <c r="FC260" s="109"/>
      <c r="FD260" s="109"/>
      <c r="FE260" s="109"/>
      <c r="FF260" s="109"/>
      <c r="FG260" s="112" t="s">
        <v>468</v>
      </c>
      <c r="FH260" s="110" t="s">
        <v>364</v>
      </c>
      <c r="FI260" s="111" t="s">
        <v>365</v>
      </c>
      <c r="FJ260" s="111" t="s">
        <v>473</v>
      </c>
      <c r="FK260" s="111" t="s">
        <v>470</v>
      </c>
      <c r="FL260" s="98">
        <f t="shared" si="74"/>
        <v>0</v>
      </c>
      <c r="FM260" s="5" t="s">
        <v>203</v>
      </c>
    </row>
    <row r="261" spans="1:169" s="5" customFormat="1" ht="15" customHeight="1">
      <c r="A261" s="107" t="s">
        <v>368</v>
      </c>
      <c r="B261" s="107" t="s">
        <v>361</v>
      </c>
      <c r="C261" s="107" t="s">
        <v>467</v>
      </c>
      <c r="D261" s="107" t="s">
        <v>63</v>
      </c>
      <c r="E261" s="108" t="s">
        <v>180</v>
      </c>
      <c r="F261" s="107" t="s">
        <v>363</v>
      </c>
      <c r="G261" s="107" t="s">
        <v>862</v>
      </c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99">
        <f>400-400</f>
        <v>0</v>
      </c>
      <c r="AC261" s="109"/>
      <c r="AD261" s="109"/>
      <c r="AE261" s="109"/>
      <c r="AF261" s="199">
        <f>200-200</f>
        <v>0</v>
      </c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99">
        <f>200-200</f>
        <v>0</v>
      </c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  <c r="BH261" s="109"/>
      <c r="BI261" s="109"/>
      <c r="BJ261" s="109"/>
      <c r="BK261" s="109"/>
      <c r="BL261" s="109"/>
      <c r="BM261" s="109"/>
      <c r="BN261" s="109"/>
      <c r="BO261" s="109"/>
      <c r="BP261" s="109"/>
      <c r="BQ261" s="109"/>
      <c r="BR261" s="109"/>
      <c r="BS261" s="109"/>
      <c r="BT261" s="109"/>
      <c r="BU261" s="109"/>
      <c r="BV261" s="109"/>
      <c r="BW261" s="199">
        <f>200-200</f>
        <v>0</v>
      </c>
      <c r="BX261" s="199">
        <f>200-200</f>
        <v>0</v>
      </c>
      <c r="BY261" s="199">
        <f>100-100</f>
        <v>0</v>
      </c>
      <c r="BZ261" s="109"/>
      <c r="CA261" s="109"/>
      <c r="CB261" s="109"/>
      <c r="CC261" s="109"/>
      <c r="CD261" s="109"/>
      <c r="CE261" s="199">
        <f>50-50</f>
        <v>0</v>
      </c>
      <c r="CF261" s="199">
        <f>50-50</f>
        <v>0</v>
      </c>
      <c r="CG261" s="109"/>
      <c r="CH261" s="109"/>
      <c r="CI261" s="109"/>
      <c r="CJ261" s="109"/>
      <c r="CK261" s="109"/>
      <c r="CL261" s="109"/>
      <c r="CM261" s="199">
        <f>20-20</f>
        <v>0</v>
      </c>
      <c r="CN261" s="109"/>
      <c r="CO261" s="109"/>
      <c r="CP261" s="109"/>
      <c r="CQ261" s="109"/>
      <c r="CR261" s="109"/>
      <c r="CS261" s="109"/>
      <c r="CT261" s="109"/>
      <c r="CU261" s="109"/>
      <c r="CV261" s="109"/>
      <c r="CW261" s="109"/>
      <c r="CX261" s="109"/>
      <c r="CY261" s="109"/>
      <c r="CZ261" s="109"/>
      <c r="DA261" s="109"/>
      <c r="DB261" s="109"/>
      <c r="DC261" s="109"/>
      <c r="DD261" s="109"/>
      <c r="DE261" s="109"/>
      <c r="DF261" s="109"/>
      <c r="DG261" s="109"/>
      <c r="DH261" s="109"/>
      <c r="DI261" s="109"/>
      <c r="DJ261" s="109"/>
      <c r="DK261" s="109"/>
      <c r="DL261" s="109"/>
      <c r="DM261" s="109"/>
      <c r="DN261" s="109"/>
      <c r="DO261" s="109"/>
      <c r="DP261" s="109"/>
      <c r="DQ261" s="109"/>
      <c r="DR261" s="109"/>
      <c r="DS261" s="109"/>
      <c r="DT261" s="109"/>
      <c r="DU261" s="109"/>
      <c r="DV261" s="109"/>
      <c r="DW261" s="109"/>
      <c r="DX261" s="109"/>
      <c r="DY261" s="109"/>
      <c r="DZ261" s="109"/>
      <c r="EA261" s="109"/>
      <c r="EB261" s="109"/>
      <c r="EC261" s="109"/>
      <c r="ED261" s="109"/>
      <c r="EE261" s="109"/>
      <c r="EF261" s="109"/>
      <c r="EG261" s="109"/>
      <c r="EH261" s="109"/>
      <c r="EI261" s="109"/>
      <c r="EJ261" s="109"/>
      <c r="EK261" s="109"/>
      <c r="EL261" s="109"/>
      <c r="EM261" s="109"/>
      <c r="EN261" s="109"/>
      <c r="EO261" s="109"/>
      <c r="EP261" s="109"/>
      <c r="EQ261" s="109"/>
      <c r="ER261" s="109"/>
      <c r="ES261" s="109"/>
      <c r="ET261" s="109"/>
      <c r="EU261" s="109"/>
      <c r="EV261" s="109"/>
      <c r="EW261" s="109"/>
      <c r="EX261" s="109"/>
      <c r="EY261" s="109"/>
      <c r="EZ261" s="109"/>
      <c r="FA261" s="109"/>
      <c r="FB261" s="109"/>
      <c r="FC261" s="109"/>
      <c r="FD261" s="109"/>
      <c r="FE261" s="109"/>
      <c r="FF261" s="109"/>
      <c r="FG261" s="112" t="s">
        <v>468</v>
      </c>
      <c r="FH261" s="110" t="s">
        <v>364</v>
      </c>
      <c r="FI261" s="111" t="s">
        <v>365</v>
      </c>
      <c r="FJ261" s="111" t="s">
        <v>473</v>
      </c>
      <c r="FK261" s="111" t="s">
        <v>470</v>
      </c>
      <c r="FL261" s="98">
        <f t="shared" si="74"/>
        <v>0</v>
      </c>
      <c r="FM261" s="5" t="s">
        <v>203</v>
      </c>
    </row>
    <row r="262" spans="1:169" s="5" customFormat="1" ht="15" customHeight="1">
      <c r="A262" s="107" t="s">
        <v>361</v>
      </c>
      <c r="B262" s="107" t="s">
        <v>361</v>
      </c>
      <c r="C262" s="107" t="s">
        <v>467</v>
      </c>
      <c r="D262" s="107" t="s">
        <v>64</v>
      </c>
      <c r="E262" s="108" t="s">
        <v>181</v>
      </c>
      <c r="F262" s="107" t="s">
        <v>363</v>
      </c>
      <c r="G262" s="107" t="s">
        <v>862</v>
      </c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99">
        <f>150-150</f>
        <v>0</v>
      </c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  <c r="BH262" s="109"/>
      <c r="BI262" s="109"/>
      <c r="BJ262" s="109"/>
      <c r="BK262" s="109"/>
      <c r="BL262" s="109"/>
      <c r="BM262" s="109"/>
      <c r="BN262" s="109"/>
      <c r="BO262" s="109"/>
      <c r="BP262" s="109"/>
      <c r="BQ262" s="109"/>
      <c r="BR262" s="109"/>
      <c r="BS262" s="109"/>
      <c r="BT262" s="109"/>
      <c r="BU262" s="109"/>
      <c r="BV262" s="109"/>
      <c r="BW262" s="109"/>
      <c r="BX262" s="109"/>
      <c r="BY262" s="109"/>
      <c r="BZ262" s="109"/>
      <c r="CA262" s="109"/>
      <c r="CB262" s="109"/>
      <c r="CC262" s="109"/>
      <c r="CD262" s="109"/>
      <c r="CE262" s="109"/>
      <c r="CF262" s="109"/>
      <c r="CG262" s="109"/>
      <c r="CH262" s="109"/>
      <c r="CI262" s="109"/>
      <c r="CJ262" s="109"/>
      <c r="CK262" s="109"/>
      <c r="CL262" s="109"/>
      <c r="CM262" s="109"/>
      <c r="CN262" s="109"/>
      <c r="CO262" s="109"/>
      <c r="CP262" s="109"/>
      <c r="CQ262" s="109"/>
      <c r="CR262" s="109"/>
      <c r="CS262" s="109"/>
      <c r="CT262" s="109"/>
      <c r="CU262" s="109"/>
      <c r="CV262" s="109"/>
      <c r="CW262" s="109"/>
      <c r="CX262" s="109"/>
      <c r="CY262" s="109"/>
      <c r="CZ262" s="109"/>
      <c r="DA262" s="109"/>
      <c r="DB262" s="109"/>
      <c r="DC262" s="109"/>
      <c r="DD262" s="109"/>
      <c r="DE262" s="109"/>
      <c r="DF262" s="109"/>
      <c r="DG262" s="109"/>
      <c r="DH262" s="109"/>
      <c r="DI262" s="109"/>
      <c r="DJ262" s="109"/>
      <c r="DK262" s="109"/>
      <c r="DL262" s="109"/>
      <c r="DM262" s="109"/>
      <c r="DN262" s="109"/>
      <c r="DO262" s="109"/>
      <c r="DP262" s="109"/>
      <c r="DQ262" s="109"/>
      <c r="DR262" s="109"/>
      <c r="DS262" s="109"/>
      <c r="DT262" s="109"/>
      <c r="DU262" s="109"/>
      <c r="DV262" s="109"/>
      <c r="DW262" s="109"/>
      <c r="DX262" s="109"/>
      <c r="DY262" s="109"/>
      <c r="DZ262" s="109"/>
      <c r="EA262" s="109"/>
      <c r="EB262" s="109"/>
      <c r="EC262" s="109"/>
      <c r="ED262" s="109"/>
      <c r="EE262" s="109"/>
      <c r="EF262" s="109"/>
      <c r="EG262" s="109"/>
      <c r="EH262" s="109"/>
      <c r="EI262" s="109"/>
      <c r="EJ262" s="109"/>
      <c r="EK262" s="109"/>
      <c r="EL262" s="109"/>
      <c r="EM262" s="109"/>
      <c r="EN262" s="109"/>
      <c r="EO262" s="109"/>
      <c r="EP262" s="109"/>
      <c r="EQ262" s="109"/>
      <c r="ER262" s="109"/>
      <c r="ES262" s="109"/>
      <c r="ET262" s="109"/>
      <c r="EU262" s="109"/>
      <c r="EV262" s="109"/>
      <c r="EW262" s="109"/>
      <c r="EX262" s="109"/>
      <c r="EY262" s="109"/>
      <c r="EZ262" s="109"/>
      <c r="FA262" s="109"/>
      <c r="FB262" s="109"/>
      <c r="FC262" s="109"/>
      <c r="FD262" s="109"/>
      <c r="FE262" s="109"/>
      <c r="FF262" s="109"/>
      <c r="FG262" s="112" t="s">
        <v>471</v>
      </c>
      <c r="FH262" s="110" t="s">
        <v>364</v>
      </c>
      <c r="FI262" s="111" t="s">
        <v>365</v>
      </c>
      <c r="FJ262" s="111" t="s">
        <v>474</v>
      </c>
      <c r="FK262" s="111" t="s">
        <v>470</v>
      </c>
      <c r="FL262" s="98">
        <f t="shared" si="74"/>
        <v>0</v>
      </c>
      <c r="FM262" s="5" t="s">
        <v>203</v>
      </c>
    </row>
    <row r="263" spans="1:169" s="5" customFormat="1" ht="15" customHeight="1">
      <c r="A263" s="107" t="s">
        <v>361</v>
      </c>
      <c r="B263" s="107" t="s">
        <v>361</v>
      </c>
      <c r="C263" s="107" t="s">
        <v>467</v>
      </c>
      <c r="D263" s="107" t="s">
        <v>63</v>
      </c>
      <c r="E263" s="108" t="s">
        <v>181</v>
      </c>
      <c r="F263" s="107" t="s">
        <v>363</v>
      </c>
      <c r="G263" s="107" t="s">
        <v>862</v>
      </c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99">
        <f>800-800</f>
        <v>0</v>
      </c>
      <c r="AC263" s="199">
        <f>100-100</f>
        <v>0</v>
      </c>
      <c r="AD263" s="109"/>
      <c r="AE263" s="109"/>
      <c r="AF263" s="199">
        <f>400-400</f>
        <v>0</v>
      </c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99">
        <f>60-60</f>
        <v>0</v>
      </c>
      <c r="AS263" s="109"/>
      <c r="AT263" s="199">
        <f>2000-2000</f>
        <v>0</v>
      </c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  <c r="BH263" s="109"/>
      <c r="BI263" s="109"/>
      <c r="BJ263" s="109"/>
      <c r="BK263" s="109"/>
      <c r="BL263" s="109"/>
      <c r="BM263" s="109"/>
      <c r="BN263" s="109"/>
      <c r="BO263" s="109"/>
      <c r="BP263" s="109"/>
      <c r="BQ263" s="109"/>
      <c r="BR263" s="109"/>
      <c r="BS263" s="109"/>
      <c r="BT263" s="109"/>
      <c r="BU263" s="109"/>
      <c r="BV263" s="199">
        <f>200-200</f>
        <v>0</v>
      </c>
      <c r="BW263" s="199">
        <f>2000-2000</f>
        <v>0</v>
      </c>
      <c r="BX263" s="199">
        <f>1000-1000</f>
        <v>0</v>
      </c>
      <c r="BY263" s="199">
        <f>1000-1000</f>
        <v>0</v>
      </c>
      <c r="BZ263" s="199">
        <f>200-200</f>
        <v>0</v>
      </c>
      <c r="CA263" s="109"/>
      <c r="CB263" s="199">
        <f>300-300</f>
        <v>0</v>
      </c>
      <c r="CC263" s="199">
        <f>100-100</f>
        <v>0</v>
      </c>
      <c r="CD263" s="199">
        <f>300-300</f>
        <v>0</v>
      </c>
      <c r="CE263" s="199">
        <f>300-300</f>
        <v>0</v>
      </c>
      <c r="CF263" s="199">
        <f>200-200</f>
        <v>0</v>
      </c>
      <c r="CG263" s="199">
        <f>200-200</f>
        <v>0</v>
      </c>
      <c r="CH263" s="109"/>
      <c r="CI263" s="109"/>
      <c r="CJ263" s="109"/>
      <c r="CK263" s="109"/>
      <c r="CL263" s="109"/>
      <c r="CM263" s="199">
        <f>200-200</f>
        <v>0</v>
      </c>
      <c r="CN263" s="199">
        <f>400-400</f>
        <v>0</v>
      </c>
      <c r="CO263" s="109"/>
      <c r="CP263" s="109"/>
      <c r="CQ263" s="109"/>
      <c r="CR263" s="109"/>
      <c r="CS263" s="109"/>
      <c r="CT263" s="109"/>
      <c r="CU263" s="109"/>
      <c r="CV263" s="109"/>
      <c r="CW263" s="109"/>
      <c r="CX263" s="109"/>
      <c r="CY263" s="109"/>
      <c r="CZ263" s="109"/>
      <c r="DA263" s="109"/>
      <c r="DB263" s="109"/>
      <c r="DC263" s="109"/>
      <c r="DD263" s="199">
        <f>20-20</f>
        <v>0</v>
      </c>
      <c r="DE263" s="199">
        <f>20-20</f>
        <v>0</v>
      </c>
      <c r="DF263" s="109"/>
      <c r="DG263" s="109"/>
      <c r="DH263" s="109"/>
      <c r="DI263" s="109"/>
      <c r="DJ263" s="109"/>
      <c r="DK263" s="109"/>
      <c r="DL263" s="109"/>
      <c r="DM263" s="109"/>
      <c r="DN263" s="109"/>
      <c r="DO263" s="109"/>
      <c r="DP263" s="109"/>
      <c r="DQ263" s="109"/>
      <c r="DR263" s="109"/>
      <c r="DS263" s="109"/>
      <c r="DT263" s="109"/>
      <c r="DU263" s="109"/>
      <c r="DV263" s="109"/>
      <c r="DW263" s="109"/>
      <c r="DX263" s="109"/>
      <c r="DY263" s="109"/>
      <c r="DZ263" s="109"/>
      <c r="EA263" s="109"/>
      <c r="EB263" s="109"/>
      <c r="EC263" s="109"/>
      <c r="ED263" s="109"/>
      <c r="EE263" s="109"/>
      <c r="EF263" s="109"/>
      <c r="EG263" s="109"/>
      <c r="EH263" s="109"/>
      <c r="EI263" s="109"/>
      <c r="EJ263" s="109"/>
      <c r="EK263" s="109"/>
      <c r="EL263" s="109"/>
      <c r="EM263" s="109"/>
      <c r="EN263" s="109"/>
      <c r="EO263" s="109"/>
      <c r="EP263" s="109"/>
      <c r="EQ263" s="109"/>
      <c r="ER263" s="109"/>
      <c r="ES263" s="109"/>
      <c r="ET263" s="109"/>
      <c r="EU263" s="109"/>
      <c r="EV263" s="109"/>
      <c r="EW263" s="109"/>
      <c r="EX263" s="109"/>
      <c r="EY263" s="109"/>
      <c r="EZ263" s="109"/>
      <c r="FA263" s="109"/>
      <c r="FB263" s="109"/>
      <c r="FC263" s="109"/>
      <c r="FD263" s="109"/>
      <c r="FE263" s="109"/>
      <c r="FF263" s="109"/>
      <c r="FG263" s="112" t="s">
        <v>471</v>
      </c>
      <c r="FH263" s="110" t="s">
        <v>364</v>
      </c>
      <c r="FI263" s="111" t="s">
        <v>365</v>
      </c>
      <c r="FJ263" s="111" t="s">
        <v>474</v>
      </c>
      <c r="FK263" s="111" t="s">
        <v>470</v>
      </c>
      <c r="FL263" s="98">
        <f t="shared" si="74"/>
        <v>0</v>
      </c>
      <c r="FM263" s="5" t="s">
        <v>203</v>
      </c>
    </row>
    <row r="264" spans="1:169" s="5" customFormat="1" ht="15" customHeight="1">
      <c r="A264" s="107"/>
      <c r="B264" s="107"/>
      <c r="C264" s="107"/>
      <c r="D264" s="107"/>
      <c r="E264" s="108"/>
      <c r="F264" s="107"/>
      <c r="G264" s="107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  <c r="BH264" s="109"/>
      <c r="BI264" s="109"/>
      <c r="BJ264" s="109"/>
      <c r="BK264" s="109"/>
      <c r="BL264" s="109"/>
      <c r="BM264" s="109"/>
      <c r="BN264" s="109"/>
      <c r="BO264" s="109"/>
      <c r="BP264" s="109"/>
      <c r="BQ264" s="109"/>
      <c r="BR264" s="109"/>
      <c r="BS264" s="109"/>
      <c r="BT264" s="109"/>
      <c r="BU264" s="109"/>
      <c r="BV264" s="109"/>
      <c r="BW264" s="109"/>
      <c r="BX264" s="109"/>
      <c r="BY264" s="109"/>
      <c r="BZ264" s="109"/>
      <c r="CA264" s="109"/>
      <c r="CB264" s="109"/>
      <c r="CC264" s="109"/>
      <c r="CD264" s="109"/>
      <c r="CE264" s="109"/>
      <c r="CF264" s="109"/>
      <c r="CG264" s="109"/>
      <c r="CH264" s="109"/>
      <c r="CI264" s="109"/>
      <c r="CJ264" s="109"/>
      <c r="CK264" s="109"/>
      <c r="CL264" s="109"/>
      <c r="CM264" s="109"/>
      <c r="CN264" s="109"/>
      <c r="CO264" s="109"/>
      <c r="CP264" s="109"/>
      <c r="CQ264" s="109"/>
      <c r="CR264" s="109"/>
      <c r="CS264" s="109"/>
      <c r="CT264" s="109"/>
      <c r="CU264" s="109"/>
      <c r="CV264" s="109"/>
      <c r="CW264" s="109"/>
      <c r="CX264" s="109"/>
      <c r="CY264" s="109"/>
      <c r="CZ264" s="109"/>
      <c r="DA264" s="109"/>
      <c r="DB264" s="109"/>
      <c r="DC264" s="109"/>
      <c r="DD264" s="109"/>
      <c r="DE264" s="109"/>
      <c r="DF264" s="109"/>
      <c r="DG264" s="109"/>
      <c r="DH264" s="109"/>
      <c r="DI264" s="109"/>
      <c r="DJ264" s="109"/>
      <c r="DK264" s="109"/>
      <c r="DL264" s="109"/>
      <c r="DM264" s="109"/>
      <c r="DN264" s="109"/>
      <c r="DO264" s="109"/>
      <c r="DP264" s="109"/>
      <c r="DQ264" s="109"/>
      <c r="DR264" s="109"/>
      <c r="DS264" s="109"/>
      <c r="DT264" s="109"/>
      <c r="DU264" s="109"/>
      <c r="DV264" s="109"/>
      <c r="DW264" s="109"/>
      <c r="DX264" s="109"/>
      <c r="DY264" s="109"/>
      <c r="DZ264" s="109"/>
      <c r="EA264" s="109"/>
      <c r="EB264" s="109"/>
      <c r="EC264" s="109"/>
      <c r="ED264" s="109"/>
      <c r="EE264" s="109"/>
      <c r="EF264" s="109"/>
      <c r="EG264" s="109"/>
      <c r="EH264" s="109"/>
      <c r="EI264" s="109"/>
      <c r="EJ264" s="109"/>
      <c r="EK264" s="109"/>
      <c r="EL264" s="109"/>
      <c r="EM264" s="109"/>
      <c r="EN264" s="109"/>
      <c r="EO264" s="109"/>
      <c r="EP264" s="109"/>
      <c r="EQ264" s="109"/>
      <c r="ER264" s="109"/>
      <c r="ES264" s="109"/>
      <c r="ET264" s="109"/>
      <c r="EU264" s="109"/>
      <c r="EV264" s="109"/>
      <c r="EW264" s="109"/>
      <c r="EX264" s="109"/>
      <c r="EY264" s="109"/>
      <c r="EZ264" s="109"/>
      <c r="FA264" s="109"/>
      <c r="FB264" s="109"/>
      <c r="FC264" s="109"/>
      <c r="FD264" s="109"/>
      <c r="FE264" s="109"/>
      <c r="FF264" s="109"/>
      <c r="FG264" s="112"/>
      <c r="FH264" s="110"/>
      <c r="FI264" s="111"/>
      <c r="FJ264" s="111"/>
      <c r="FK264" s="111"/>
      <c r="FL264" s="98">
        <f t="shared" si="74"/>
        <v>0</v>
      </c>
    </row>
    <row r="265" spans="1:169" s="5" customFormat="1" ht="15" customHeight="1">
      <c r="A265" s="107"/>
      <c r="B265" s="107"/>
      <c r="C265" s="107"/>
      <c r="D265" s="107"/>
      <c r="E265" s="108"/>
      <c r="F265" s="107"/>
      <c r="G265" s="107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  <c r="BH265" s="109"/>
      <c r="BI265" s="109"/>
      <c r="BJ265" s="109"/>
      <c r="BK265" s="109"/>
      <c r="BL265" s="109"/>
      <c r="BM265" s="109"/>
      <c r="BN265" s="109"/>
      <c r="BO265" s="109"/>
      <c r="BP265" s="109"/>
      <c r="BQ265" s="109"/>
      <c r="BR265" s="109"/>
      <c r="BS265" s="109"/>
      <c r="BT265" s="109"/>
      <c r="BU265" s="109"/>
      <c r="BV265" s="109"/>
      <c r="BW265" s="109"/>
      <c r="BX265" s="109"/>
      <c r="BY265" s="109"/>
      <c r="BZ265" s="109"/>
      <c r="CA265" s="109"/>
      <c r="CB265" s="109"/>
      <c r="CC265" s="109"/>
      <c r="CD265" s="109"/>
      <c r="CE265" s="109"/>
      <c r="CF265" s="109"/>
      <c r="CG265" s="109"/>
      <c r="CH265" s="109"/>
      <c r="CI265" s="109"/>
      <c r="CJ265" s="109"/>
      <c r="CK265" s="109"/>
      <c r="CL265" s="109"/>
      <c r="CM265" s="109"/>
      <c r="CN265" s="109"/>
      <c r="CO265" s="109"/>
      <c r="CP265" s="109"/>
      <c r="CQ265" s="109"/>
      <c r="CR265" s="109"/>
      <c r="CS265" s="109"/>
      <c r="CT265" s="109"/>
      <c r="CU265" s="109"/>
      <c r="CV265" s="109"/>
      <c r="CW265" s="109"/>
      <c r="CX265" s="109"/>
      <c r="CY265" s="109"/>
      <c r="CZ265" s="109"/>
      <c r="DA265" s="109"/>
      <c r="DB265" s="109"/>
      <c r="DC265" s="109"/>
      <c r="DD265" s="109"/>
      <c r="DE265" s="109"/>
      <c r="DF265" s="109"/>
      <c r="DG265" s="109"/>
      <c r="DH265" s="109"/>
      <c r="DI265" s="109"/>
      <c r="DJ265" s="109"/>
      <c r="DK265" s="109"/>
      <c r="DL265" s="109"/>
      <c r="DM265" s="109"/>
      <c r="DN265" s="109"/>
      <c r="DO265" s="109"/>
      <c r="DP265" s="109"/>
      <c r="DQ265" s="109"/>
      <c r="DR265" s="109"/>
      <c r="DS265" s="109"/>
      <c r="DT265" s="109"/>
      <c r="DU265" s="109"/>
      <c r="DV265" s="109"/>
      <c r="DW265" s="109"/>
      <c r="DX265" s="109"/>
      <c r="DY265" s="109"/>
      <c r="DZ265" s="109"/>
      <c r="EA265" s="109"/>
      <c r="EB265" s="109"/>
      <c r="EC265" s="109"/>
      <c r="ED265" s="109"/>
      <c r="EE265" s="109"/>
      <c r="EF265" s="109"/>
      <c r="EG265" s="109"/>
      <c r="EH265" s="109"/>
      <c r="EI265" s="109"/>
      <c r="EJ265" s="109"/>
      <c r="EK265" s="109"/>
      <c r="EL265" s="109"/>
      <c r="EM265" s="109"/>
      <c r="EN265" s="109"/>
      <c r="EO265" s="109"/>
      <c r="EP265" s="109"/>
      <c r="EQ265" s="109"/>
      <c r="ER265" s="109"/>
      <c r="ES265" s="109"/>
      <c r="ET265" s="109"/>
      <c r="EU265" s="109"/>
      <c r="EV265" s="109"/>
      <c r="EW265" s="109"/>
      <c r="EX265" s="109"/>
      <c r="EY265" s="109"/>
      <c r="EZ265" s="109"/>
      <c r="FA265" s="109"/>
      <c r="FB265" s="109"/>
      <c r="FC265" s="109"/>
      <c r="FD265" s="109"/>
      <c r="FE265" s="109"/>
      <c r="FF265" s="109"/>
      <c r="FG265" s="112"/>
      <c r="FH265" s="110"/>
      <c r="FI265" s="111"/>
      <c r="FJ265" s="111"/>
      <c r="FK265" s="111"/>
      <c r="FL265" s="98">
        <f t="shared" si="74"/>
        <v>0</v>
      </c>
    </row>
    <row r="266" spans="1:169" ht="18" customHeight="1">
      <c r="A266" s="79"/>
      <c r="B266" s="15"/>
      <c r="C266" s="15"/>
      <c r="D266" s="34"/>
      <c r="E266" s="16" t="s">
        <v>5</v>
      </c>
      <c r="F266" s="16"/>
      <c r="G266" s="24"/>
      <c r="H266" s="24">
        <f t="shared" ref="H266:AM266" si="75">SUM(H255:H265)</f>
        <v>0</v>
      </c>
      <c r="I266" s="24">
        <f t="shared" si="75"/>
        <v>0</v>
      </c>
      <c r="J266" s="24">
        <f t="shared" si="75"/>
        <v>0</v>
      </c>
      <c r="K266" s="24">
        <f t="shared" si="75"/>
        <v>0</v>
      </c>
      <c r="L266" s="24">
        <f t="shared" si="75"/>
        <v>0</v>
      </c>
      <c r="M266" s="24">
        <f t="shared" si="75"/>
        <v>0</v>
      </c>
      <c r="N266" s="24">
        <f t="shared" si="75"/>
        <v>0</v>
      </c>
      <c r="O266" s="24">
        <f t="shared" si="75"/>
        <v>0</v>
      </c>
      <c r="P266" s="24">
        <f t="shared" si="75"/>
        <v>0</v>
      </c>
      <c r="Q266" s="24">
        <f t="shared" si="75"/>
        <v>0</v>
      </c>
      <c r="R266" s="24">
        <f t="shared" si="75"/>
        <v>0</v>
      </c>
      <c r="S266" s="24">
        <f t="shared" si="75"/>
        <v>0</v>
      </c>
      <c r="T266" s="24">
        <f t="shared" si="75"/>
        <v>0</v>
      </c>
      <c r="U266" s="24">
        <f t="shared" si="75"/>
        <v>0</v>
      </c>
      <c r="V266" s="24">
        <f t="shared" si="75"/>
        <v>0</v>
      </c>
      <c r="W266" s="24">
        <f t="shared" si="75"/>
        <v>0</v>
      </c>
      <c r="X266" s="24">
        <f t="shared" si="75"/>
        <v>0</v>
      </c>
      <c r="Y266" s="24">
        <f t="shared" si="75"/>
        <v>0</v>
      </c>
      <c r="Z266" s="24">
        <f t="shared" si="75"/>
        <v>0</v>
      </c>
      <c r="AA266" s="24">
        <f t="shared" si="75"/>
        <v>0</v>
      </c>
      <c r="AB266" s="24">
        <f t="shared" si="75"/>
        <v>0</v>
      </c>
      <c r="AC266" s="24">
        <f t="shared" si="75"/>
        <v>0</v>
      </c>
      <c r="AD266" s="24">
        <f t="shared" si="75"/>
        <v>0</v>
      </c>
      <c r="AE266" s="24">
        <f t="shared" si="75"/>
        <v>0</v>
      </c>
      <c r="AF266" s="24">
        <f t="shared" si="75"/>
        <v>0</v>
      </c>
      <c r="AG266" s="24">
        <f t="shared" si="75"/>
        <v>0</v>
      </c>
      <c r="AH266" s="24">
        <f t="shared" si="75"/>
        <v>0</v>
      </c>
      <c r="AI266" s="24">
        <f t="shared" si="75"/>
        <v>0</v>
      </c>
      <c r="AJ266" s="24">
        <f t="shared" si="75"/>
        <v>0</v>
      </c>
      <c r="AK266" s="24">
        <f t="shared" si="75"/>
        <v>0</v>
      </c>
      <c r="AL266" s="24">
        <f t="shared" si="75"/>
        <v>0</v>
      </c>
      <c r="AM266" s="24">
        <f t="shared" si="75"/>
        <v>0</v>
      </c>
      <c r="AN266" s="24">
        <f t="shared" ref="AN266:BS266" si="76">SUM(AN255:AN265)</f>
        <v>0</v>
      </c>
      <c r="AO266" s="24">
        <f t="shared" si="76"/>
        <v>0</v>
      </c>
      <c r="AP266" s="24">
        <f t="shared" si="76"/>
        <v>0</v>
      </c>
      <c r="AQ266" s="24">
        <f t="shared" si="76"/>
        <v>0</v>
      </c>
      <c r="AR266" s="24">
        <f t="shared" si="76"/>
        <v>0</v>
      </c>
      <c r="AS266" s="24">
        <f t="shared" si="76"/>
        <v>0</v>
      </c>
      <c r="AT266" s="24">
        <f t="shared" si="76"/>
        <v>0</v>
      </c>
      <c r="AU266" s="24">
        <f t="shared" si="76"/>
        <v>0</v>
      </c>
      <c r="AV266" s="24">
        <f t="shared" si="76"/>
        <v>0</v>
      </c>
      <c r="AW266" s="24">
        <f t="shared" si="76"/>
        <v>0</v>
      </c>
      <c r="AX266" s="24">
        <f t="shared" si="76"/>
        <v>0</v>
      </c>
      <c r="AY266" s="24">
        <f t="shared" si="76"/>
        <v>0</v>
      </c>
      <c r="AZ266" s="24">
        <f t="shared" si="76"/>
        <v>0</v>
      </c>
      <c r="BA266" s="24">
        <f t="shared" si="76"/>
        <v>0</v>
      </c>
      <c r="BB266" s="24">
        <f t="shared" si="76"/>
        <v>0</v>
      </c>
      <c r="BC266" s="24">
        <f t="shared" si="76"/>
        <v>0</v>
      </c>
      <c r="BD266" s="24">
        <f t="shared" si="76"/>
        <v>0</v>
      </c>
      <c r="BE266" s="24">
        <f t="shared" si="76"/>
        <v>0</v>
      </c>
      <c r="BF266" s="24">
        <f t="shared" si="76"/>
        <v>0</v>
      </c>
      <c r="BG266" s="24">
        <f t="shared" si="76"/>
        <v>0</v>
      </c>
      <c r="BH266" s="24">
        <f t="shared" si="76"/>
        <v>0</v>
      </c>
      <c r="BI266" s="24">
        <f t="shared" si="76"/>
        <v>0</v>
      </c>
      <c r="BJ266" s="24">
        <f t="shared" si="76"/>
        <v>0</v>
      </c>
      <c r="BK266" s="24">
        <f t="shared" si="76"/>
        <v>0</v>
      </c>
      <c r="BL266" s="24">
        <f t="shared" si="76"/>
        <v>0</v>
      </c>
      <c r="BM266" s="24">
        <f t="shared" si="76"/>
        <v>0</v>
      </c>
      <c r="BN266" s="24">
        <f t="shared" si="76"/>
        <v>0</v>
      </c>
      <c r="BO266" s="24">
        <f t="shared" si="76"/>
        <v>0</v>
      </c>
      <c r="BP266" s="24">
        <f t="shared" si="76"/>
        <v>0</v>
      </c>
      <c r="BQ266" s="24">
        <f t="shared" si="76"/>
        <v>0</v>
      </c>
      <c r="BR266" s="24">
        <f t="shared" si="76"/>
        <v>0</v>
      </c>
      <c r="BS266" s="24">
        <f t="shared" si="76"/>
        <v>0</v>
      </c>
      <c r="BT266" s="24">
        <f t="shared" ref="BT266:CY266" si="77">SUM(BT255:BT265)</f>
        <v>0</v>
      </c>
      <c r="BU266" s="24">
        <f t="shared" si="77"/>
        <v>0</v>
      </c>
      <c r="BV266" s="24">
        <f t="shared" si="77"/>
        <v>0</v>
      </c>
      <c r="BW266" s="24">
        <f t="shared" si="77"/>
        <v>0</v>
      </c>
      <c r="BX266" s="24">
        <f t="shared" si="77"/>
        <v>0</v>
      </c>
      <c r="BY266" s="24">
        <f t="shared" si="77"/>
        <v>0</v>
      </c>
      <c r="BZ266" s="24">
        <f t="shared" si="77"/>
        <v>0</v>
      </c>
      <c r="CA266" s="24">
        <f t="shared" si="77"/>
        <v>0</v>
      </c>
      <c r="CB266" s="24">
        <f t="shared" si="77"/>
        <v>0</v>
      </c>
      <c r="CC266" s="24">
        <f t="shared" si="77"/>
        <v>0</v>
      </c>
      <c r="CD266" s="24">
        <f t="shared" si="77"/>
        <v>0</v>
      </c>
      <c r="CE266" s="24">
        <f t="shared" si="77"/>
        <v>0</v>
      </c>
      <c r="CF266" s="24">
        <f t="shared" si="77"/>
        <v>0</v>
      </c>
      <c r="CG266" s="24">
        <f t="shared" si="77"/>
        <v>0</v>
      </c>
      <c r="CH266" s="24">
        <f t="shared" si="77"/>
        <v>0</v>
      </c>
      <c r="CI266" s="24">
        <f t="shared" si="77"/>
        <v>0</v>
      </c>
      <c r="CJ266" s="24">
        <f t="shared" si="77"/>
        <v>0</v>
      </c>
      <c r="CK266" s="24">
        <f t="shared" si="77"/>
        <v>0</v>
      </c>
      <c r="CL266" s="24">
        <f t="shared" si="77"/>
        <v>0</v>
      </c>
      <c r="CM266" s="24">
        <f t="shared" si="77"/>
        <v>0</v>
      </c>
      <c r="CN266" s="24">
        <f t="shared" si="77"/>
        <v>0</v>
      </c>
      <c r="CO266" s="24">
        <f t="shared" si="77"/>
        <v>0</v>
      </c>
      <c r="CP266" s="24">
        <f t="shared" si="77"/>
        <v>0</v>
      </c>
      <c r="CQ266" s="24">
        <f t="shared" si="77"/>
        <v>0</v>
      </c>
      <c r="CR266" s="24">
        <f t="shared" si="77"/>
        <v>0</v>
      </c>
      <c r="CS266" s="24">
        <f t="shared" si="77"/>
        <v>0</v>
      </c>
      <c r="CT266" s="24">
        <f t="shared" si="77"/>
        <v>0</v>
      </c>
      <c r="CU266" s="24">
        <f t="shared" si="77"/>
        <v>0</v>
      </c>
      <c r="CV266" s="24">
        <f t="shared" si="77"/>
        <v>0</v>
      </c>
      <c r="CW266" s="24">
        <f t="shared" si="77"/>
        <v>0</v>
      </c>
      <c r="CX266" s="24">
        <f t="shared" si="77"/>
        <v>0</v>
      </c>
      <c r="CY266" s="24">
        <f t="shared" si="77"/>
        <v>0</v>
      </c>
      <c r="CZ266" s="24">
        <f t="shared" ref="CZ266:EE266" si="78">SUM(CZ255:CZ265)</f>
        <v>0</v>
      </c>
      <c r="DA266" s="24">
        <f t="shared" si="78"/>
        <v>0</v>
      </c>
      <c r="DB266" s="24">
        <f t="shared" si="78"/>
        <v>0</v>
      </c>
      <c r="DC266" s="24">
        <f t="shared" si="78"/>
        <v>0</v>
      </c>
      <c r="DD266" s="24">
        <f t="shared" si="78"/>
        <v>0</v>
      </c>
      <c r="DE266" s="24">
        <f t="shared" si="78"/>
        <v>0</v>
      </c>
      <c r="DF266" s="24">
        <f t="shared" si="78"/>
        <v>0</v>
      </c>
      <c r="DG266" s="24">
        <f t="shared" si="78"/>
        <v>0</v>
      </c>
      <c r="DH266" s="24">
        <f t="shared" si="78"/>
        <v>0</v>
      </c>
      <c r="DI266" s="24">
        <f t="shared" si="78"/>
        <v>0</v>
      </c>
      <c r="DJ266" s="24">
        <f t="shared" si="78"/>
        <v>0</v>
      </c>
      <c r="DK266" s="24">
        <f t="shared" si="78"/>
        <v>0</v>
      </c>
      <c r="DL266" s="24">
        <f t="shared" si="78"/>
        <v>0</v>
      </c>
      <c r="DM266" s="24">
        <f t="shared" si="78"/>
        <v>0</v>
      </c>
      <c r="DN266" s="24">
        <f t="shared" si="78"/>
        <v>0</v>
      </c>
      <c r="DO266" s="24">
        <f t="shared" si="78"/>
        <v>0</v>
      </c>
      <c r="DP266" s="24">
        <f t="shared" si="78"/>
        <v>0</v>
      </c>
      <c r="DQ266" s="24">
        <f t="shared" si="78"/>
        <v>0</v>
      </c>
      <c r="DR266" s="24">
        <f t="shared" si="78"/>
        <v>0</v>
      </c>
      <c r="DS266" s="24">
        <f t="shared" si="78"/>
        <v>0</v>
      </c>
      <c r="DT266" s="24">
        <f t="shared" si="78"/>
        <v>0</v>
      </c>
      <c r="DU266" s="24">
        <f t="shared" si="78"/>
        <v>0</v>
      </c>
      <c r="DV266" s="24">
        <f t="shared" si="78"/>
        <v>0</v>
      </c>
      <c r="DW266" s="24">
        <f t="shared" si="78"/>
        <v>0</v>
      </c>
      <c r="DX266" s="24">
        <f t="shared" si="78"/>
        <v>0</v>
      </c>
      <c r="DY266" s="24">
        <f t="shared" si="78"/>
        <v>0</v>
      </c>
      <c r="DZ266" s="24">
        <f t="shared" si="78"/>
        <v>0</v>
      </c>
      <c r="EA266" s="24">
        <f t="shared" si="78"/>
        <v>0</v>
      </c>
      <c r="EB266" s="24">
        <f t="shared" si="78"/>
        <v>0</v>
      </c>
      <c r="EC266" s="24">
        <f t="shared" si="78"/>
        <v>0</v>
      </c>
      <c r="ED266" s="24">
        <f t="shared" si="78"/>
        <v>0</v>
      </c>
      <c r="EE266" s="24">
        <f t="shared" si="78"/>
        <v>0</v>
      </c>
      <c r="EF266" s="24">
        <f t="shared" ref="EF266:FF266" si="79">SUM(EF255:EF265)</f>
        <v>0</v>
      </c>
      <c r="EG266" s="24">
        <f t="shared" si="79"/>
        <v>0</v>
      </c>
      <c r="EH266" s="24">
        <f t="shared" si="79"/>
        <v>0</v>
      </c>
      <c r="EI266" s="24">
        <f t="shared" si="79"/>
        <v>0</v>
      </c>
      <c r="EJ266" s="24">
        <f t="shared" si="79"/>
        <v>0</v>
      </c>
      <c r="EK266" s="24">
        <f t="shared" si="79"/>
        <v>0</v>
      </c>
      <c r="EL266" s="24">
        <f t="shared" si="79"/>
        <v>0</v>
      </c>
      <c r="EM266" s="24">
        <f t="shared" si="79"/>
        <v>0</v>
      </c>
      <c r="EN266" s="24">
        <f t="shared" si="79"/>
        <v>0</v>
      </c>
      <c r="EO266" s="24">
        <f t="shared" si="79"/>
        <v>0</v>
      </c>
      <c r="EP266" s="24">
        <f t="shared" si="79"/>
        <v>0</v>
      </c>
      <c r="EQ266" s="24">
        <f t="shared" si="79"/>
        <v>0</v>
      </c>
      <c r="ER266" s="24">
        <f t="shared" si="79"/>
        <v>0</v>
      </c>
      <c r="ES266" s="24">
        <f t="shared" si="79"/>
        <v>0</v>
      </c>
      <c r="ET266" s="24">
        <f t="shared" si="79"/>
        <v>0</v>
      </c>
      <c r="EU266" s="24">
        <f t="shared" si="79"/>
        <v>0</v>
      </c>
      <c r="EV266" s="24">
        <f t="shared" si="79"/>
        <v>0</v>
      </c>
      <c r="EW266" s="24">
        <f t="shared" si="79"/>
        <v>0</v>
      </c>
      <c r="EX266" s="24">
        <f t="shared" si="79"/>
        <v>0</v>
      </c>
      <c r="EY266" s="24">
        <f t="shared" si="79"/>
        <v>0</v>
      </c>
      <c r="EZ266" s="24">
        <f t="shared" si="79"/>
        <v>0</v>
      </c>
      <c r="FA266" s="24">
        <f t="shared" si="79"/>
        <v>0</v>
      </c>
      <c r="FB266" s="24">
        <f t="shared" si="79"/>
        <v>0</v>
      </c>
      <c r="FC266" s="24">
        <f t="shared" si="79"/>
        <v>0</v>
      </c>
      <c r="FD266" s="24">
        <f t="shared" si="79"/>
        <v>0</v>
      </c>
      <c r="FE266" s="24">
        <f t="shared" si="79"/>
        <v>0</v>
      </c>
      <c r="FF266" s="24">
        <f t="shared" si="79"/>
        <v>0</v>
      </c>
      <c r="FG266" s="117"/>
      <c r="FH266" s="40">
        <f>SUM(H266:FF266)</f>
        <v>0</v>
      </c>
      <c r="FI266" s="31"/>
      <c r="FJ266" s="32"/>
      <c r="FK266" s="32"/>
      <c r="FL266" s="24">
        <f>SUM(FL256:FL265)</f>
        <v>0</v>
      </c>
      <c r="FM266" s="5"/>
    </row>
    <row r="267" spans="1:169" s="12" customFormat="1" ht="17.55" customHeight="1">
      <c r="A267" s="80"/>
      <c r="B267" s="9"/>
      <c r="C267" s="9"/>
      <c r="D267" s="35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119"/>
      <c r="FH267" s="10"/>
      <c r="FI267" s="14"/>
      <c r="FJ267" s="9"/>
      <c r="FK267" s="9"/>
      <c r="FL267" s="9"/>
      <c r="FM267" s="5"/>
    </row>
    <row r="268" spans="1:169" s="134" customFormat="1" ht="32.4">
      <c r="A268" s="129" t="s">
        <v>12</v>
      </c>
      <c r="B268" s="130" t="s">
        <v>47</v>
      </c>
      <c r="C268" s="130" t="s">
        <v>20</v>
      </c>
      <c r="D268" s="130" t="s">
        <v>14</v>
      </c>
      <c r="E268" s="131" t="s">
        <v>31</v>
      </c>
      <c r="F268" s="131"/>
      <c r="G268" s="131"/>
      <c r="H268" s="135" t="str">
        <f t="shared" ref="H268:FF268" si="80">+H$6</f>
        <v>ANVLINK-00</v>
      </c>
      <c r="I268" s="135" t="str">
        <f t="shared" si="80"/>
        <v>N1030D2L-00</v>
      </c>
      <c r="J268" s="135" t="str">
        <f t="shared" si="80"/>
        <v>N1030L2L-00</v>
      </c>
      <c r="K268" s="135" t="str">
        <f t="shared" si="80"/>
        <v>N1030O2I-00</v>
      </c>
      <c r="L268" s="135" t="str">
        <f t="shared" si="80"/>
        <v>N103D42L-00</v>
      </c>
      <c r="M268" s="135" t="str">
        <f t="shared" si="80"/>
        <v>N105T4L-00</v>
      </c>
      <c r="N268" s="135" t="str">
        <f t="shared" si="80"/>
        <v>N105TD4D-00</v>
      </c>
      <c r="O268" s="135" t="str">
        <f t="shared" si="80"/>
        <v>N105TO4D-00</v>
      </c>
      <c r="P268" s="135" t="str">
        <f t="shared" si="80"/>
        <v>N105TO4L-00</v>
      </c>
      <c r="Q268" s="135" t="str">
        <f t="shared" si="80"/>
        <v>N1650D4L-00</v>
      </c>
      <c r="R268" s="135" t="str">
        <f t="shared" si="80"/>
        <v>N1650GO4-00</v>
      </c>
      <c r="S268" s="135" t="str">
        <f t="shared" si="80"/>
        <v>N1650IO4-00</v>
      </c>
      <c r="T268" s="135" t="str">
        <f t="shared" si="80"/>
        <v>N1650IX4-00</v>
      </c>
      <c r="U268" s="135" t="str">
        <f t="shared" si="80"/>
        <v>N1650O4-00</v>
      </c>
      <c r="V268" s="135" t="str">
        <f t="shared" si="80"/>
        <v>N1650O4L-00</v>
      </c>
      <c r="W268" s="135" t="str">
        <f t="shared" si="80"/>
        <v>N1650W24-00</v>
      </c>
      <c r="X268" s="135" t="str">
        <f t="shared" si="80"/>
        <v>N1650WO4-00</v>
      </c>
      <c r="Y268" s="135" t="str">
        <f t="shared" si="80"/>
        <v>N1656D4-00</v>
      </c>
      <c r="Z268" s="135" t="str">
        <f t="shared" si="80"/>
        <v>N1656D4L-00</v>
      </c>
      <c r="AA268" s="135" t="str">
        <f t="shared" si="80"/>
        <v>N1656EO4-00</v>
      </c>
      <c r="AB268" s="135" t="str">
        <f t="shared" si="80"/>
        <v>N1656O4-00</v>
      </c>
      <c r="AC268" s="135" t="str">
        <f t="shared" si="80"/>
        <v>N1656O4L-00</v>
      </c>
      <c r="AD268" s="135" t="str">
        <f t="shared" si="80"/>
        <v>N1656W24-00</v>
      </c>
      <c r="AE268" s="135" t="str">
        <f t="shared" si="80"/>
        <v>N1656WO4-00</v>
      </c>
      <c r="AF268" s="135" t="str">
        <f t="shared" si="80"/>
        <v>N165SD4-00</v>
      </c>
      <c r="AG268" s="135" t="str">
        <f t="shared" si="80"/>
        <v>N165SO4-00</v>
      </c>
      <c r="AH268" s="135" t="str">
        <f t="shared" si="80"/>
        <v>N165SWO4-00</v>
      </c>
      <c r="AI268" s="135" t="str">
        <f t="shared" si="80"/>
        <v>N1660D6-00</v>
      </c>
      <c r="AJ268" s="135" t="str">
        <f t="shared" si="80"/>
        <v>N1660G6-00</v>
      </c>
      <c r="AK268" s="135" t="str">
        <f t="shared" si="80"/>
        <v>N1660GO6-00</v>
      </c>
      <c r="AL268" s="135" t="str">
        <f t="shared" si="80"/>
        <v>N1660IO6-00</v>
      </c>
      <c r="AM268" s="135" t="str">
        <f t="shared" si="80"/>
        <v>N1660O6-00</v>
      </c>
      <c r="AN268" s="135" t="str">
        <f t="shared" si="80"/>
        <v>N166SA-00</v>
      </c>
      <c r="AO268" s="135" t="str">
        <f t="shared" si="80"/>
        <v>N166SD6-00</v>
      </c>
      <c r="AP268" s="135" t="str">
        <f t="shared" si="80"/>
        <v>N166SG6-00</v>
      </c>
      <c r="AQ268" s="135" t="str">
        <f t="shared" si="80"/>
        <v>N166SGO6-00</v>
      </c>
      <c r="AR268" s="135" t="str">
        <f t="shared" si="80"/>
        <v>N166SIO6-00</v>
      </c>
      <c r="AS268" s="135" t="str">
        <f t="shared" si="80"/>
        <v>N166SIX6-00</v>
      </c>
      <c r="AT268" s="135" t="str">
        <f t="shared" si="80"/>
        <v>N166SO6-00</v>
      </c>
      <c r="AU268" s="135" t="str">
        <f t="shared" si="80"/>
        <v>N166TGO6-00</v>
      </c>
      <c r="AV268" s="135" t="str">
        <f t="shared" si="80"/>
        <v>N166TIO6-00</v>
      </c>
      <c r="AW268" s="135" t="str">
        <f t="shared" si="80"/>
        <v>N166TIX6-00</v>
      </c>
      <c r="AX268" s="135" t="str">
        <f t="shared" si="80"/>
        <v>N166TO6-00</v>
      </c>
      <c r="AY268" s="135" t="str">
        <f t="shared" si="80"/>
        <v>N166TW26-00</v>
      </c>
      <c r="AZ268" s="135" t="str">
        <f t="shared" si="80"/>
        <v>N2060D6-00</v>
      </c>
      <c r="BA268" s="135" t="str">
        <f t="shared" si="80"/>
        <v>N2060GP-00</v>
      </c>
      <c r="BB268" s="135" t="str">
        <f t="shared" si="80"/>
        <v>N2060IO6-00</v>
      </c>
      <c r="BC268" s="135" t="str">
        <f t="shared" si="80"/>
        <v>N2060IX6-00</v>
      </c>
      <c r="BD268" s="135" t="str">
        <f t="shared" si="80"/>
        <v>N2060O6-00</v>
      </c>
      <c r="BE268" s="135" t="str">
        <f t="shared" si="80"/>
        <v>N2060W26-00</v>
      </c>
      <c r="BF268" s="135" t="str">
        <f t="shared" si="80"/>
        <v>N2060WO6-00</v>
      </c>
      <c r="BG268" s="135" t="str">
        <f t="shared" si="80"/>
        <v>N206SW2-00</v>
      </c>
      <c r="BH268" s="135" t="str">
        <f t="shared" si="80"/>
        <v>N206SW2O-00</v>
      </c>
      <c r="BI268" s="135" t="str">
        <f t="shared" si="80"/>
        <v>N207SA-00</v>
      </c>
      <c r="BJ268" s="135" t="str">
        <f t="shared" si="80"/>
        <v>N207SGOD-00</v>
      </c>
      <c r="BK268" s="135" t="str">
        <f t="shared" si="80"/>
        <v>N207SGWD-00</v>
      </c>
      <c r="BL268" s="135" t="str">
        <f t="shared" si="80"/>
        <v>N207SW-00</v>
      </c>
      <c r="BM268" s="135" t="str">
        <f t="shared" si="80"/>
        <v>N207SWO-00</v>
      </c>
      <c r="BN268" s="135" t="str">
        <f t="shared" si="80"/>
        <v>N208SG-00</v>
      </c>
      <c r="BO268" s="135" t="str">
        <f t="shared" si="80"/>
        <v>N208SGO-00</v>
      </c>
      <c r="BP268" s="135" t="str">
        <f t="shared" si="80"/>
        <v>N3060AE-00</v>
      </c>
      <c r="BQ268" s="135" t="str">
        <f t="shared" si="80"/>
        <v>N3060E-00</v>
      </c>
      <c r="BR268" s="135" t="str">
        <f t="shared" si="80"/>
        <v>N3060EO-00</v>
      </c>
      <c r="BS268" s="135" t="str">
        <f t="shared" si="80"/>
        <v>N3060GO-00</v>
      </c>
      <c r="BT268" s="135" t="str">
        <f t="shared" si="80"/>
        <v>N3060VO-00</v>
      </c>
      <c r="BU268" s="135" t="str">
        <f t="shared" si="80"/>
        <v>N306TAE-00</v>
      </c>
      <c r="BV268" s="135" t="str">
        <f t="shared" si="80"/>
        <v>N306TAM-00</v>
      </c>
      <c r="BW268" s="135" t="str">
        <f t="shared" si="80"/>
        <v>N306TE-00</v>
      </c>
      <c r="BX268" s="135" t="str">
        <f t="shared" si="80"/>
        <v>N306TEO-00</v>
      </c>
      <c r="BY268" s="135" t="str">
        <f t="shared" si="80"/>
        <v>N306TGO-00</v>
      </c>
      <c r="BZ268" s="135" t="str">
        <f t="shared" si="80"/>
        <v>N306TGOP-00</v>
      </c>
      <c r="CA268" s="135" t="str">
        <f t="shared" si="80"/>
        <v>N306TGP-00</v>
      </c>
      <c r="CB268" s="135" t="str">
        <f t="shared" si="80"/>
        <v>N306TVO-00</v>
      </c>
      <c r="CC268" s="135" t="str">
        <f t="shared" si="80"/>
        <v>N3070AM-00</v>
      </c>
      <c r="CD268" s="135" t="str">
        <f t="shared" si="80"/>
        <v>N3070E-00</v>
      </c>
      <c r="CE268" s="135" t="str">
        <f t="shared" si="80"/>
        <v>N3070EO-00</v>
      </c>
      <c r="CF268" s="135" t="str">
        <f t="shared" si="80"/>
        <v>N3070GO-00</v>
      </c>
      <c r="CG268" s="135" t="str">
        <f t="shared" si="80"/>
        <v>N3070VO-00</v>
      </c>
      <c r="CH268" s="135" t="str">
        <f t="shared" si="80"/>
        <v>N3080AM-00</v>
      </c>
      <c r="CI268" s="135" t="str">
        <f t="shared" si="80"/>
        <v>N3080AW-00</v>
      </c>
      <c r="CJ268" s="135" t="str">
        <f t="shared" si="80"/>
        <v>N3080AWB-00</v>
      </c>
      <c r="CK268" s="135" t="str">
        <f t="shared" si="80"/>
        <v>N3080AX-00</v>
      </c>
      <c r="CL268" s="135" t="str">
        <f t="shared" si="80"/>
        <v>N3080E-00</v>
      </c>
      <c r="CM268" s="135" t="str">
        <f t="shared" si="80"/>
        <v>N3080EO-00</v>
      </c>
      <c r="CN268" s="135" t="str">
        <f t="shared" si="80"/>
        <v>N3080GO-00</v>
      </c>
      <c r="CO268" s="135" t="str">
        <f t="shared" si="80"/>
        <v>N3080GWB-00</v>
      </c>
      <c r="CP268" s="135" t="str">
        <f t="shared" si="80"/>
        <v>N3080IE-00</v>
      </c>
      <c r="CQ268" s="135" t="str">
        <f t="shared" si="80"/>
        <v>N3080IE-AU</v>
      </c>
      <c r="CR268" s="135" t="str">
        <f t="shared" si="80"/>
        <v>N3080IE-CN</v>
      </c>
      <c r="CS268" s="135" t="str">
        <f t="shared" si="80"/>
        <v>N3080IE-JP</v>
      </c>
      <c r="CT268" s="135" t="str">
        <f t="shared" si="80"/>
        <v>N3080IE-KR</v>
      </c>
      <c r="CU268" s="135" t="str">
        <f t="shared" si="80"/>
        <v>N3080IE-TW</v>
      </c>
      <c r="CV268" s="135" t="str">
        <f t="shared" si="80"/>
        <v>N3080IE-US</v>
      </c>
      <c r="CW268" s="135" t="str">
        <f t="shared" si="80"/>
        <v>N3080T-00</v>
      </c>
      <c r="CX268" s="135" t="str">
        <f t="shared" si="80"/>
        <v>N3080VO-00</v>
      </c>
      <c r="CY268" s="135" t="str">
        <f t="shared" si="80"/>
        <v>N3090AM-00</v>
      </c>
      <c r="CZ268" s="135" t="str">
        <f t="shared" si="80"/>
        <v>N3090AW-00</v>
      </c>
      <c r="DA268" s="135" t="str">
        <f t="shared" si="80"/>
        <v>N3090AWB-00</v>
      </c>
      <c r="DB268" s="135" t="str">
        <f t="shared" si="80"/>
        <v>N3090AX-00</v>
      </c>
      <c r="DC268" s="135" t="str">
        <f t="shared" si="80"/>
        <v>N3090E-00</v>
      </c>
      <c r="DD268" s="135" t="str">
        <f t="shared" si="80"/>
        <v>N3090EO-00</v>
      </c>
      <c r="DE268" s="135" t="str">
        <f t="shared" si="80"/>
        <v>N3090GO-00</v>
      </c>
      <c r="DF268" s="135" t="str">
        <f t="shared" si="80"/>
        <v>N3090IE-00</v>
      </c>
      <c r="DG268" s="135" t="str">
        <f t="shared" si="80"/>
        <v>N3090IE-CN</v>
      </c>
      <c r="DH268" s="135" t="str">
        <f t="shared" si="80"/>
        <v>N3090IE-JP</v>
      </c>
      <c r="DI268" s="135" t="str">
        <f t="shared" si="80"/>
        <v>N3090IE-KR</v>
      </c>
      <c r="DJ268" s="135" t="str">
        <f t="shared" si="80"/>
        <v>N3090IE-US</v>
      </c>
      <c r="DK268" s="135" t="str">
        <f t="shared" si="80"/>
        <v>N3090T-00</v>
      </c>
      <c r="DL268" s="135" t="str">
        <f t="shared" si="80"/>
        <v>N3090T-EC</v>
      </c>
      <c r="DM268" s="135" t="str">
        <f t="shared" si="80"/>
        <v>N3090VO-00</v>
      </c>
      <c r="DN268" s="135" t="str">
        <f t="shared" si="80"/>
        <v>N38TAM-00</v>
      </c>
      <c r="DO268" s="135" t="str">
        <f t="shared" si="80"/>
        <v>N38TAX-00</v>
      </c>
      <c r="DP268" s="135" t="str">
        <f t="shared" si="80"/>
        <v>N71052IL-00</v>
      </c>
      <c r="DQ268" s="135" t="str">
        <f t="shared" si="80"/>
        <v>N7105S2L-00</v>
      </c>
      <c r="DR268" s="135" t="str">
        <f t="shared" si="80"/>
        <v>N710D32L-00</v>
      </c>
      <c r="DS268" s="135" t="str">
        <f t="shared" si="80"/>
        <v>N710D52L-00</v>
      </c>
      <c r="DT268" s="135" t="str">
        <f t="shared" si="80"/>
        <v>N710D5GL-00</v>
      </c>
      <c r="DU268" s="135" t="str">
        <f t="shared" si="80"/>
        <v>N730D52I-00</v>
      </c>
      <c r="DV268" s="135" t="str">
        <f t="shared" si="80"/>
        <v>N730D52L-00</v>
      </c>
      <c r="DW268" s="135" t="str">
        <f t="shared" si="80"/>
        <v>R55XTD6-00</v>
      </c>
      <c r="DX268" s="135" t="str">
        <f t="shared" si="80"/>
        <v>R55XTD64-00</v>
      </c>
      <c r="DY268" s="135" t="str">
        <f t="shared" si="80"/>
        <v>R55XTGO-00</v>
      </c>
      <c r="DZ268" s="135" t="str">
        <f t="shared" si="80"/>
        <v>R55XTGO4-00</v>
      </c>
      <c r="EA268" s="135" t="str">
        <f t="shared" si="80"/>
        <v>R55XTOC-00</v>
      </c>
      <c r="EB268" s="135" t="str">
        <f t="shared" si="80"/>
        <v>R55XTOC4-00</v>
      </c>
      <c r="EC268" s="135" t="str">
        <f t="shared" si="80"/>
        <v>R56XTGO-00</v>
      </c>
      <c r="ED268" s="135" t="str">
        <f t="shared" si="80"/>
        <v>R56XTWF-00</v>
      </c>
      <c r="EE268" s="135" t="str">
        <f t="shared" si="80"/>
        <v>R56XTWO-00</v>
      </c>
      <c r="EF268" s="135" t="str">
        <f t="shared" si="80"/>
        <v>R57G-00</v>
      </c>
      <c r="EG268" s="135" t="str">
        <f t="shared" si="80"/>
        <v>R57GO-00</v>
      </c>
      <c r="EH268" s="135" t="str">
        <f t="shared" si="80"/>
        <v>R57XTA-00</v>
      </c>
      <c r="EI268" s="135" t="str">
        <f t="shared" si="80"/>
        <v>R57XTG-00</v>
      </c>
      <c r="EJ268" s="135" t="str">
        <f t="shared" si="80"/>
        <v>R57XTGO-00</v>
      </c>
      <c r="EK268" s="135" t="str">
        <f t="shared" si="80"/>
        <v>R67E-00</v>
      </c>
      <c r="EL268" s="135" t="str">
        <f t="shared" si="80"/>
        <v>R67GO-00</v>
      </c>
      <c r="EM268" s="135" t="str">
        <f t="shared" si="80"/>
        <v>R67XTAE-00</v>
      </c>
      <c r="EN268" s="135" t="str">
        <f t="shared" si="80"/>
        <v>R67XTB-00</v>
      </c>
      <c r="EO268" s="135" t="str">
        <f t="shared" si="80"/>
        <v>R67XTE-00</v>
      </c>
      <c r="EP268" s="135" t="str">
        <f t="shared" si="80"/>
        <v>R67XTGO-00</v>
      </c>
      <c r="EQ268" s="135" t="str">
        <f t="shared" si="80"/>
        <v>R68AM-00</v>
      </c>
      <c r="ER268" s="135" t="str">
        <f t="shared" si="80"/>
        <v>R68B-00</v>
      </c>
      <c r="ES268" s="135" t="str">
        <f t="shared" si="80"/>
        <v>R68GO-00</v>
      </c>
      <c r="ET268" s="135" t="str">
        <f t="shared" si="80"/>
        <v>R68XTAM-00</v>
      </c>
      <c r="EU268" s="135" t="str">
        <f t="shared" si="80"/>
        <v>R68XTAMC-00</v>
      </c>
      <c r="EV268" s="135" t="str">
        <f t="shared" si="80"/>
        <v>R68XTB-00</v>
      </c>
      <c r="EW268" s="135" t="str">
        <f t="shared" si="80"/>
        <v>R68XTGO-00</v>
      </c>
      <c r="EX268" s="135" t="str">
        <f t="shared" si="80"/>
        <v>R69XTAM-00</v>
      </c>
      <c r="EY268" s="135" t="str">
        <f t="shared" si="80"/>
        <v>R69XTAWB-00</v>
      </c>
      <c r="EZ268" s="135" t="str">
        <f t="shared" si="80"/>
        <v>R69XTB-00</v>
      </c>
      <c r="FA268" s="135" t="str">
        <f t="shared" si="80"/>
        <v>R69XTGO-00</v>
      </c>
      <c r="FB268" s="135" t="str">
        <f t="shared" si="80"/>
        <v>RX550D5-00</v>
      </c>
      <c r="FC268" s="135" t="str">
        <f t="shared" si="80"/>
        <v>RX570G8-00</v>
      </c>
      <c r="FD268" s="135" t="str">
        <f t="shared" si="80"/>
        <v>RX580G8-00</v>
      </c>
      <c r="FE268" s="135" t="str">
        <f t="shared" si="80"/>
        <v>RX582048-00</v>
      </c>
      <c r="FF268" s="135" t="str">
        <f t="shared" si="80"/>
        <v>RX590GME-00</v>
      </c>
      <c r="FG268" s="132" t="s">
        <v>15</v>
      </c>
      <c r="FH268" s="132" t="s">
        <v>2</v>
      </c>
      <c r="FI268" s="132" t="s">
        <v>3</v>
      </c>
      <c r="FJ268" s="132" t="s">
        <v>18</v>
      </c>
      <c r="FK268" s="132" t="s">
        <v>46</v>
      </c>
      <c r="FL268" s="133"/>
      <c r="FM268" s="5"/>
    </row>
    <row r="269" spans="1:169" s="5" customFormat="1" ht="15" customHeight="1">
      <c r="A269" s="107" t="s">
        <v>361</v>
      </c>
      <c r="B269" s="107" t="s">
        <v>457</v>
      </c>
      <c r="C269" s="107" t="s">
        <v>475</v>
      </c>
      <c r="D269" s="107" t="s">
        <v>64</v>
      </c>
      <c r="E269" s="108" t="s">
        <v>182</v>
      </c>
      <c r="F269" s="107" t="s">
        <v>363</v>
      </c>
      <c r="G269" s="107" t="s">
        <v>841</v>
      </c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>
        <v>5</v>
      </c>
      <c r="AT269" s="109"/>
      <c r="AU269" s="109"/>
      <c r="AV269" s="109"/>
      <c r="AW269" s="109"/>
      <c r="AX269" s="109"/>
      <c r="AY269" s="199">
        <f>1-1</f>
        <v>0</v>
      </c>
      <c r="AZ269" s="199">
        <f>17-17+7</f>
        <v>7</v>
      </c>
      <c r="BA269" s="109"/>
      <c r="BB269" s="109"/>
      <c r="BC269" s="109"/>
      <c r="BD269" s="109"/>
      <c r="BE269" s="109"/>
      <c r="BF269" s="109"/>
      <c r="BG269" s="109"/>
      <c r="BH269" s="109"/>
      <c r="BI269" s="109"/>
      <c r="BJ269" s="109"/>
      <c r="BK269" s="109"/>
      <c r="BL269" s="109"/>
      <c r="BM269" s="109"/>
      <c r="BN269" s="109"/>
      <c r="BO269" s="109"/>
      <c r="BP269" s="109"/>
      <c r="BQ269" s="109"/>
      <c r="BR269" s="109"/>
      <c r="BS269" s="109"/>
      <c r="BT269" s="109"/>
      <c r="BU269" s="109"/>
      <c r="BV269" s="109"/>
      <c r="BW269" s="109"/>
      <c r="BX269" s="109"/>
      <c r="BY269" s="109"/>
      <c r="BZ269" s="109"/>
      <c r="CA269" s="109"/>
      <c r="CB269" s="109"/>
      <c r="CC269" s="109"/>
      <c r="CD269" s="109"/>
      <c r="CE269" s="109"/>
      <c r="CF269" s="109"/>
      <c r="CG269" s="109"/>
      <c r="CH269" s="109"/>
      <c r="CI269" s="109"/>
      <c r="CJ269" s="109"/>
      <c r="CK269" s="109"/>
      <c r="CL269" s="109"/>
      <c r="CM269" s="109"/>
      <c r="CN269" s="109"/>
      <c r="CO269" s="109"/>
      <c r="CP269" s="109"/>
      <c r="CQ269" s="109"/>
      <c r="CR269" s="109"/>
      <c r="CS269" s="109"/>
      <c r="CT269" s="109"/>
      <c r="CU269" s="109"/>
      <c r="CV269" s="109"/>
      <c r="CW269" s="109"/>
      <c r="CX269" s="109"/>
      <c r="CY269" s="109"/>
      <c r="CZ269" s="109"/>
      <c r="DA269" s="109"/>
      <c r="DB269" s="109"/>
      <c r="DC269" s="109"/>
      <c r="DD269" s="109"/>
      <c r="DE269" s="109"/>
      <c r="DF269" s="109"/>
      <c r="DG269" s="109"/>
      <c r="DH269" s="109"/>
      <c r="DI269" s="109"/>
      <c r="DJ269" s="109"/>
      <c r="DK269" s="109"/>
      <c r="DL269" s="109"/>
      <c r="DM269" s="109"/>
      <c r="DN269" s="109"/>
      <c r="DO269" s="109"/>
      <c r="DP269" s="109"/>
      <c r="DQ269" s="109"/>
      <c r="DR269" s="109"/>
      <c r="DS269" s="109"/>
      <c r="DT269" s="109"/>
      <c r="DU269" s="109"/>
      <c r="DV269" s="109"/>
      <c r="DW269" s="109"/>
      <c r="DX269" s="109"/>
      <c r="DY269" s="109"/>
      <c r="DZ269" s="109"/>
      <c r="EA269" s="109"/>
      <c r="EB269" s="109"/>
      <c r="EC269" s="109"/>
      <c r="ED269" s="109"/>
      <c r="EE269" s="109"/>
      <c r="EF269" s="109"/>
      <c r="EG269" s="109"/>
      <c r="EH269" s="109"/>
      <c r="EI269" s="109"/>
      <c r="EJ269" s="109"/>
      <c r="EK269" s="109"/>
      <c r="EL269" s="109"/>
      <c r="EM269" s="109"/>
      <c r="EN269" s="109"/>
      <c r="EO269" s="109"/>
      <c r="EP269" s="109"/>
      <c r="EQ269" s="109"/>
      <c r="ER269" s="109"/>
      <c r="ES269" s="109"/>
      <c r="ET269" s="109"/>
      <c r="EU269" s="109"/>
      <c r="EV269" s="109"/>
      <c r="EW269" s="109"/>
      <c r="EX269" s="109"/>
      <c r="EY269" s="109"/>
      <c r="EZ269" s="109"/>
      <c r="FA269" s="109"/>
      <c r="FB269" s="109"/>
      <c r="FC269" s="109"/>
      <c r="FD269" s="109"/>
      <c r="FE269" s="109"/>
      <c r="FF269" s="109"/>
      <c r="FG269" s="112"/>
      <c r="FH269" s="110" t="s">
        <v>364</v>
      </c>
      <c r="FI269" s="111" t="s">
        <v>365</v>
      </c>
      <c r="FJ269" s="111"/>
      <c r="FK269" s="111" t="s">
        <v>476</v>
      </c>
      <c r="FL269" s="98">
        <f t="shared" ref="FL269:FL276" si="81">SUM(H269:FF269)</f>
        <v>12</v>
      </c>
      <c r="FM269" s="5" t="s">
        <v>204</v>
      </c>
    </row>
    <row r="270" spans="1:169" s="5" customFormat="1" ht="15" customHeight="1">
      <c r="A270" s="107" t="s">
        <v>361</v>
      </c>
      <c r="B270" s="107" t="s">
        <v>457</v>
      </c>
      <c r="C270" s="107" t="s">
        <v>475</v>
      </c>
      <c r="D270" s="107" t="s">
        <v>63</v>
      </c>
      <c r="E270" s="108" t="s">
        <v>182</v>
      </c>
      <c r="F270" s="107" t="s">
        <v>363</v>
      </c>
      <c r="G270" s="107" t="s">
        <v>842</v>
      </c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99">
        <f>2-2</f>
        <v>0</v>
      </c>
      <c r="Z270" s="109">
        <v>2</v>
      </c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99">
        <f>2700-2700+870</f>
        <v>870</v>
      </c>
      <c r="AP270" s="109"/>
      <c r="AQ270" s="109"/>
      <c r="AR270" s="109"/>
      <c r="AS270" s="109">
        <v>1</v>
      </c>
      <c r="AT270" s="109"/>
      <c r="AU270" s="109"/>
      <c r="AV270" s="109"/>
      <c r="AW270" s="109">
        <v>1</v>
      </c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99">
        <f>1-1</f>
        <v>0</v>
      </c>
      <c r="BH270" s="199">
        <f>1-1</f>
        <v>0</v>
      </c>
      <c r="BI270" s="109"/>
      <c r="BJ270" s="109"/>
      <c r="BK270" s="109"/>
      <c r="BL270" s="109"/>
      <c r="BM270" s="109"/>
      <c r="BN270" s="109"/>
      <c r="BO270" s="109"/>
      <c r="BP270" s="109"/>
      <c r="BQ270" s="109"/>
      <c r="BR270" s="109"/>
      <c r="BS270" s="109"/>
      <c r="BT270" s="109"/>
      <c r="BU270" s="109"/>
      <c r="BV270" s="109"/>
      <c r="BW270" s="109"/>
      <c r="BX270" s="109"/>
      <c r="BY270" s="109"/>
      <c r="BZ270" s="109"/>
      <c r="CA270" s="109"/>
      <c r="CB270" s="109"/>
      <c r="CC270" s="109"/>
      <c r="CD270" s="109"/>
      <c r="CE270" s="109"/>
      <c r="CF270" s="109"/>
      <c r="CG270" s="109"/>
      <c r="CH270" s="109"/>
      <c r="CI270" s="109"/>
      <c r="CJ270" s="109"/>
      <c r="CK270" s="109"/>
      <c r="CL270" s="109"/>
      <c r="CM270" s="109"/>
      <c r="CN270" s="109"/>
      <c r="CO270" s="109"/>
      <c r="CP270" s="109"/>
      <c r="CQ270" s="109"/>
      <c r="CR270" s="109"/>
      <c r="CS270" s="109"/>
      <c r="CT270" s="109"/>
      <c r="CU270" s="109"/>
      <c r="CV270" s="109"/>
      <c r="CW270" s="109"/>
      <c r="CX270" s="109"/>
      <c r="CY270" s="109"/>
      <c r="CZ270" s="109"/>
      <c r="DA270" s="109"/>
      <c r="DB270" s="109"/>
      <c r="DC270" s="109"/>
      <c r="DD270" s="109"/>
      <c r="DE270" s="109"/>
      <c r="DF270" s="109"/>
      <c r="DG270" s="109"/>
      <c r="DH270" s="109"/>
      <c r="DI270" s="109"/>
      <c r="DJ270" s="109"/>
      <c r="DK270" s="109"/>
      <c r="DL270" s="109"/>
      <c r="DM270" s="109"/>
      <c r="DN270" s="109"/>
      <c r="DO270" s="109"/>
      <c r="DP270" s="109"/>
      <c r="DQ270" s="109"/>
      <c r="DR270" s="109"/>
      <c r="DS270" s="109"/>
      <c r="DT270" s="109"/>
      <c r="DU270" s="109"/>
      <c r="DV270" s="109"/>
      <c r="DW270" s="109"/>
      <c r="DX270" s="109">
        <v>4</v>
      </c>
      <c r="DY270" s="109"/>
      <c r="DZ270" s="199">
        <f>1-1</f>
        <v>0</v>
      </c>
      <c r="EA270" s="199">
        <f>1-1</f>
        <v>0</v>
      </c>
      <c r="EB270" s="109"/>
      <c r="EC270" s="109"/>
      <c r="ED270" s="199">
        <f>1-1</f>
        <v>0</v>
      </c>
      <c r="EE270" s="109"/>
      <c r="EF270" s="109"/>
      <c r="EG270" s="109"/>
      <c r="EH270" s="109"/>
      <c r="EI270" s="109"/>
      <c r="EJ270" s="109"/>
      <c r="EK270" s="109"/>
      <c r="EL270" s="109"/>
      <c r="EM270" s="109"/>
      <c r="EN270" s="109"/>
      <c r="EO270" s="109"/>
      <c r="EP270" s="109"/>
      <c r="EQ270" s="109"/>
      <c r="ER270" s="109"/>
      <c r="ES270" s="109"/>
      <c r="ET270" s="109"/>
      <c r="EU270" s="109"/>
      <c r="EV270" s="109"/>
      <c r="EW270" s="109"/>
      <c r="EX270" s="109"/>
      <c r="EY270" s="109"/>
      <c r="EZ270" s="109"/>
      <c r="FA270" s="109"/>
      <c r="FB270" s="109"/>
      <c r="FC270" s="109"/>
      <c r="FD270" s="109"/>
      <c r="FE270" s="109"/>
      <c r="FF270" s="109"/>
      <c r="FG270" s="112"/>
      <c r="FH270" s="110" t="s">
        <v>364</v>
      </c>
      <c r="FI270" s="111" t="s">
        <v>365</v>
      </c>
      <c r="FJ270" s="111"/>
      <c r="FK270" s="111" t="s">
        <v>476</v>
      </c>
      <c r="FL270" s="98">
        <f t="shared" si="81"/>
        <v>878</v>
      </c>
      <c r="FM270" s="5" t="s">
        <v>204</v>
      </c>
    </row>
    <row r="271" spans="1:169" s="5" customFormat="1" ht="15" customHeight="1">
      <c r="A271" s="107" t="s">
        <v>361</v>
      </c>
      <c r="B271" s="107" t="s">
        <v>840</v>
      </c>
      <c r="C271" s="107" t="s">
        <v>475</v>
      </c>
      <c r="D271" s="107" t="s">
        <v>9</v>
      </c>
      <c r="E271" s="108" t="s">
        <v>182</v>
      </c>
      <c r="F271" s="107" t="s">
        <v>363</v>
      </c>
      <c r="G271" s="107" t="s">
        <v>839</v>
      </c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>
        <v>5</v>
      </c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>
        <v>6</v>
      </c>
      <c r="AT271" s="109"/>
      <c r="AU271" s="109"/>
      <c r="AV271" s="109"/>
      <c r="AW271" s="109">
        <v>1</v>
      </c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  <c r="BH271" s="109"/>
      <c r="BI271" s="109"/>
      <c r="BJ271" s="109"/>
      <c r="BK271" s="109"/>
      <c r="BL271" s="109"/>
      <c r="BM271" s="109"/>
      <c r="BN271" s="109"/>
      <c r="BO271" s="109"/>
      <c r="BP271" s="109"/>
      <c r="BQ271" s="109"/>
      <c r="BR271" s="109"/>
      <c r="BS271" s="109"/>
      <c r="BT271" s="109"/>
      <c r="BU271" s="109"/>
      <c r="BV271" s="109"/>
      <c r="BW271" s="109"/>
      <c r="BX271" s="109"/>
      <c r="BY271" s="109"/>
      <c r="BZ271" s="109"/>
      <c r="CA271" s="109"/>
      <c r="CB271" s="109"/>
      <c r="CC271" s="109"/>
      <c r="CD271" s="109"/>
      <c r="CE271" s="109"/>
      <c r="CF271" s="109"/>
      <c r="CG271" s="109"/>
      <c r="CH271" s="109"/>
      <c r="CI271" s="109"/>
      <c r="CJ271" s="109"/>
      <c r="CK271" s="109"/>
      <c r="CL271" s="109"/>
      <c r="CM271" s="109"/>
      <c r="CN271" s="109"/>
      <c r="CO271" s="109"/>
      <c r="CP271" s="109"/>
      <c r="CQ271" s="109"/>
      <c r="CR271" s="109"/>
      <c r="CS271" s="109"/>
      <c r="CT271" s="109"/>
      <c r="CU271" s="109"/>
      <c r="CV271" s="109"/>
      <c r="CW271" s="109"/>
      <c r="CX271" s="109"/>
      <c r="CY271" s="109"/>
      <c r="CZ271" s="109"/>
      <c r="DA271" s="109"/>
      <c r="DB271" s="109"/>
      <c r="DC271" s="109"/>
      <c r="DD271" s="109"/>
      <c r="DE271" s="109"/>
      <c r="DF271" s="109"/>
      <c r="DG271" s="109"/>
      <c r="DH271" s="109"/>
      <c r="DI271" s="109"/>
      <c r="DJ271" s="109"/>
      <c r="DK271" s="109"/>
      <c r="DL271" s="109"/>
      <c r="DM271" s="109"/>
      <c r="DN271" s="109"/>
      <c r="DO271" s="109"/>
      <c r="DP271" s="109"/>
      <c r="DQ271" s="109"/>
      <c r="DR271" s="109"/>
      <c r="DS271" s="109"/>
      <c r="DT271" s="109"/>
      <c r="DU271" s="109"/>
      <c r="DV271" s="109"/>
      <c r="DW271" s="109"/>
      <c r="DX271" s="109"/>
      <c r="DY271" s="109"/>
      <c r="DZ271" s="109"/>
      <c r="EA271" s="109"/>
      <c r="EB271" s="109"/>
      <c r="EC271" s="109"/>
      <c r="ED271" s="109"/>
      <c r="EE271" s="109"/>
      <c r="EF271" s="109"/>
      <c r="EG271" s="109"/>
      <c r="EH271" s="109"/>
      <c r="EI271" s="109"/>
      <c r="EJ271" s="109"/>
      <c r="EK271" s="109"/>
      <c r="EL271" s="109"/>
      <c r="EM271" s="109"/>
      <c r="EN271" s="109"/>
      <c r="EO271" s="109"/>
      <c r="EP271" s="109"/>
      <c r="EQ271" s="109"/>
      <c r="ER271" s="109"/>
      <c r="ES271" s="109"/>
      <c r="ET271" s="109"/>
      <c r="EU271" s="109"/>
      <c r="EV271" s="109"/>
      <c r="EW271" s="109"/>
      <c r="EX271" s="109"/>
      <c r="EY271" s="109"/>
      <c r="EZ271" s="109"/>
      <c r="FA271" s="109"/>
      <c r="FB271" s="109"/>
      <c r="FC271" s="109"/>
      <c r="FD271" s="109"/>
      <c r="FE271" s="109"/>
      <c r="FF271" s="109"/>
      <c r="FG271" s="112"/>
      <c r="FH271" s="110" t="s">
        <v>364</v>
      </c>
      <c r="FI271" s="111" t="s">
        <v>365</v>
      </c>
      <c r="FJ271" s="111"/>
      <c r="FK271" s="111" t="s">
        <v>476</v>
      </c>
      <c r="FL271" s="98">
        <f t="shared" ref="FL271" si="82">SUM(H271:FF271)</f>
        <v>12</v>
      </c>
      <c r="FM271" s="5" t="s">
        <v>204</v>
      </c>
    </row>
    <row r="272" spans="1:169" s="5" customFormat="1" ht="15" customHeight="1">
      <c r="A272" s="107" t="s">
        <v>361</v>
      </c>
      <c r="B272" s="107" t="s">
        <v>457</v>
      </c>
      <c r="C272" s="107" t="s">
        <v>475</v>
      </c>
      <c r="D272" s="107" t="s">
        <v>64</v>
      </c>
      <c r="E272" s="108" t="s">
        <v>182</v>
      </c>
      <c r="F272" s="107" t="s">
        <v>363</v>
      </c>
      <c r="G272" s="107" t="s">
        <v>841</v>
      </c>
      <c r="H272" s="109"/>
      <c r="I272" s="199">
        <f>3500-3500</f>
        <v>0</v>
      </c>
      <c r="J272" s="109"/>
      <c r="K272" s="199">
        <f>3500-3500</f>
        <v>0</v>
      </c>
      <c r="L272" s="109"/>
      <c r="M272" s="109"/>
      <c r="N272" s="199">
        <f>8000-8000</f>
        <v>0</v>
      </c>
      <c r="O272" s="109"/>
      <c r="P272" s="109"/>
      <c r="Q272" s="109"/>
      <c r="R272" s="199">
        <f>200-200</f>
        <v>0</v>
      </c>
      <c r="S272" s="109"/>
      <c r="T272" s="199">
        <f>300-300</f>
        <v>0</v>
      </c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99">
        <f>6000-6000+260</f>
        <v>260</v>
      </c>
      <c r="AF272" s="109"/>
      <c r="AG272" s="199">
        <f>4000-4000</f>
        <v>0</v>
      </c>
      <c r="AH272" s="109"/>
      <c r="AI272" s="109"/>
      <c r="AJ272" s="109"/>
      <c r="AK272" s="109"/>
      <c r="AL272" s="109"/>
      <c r="AM272" s="199">
        <f>8000-8000+1220</f>
        <v>1220</v>
      </c>
      <c r="AN272" s="109"/>
      <c r="AO272" s="199">
        <f>2500-2500</f>
        <v>0</v>
      </c>
      <c r="AP272" s="199">
        <f>400-400</f>
        <v>0</v>
      </c>
      <c r="AQ272" s="199">
        <f>1000-1000</f>
        <v>0</v>
      </c>
      <c r="AR272" s="109"/>
      <c r="AS272" s="109"/>
      <c r="AT272" s="109"/>
      <c r="AU272" s="109"/>
      <c r="AV272" s="109"/>
      <c r="AW272" s="109"/>
      <c r="AX272" s="199">
        <f>50-50</f>
        <v>0</v>
      </c>
      <c r="AY272" s="109"/>
      <c r="AZ272" s="109"/>
      <c r="BA272" s="109"/>
      <c r="BB272" s="109"/>
      <c r="BC272" s="109"/>
      <c r="BD272" s="199">
        <f>10000-10000+2250</f>
        <v>2250</v>
      </c>
      <c r="BE272" s="109"/>
      <c r="BF272" s="109"/>
      <c r="BG272" s="109"/>
      <c r="BH272" s="109"/>
      <c r="BI272" s="109"/>
      <c r="BJ272" s="109"/>
      <c r="BK272" s="109"/>
      <c r="BL272" s="109"/>
      <c r="BM272" s="109"/>
      <c r="BN272" s="109"/>
      <c r="BO272" s="109"/>
      <c r="BP272" s="109"/>
      <c r="BQ272" s="109"/>
      <c r="BR272" s="109"/>
      <c r="BS272" s="109"/>
      <c r="BT272" s="109"/>
      <c r="BU272" s="109"/>
      <c r="BV272" s="109"/>
      <c r="BW272" s="109"/>
      <c r="BX272" s="109"/>
      <c r="BY272" s="109"/>
      <c r="BZ272" s="109"/>
      <c r="CA272" s="109"/>
      <c r="CB272" s="109"/>
      <c r="CC272" s="109"/>
      <c r="CD272" s="109"/>
      <c r="CE272" s="109"/>
      <c r="CF272" s="109"/>
      <c r="CG272" s="109"/>
      <c r="CH272" s="109"/>
      <c r="CI272" s="109"/>
      <c r="CJ272" s="109"/>
      <c r="CK272" s="109"/>
      <c r="CL272" s="109"/>
      <c r="CM272" s="109"/>
      <c r="CN272" s="109"/>
      <c r="CO272" s="109"/>
      <c r="CP272" s="109"/>
      <c r="CQ272" s="109"/>
      <c r="CR272" s="109"/>
      <c r="CS272" s="109"/>
      <c r="CT272" s="109"/>
      <c r="CU272" s="109"/>
      <c r="CV272" s="109"/>
      <c r="CW272" s="109"/>
      <c r="CX272" s="109"/>
      <c r="CY272" s="109"/>
      <c r="CZ272" s="109"/>
      <c r="DA272" s="109"/>
      <c r="DB272" s="109"/>
      <c r="DC272" s="109"/>
      <c r="DD272" s="109"/>
      <c r="DE272" s="109"/>
      <c r="DF272" s="109"/>
      <c r="DG272" s="109"/>
      <c r="DH272" s="109"/>
      <c r="DI272" s="109"/>
      <c r="DJ272" s="109"/>
      <c r="DK272" s="109"/>
      <c r="DL272" s="109"/>
      <c r="DM272" s="109"/>
      <c r="DN272" s="109"/>
      <c r="DO272" s="109"/>
      <c r="DP272" s="109"/>
      <c r="DQ272" s="109"/>
      <c r="DR272" s="199">
        <f>9000-9000+2560</f>
        <v>2560</v>
      </c>
      <c r="DS272" s="109"/>
      <c r="DT272" s="199">
        <f>4000-4000+15</f>
        <v>15</v>
      </c>
      <c r="DU272" s="199">
        <f>600-600+580</f>
        <v>580</v>
      </c>
      <c r="DV272" s="199">
        <f>300-300</f>
        <v>0</v>
      </c>
      <c r="DW272" s="109"/>
      <c r="DX272" s="109"/>
      <c r="DY272" s="109"/>
      <c r="DZ272" s="109"/>
      <c r="EA272" s="109"/>
      <c r="EB272" s="109"/>
      <c r="EC272" s="109"/>
      <c r="ED272" s="109"/>
      <c r="EE272" s="109"/>
      <c r="EF272" s="109"/>
      <c r="EG272" s="109"/>
      <c r="EH272" s="109"/>
      <c r="EI272" s="109"/>
      <c r="EJ272" s="109"/>
      <c r="EK272" s="109"/>
      <c r="EL272" s="109"/>
      <c r="EM272" s="109"/>
      <c r="EN272" s="109"/>
      <c r="EO272" s="109"/>
      <c r="EP272" s="109"/>
      <c r="EQ272" s="109"/>
      <c r="ER272" s="109"/>
      <c r="ES272" s="109"/>
      <c r="ET272" s="109"/>
      <c r="EU272" s="109"/>
      <c r="EV272" s="109"/>
      <c r="EW272" s="109"/>
      <c r="EX272" s="109"/>
      <c r="EY272" s="109"/>
      <c r="EZ272" s="109"/>
      <c r="FA272" s="109"/>
      <c r="FB272" s="109"/>
      <c r="FC272" s="109"/>
      <c r="FD272" s="109"/>
      <c r="FE272" s="109"/>
      <c r="FF272" s="109"/>
      <c r="FG272" s="112"/>
      <c r="FH272" s="110" t="s">
        <v>364</v>
      </c>
      <c r="FI272" s="111" t="s">
        <v>365</v>
      </c>
      <c r="FJ272" s="111"/>
      <c r="FK272" s="111" t="s">
        <v>476</v>
      </c>
      <c r="FL272" s="98">
        <f t="shared" si="81"/>
        <v>6885</v>
      </c>
      <c r="FM272" s="5" t="s">
        <v>204</v>
      </c>
    </row>
    <row r="273" spans="1:169" s="5" customFormat="1" ht="15" customHeight="1">
      <c r="A273" s="107" t="s">
        <v>361</v>
      </c>
      <c r="B273" s="107" t="s">
        <v>457</v>
      </c>
      <c r="C273" s="107" t="s">
        <v>475</v>
      </c>
      <c r="D273" s="107" t="s">
        <v>63</v>
      </c>
      <c r="E273" s="108" t="s">
        <v>182</v>
      </c>
      <c r="F273" s="107" t="s">
        <v>363</v>
      </c>
      <c r="G273" s="107" t="s">
        <v>842</v>
      </c>
      <c r="H273" s="109"/>
      <c r="I273" s="109"/>
      <c r="J273" s="109"/>
      <c r="K273" s="109"/>
      <c r="L273" s="199">
        <f>4000-4000</f>
        <v>0</v>
      </c>
      <c r="M273" s="109"/>
      <c r="N273" s="109"/>
      <c r="O273" s="199">
        <f>8000-8000</f>
        <v>0</v>
      </c>
      <c r="P273" s="199">
        <f>4000-4000</f>
        <v>0</v>
      </c>
      <c r="Q273" s="109"/>
      <c r="R273" s="109"/>
      <c r="S273" s="199">
        <f>1000-1000</f>
        <v>0</v>
      </c>
      <c r="T273" s="109"/>
      <c r="U273" s="199">
        <f>5000-5000</f>
        <v>0</v>
      </c>
      <c r="V273" s="199">
        <f>600-600</f>
        <v>0</v>
      </c>
      <c r="W273" s="109"/>
      <c r="X273" s="109"/>
      <c r="Y273" s="199">
        <f>1000-1000</f>
        <v>0</v>
      </c>
      <c r="Z273" s="199">
        <f>600-600</f>
        <v>0</v>
      </c>
      <c r="AA273" s="109"/>
      <c r="AB273" s="199">
        <f>6000-6000+11</f>
        <v>11</v>
      </c>
      <c r="AC273" s="199">
        <f>2000-2000+320</f>
        <v>320</v>
      </c>
      <c r="AD273" s="199">
        <f>500-500</f>
        <v>0</v>
      </c>
      <c r="AE273" s="109"/>
      <c r="AF273" s="199">
        <f>1000-1000</f>
        <v>0</v>
      </c>
      <c r="AG273" s="109"/>
      <c r="AH273" s="199">
        <f>4000-4000+7</f>
        <v>7</v>
      </c>
      <c r="AI273" s="199">
        <f>100-100</f>
        <v>0</v>
      </c>
      <c r="AJ273" s="109"/>
      <c r="AK273" s="109"/>
      <c r="AL273" s="109"/>
      <c r="AM273" s="109"/>
      <c r="AN273" s="199">
        <f>800-800</f>
        <v>0</v>
      </c>
      <c r="AO273" s="109"/>
      <c r="AP273" s="109"/>
      <c r="AQ273" s="109"/>
      <c r="AR273" s="109"/>
      <c r="AS273" s="199">
        <f>1000-1000</f>
        <v>0</v>
      </c>
      <c r="AT273" s="199">
        <f>20000-20000+6900</f>
        <v>6900</v>
      </c>
      <c r="AU273" s="109"/>
      <c r="AV273" s="199">
        <f>100-100</f>
        <v>0</v>
      </c>
      <c r="AW273" s="199">
        <f>200-200</f>
        <v>0</v>
      </c>
      <c r="AX273" s="109"/>
      <c r="AY273" s="109"/>
      <c r="AZ273" s="199">
        <f>1000-1000</f>
        <v>0</v>
      </c>
      <c r="BA273" s="199">
        <f>200-200</f>
        <v>0</v>
      </c>
      <c r="BB273" s="109"/>
      <c r="BC273" s="199">
        <f>40-40</f>
        <v>0</v>
      </c>
      <c r="BD273" s="199">
        <f>4850-2250</f>
        <v>2600</v>
      </c>
      <c r="BE273" s="109"/>
      <c r="BF273" s="199">
        <f>200-200+2</f>
        <v>2</v>
      </c>
      <c r="BG273" s="199">
        <f>100-100</f>
        <v>0</v>
      </c>
      <c r="BH273" s="109"/>
      <c r="BI273" s="109"/>
      <c r="BJ273" s="109"/>
      <c r="BK273" s="109"/>
      <c r="BL273" s="199">
        <f>100-100</f>
        <v>0</v>
      </c>
      <c r="BM273" s="109"/>
      <c r="BN273" s="109"/>
      <c r="BO273" s="109"/>
      <c r="BP273" s="199">
        <f>3500-3500+390</f>
        <v>390</v>
      </c>
      <c r="BQ273" s="199">
        <f>3000-3000</f>
        <v>0</v>
      </c>
      <c r="BR273" s="199">
        <f>9000-9000+210</f>
        <v>210</v>
      </c>
      <c r="BS273" s="199">
        <f>6000-6000+2200</f>
        <v>2200</v>
      </c>
      <c r="BT273" s="199">
        <f>3000-3000+450</f>
        <v>450</v>
      </c>
      <c r="BU273" s="199">
        <f>3000-3000+16</f>
        <v>16</v>
      </c>
      <c r="BV273" s="199">
        <f>2500-2500+40</f>
        <v>40</v>
      </c>
      <c r="BW273" s="199">
        <f>3500-3500</f>
        <v>0</v>
      </c>
      <c r="BX273" s="199">
        <f>6000-6000</f>
        <v>0</v>
      </c>
      <c r="BY273" s="199">
        <f>7000-7000</f>
        <v>0</v>
      </c>
      <c r="BZ273" s="199">
        <f>4000-4000</f>
        <v>0</v>
      </c>
      <c r="CA273" s="199">
        <f>1000-1000</f>
        <v>0</v>
      </c>
      <c r="CB273" s="199">
        <f>3000-3000</f>
        <v>0</v>
      </c>
      <c r="CC273" s="199">
        <f>2500-2500+640</f>
        <v>640</v>
      </c>
      <c r="CD273" s="199">
        <f>2500-2500</f>
        <v>0</v>
      </c>
      <c r="CE273" s="199">
        <f>6000-6000</f>
        <v>0</v>
      </c>
      <c r="CF273" s="199">
        <f>7000-7000+650</f>
        <v>650</v>
      </c>
      <c r="CG273" s="199">
        <f>3000-3000+60</f>
        <v>60</v>
      </c>
      <c r="CH273" s="199">
        <f>2500-2500</f>
        <v>0</v>
      </c>
      <c r="CI273" s="199">
        <f>400-400+29</f>
        <v>29</v>
      </c>
      <c r="CJ273" s="199">
        <f>200-200+30</f>
        <v>30</v>
      </c>
      <c r="CK273" s="199">
        <f>1300-1300+130</f>
        <v>130</v>
      </c>
      <c r="CL273" s="199">
        <f>2500-2500</f>
        <v>0</v>
      </c>
      <c r="CM273" s="199">
        <f>4000-4000</f>
        <v>0</v>
      </c>
      <c r="CN273" s="109"/>
      <c r="CO273" s="199">
        <f>200-200</f>
        <v>0</v>
      </c>
      <c r="CP273" s="109"/>
      <c r="CQ273" s="109"/>
      <c r="CR273" s="201">
        <f>100-100+40</f>
        <v>40</v>
      </c>
      <c r="CS273" s="109"/>
      <c r="CT273" s="109"/>
      <c r="CU273" s="109"/>
      <c r="CV273" s="109"/>
      <c r="CW273" s="199">
        <f>4000-4000</f>
        <v>0</v>
      </c>
      <c r="CX273" s="199">
        <f>2000-2000</f>
        <v>0</v>
      </c>
      <c r="CY273" s="199">
        <f>400-400</f>
        <v>0</v>
      </c>
      <c r="CZ273" s="199">
        <f>120-120+38</f>
        <v>38</v>
      </c>
      <c r="DA273" s="199">
        <f>80-80+50</f>
        <v>50</v>
      </c>
      <c r="DB273" s="199">
        <f>400-400+230</f>
        <v>230</v>
      </c>
      <c r="DC273" s="199">
        <f>250-250</f>
        <v>0</v>
      </c>
      <c r="DD273" s="199">
        <f>2000-2000</f>
        <v>0</v>
      </c>
      <c r="DE273" s="199">
        <f>1500-1500+3</f>
        <v>3</v>
      </c>
      <c r="DF273" s="109"/>
      <c r="DG273" s="109"/>
      <c r="DH273" s="109"/>
      <c r="DI273" s="109"/>
      <c r="DJ273" s="109"/>
      <c r="DK273" s="199">
        <f>4000-4000+24</f>
        <v>24</v>
      </c>
      <c r="DL273" s="109"/>
      <c r="DM273" s="199">
        <f>600-600</f>
        <v>0</v>
      </c>
      <c r="DN273" s="109"/>
      <c r="DO273" s="109"/>
      <c r="DP273" s="109"/>
      <c r="DQ273" s="109"/>
      <c r="DR273" s="109"/>
      <c r="DS273" s="109"/>
      <c r="DT273" s="109"/>
      <c r="DU273" s="109"/>
      <c r="DV273" s="109"/>
      <c r="DW273" s="199">
        <f>100-100</f>
        <v>0</v>
      </c>
      <c r="DX273" s="109"/>
      <c r="DY273" s="109"/>
      <c r="DZ273" s="199">
        <f>200-200</f>
        <v>0</v>
      </c>
      <c r="EA273" s="199">
        <f>2500-2500</f>
        <v>0</v>
      </c>
      <c r="EB273" s="199">
        <f>200-200</f>
        <v>0</v>
      </c>
      <c r="EC273" s="199">
        <f>1000-1000</f>
        <v>0</v>
      </c>
      <c r="ED273" s="199">
        <f>100-100</f>
        <v>0</v>
      </c>
      <c r="EE273" s="199">
        <f>2000-2000</f>
        <v>0</v>
      </c>
      <c r="EF273" s="109"/>
      <c r="EG273" s="109"/>
      <c r="EH273" s="199">
        <f>1000-1000</f>
        <v>0</v>
      </c>
      <c r="EI273" s="199">
        <f>100-100</f>
        <v>0</v>
      </c>
      <c r="EJ273" s="199">
        <f>1500-1500</f>
        <v>0</v>
      </c>
      <c r="EK273" s="199">
        <f>3000-3000</f>
        <v>0</v>
      </c>
      <c r="EL273" s="199">
        <f>3000-3000</f>
        <v>0</v>
      </c>
      <c r="EM273" s="199">
        <f>1500-1500+140</f>
        <v>140</v>
      </c>
      <c r="EN273" s="109"/>
      <c r="EO273" s="199">
        <f>3000-3000</f>
        <v>0</v>
      </c>
      <c r="EP273" s="199">
        <f>3000-3000+270</f>
        <v>270</v>
      </c>
      <c r="EQ273" s="199">
        <f>500-500+55</f>
        <v>55</v>
      </c>
      <c r="ER273" s="109"/>
      <c r="ES273" s="199">
        <f>750-750</f>
        <v>0</v>
      </c>
      <c r="ET273" s="199">
        <f>700-700+11</f>
        <v>11</v>
      </c>
      <c r="EU273" s="199">
        <f>400-400+2</f>
        <v>2</v>
      </c>
      <c r="EV273" s="109"/>
      <c r="EW273" s="199">
        <f>1000-1000</f>
        <v>0</v>
      </c>
      <c r="EX273" s="199">
        <f>400-400</f>
        <v>0</v>
      </c>
      <c r="EY273" s="199">
        <f>50-50</f>
        <v>0</v>
      </c>
      <c r="EZ273" s="109"/>
      <c r="FA273" s="199">
        <f>800-800</f>
        <v>0</v>
      </c>
      <c r="FB273" s="109"/>
      <c r="FC273" s="201">
        <f>3000-3000+290</f>
        <v>290</v>
      </c>
      <c r="FD273" s="199">
        <f>2000-2000</f>
        <v>0</v>
      </c>
      <c r="FE273" s="199">
        <f>3000-3000</f>
        <v>0</v>
      </c>
      <c r="FF273" s="199">
        <f>2000-2000</f>
        <v>0</v>
      </c>
      <c r="FG273" s="112"/>
      <c r="FH273" s="110" t="s">
        <v>364</v>
      </c>
      <c r="FI273" s="111" t="s">
        <v>365</v>
      </c>
      <c r="FJ273" s="111"/>
      <c r="FK273" s="111" t="s">
        <v>476</v>
      </c>
      <c r="FL273" s="98">
        <f t="shared" si="81"/>
        <v>15838</v>
      </c>
      <c r="FM273" s="5" t="s">
        <v>204</v>
      </c>
    </row>
    <row r="274" spans="1:169" s="5" customFormat="1" ht="15" customHeight="1">
      <c r="A274" s="107" t="s">
        <v>361</v>
      </c>
      <c r="B274" s="107" t="s">
        <v>840</v>
      </c>
      <c r="C274" s="107" t="s">
        <v>475</v>
      </c>
      <c r="D274" s="107" t="s">
        <v>65</v>
      </c>
      <c r="E274" s="108" t="s">
        <v>182</v>
      </c>
      <c r="F274" s="107" t="s">
        <v>363</v>
      </c>
      <c r="G274" s="107" t="s">
        <v>839</v>
      </c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99">
        <v>400</v>
      </c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  <c r="BH274" s="109"/>
      <c r="BI274" s="109"/>
      <c r="BJ274" s="109"/>
      <c r="BK274" s="109"/>
      <c r="BL274" s="109"/>
      <c r="BM274" s="109"/>
      <c r="BN274" s="109"/>
      <c r="BO274" s="109"/>
      <c r="BP274" s="199">
        <v>200</v>
      </c>
      <c r="BQ274" s="109"/>
      <c r="BR274" s="109"/>
      <c r="BS274" s="109"/>
      <c r="BT274" s="199">
        <v>300</v>
      </c>
      <c r="BU274" s="109"/>
      <c r="BV274" s="109"/>
      <c r="BW274" s="109"/>
      <c r="BX274" s="109"/>
      <c r="BY274" s="109"/>
      <c r="BZ274" s="109"/>
      <c r="CA274" s="109"/>
      <c r="CB274" s="109"/>
      <c r="CC274" s="109"/>
      <c r="CD274" s="109"/>
      <c r="CE274" s="109"/>
      <c r="CF274" s="109"/>
      <c r="CG274" s="109"/>
      <c r="CH274" s="109"/>
      <c r="CI274" s="109"/>
      <c r="CJ274" s="109"/>
      <c r="CK274" s="109"/>
      <c r="CL274" s="109"/>
      <c r="CM274" s="109"/>
      <c r="CN274" s="199">
        <f>5000-5000+190</f>
        <v>190</v>
      </c>
      <c r="CO274" s="109"/>
      <c r="CP274" s="109"/>
      <c r="CQ274" s="109"/>
      <c r="CR274" s="109"/>
      <c r="CS274" s="109"/>
      <c r="CT274" s="109"/>
      <c r="CU274" s="109"/>
      <c r="CV274" s="109"/>
      <c r="CW274" s="109"/>
      <c r="CX274" s="109"/>
      <c r="CY274" s="109"/>
      <c r="CZ274" s="109"/>
      <c r="DA274" s="109"/>
      <c r="DB274" s="109"/>
      <c r="DC274" s="109"/>
      <c r="DD274" s="109"/>
      <c r="DE274" s="109"/>
      <c r="DF274" s="109"/>
      <c r="DG274" s="109">
        <v>20</v>
      </c>
      <c r="DH274" s="109"/>
      <c r="DI274" s="109"/>
      <c r="DJ274" s="109"/>
      <c r="DK274" s="109"/>
      <c r="DL274" s="109"/>
      <c r="DM274" s="109"/>
      <c r="DN274" s="109"/>
      <c r="DO274" s="109"/>
      <c r="DP274" s="109"/>
      <c r="DQ274" s="109"/>
      <c r="DR274" s="109"/>
      <c r="DS274" s="109"/>
      <c r="DT274" s="109"/>
      <c r="DU274" s="109"/>
      <c r="DV274" s="109"/>
      <c r="DW274" s="109"/>
      <c r="DX274" s="109"/>
      <c r="DY274" s="109"/>
      <c r="DZ274" s="109"/>
      <c r="EA274" s="109"/>
      <c r="EB274" s="109"/>
      <c r="EC274" s="109"/>
      <c r="ED274" s="109"/>
      <c r="EE274" s="109"/>
      <c r="EF274" s="109"/>
      <c r="EG274" s="109"/>
      <c r="EH274" s="109"/>
      <c r="EI274" s="109"/>
      <c r="EJ274" s="109"/>
      <c r="EK274" s="109"/>
      <c r="EL274" s="109"/>
      <c r="EM274" s="109"/>
      <c r="EN274" s="199">
        <f>500-500</f>
        <v>0</v>
      </c>
      <c r="EO274" s="109"/>
      <c r="EP274" s="109"/>
      <c r="EQ274" s="109"/>
      <c r="ER274" s="109"/>
      <c r="ES274" s="109"/>
      <c r="ET274" s="109"/>
      <c r="EU274" s="109"/>
      <c r="EV274" s="199">
        <f>100-100</f>
        <v>0</v>
      </c>
      <c r="EW274" s="109"/>
      <c r="EX274" s="109"/>
      <c r="EY274" s="109"/>
      <c r="EZ274" s="109"/>
      <c r="FA274" s="109"/>
      <c r="FB274" s="109"/>
      <c r="FC274" s="109"/>
      <c r="FD274" s="109"/>
      <c r="FE274" s="109"/>
      <c r="FF274" s="109"/>
      <c r="FG274" s="112"/>
      <c r="FH274" s="110" t="s">
        <v>364</v>
      </c>
      <c r="FI274" s="111" t="s">
        <v>365</v>
      </c>
      <c r="FJ274" s="111"/>
      <c r="FK274" s="111" t="s">
        <v>476</v>
      </c>
      <c r="FL274" s="98">
        <f t="shared" si="81"/>
        <v>1110</v>
      </c>
      <c r="FM274" s="5" t="s">
        <v>204</v>
      </c>
    </row>
    <row r="275" spans="1:169" s="5" customFormat="1" ht="15" customHeight="1">
      <c r="A275" s="107"/>
      <c r="B275" s="107"/>
      <c r="C275" s="107"/>
      <c r="D275" s="107"/>
      <c r="E275" s="108"/>
      <c r="F275" s="107"/>
      <c r="G275" s="107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  <c r="BH275" s="109"/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09"/>
      <c r="BS275" s="109"/>
      <c r="BT275" s="109"/>
      <c r="BU275" s="109"/>
      <c r="BV275" s="109"/>
      <c r="BW275" s="109"/>
      <c r="BX275" s="109"/>
      <c r="BY275" s="109"/>
      <c r="BZ275" s="109"/>
      <c r="CA275" s="109"/>
      <c r="CB275" s="109"/>
      <c r="CC275" s="109"/>
      <c r="CD275" s="109"/>
      <c r="CE275" s="109"/>
      <c r="CF275" s="109"/>
      <c r="CG275" s="109"/>
      <c r="CH275" s="109"/>
      <c r="CI275" s="109"/>
      <c r="CJ275" s="109"/>
      <c r="CK275" s="109"/>
      <c r="CL275" s="109"/>
      <c r="CM275" s="109"/>
      <c r="CN275" s="109"/>
      <c r="CO275" s="109"/>
      <c r="CP275" s="109"/>
      <c r="CQ275" s="109"/>
      <c r="CR275" s="109"/>
      <c r="CS275" s="109"/>
      <c r="CT275" s="109"/>
      <c r="CU275" s="109"/>
      <c r="CV275" s="109"/>
      <c r="CW275" s="109"/>
      <c r="CX275" s="109"/>
      <c r="CY275" s="109"/>
      <c r="CZ275" s="109"/>
      <c r="DA275" s="109"/>
      <c r="DB275" s="109"/>
      <c r="DC275" s="109"/>
      <c r="DD275" s="109"/>
      <c r="DE275" s="109"/>
      <c r="DF275" s="109"/>
      <c r="DG275" s="109"/>
      <c r="DH275" s="109"/>
      <c r="DI275" s="109"/>
      <c r="DJ275" s="109"/>
      <c r="DK275" s="109"/>
      <c r="DL275" s="109"/>
      <c r="DM275" s="109"/>
      <c r="DN275" s="109"/>
      <c r="DO275" s="109"/>
      <c r="DP275" s="109"/>
      <c r="DQ275" s="109"/>
      <c r="DR275" s="109"/>
      <c r="DS275" s="109"/>
      <c r="DT275" s="109"/>
      <c r="DU275" s="109"/>
      <c r="DV275" s="109"/>
      <c r="DW275" s="109"/>
      <c r="DX275" s="109"/>
      <c r="DY275" s="109"/>
      <c r="DZ275" s="109"/>
      <c r="EA275" s="109"/>
      <c r="EB275" s="109"/>
      <c r="EC275" s="109"/>
      <c r="ED275" s="109"/>
      <c r="EE275" s="109"/>
      <c r="EF275" s="109"/>
      <c r="EG275" s="109"/>
      <c r="EH275" s="109"/>
      <c r="EI275" s="109"/>
      <c r="EJ275" s="109"/>
      <c r="EK275" s="109"/>
      <c r="EL275" s="109"/>
      <c r="EM275" s="109"/>
      <c r="EN275" s="109"/>
      <c r="EO275" s="109"/>
      <c r="EP275" s="109"/>
      <c r="EQ275" s="109"/>
      <c r="ER275" s="109"/>
      <c r="ES275" s="109"/>
      <c r="ET275" s="109"/>
      <c r="EU275" s="109"/>
      <c r="EV275" s="109"/>
      <c r="EW275" s="109"/>
      <c r="EX275" s="109"/>
      <c r="EY275" s="109"/>
      <c r="EZ275" s="109"/>
      <c r="FA275" s="109"/>
      <c r="FB275" s="109"/>
      <c r="FC275" s="109"/>
      <c r="FD275" s="109"/>
      <c r="FE275" s="109"/>
      <c r="FF275" s="109"/>
      <c r="FG275" s="112"/>
      <c r="FH275" s="110"/>
      <c r="FI275" s="111"/>
      <c r="FJ275" s="111"/>
      <c r="FK275" s="111"/>
      <c r="FL275" s="98">
        <f t="shared" si="81"/>
        <v>0</v>
      </c>
    </row>
    <row r="276" spans="1:169" s="5" customFormat="1" ht="15" customHeight="1">
      <c r="A276" s="107"/>
      <c r="B276" s="107"/>
      <c r="C276" s="107"/>
      <c r="D276" s="107"/>
      <c r="E276" s="108"/>
      <c r="F276" s="107"/>
      <c r="G276" s="107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  <c r="BH276" s="109"/>
      <c r="BI276" s="109"/>
      <c r="BJ276" s="109"/>
      <c r="BK276" s="109"/>
      <c r="BL276" s="109"/>
      <c r="BM276" s="109"/>
      <c r="BN276" s="109"/>
      <c r="BO276" s="109"/>
      <c r="BP276" s="109"/>
      <c r="BQ276" s="109"/>
      <c r="BR276" s="109"/>
      <c r="BS276" s="109"/>
      <c r="BT276" s="109"/>
      <c r="BU276" s="109"/>
      <c r="BV276" s="109"/>
      <c r="BW276" s="109"/>
      <c r="BX276" s="109"/>
      <c r="BY276" s="109"/>
      <c r="BZ276" s="109"/>
      <c r="CA276" s="109"/>
      <c r="CB276" s="109"/>
      <c r="CC276" s="109"/>
      <c r="CD276" s="109"/>
      <c r="CE276" s="109"/>
      <c r="CF276" s="109"/>
      <c r="CG276" s="109"/>
      <c r="CH276" s="109"/>
      <c r="CI276" s="109"/>
      <c r="CJ276" s="109"/>
      <c r="CK276" s="109"/>
      <c r="CL276" s="109"/>
      <c r="CM276" s="109"/>
      <c r="CN276" s="109"/>
      <c r="CO276" s="109"/>
      <c r="CP276" s="109"/>
      <c r="CQ276" s="109"/>
      <c r="CR276" s="109"/>
      <c r="CS276" s="109"/>
      <c r="CT276" s="109"/>
      <c r="CU276" s="109"/>
      <c r="CV276" s="109"/>
      <c r="CW276" s="109"/>
      <c r="CX276" s="109"/>
      <c r="CY276" s="109"/>
      <c r="CZ276" s="109"/>
      <c r="DA276" s="109"/>
      <c r="DB276" s="109"/>
      <c r="DC276" s="109"/>
      <c r="DD276" s="109"/>
      <c r="DE276" s="109"/>
      <c r="DF276" s="109"/>
      <c r="DG276" s="109"/>
      <c r="DH276" s="109"/>
      <c r="DI276" s="109"/>
      <c r="DJ276" s="109"/>
      <c r="DK276" s="109"/>
      <c r="DL276" s="109"/>
      <c r="DM276" s="109"/>
      <c r="DN276" s="109"/>
      <c r="DO276" s="109"/>
      <c r="DP276" s="109"/>
      <c r="DQ276" s="109"/>
      <c r="DR276" s="109"/>
      <c r="DS276" s="109"/>
      <c r="DT276" s="109"/>
      <c r="DU276" s="109"/>
      <c r="DV276" s="109"/>
      <c r="DW276" s="109"/>
      <c r="DX276" s="109"/>
      <c r="DY276" s="109"/>
      <c r="DZ276" s="109"/>
      <c r="EA276" s="109"/>
      <c r="EB276" s="109"/>
      <c r="EC276" s="109"/>
      <c r="ED276" s="109"/>
      <c r="EE276" s="109"/>
      <c r="EF276" s="109"/>
      <c r="EG276" s="109"/>
      <c r="EH276" s="109"/>
      <c r="EI276" s="109"/>
      <c r="EJ276" s="109"/>
      <c r="EK276" s="109"/>
      <c r="EL276" s="109"/>
      <c r="EM276" s="109"/>
      <c r="EN276" s="109"/>
      <c r="EO276" s="109"/>
      <c r="EP276" s="109"/>
      <c r="EQ276" s="109"/>
      <c r="ER276" s="109"/>
      <c r="ES276" s="109"/>
      <c r="ET276" s="109"/>
      <c r="EU276" s="109"/>
      <c r="EV276" s="109"/>
      <c r="EW276" s="109"/>
      <c r="EX276" s="109"/>
      <c r="EY276" s="109"/>
      <c r="EZ276" s="109"/>
      <c r="FA276" s="109"/>
      <c r="FB276" s="109"/>
      <c r="FC276" s="109"/>
      <c r="FD276" s="109"/>
      <c r="FE276" s="109"/>
      <c r="FF276" s="109"/>
      <c r="FG276" s="112"/>
      <c r="FH276" s="110"/>
      <c r="FI276" s="111"/>
      <c r="FJ276" s="111"/>
      <c r="FK276" s="111"/>
      <c r="FL276" s="98">
        <f t="shared" si="81"/>
        <v>0</v>
      </c>
    </row>
    <row r="277" spans="1:169" ht="18" customHeight="1">
      <c r="A277" s="79"/>
      <c r="B277" s="15"/>
      <c r="C277" s="15"/>
      <c r="D277" s="34"/>
      <c r="E277" s="16" t="s">
        <v>5</v>
      </c>
      <c r="F277" s="16"/>
      <c r="G277" s="17"/>
      <c r="H277" s="24">
        <f t="shared" ref="H277:AM277" si="83">SUM(H269:H276)</f>
        <v>0</v>
      </c>
      <c r="I277" s="24">
        <f t="shared" si="83"/>
        <v>0</v>
      </c>
      <c r="J277" s="24">
        <f t="shared" si="83"/>
        <v>0</v>
      </c>
      <c r="K277" s="24">
        <f t="shared" si="83"/>
        <v>0</v>
      </c>
      <c r="L277" s="24">
        <f t="shared" si="83"/>
        <v>0</v>
      </c>
      <c r="M277" s="24">
        <f t="shared" si="83"/>
        <v>0</v>
      </c>
      <c r="N277" s="24">
        <f t="shared" si="83"/>
        <v>0</v>
      </c>
      <c r="O277" s="24">
        <f t="shared" si="83"/>
        <v>0</v>
      </c>
      <c r="P277" s="24">
        <f t="shared" si="83"/>
        <v>0</v>
      </c>
      <c r="Q277" s="24">
        <f t="shared" si="83"/>
        <v>0</v>
      </c>
      <c r="R277" s="24">
        <f t="shared" si="83"/>
        <v>0</v>
      </c>
      <c r="S277" s="24">
        <f t="shared" si="83"/>
        <v>0</v>
      </c>
      <c r="T277" s="24">
        <f t="shared" si="83"/>
        <v>0</v>
      </c>
      <c r="U277" s="24">
        <f t="shared" si="83"/>
        <v>0</v>
      </c>
      <c r="V277" s="24">
        <f t="shared" si="83"/>
        <v>0</v>
      </c>
      <c r="W277" s="24">
        <f t="shared" si="83"/>
        <v>0</v>
      </c>
      <c r="X277" s="24">
        <f t="shared" si="83"/>
        <v>0</v>
      </c>
      <c r="Y277" s="24">
        <f t="shared" si="83"/>
        <v>0</v>
      </c>
      <c r="Z277" s="24">
        <f t="shared" si="83"/>
        <v>2</v>
      </c>
      <c r="AA277" s="24">
        <f t="shared" si="83"/>
        <v>0</v>
      </c>
      <c r="AB277" s="24">
        <f t="shared" si="83"/>
        <v>11</v>
      </c>
      <c r="AC277" s="24">
        <f t="shared" si="83"/>
        <v>320</v>
      </c>
      <c r="AD277" s="24">
        <f t="shared" si="83"/>
        <v>0</v>
      </c>
      <c r="AE277" s="24">
        <f t="shared" si="83"/>
        <v>260</v>
      </c>
      <c r="AF277" s="24">
        <f t="shared" si="83"/>
        <v>0</v>
      </c>
      <c r="AG277" s="24">
        <f t="shared" si="83"/>
        <v>0</v>
      </c>
      <c r="AH277" s="24">
        <f t="shared" si="83"/>
        <v>7</v>
      </c>
      <c r="AI277" s="24">
        <f t="shared" si="83"/>
        <v>5</v>
      </c>
      <c r="AJ277" s="24">
        <f t="shared" si="83"/>
        <v>0</v>
      </c>
      <c r="AK277" s="24">
        <f t="shared" si="83"/>
        <v>0</v>
      </c>
      <c r="AL277" s="24">
        <f t="shared" si="83"/>
        <v>0</v>
      </c>
      <c r="AM277" s="24">
        <f t="shared" si="83"/>
        <v>1220</v>
      </c>
      <c r="AN277" s="24">
        <f t="shared" ref="AN277:BS277" si="84">SUM(AN269:AN276)</f>
        <v>0</v>
      </c>
      <c r="AO277" s="24">
        <f t="shared" si="84"/>
        <v>870</v>
      </c>
      <c r="AP277" s="24">
        <f t="shared" si="84"/>
        <v>0</v>
      </c>
      <c r="AQ277" s="24">
        <f t="shared" si="84"/>
        <v>0</v>
      </c>
      <c r="AR277" s="24">
        <f t="shared" si="84"/>
        <v>0</v>
      </c>
      <c r="AS277" s="24">
        <f t="shared" si="84"/>
        <v>12</v>
      </c>
      <c r="AT277" s="24">
        <f t="shared" si="84"/>
        <v>7300</v>
      </c>
      <c r="AU277" s="24">
        <f t="shared" si="84"/>
        <v>0</v>
      </c>
      <c r="AV277" s="24">
        <f t="shared" si="84"/>
        <v>0</v>
      </c>
      <c r="AW277" s="24">
        <f t="shared" si="84"/>
        <v>2</v>
      </c>
      <c r="AX277" s="24">
        <f t="shared" si="84"/>
        <v>0</v>
      </c>
      <c r="AY277" s="24">
        <f t="shared" si="84"/>
        <v>0</v>
      </c>
      <c r="AZ277" s="24">
        <f t="shared" si="84"/>
        <v>7</v>
      </c>
      <c r="BA277" s="24">
        <f t="shared" si="84"/>
        <v>0</v>
      </c>
      <c r="BB277" s="24">
        <f t="shared" si="84"/>
        <v>0</v>
      </c>
      <c r="BC277" s="24">
        <f t="shared" si="84"/>
        <v>0</v>
      </c>
      <c r="BD277" s="24">
        <f t="shared" si="84"/>
        <v>4850</v>
      </c>
      <c r="BE277" s="24">
        <f t="shared" si="84"/>
        <v>0</v>
      </c>
      <c r="BF277" s="24">
        <f t="shared" si="84"/>
        <v>2</v>
      </c>
      <c r="BG277" s="24">
        <f t="shared" si="84"/>
        <v>0</v>
      </c>
      <c r="BH277" s="24">
        <f t="shared" si="84"/>
        <v>0</v>
      </c>
      <c r="BI277" s="24">
        <f t="shared" si="84"/>
        <v>0</v>
      </c>
      <c r="BJ277" s="24">
        <f t="shared" si="84"/>
        <v>0</v>
      </c>
      <c r="BK277" s="24">
        <f t="shared" si="84"/>
        <v>0</v>
      </c>
      <c r="BL277" s="24">
        <f t="shared" si="84"/>
        <v>0</v>
      </c>
      <c r="BM277" s="24">
        <f t="shared" si="84"/>
        <v>0</v>
      </c>
      <c r="BN277" s="24">
        <f t="shared" si="84"/>
        <v>0</v>
      </c>
      <c r="BO277" s="24">
        <f t="shared" si="84"/>
        <v>0</v>
      </c>
      <c r="BP277" s="24">
        <f t="shared" si="84"/>
        <v>590</v>
      </c>
      <c r="BQ277" s="24">
        <f t="shared" si="84"/>
        <v>0</v>
      </c>
      <c r="BR277" s="24">
        <f t="shared" si="84"/>
        <v>210</v>
      </c>
      <c r="BS277" s="24">
        <f t="shared" si="84"/>
        <v>2200</v>
      </c>
      <c r="BT277" s="24">
        <f t="shared" ref="BT277:CY277" si="85">SUM(BT269:BT276)</f>
        <v>750</v>
      </c>
      <c r="BU277" s="24">
        <f t="shared" si="85"/>
        <v>16</v>
      </c>
      <c r="BV277" s="24">
        <f t="shared" si="85"/>
        <v>40</v>
      </c>
      <c r="BW277" s="24">
        <f t="shared" si="85"/>
        <v>0</v>
      </c>
      <c r="BX277" s="24">
        <f t="shared" si="85"/>
        <v>0</v>
      </c>
      <c r="BY277" s="24">
        <f t="shared" si="85"/>
        <v>0</v>
      </c>
      <c r="BZ277" s="24">
        <f t="shared" si="85"/>
        <v>0</v>
      </c>
      <c r="CA277" s="24">
        <f t="shared" si="85"/>
        <v>0</v>
      </c>
      <c r="CB277" s="24">
        <f t="shared" si="85"/>
        <v>0</v>
      </c>
      <c r="CC277" s="24">
        <f t="shared" si="85"/>
        <v>640</v>
      </c>
      <c r="CD277" s="24">
        <f t="shared" si="85"/>
        <v>0</v>
      </c>
      <c r="CE277" s="24">
        <f t="shared" si="85"/>
        <v>0</v>
      </c>
      <c r="CF277" s="24">
        <f t="shared" si="85"/>
        <v>650</v>
      </c>
      <c r="CG277" s="24">
        <f t="shared" si="85"/>
        <v>60</v>
      </c>
      <c r="CH277" s="24">
        <f t="shared" si="85"/>
        <v>0</v>
      </c>
      <c r="CI277" s="24">
        <f t="shared" si="85"/>
        <v>29</v>
      </c>
      <c r="CJ277" s="24">
        <f t="shared" si="85"/>
        <v>30</v>
      </c>
      <c r="CK277" s="24">
        <f t="shared" si="85"/>
        <v>130</v>
      </c>
      <c r="CL277" s="24">
        <f t="shared" si="85"/>
        <v>0</v>
      </c>
      <c r="CM277" s="24">
        <f t="shared" si="85"/>
        <v>0</v>
      </c>
      <c r="CN277" s="24">
        <f t="shared" si="85"/>
        <v>190</v>
      </c>
      <c r="CO277" s="24">
        <f t="shared" si="85"/>
        <v>0</v>
      </c>
      <c r="CP277" s="24">
        <f t="shared" si="85"/>
        <v>0</v>
      </c>
      <c r="CQ277" s="24">
        <f t="shared" si="85"/>
        <v>0</v>
      </c>
      <c r="CR277" s="24">
        <f t="shared" si="85"/>
        <v>40</v>
      </c>
      <c r="CS277" s="24">
        <f t="shared" si="85"/>
        <v>0</v>
      </c>
      <c r="CT277" s="24">
        <f t="shared" si="85"/>
        <v>0</v>
      </c>
      <c r="CU277" s="24">
        <f t="shared" si="85"/>
        <v>0</v>
      </c>
      <c r="CV277" s="24">
        <f t="shared" si="85"/>
        <v>0</v>
      </c>
      <c r="CW277" s="24">
        <f t="shared" si="85"/>
        <v>0</v>
      </c>
      <c r="CX277" s="24">
        <f t="shared" si="85"/>
        <v>0</v>
      </c>
      <c r="CY277" s="24">
        <f t="shared" si="85"/>
        <v>0</v>
      </c>
      <c r="CZ277" s="24">
        <f t="shared" ref="CZ277:EE277" si="86">SUM(CZ269:CZ276)</f>
        <v>38</v>
      </c>
      <c r="DA277" s="24">
        <f t="shared" si="86"/>
        <v>50</v>
      </c>
      <c r="DB277" s="24">
        <f t="shared" si="86"/>
        <v>230</v>
      </c>
      <c r="DC277" s="24">
        <f t="shared" si="86"/>
        <v>0</v>
      </c>
      <c r="DD277" s="24">
        <f t="shared" si="86"/>
        <v>0</v>
      </c>
      <c r="DE277" s="24">
        <f t="shared" si="86"/>
        <v>3</v>
      </c>
      <c r="DF277" s="24">
        <f t="shared" si="86"/>
        <v>0</v>
      </c>
      <c r="DG277" s="24">
        <f t="shared" si="86"/>
        <v>20</v>
      </c>
      <c r="DH277" s="24">
        <f t="shared" si="86"/>
        <v>0</v>
      </c>
      <c r="DI277" s="24">
        <f t="shared" si="86"/>
        <v>0</v>
      </c>
      <c r="DJ277" s="24">
        <f t="shared" si="86"/>
        <v>0</v>
      </c>
      <c r="DK277" s="24">
        <f t="shared" si="86"/>
        <v>24</v>
      </c>
      <c r="DL277" s="24">
        <f t="shared" si="86"/>
        <v>0</v>
      </c>
      <c r="DM277" s="24">
        <f t="shared" si="86"/>
        <v>0</v>
      </c>
      <c r="DN277" s="24">
        <f t="shared" si="86"/>
        <v>0</v>
      </c>
      <c r="DO277" s="24">
        <f t="shared" si="86"/>
        <v>0</v>
      </c>
      <c r="DP277" s="24">
        <f t="shared" si="86"/>
        <v>0</v>
      </c>
      <c r="DQ277" s="24">
        <f t="shared" si="86"/>
        <v>0</v>
      </c>
      <c r="DR277" s="24">
        <f t="shared" si="86"/>
        <v>2560</v>
      </c>
      <c r="DS277" s="24">
        <f t="shared" si="86"/>
        <v>0</v>
      </c>
      <c r="DT277" s="24">
        <f t="shared" si="86"/>
        <v>15</v>
      </c>
      <c r="DU277" s="24">
        <f t="shared" si="86"/>
        <v>580</v>
      </c>
      <c r="DV277" s="24">
        <f t="shared" si="86"/>
        <v>0</v>
      </c>
      <c r="DW277" s="24">
        <f t="shared" si="86"/>
        <v>0</v>
      </c>
      <c r="DX277" s="24">
        <f t="shared" si="86"/>
        <v>4</v>
      </c>
      <c r="DY277" s="24">
        <f t="shared" si="86"/>
        <v>0</v>
      </c>
      <c r="DZ277" s="24">
        <f t="shared" si="86"/>
        <v>0</v>
      </c>
      <c r="EA277" s="24">
        <f t="shared" si="86"/>
        <v>0</v>
      </c>
      <c r="EB277" s="24">
        <f t="shared" si="86"/>
        <v>0</v>
      </c>
      <c r="EC277" s="24">
        <f t="shared" si="86"/>
        <v>0</v>
      </c>
      <c r="ED277" s="24">
        <f t="shared" si="86"/>
        <v>0</v>
      </c>
      <c r="EE277" s="24">
        <f t="shared" si="86"/>
        <v>0</v>
      </c>
      <c r="EF277" s="24">
        <f t="shared" ref="EF277:FF277" si="87">SUM(EF269:EF276)</f>
        <v>0</v>
      </c>
      <c r="EG277" s="24">
        <f t="shared" si="87"/>
        <v>0</v>
      </c>
      <c r="EH277" s="24">
        <f t="shared" si="87"/>
        <v>0</v>
      </c>
      <c r="EI277" s="24">
        <f t="shared" si="87"/>
        <v>0</v>
      </c>
      <c r="EJ277" s="24">
        <f t="shared" si="87"/>
        <v>0</v>
      </c>
      <c r="EK277" s="24">
        <f t="shared" si="87"/>
        <v>0</v>
      </c>
      <c r="EL277" s="24">
        <f t="shared" si="87"/>
        <v>0</v>
      </c>
      <c r="EM277" s="24">
        <f t="shared" si="87"/>
        <v>140</v>
      </c>
      <c r="EN277" s="24">
        <f t="shared" si="87"/>
        <v>0</v>
      </c>
      <c r="EO277" s="24">
        <f t="shared" si="87"/>
        <v>0</v>
      </c>
      <c r="EP277" s="24">
        <f t="shared" si="87"/>
        <v>270</v>
      </c>
      <c r="EQ277" s="24">
        <f t="shared" si="87"/>
        <v>55</v>
      </c>
      <c r="ER277" s="24">
        <f t="shared" si="87"/>
        <v>0</v>
      </c>
      <c r="ES277" s="24">
        <f t="shared" si="87"/>
        <v>0</v>
      </c>
      <c r="ET277" s="24">
        <f t="shared" si="87"/>
        <v>11</v>
      </c>
      <c r="EU277" s="24">
        <f t="shared" si="87"/>
        <v>2</v>
      </c>
      <c r="EV277" s="24">
        <f t="shared" si="87"/>
        <v>0</v>
      </c>
      <c r="EW277" s="24">
        <f t="shared" si="87"/>
        <v>0</v>
      </c>
      <c r="EX277" s="24">
        <f t="shared" si="87"/>
        <v>0</v>
      </c>
      <c r="EY277" s="24">
        <f t="shared" si="87"/>
        <v>0</v>
      </c>
      <c r="EZ277" s="24">
        <f t="shared" si="87"/>
        <v>0</v>
      </c>
      <c r="FA277" s="24">
        <f t="shared" si="87"/>
        <v>0</v>
      </c>
      <c r="FB277" s="24">
        <f t="shared" si="87"/>
        <v>0</v>
      </c>
      <c r="FC277" s="24">
        <f t="shared" si="87"/>
        <v>290</v>
      </c>
      <c r="FD277" s="24">
        <f t="shared" si="87"/>
        <v>0</v>
      </c>
      <c r="FE277" s="24">
        <f t="shared" si="87"/>
        <v>0</v>
      </c>
      <c r="FF277" s="24">
        <f t="shared" si="87"/>
        <v>0</v>
      </c>
      <c r="FG277" s="117"/>
      <c r="FH277" s="40">
        <f>SUM(H277:FF277)</f>
        <v>24735</v>
      </c>
      <c r="FI277" s="31"/>
      <c r="FJ277" s="32"/>
      <c r="FK277" s="32"/>
      <c r="FL277" s="24">
        <f>SUM(FL269:FL276)</f>
        <v>24735</v>
      </c>
      <c r="FM277" s="5"/>
    </row>
    <row r="278" spans="1:169" s="12" customFormat="1" ht="17.55" customHeight="1">
      <c r="A278" s="80"/>
      <c r="B278" s="9"/>
      <c r="C278" s="9"/>
      <c r="D278" s="35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119"/>
      <c r="FH278" s="10"/>
      <c r="FI278" s="14"/>
      <c r="FJ278" s="9"/>
      <c r="FK278" s="9"/>
      <c r="FL278" s="9"/>
      <c r="FM278" s="5"/>
    </row>
    <row r="279" spans="1:169" s="12" customFormat="1" ht="17.55" customHeight="1">
      <c r="B279" s="22"/>
      <c r="E279" s="12" t="s">
        <v>21</v>
      </c>
      <c r="F279" s="11" t="s">
        <v>6</v>
      </c>
      <c r="G279" s="22"/>
      <c r="H279" s="27">
        <f>SUMIF($F$6:$F276,"N",H$6:H276)</f>
        <v>0</v>
      </c>
      <c r="I279" s="27">
        <f>SUMIF($F$6:$F276,"N",I$6:I276)</f>
        <v>0</v>
      </c>
      <c r="J279" s="27">
        <f>SUMIF($F$6:$F276,"N",J$6:J276)</f>
        <v>0</v>
      </c>
      <c r="K279" s="27">
        <f>SUMIF($F$6:$F276,"N",K$6:K276)</f>
        <v>0</v>
      </c>
      <c r="L279" s="27">
        <f>SUMIF($F$6:$F276,"N",L$6:L276)</f>
        <v>0</v>
      </c>
      <c r="M279" s="27">
        <f>SUMIF($F$6:$F276,"N",M$6:M276)</f>
        <v>0</v>
      </c>
      <c r="N279" s="27">
        <f>SUMIF($F$6:$F276,"N",N$6:N276)</f>
        <v>0</v>
      </c>
      <c r="O279" s="27">
        <f>SUMIF($F$6:$F276,"N",O$6:O276)</f>
        <v>0</v>
      </c>
      <c r="P279" s="27">
        <f>SUMIF($F$6:$F276,"N",P$6:P276)</f>
        <v>0</v>
      </c>
      <c r="Q279" s="27">
        <f>SUMIF($F$6:$F276,"N",Q$6:Q276)</f>
        <v>0</v>
      </c>
      <c r="R279" s="27">
        <f>SUMIF($F$6:$F276,"N",R$6:R276)</f>
        <v>0</v>
      </c>
      <c r="S279" s="27">
        <f>SUMIF($F$6:$F276,"N",S$6:S276)</f>
        <v>0</v>
      </c>
      <c r="T279" s="27">
        <f>SUMIF($F$6:$F276,"N",T$6:T276)</f>
        <v>0</v>
      </c>
      <c r="U279" s="27">
        <f>SUMIF($F$6:$F276,"N",U$6:U276)</f>
        <v>0</v>
      </c>
      <c r="V279" s="27">
        <f>SUMIF($F$6:$F276,"N",V$6:V276)</f>
        <v>0</v>
      </c>
      <c r="W279" s="27">
        <f>SUMIF($F$6:$F276,"N",W$6:W276)</f>
        <v>0</v>
      </c>
      <c r="X279" s="27">
        <f>SUMIF($F$6:$F276,"N",X$6:X276)</f>
        <v>0</v>
      </c>
      <c r="Y279" s="27">
        <f>SUMIF($F$6:$F276,"N",Y$6:Y276)</f>
        <v>0</v>
      </c>
      <c r="Z279" s="27">
        <f>SUMIF($F$6:$F276,"N",Z$6:Z276)</f>
        <v>2</v>
      </c>
      <c r="AA279" s="27">
        <f>SUMIF($F$6:$F276,"N",AA$6:AA276)</f>
        <v>0</v>
      </c>
      <c r="AB279" s="27">
        <f>SUMIF($F$6:$F276,"N",AB$6:AB276)</f>
        <v>11</v>
      </c>
      <c r="AC279" s="27">
        <f>SUMIF($F$6:$F276,"N",AC$6:AC276)</f>
        <v>1160</v>
      </c>
      <c r="AD279" s="27">
        <f>SUMIF($F$6:$F276,"N",AD$6:AD276)</f>
        <v>0</v>
      </c>
      <c r="AE279" s="27">
        <f>SUMIF($F$6:$F276,"N",AE$6:AE276)</f>
        <v>900</v>
      </c>
      <c r="AF279" s="27">
        <f>SUMIF($F$6:$F276,"N",AF$6:AF276)</f>
        <v>0</v>
      </c>
      <c r="AG279" s="27">
        <f>SUMIF($F$6:$F276,"N",AG$6:AG276)</f>
        <v>0</v>
      </c>
      <c r="AH279" s="27">
        <f>SUMIF($F$6:$F276,"N",AH$6:AH276)</f>
        <v>7</v>
      </c>
      <c r="AI279" s="27">
        <f>SUMIF($F$6:$F276,"N",AI$6:AI276)</f>
        <v>5</v>
      </c>
      <c r="AJ279" s="27">
        <f>SUMIF($F$6:$F276,"N",AJ$6:AJ276)</f>
        <v>0</v>
      </c>
      <c r="AK279" s="27">
        <f>SUMIF($F$6:$F276,"N",AK$6:AK276)</f>
        <v>0</v>
      </c>
      <c r="AL279" s="27">
        <f>SUMIF($F$6:$F276,"N",AL$6:AL276)</f>
        <v>0</v>
      </c>
      <c r="AM279" s="27">
        <f>SUMIF($F$6:$F276,"N",AM$6:AM276)</f>
        <v>4060</v>
      </c>
      <c r="AN279" s="27">
        <f>SUMIF($F$6:$F276,"N",AN$6:AN276)</f>
        <v>0</v>
      </c>
      <c r="AO279" s="27">
        <f>SUMIF($F$6:$F276,"N",AO$6:AO276)</f>
        <v>2700</v>
      </c>
      <c r="AP279" s="27">
        <f>SUMIF($F$6:$F276,"N",AP$6:AP276)</f>
        <v>0</v>
      </c>
      <c r="AQ279" s="27">
        <f>SUMIF($F$6:$F276,"N",AQ$6:AQ276)</f>
        <v>0</v>
      </c>
      <c r="AR279" s="27">
        <f>SUMIF($F$6:$F276,"N",AR$6:AR276)</f>
        <v>0</v>
      </c>
      <c r="AS279" s="27">
        <f>SUMIF($F$6:$F276,"N",AS$6:AS276)</f>
        <v>12</v>
      </c>
      <c r="AT279" s="27">
        <f>SUMIF($F$6:$F276,"N",AT$6:AT276)</f>
        <v>23850</v>
      </c>
      <c r="AU279" s="27">
        <f>SUMIF($F$6:$F276,"N",AU$6:AU276)</f>
        <v>0</v>
      </c>
      <c r="AV279" s="27">
        <f>SUMIF($F$6:$F276,"N",AV$6:AV276)</f>
        <v>0</v>
      </c>
      <c r="AW279" s="27">
        <f>SUMIF($F$6:$F276,"N",AW$6:AW276)</f>
        <v>2</v>
      </c>
      <c r="AX279" s="27">
        <f>SUMIF($F$6:$F276,"N",AX$6:AX276)</f>
        <v>0</v>
      </c>
      <c r="AY279" s="27">
        <f>SUMIF($F$6:$F276,"N",AY$6:AY276)</f>
        <v>0</v>
      </c>
      <c r="AZ279" s="27">
        <f>SUMIF($F$6:$F276,"N",AZ$6:AZ276)</f>
        <v>17</v>
      </c>
      <c r="BA279" s="27">
        <f>SUMIF($F$6:$F276,"N",BA$6:BA276)</f>
        <v>0</v>
      </c>
      <c r="BB279" s="27">
        <f>SUMIF($F$6:$F276,"N",BB$6:BB276)</f>
        <v>0</v>
      </c>
      <c r="BC279" s="27">
        <f>SUMIF($F$6:$F276,"N",BC$6:BC276)</f>
        <v>0</v>
      </c>
      <c r="BD279" s="27">
        <f>SUMIF($F$6:$F276,"N",BD$6:BD276)</f>
        <v>15750</v>
      </c>
      <c r="BE279" s="27">
        <f>SUMIF($F$6:$F276,"N",BE$6:BE276)</f>
        <v>0</v>
      </c>
      <c r="BF279" s="27">
        <f>SUMIF($F$6:$F276,"N",BF$6:BF276)</f>
        <v>2</v>
      </c>
      <c r="BG279" s="27">
        <f>SUMIF($F$6:$F276,"N",BG$6:BG276)</f>
        <v>0</v>
      </c>
      <c r="BH279" s="27">
        <f>SUMIF($F$6:$F276,"N",BH$6:BH276)</f>
        <v>0</v>
      </c>
      <c r="BI279" s="27">
        <f>SUMIF($F$6:$F276,"N",BI$6:BI276)</f>
        <v>0</v>
      </c>
      <c r="BJ279" s="27">
        <f>SUMIF($F$6:$F276,"N",BJ$6:BJ276)</f>
        <v>0</v>
      </c>
      <c r="BK279" s="27">
        <f>SUMIF($F$6:$F276,"N",BK$6:BK276)</f>
        <v>0</v>
      </c>
      <c r="BL279" s="27">
        <f>SUMIF($F$6:$F276,"N",BL$6:BL276)</f>
        <v>0</v>
      </c>
      <c r="BM279" s="27">
        <f>SUMIF($F$6:$F276,"N",BM$6:BM276)</f>
        <v>0</v>
      </c>
      <c r="BN279" s="27">
        <f>SUMIF($F$6:$F276,"N",BN$6:BN276)</f>
        <v>0</v>
      </c>
      <c r="BO279" s="27">
        <f>SUMIF($F$6:$F276,"N",BO$6:BO276)</f>
        <v>0</v>
      </c>
      <c r="BP279" s="27">
        <f>SUMIF($F$6:$F276,"N",BP$6:BP276)</f>
        <v>2700</v>
      </c>
      <c r="BQ279" s="27">
        <f>SUMIF($F$6:$F276,"N",BQ$6:BQ276)</f>
        <v>0</v>
      </c>
      <c r="BR279" s="27">
        <f>SUMIF($F$6:$F276,"N",BR$6:BR276)</f>
        <v>950</v>
      </c>
      <c r="BS279" s="27">
        <f>SUMIF($F$6:$F276,"N",BS$6:BS276)</f>
        <v>10000</v>
      </c>
      <c r="BT279" s="27">
        <f>SUMIF($F$6:$F276,"N",BT$6:BT276)</f>
        <v>3400</v>
      </c>
      <c r="BU279" s="27">
        <f>SUMIF($F$6:$F276,"N",BU$6:BU276)</f>
        <v>86</v>
      </c>
      <c r="BV279" s="27">
        <f>SUMIF($F$6:$F276,"N",BV$6:BV276)</f>
        <v>190</v>
      </c>
      <c r="BW279" s="27">
        <f>SUMIF($F$6:$F276,"N",BW$6:BW276)</f>
        <v>0</v>
      </c>
      <c r="BX279" s="27">
        <f>SUMIF($F$6:$F276,"N",BX$6:BX276)</f>
        <v>0</v>
      </c>
      <c r="BY279" s="27">
        <f>SUMIF($F$6:$F276,"N",BY$6:BY276)</f>
        <v>0</v>
      </c>
      <c r="BZ279" s="27">
        <f>SUMIF($F$6:$F276,"N",BZ$6:BZ276)</f>
        <v>0</v>
      </c>
      <c r="CA279" s="27">
        <f>SUMIF($F$6:$F276,"N",CA$6:CA276)</f>
        <v>0</v>
      </c>
      <c r="CB279" s="27">
        <f>SUMIF($F$6:$F276,"N",CB$6:CB276)</f>
        <v>2</v>
      </c>
      <c r="CC279" s="27">
        <f>SUMIF($F$6:$F276,"N",CC$6:CC276)</f>
        <v>4000</v>
      </c>
      <c r="CD279" s="27">
        <f>SUMIF($F$6:$F276,"N",CD$6:CD276)</f>
        <v>0</v>
      </c>
      <c r="CE279" s="27">
        <f>SUMIF($F$6:$F276,"N",CE$6:CE276)</f>
        <v>0</v>
      </c>
      <c r="CF279" s="27">
        <f>SUMIF($F$6:$F276,"N",CF$6:CF276)</f>
        <v>4070</v>
      </c>
      <c r="CG279" s="27">
        <f>SUMIF($F$6:$F276,"N",CG$6:CG276)</f>
        <v>335</v>
      </c>
      <c r="CH279" s="27">
        <f>SUMIF($F$6:$F276,"N",CH$6:CH276)</f>
        <v>0</v>
      </c>
      <c r="CI279" s="27">
        <f>SUMIF($F$6:$F276,"N",CI$6:CI276)</f>
        <v>185</v>
      </c>
      <c r="CJ279" s="27">
        <f>SUMIF($F$6:$F276,"N",CJ$6:CJ276)</f>
        <v>185</v>
      </c>
      <c r="CK279" s="27">
        <f>SUMIF($F$6:$F276,"N",CK$6:CK276)</f>
        <v>800</v>
      </c>
      <c r="CL279" s="27">
        <f>SUMIF($F$6:$F276,"N",CL$6:CL276)</f>
        <v>0</v>
      </c>
      <c r="CM279" s="27">
        <f>SUMIF($F$6:$F276,"N",CM$6:CM276)</f>
        <v>0</v>
      </c>
      <c r="CN279" s="27">
        <f>SUMIF($F$6:$F276,"N",CN$6:CN276)</f>
        <v>1200</v>
      </c>
      <c r="CO279" s="27">
        <f>SUMIF($F$6:$F276,"N",CO$6:CO276)</f>
        <v>0</v>
      </c>
      <c r="CP279" s="27">
        <f>SUMIF($F$6:$F276,"N",CP$6:CP276)</f>
        <v>107</v>
      </c>
      <c r="CQ279" s="27">
        <f>SUMIF($F$6:$F276,"N",CQ$6:CQ276)</f>
        <v>14</v>
      </c>
      <c r="CR279" s="27">
        <f>SUMIF($F$6:$F276,"N",CR$6:CR276)</f>
        <v>40</v>
      </c>
      <c r="CS279" s="27">
        <f>SUMIF($F$6:$F276,"N",CS$6:CS276)</f>
        <v>5</v>
      </c>
      <c r="CT279" s="27">
        <f>SUMIF($F$6:$F276,"N",CT$6:CT276)</f>
        <v>7</v>
      </c>
      <c r="CU279" s="27">
        <f>SUMIF($F$6:$F276,"N",CU$6:CU276)</f>
        <v>0</v>
      </c>
      <c r="CV279" s="27">
        <f>SUMIF($F$6:$F276,"N",CV$6:CV276)</f>
        <v>57</v>
      </c>
      <c r="CW279" s="27">
        <f>SUMIF($F$6:$F276,"N",CW$6:CW276)</f>
        <v>0</v>
      </c>
      <c r="CX279" s="27">
        <f>SUMIF($F$6:$F276,"N",CX$6:CX276)</f>
        <v>0</v>
      </c>
      <c r="CY279" s="27">
        <f>SUMIF($F$6:$F276,"N",CY$6:CY276)</f>
        <v>0</v>
      </c>
      <c r="CZ279" s="27">
        <f>SUMIF($F$6:$F276,"N",CZ$6:CZ276)</f>
        <v>150</v>
      </c>
      <c r="DA279" s="27">
        <f>SUMIF($F$6:$F276,"N",DA$6:DA276)</f>
        <v>200</v>
      </c>
      <c r="DB279" s="27">
        <f>SUMIF($F$6:$F276,"N",DB$6:DB276)</f>
        <v>880</v>
      </c>
      <c r="DC279" s="27">
        <f>SUMIF($F$6:$F276,"N",DC$6:DC276)</f>
        <v>0</v>
      </c>
      <c r="DD279" s="27">
        <f>SUMIF($F$6:$F276,"N",DD$6:DD276)</f>
        <v>0</v>
      </c>
      <c r="DE279" s="27">
        <f>SUMIF($F$6:$F276,"N",DE$6:DE276)</f>
        <v>13</v>
      </c>
      <c r="DF279" s="27">
        <f>SUMIF($F$6:$F276,"N",DF$6:DF276)</f>
        <v>87</v>
      </c>
      <c r="DG279" s="27">
        <f>SUMIF($F$6:$F276,"N",DG$6:DG276)</f>
        <v>20</v>
      </c>
      <c r="DH279" s="27">
        <f>SUMIF($F$6:$F276,"N",DH$6:DH276)</f>
        <v>10</v>
      </c>
      <c r="DI279" s="27">
        <f>SUMIF($F$6:$F276,"N",DI$6:DI276)</f>
        <v>10</v>
      </c>
      <c r="DJ279" s="27">
        <f>SUMIF($F$6:$F276,"N",DJ$6:DJ276)</f>
        <v>33</v>
      </c>
      <c r="DK279" s="27">
        <f>SUMIF($F$6:$F276,"N",DK$6:DK276)</f>
        <v>64</v>
      </c>
      <c r="DL279" s="27">
        <f>SUMIF($F$6:$F276,"N",DL$6:DL276)</f>
        <v>20</v>
      </c>
      <c r="DM279" s="27">
        <f>SUMIF($F$6:$F276,"N",DM$6:DM276)</f>
        <v>0</v>
      </c>
      <c r="DN279" s="27">
        <f>SUMIF($F$6:$F276,"N",DN$6:DN276)</f>
        <v>0</v>
      </c>
      <c r="DO279" s="27">
        <f>SUMIF($F$6:$F276,"N",DO$6:DO276)</f>
        <v>0</v>
      </c>
      <c r="DP279" s="27">
        <f>SUMIF($F$6:$F276,"N",DP$6:DP276)</f>
        <v>0</v>
      </c>
      <c r="DQ279" s="27">
        <f>SUMIF($F$6:$F276,"N",DQ$6:DQ276)</f>
        <v>0</v>
      </c>
      <c r="DR279" s="27">
        <f>SUMIF($F$6:$F276,"N",DR$6:DR276)</f>
        <v>8540</v>
      </c>
      <c r="DS279" s="27">
        <f>SUMIF($F$6:$F276,"N",DS$6:DS276)</f>
        <v>0</v>
      </c>
      <c r="DT279" s="27">
        <f>SUMIF($F$6:$F276,"N",DT$6:DT276)</f>
        <v>15</v>
      </c>
      <c r="DU279" s="27">
        <f>SUMIF($F$6:$F276,"N",DU$6:DU276)</f>
        <v>1900</v>
      </c>
      <c r="DV279" s="27">
        <f>SUMIF($F$6:$F276,"N",DV$6:DV276)</f>
        <v>0</v>
      </c>
      <c r="DW279" s="27">
        <f>SUMIF($F$6:$F276,"N",DW$6:DW276)</f>
        <v>0</v>
      </c>
      <c r="DX279" s="27">
        <f>SUMIF($F$6:$F276,"N",DX$6:DX276)</f>
        <v>4</v>
      </c>
      <c r="DY279" s="27">
        <f>SUMIF($F$6:$F276,"N",DY$6:DY276)</f>
        <v>0</v>
      </c>
      <c r="DZ279" s="27">
        <f>SUMIF($F$6:$F276,"N",DZ$6:DZ276)</f>
        <v>0</v>
      </c>
      <c r="EA279" s="27">
        <f>SUMIF($F$6:$F276,"N",EA$6:EA276)</f>
        <v>0</v>
      </c>
      <c r="EB279" s="27">
        <f>SUMIF($F$6:$F276,"N",EB$6:EB276)</f>
        <v>0</v>
      </c>
      <c r="EC279" s="27">
        <f>SUMIF($F$6:$F276,"N",EC$6:EC276)</f>
        <v>0</v>
      </c>
      <c r="ED279" s="27">
        <f>SUMIF($F$6:$F276,"N",ED$6:ED276)</f>
        <v>0</v>
      </c>
      <c r="EE279" s="27">
        <f>SUMIF($F$6:$F276,"N",EE$6:EE276)</f>
        <v>0</v>
      </c>
      <c r="EF279" s="27">
        <f>SUMIF($F$6:$F276,"N",EF$6:EF276)</f>
        <v>2</v>
      </c>
      <c r="EG279" s="27">
        <f>SUMIF($F$6:$F276,"N",EG$6:EG276)</f>
        <v>0</v>
      </c>
      <c r="EH279" s="27">
        <f>SUMIF($F$6:$F276,"N",EH$6:EH276)</f>
        <v>0</v>
      </c>
      <c r="EI279" s="27">
        <f>SUMIF($F$6:$F276,"N",EI$6:EI276)</f>
        <v>0</v>
      </c>
      <c r="EJ279" s="27">
        <f>SUMIF($F$6:$F276,"N",EJ$6:EJ276)</f>
        <v>0</v>
      </c>
      <c r="EK279" s="27">
        <f>SUMIF($F$6:$F276,"N",EK$6:EK276)</f>
        <v>0</v>
      </c>
      <c r="EL279" s="27">
        <f>SUMIF($F$6:$F276,"N",EL$6:EL276)</f>
        <v>0</v>
      </c>
      <c r="EM279" s="27">
        <f>SUMIF($F$6:$F276,"N",EM$6:EM276)</f>
        <v>900</v>
      </c>
      <c r="EN279" s="27">
        <f>SUMIF($F$6:$F276,"N",EN$6:EN276)</f>
        <v>0</v>
      </c>
      <c r="EO279" s="27">
        <f>SUMIF($F$6:$F276,"N",EO$6:EO276)</f>
        <v>0</v>
      </c>
      <c r="EP279" s="27">
        <f>SUMIF($F$6:$F276,"N",EP$6:EP276)</f>
        <v>2760</v>
      </c>
      <c r="EQ279" s="27">
        <f>SUMIF($F$6:$F276,"N",EQ$6:EQ276)</f>
        <v>400</v>
      </c>
      <c r="ER279" s="27">
        <f>SUMIF($F$6:$F276,"N",ER$6:ER276)</f>
        <v>0</v>
      </c>
      <c r="ES279" s="27">
        <f>SUMIF($F$6:$F276,"N",ES$6:ES276)</f>
        <v>4</v>
      </c>
      <c r="ET279" s="27">
        <f>SUMIF($F$6:$F276,"N",ET$6:ET276)</f>
        <v>76</v>
      </c>
      <c r="EU279" s="27">
        <f>SUMIF($F$6:$F276,"N",EU$6:EU276)</f>
        <v>12</v>
      </c>
      <c r="EV279" s="27">
        <f>SUMIF($F$6:$F276,"N",EV$6:EV276)</f>
        <v>0</v>
      </c>
      <c r="EW279" s="27">
        <f>SUMIF($F$6:$F276,"N",EW$6:EW276)</f>
        <v>0</v>
      </c>
      <c r="EX279" s="27">
        <f>SUMIF($F$6:$F276,"N",EX$6:EX276)</f>
        <v>4</v>
      </c>
      <c r="EY279" s="27">
        <f>SUMIF($F$6:$F276,"N",EY$6:EY276)</f>
        <v>0</v>
      </c>
      <c r="EZ279" s="27">
        <f>SUMIF($F$6:$F276,"N",EZ$6:EZ276)</f>
        <v>0</v>
      </c>
      <c r="FA279" s="27">
        <f>SUMIF($F$6:$F276,"N",FA$6:FA276)</f>
        <v>0</v>
      </c>
      <c r="FB279" s="27">
        <f>SUMIF($F$6:$F276,"N",FB$6:FB276)</f>
        <v>0</v>
      </c>
      <c r="FC279" s="27">
        <f>SUMIF($F$6:$F276,"N",FC$6:FC276)</f>
        <v>950</v>
      </c>
      <c r="FD279" s="27">
        <f>SUMIF($F$6:$F276,"N",FD$6:FD276)</f>
        <v>0</v>
      </c>
      <c r="FE279" s="27">
        <f>SUMIF($F$6:$F276,"N",FE$6:FE276)</f>
        <v>0</v>
      </c>
      <c r="FF279" s="27">
        <f>SUMIF($F$6:$F276,"N",FF$6:FF276)</f>
        <v>0</v>
      </c>
      <c r="FG279" s="120"/>
      <c r="FI279" s="27"/>
      <c r="FJ279" s="27"/>
      <c r="FK279" s="27"/>
      <c r="FL279" s="27">
        <f>SUM(H279:FF279)</f>
        <v>93865</v>
      </c>
      <c r="FM279" s="5"/>
    </row>
    <row r="280" spans="1:169" s="28" customFormat="1" ht="17.55" customHeight="1">
      <c r="A280" s="81"/>
      <c r="B280" s="18"/>
      <c r="C280" s="18"/>
      <c r="D280" s="36"/>
      <c r="E280" s="19" t="s">
        <v>22</v>
      </c>
      <c r="F280" s="19"/>
      <c r="G280" s="20"/>
      <c r="H280" s="25">
        <f t="shared" ref="H280:AM280" si="88">+H113+H277+H266+H154+H173+H232+H241+H246+H253</f>
        <v>0</v>
      </c>
      <c r="I280" s="25">
        <f t="shared" si="88"/>
        <v>0</v>
      </c>
      <c r="J280" s="25">
        <f t="shared" si="88"/>
        <v>0</v>
      </c>
      <c r="K280" s="25">
        <f t="shared" si="88"/>
        <v>0</v>
      </c>
      <c r="L280" s="25">
        <f t="shared" si="88"/>
        <v>0</v>
      </c>
      <c r="M280" s="25">
        <f t="shared" si="88"/>
        <v>0</v>
      </c>
      <c r="N280" s="25">
        <f t="shared" si="88"/>
        <v>0</v>
      </c>
      <c r="O280" s="25">
        <f t="shared" si="88"/>
        <v>0</v>
      </c>
      <c r="P280" s="25">
        <f t="shared" si="88"/>
        <v>0</v>
      </c>
      <c r="Q280" s="25">
        <f t="shared" si="88"/>
        <v>0</v>
      </c>
      <c r="R280" s="25">
        <f t="shared" si="88"/>
        <v>0</v>
      </c>
      <c r="S280" s="25">
        <f t="shared" si="88"/>
        <v>0</v>
      </c>
      <c r="T280" s="25">
        <f t="shared" si="88"/>
        <v>0</v>
      </c>
      <c r="U280" s="25">
        <f t="shared" si="88"/>
        <v>0</v>
      </c>
      <c r="V280" s="25">
        <f t="shared" si="88"/>
        <v>0</v>
      </c>
      <c r="W280" s="25">
        <f t="shared" si="88"/>
        <v>0</v>
      </c>
      <c r="X280" s="25">
        <f t="shared" si="88"/>
        <v>0</v>
      </c>
      <c r="Y280" s="25">
        <f t="shared" si="88"/>
        <v>0</v>
      </c>
      <c r="Z280" s="25">
        <f t="shared" si="88"/>
        <v>2</v>
      </c>
      <c r="AA280" s="25">
        <f t="shared" si="88"/>
        <v>0</v>
      </c>
      <c r="AB280" s="25">
        <f t="shared" si="88"/>
        <v>11</v>
      </c>
      <c r="AC280" s="25">
        <f t="shared" si="88"/>
        <v>1160</v>
      </c>
      <c r="AD280" s="25">
        <f t="shared" si="88"/>
        <v>0</v>
      </c>
      <c r="AE280" s="25">
        <f t="shared" si="88"/>
        <v>900</v>
      </c>
      <c r="AF280" s="25">
        <f t="shared" si="88"/>
        <v>0</v>
      </c>
      <c r="AG280" s="25">
        <f t="shared" si="88"/>
        <v>0</v>
      </c>
      <c r="AH280" s="25">
        <f t="shared" si="88"/>
        <v>7</v>
      </c>
      <c r="AI280" s="25">
        <f t="shared" si="88"/>
        <v>5</v>
      </c>
      <c r="AJ280" s="25">
        <f t="shared" si="88"/>
        <v>0</v>
      </c>
      <c r="AK280" s="25">
        <f t="shared" si="88"/>
        <v>0</v>
      </c>
      <c r="AL280" s="25">
        <f t="shared" si="88"/>
        <v>0</v>
      </c>
      <c r="AM280" s="25">
        <f t="shared" si="88"/>
        <v>4060</v>
      </c>
      <c r="AN280" s="25">
        <f t="shared" ref="AN280:BS280" si="89">+AN113+AN277+AN266+AN154+AN173+AN232+AN241+AN246+AN253</f>
        <v>0</v>
      </c>
      <c r="AO280" s="25">
        <f t="shared" si="89"/>
        <v>2700</v>
      </c>
      <c r="AP280" s="25">
        <f t="shared" si="89"/>
        <v>0</v>
      </c>
      <c r="AQ280" s="25">
        <f t="shared" si="89"/>
        <v>0</v>
      </c>
      <c r="AR280" s="25">
        <f t="shared" si="89"/>
        <v>0</v>
      </c>
      <c r="AS280" s="25">
        <f t="shared" si="89"/>
        <v>12</v>
      </c>
      <c r="AT280" s="25">
        <f t="shared" si="89"/>
        <v>23850</v>
      </c>
      <c r="AU280" s="25">
        <f t="shared" si="89"/>
        <v>0</v>
      </c>
      <c r="AV280" s="25">
        <f t="shared" si="89"/>
        <v>0</v>
      </c>
      <c r="AW280" s="25">
        <f t="shared" si="89"/>
        <v>2</v>
      </c>
      <c r="AX280" s="25">
        <f t="shared" si="89"/>
        <v>0</v>
      </c>
      <c r="AY280" s="25">
        <f t="shared" si="89"/>
        <v>0</v>
      </c>
      <c r="AZ280" s="25">
        <f t="shared" si="89"/>
        <v>17</v>
      </c>
      <c r="BA280" s="25">
        <f t="shared" si="89"/>
        <v>0</v>
      </c>
      <c r="BB280" s="25">
        <f t="shared" si="89"/>
        <v>0</v>
      </c>
      <c r="BC280" s="25">
        <f t="shared" si="89"/>
        <v>0</v>
      </c>
      <c r="BD280" s="25">
        <f t="shared" si="89"/>
        <v>15750</v>
      </c>
      <c r="BE280" s="25">
        <f t="shared" si="89"/>
        <v>0</v>
      </c>
      <c r="BF280" s="25">
        <f t="shared" si="89"/>
        <v>2</v>
      </c>
      <c r="BG280" s="25">
        <f t="shared" si="89"/>
        <v>0</v>
      </c>
      <c r="BH280" s="25">
        <f t="shared" si="89"/>
        <v>0</v>
      </c>
      <c r="BI280" s="25">
        <f t="shared" si="89"/>
        <v>0</v>
      </c>
      <c r="BJ280" s="25">
        <f t="shared" si="89"/>
        <v>0</v>
      </c>
      <c r="BK280" s="25">
        <f t="shared" si="89"/>
        <v>0</v>
      </c>
      <c r="BL280" s="25">
        <f t="shared" si="89"/>
        <v>0</v>
      </c>
      <c r="BM280" s="25">
        <f t="shared" si="89"/>
        <v>0</v>
      </c>
      <c r="BN280" s="25">
        <f t="shared" si="89"/>
        <v>0</v>
      </c>
      <c r="BO280" s="25">
        <f t="shared" si="89"/>
        <v>0</v>
      </c>
      <c r="BP280" s="25">
        <f t="shared" si="89"/>
        <v>2700</v>
      </c>
      <c r="BQ280" s="25">
        <f t="shared" si="89"/>
        <v>0</v>
      </c>
      <c r="BR280" s="25">
        <f t="shared" si="89"/>
        <v>950</v>
      </c>
      <c r="BS280" s="25">
        <f t="shared" si="89"/>
        <v>10000</v>
      </c>
      <c r="BT280" s="25">
        <f t="shared" ref="BT280:CY280" si="90">+BT113+BT277+BT266+BT154+BT173+BT232+BT241+BT246+BT253</f>
        <v>3400</v>
      </c>
      <c r="BU280" s="25">
        <f t="shared" si="90"/>
        <v>86</v>
      </c>
      <c r="BV280" s="25">
        <f t="shared" si="90"/>
        <v>190</v>
      </c>
      <c r="BW280" s="25">
        <f t="shared" si="90"/>
        <v>0</v>
      </c>
      <c r="BX280" s="25">
        <f t="shared" si="90"/>
        <v>0</v>
      </c>
      <c r="BY280" s="25">
        <f t="shared" si="90"/>
        <v>0</v>
      </c>
      <c r="BZ280" s="25">
        <f t="shared" si="90"/>
        <v>0</v>
      </c>
      <c r="CA280" s="25">
        <f t="shared" si="90"/>
        <v>0</v>
      </c>
      <c r="CB280" s="25">
        <f t="shared" si="90"/>
        <v>2</v>
      </c>
      <c r="CC280" s="25">
        <f t="shared" si="90"/>
        <v>4000</v>
      </c>
      <c r="CD280" s="25">
        <f t="shared" si="90"/>
        <v>0</v>
      </c>
      <c r="CE280" s="25">
        <f t="shared" si="90"/>
        <v>0</v>
      </c>
      <c r="CF280" s="25">
        <f t="shared" si="90"/>
        <v>4070</v>
      </c>
      <c r="CG280" s="25">
        <f t="shared" si="90"/>
        <v>335</v>
      </c>
      <c r="CH280" s="25">
        <f t="shared" si="90"/>
        <v>0</v>
      </c>
      <c r="CI280" s="25">
        <f t="shared" si="90"/>
        <v>185</v>
      </c>
      <c r="CJ280" s="25">
        <f t="shared" si="90"/>
        <v>185</v>
      </c>
      <c r="CK280" s="25">
        <f t="shared" si="90"/>
        <v>800</v>
      </c>
      <c r="CL280" s="25">
        <f t="shared" si="90"/>
        <v>0</v>
      </c>
      <c r="CM280" s="25">
        <f t="shared" si="90"/>
        <v>0</v>
      </c>
      <c r="CN280" s="25">
        <f t="shared" si="90"/>
        <v>1200</v>
      </c>
      <c r="CO280" s="25">
        <f t="shared" si="90"/>
        <v>0</v>
      </c>
      <c r="CP280" s="25">
        <f t="shared" si="90"/>
        <v>107</v>
      </c>
      <c r="CQ280" s="25">
        <f t="shared" si="90"/>
        <v>14</v>
      </c>
      <c r="CR280" s="25">
        <f t="shared" si="90"/>
        <v>40</v>
      </c>
      <c r="CS280" s="25">
        <f t="shared" si="90"/>
        <v>5</v>
      </c>
      <c r="CT280" s="25">
        <f t="shared" si="90"/>
        <v>7</v>
      </c>
      <c r="CU280" s="25">
        <f t="shared" si="90"/>
        <v>0</v>
      </c>
      <c r="CV280" s="25">
        <f t="shared" si="90"/>
        <v>57</v>
      </c>
      <c r="CW280" s="25">
        <f t="shared" si="90"/>
        <v>0</v>
      </c>
      <c r="CX280" s="25">
        <f t="shared" si="90"/>
        <v>0</v>
      </c>
      <c r="CY280" s="25">
        <f t="shared" si="90"/>
        <v>0</v>
      </c>
      <c r="CZ280" s="25">
        <f t="shared" ref="CZ280:EE280" si="91">+CZ113+CZ277+CZ266+CZ154+CZ173+CZ232+CZ241+CZ246+CZ253</f>
        <v>150</v>
      </c>
      <c r="DA280" s="25">
        <f t="shared" si="91"/>
        <v>200</v>
      </c>
      <c r="DB280" s="25">
        <f t="shared" si="91"/>
        <v>880</v>
      </c>
      <c r="DC280" s="25">
        <f t="shared" si="91"/>
        <v>0</v>
      </c>
      <c r="DD280" s="25">
        <f t="shared" si="91"/>
        <v>0</v>
      </c>
      <c r="DE280" s="25">
        <f t="shared" si="91"/>
        <v>13</v>
      </c>
      <c r="DF280" s="25">
        <f t="shared" si="91"/>
        <v>87</v>
      </c>
      <c r="DG280" s="25">
        <f t="shared" si="91"/>
        <v>20</v>
      </c>
      <c r="DH280" s="25">
        <f t="shared" si="91"/>
        <v>10</v>
      </c>
      <c r="DI280" s="25">
        <f t="shared" si="91"/>
        <v>10</v>
      </c>
      <c r="DJ280" s="25">
        <f t="shared" si="91"/>
        <v>33</v>
      </c>
      <c r="DK280" s="25">
        <f t="shared" si="91"/>
        <v>64</v>
      </c>
      <c r="DL280" s="25">
        <f t="shared" si="91"/>
        <v>20</v>
      </c>
      <c r="DM280" s="25">
        <f t="shared" si="91"/>
        <v>0</v>
      </c>
      <c r="DN280" s="25">
        <f t="shared" si="91"/>
        <v>0</v>
      </c>
      <c r="DO280" s="25">
        <f t="shared" si="91"/>
        <v>0</v>
      </c>
      <c r="DP280" s="25">
        <f t="shared" si="91"/>
        <v>0</v>
      </c>
      <c r="DQ280" s="25">
        <f t="shared" si="91"/>
        <v>0</v>
      </c>
      <c r="DR280" s="25">
        <f t="shared" si="91"/>
        <v>8540</v>
      </c>
      <c r="DS280" s="25">
        <f t="shared" si="91"/>
        <v>0</v>
      </c>
      <c r="DT280" s="25">
        <f t="shared" si="91"/>
        <v>15</v>
      </c>
      <c r="DU280" s="25">
        <f t="shared" si="91"/>
        <v>1900</v>
      </c>
      <c r="DV280" s="25">
        <f t="shared" si="91"/>
        <v>0</v>
      </c>
      <c r="DW280" s="25">
        <f t="shared" si="91"/>
        <v>0</v>
      </c>
      <c r="DX280" s="25">
        <f t="shared" si="91"/>
        <v>4</v>
      </c>
      <c r="DY280" s="25">
        <f t="shared" si="91"/>
        <v>0</v>
      </c>
      <c r="DZ280" s="25">
        <f t="shared" si="91"/>
        <v>0</v>
      </c>
      <c r="EA280" s="25">
        <f t="shared" si="91"/>
        <v>0</v>
      </c>
      <c r="EB280" s="25">
        <f t="shared" si="91"/>
        <v>0</v>
      </c>
      <c r="EC280" s="25">
        <f t="shared" si="91"/>
        <v>0</v>
      </c>
      <c r="ED280" s="25">
        <f t="shared" si="91"/>
        <v>0</v>
      </c>
      <c r="EE280" s="25">
        <f t="shared" si="91"/>
        <v>0</v>
      </c>
      <c r="EF280" s="25">
        <f t="shared" ref="EF280:FF280" si="92">+EF113+EF277+EF266+EF154+EF173+EF232+EF241+EF246+EF253</f>
        <v>2</v>
      </c>
      <c r="EG280" s="25">
        <f t="shared" si="92"/>
        <v>0</v>
      </c>
      <c r="EH280" s="25">
        <f t="shared" si="92"/>
        <v>0</v>
      </c>
      <c r="EI280" s="25">
        <f t="shared" si="92"/>
        <v>0</v>
      </c>
      <c r="EJ280" s="25">
        <f t="shared" si="92"/>
        <v>0</v>
      </c>
      <c r="EK280" s="25">
        <f t="shared" si="92"/>
        <v>0</v>
      </c>
      <c r="EL280" s="25">
        <f t="shared" si="92"/>
        <v>0</v>
      </c>
      <c r="EM280" s="25">
        <f t="shared" si="92"/>
        <v>900</v>
      </c>
      <c r="EN280" s="25">
        <f t="shared" si="92"/>
        <v>0</v>
      </c>
      <c r="EO280" s="25">
        <f t="shared" si="92"/>
        <v>0</v>
      </c>
      <c r="EP280" s="25">
        <f t="shared" si="92"/>
        <v>2760</v>
      </c>
      <c r="EQ280" s="25">
        <f t="shared" si="92"/>
        <v>400</v>
      </c>
      <c r="ER280" s="25">
        <f t="shared" si="92"/>
        <v>0</v>
      </c>
      <c r="ES280" s="25">
        <f t="shared" si="92"/>
        <v>4</v>
      </c>
      <c r="ET280" s="25">
        <f t="shared" si="92"/>
        <v>76</v>
      </c>
      <c r="EU280" s="25">
        <f t="shared" si="92"/>
        <v>12</v>
      </c>
      <c r="EV280" s="25">
        <f t="shared" si="92"/>
        <v>0</v>
      </c>
      <c r="EW280" s="25">
        <f t="shared" si="92"/>
        <v>0</v>
      </c>
      <c r="EX280" s="25">
        <f t="shared" si="92"/>
        <v>4</v>
      </c>
      <c r="EY280" s="25">
        <f t="shared" si="92"/>
        <v>0</v>
      </c>
      <c r="EZ280" s="25">
        <f t="shared" si="92"/>
        <v>0</v>
      </c>
      <c r="FA280" s="25">
        <f t="shared" si="92"/>
        <v>0</v>
      </c>
      <c r="FB280" s="25">
        <f t="shared" si="92"/>
        <v>0</v>
      </c>
      <c r="FC280" s="25">
        <f t="shared" si="92"/>
        <v>950</v>
      </c>
      <c r="FD280" s="25">
        <f t="shared" si="92"/>
        <v>0</v>
      </c>
      <c r="FE280" s="25">
        <f t="shared" si="92"/>
        <v>0</v>
      </c>
      <c r="FF280" s="25">
        <f t="shared" si="92"/>
        <v>0</v>
      </c>
      <c r="FG280" s="121"/>
      <c r="FH280" s="26">
        <f>SUM(H280:FF280)</f>
        <v>93865</v>
      </c>
      <c r="FI280" s="26"/>
      <c r="FJ280" s="25"/>
      <c r="FK280" s="25"/>
      <c r="FL280" s="25">
        <f>+FL$113+FL$277+FL$266+FL$154+FL$173+FL$232+FL$241+FL$246+FL$253</f>
        <v>93865</v>
      </c>
      <c r="FM280" s="5"/>
    </row>
    <row r="281" spans="1:169" s="69" customFormat="1" ht="17.55" customHeight="1">
      <c r="A281" s="66"/>
      <c r="B281" s="66"/>
      <c r="C281" s="66"/>
      <c r="D281" s="82"/>
      <c r="E281" s="67"/>
      <c r="F281" s="66"/>
      <c r="G281" s="82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  <c r="DS281" s="63"/>
      <c r="DT281" s="63"/>
      <c r="DU281" s="63"/>
      <c r="DV281" s="63"/>
      <c r="DW281" s="63"/>
      <c r="DX281" s="63"/>
      <c r="DY281" s="63"/>
      <c r="DZ281" s="63"/>
      <c r="EA281" s="63"/>
      <c r="EB281" s="63"/>
      <c r="EC281" s="63"/>
      <c r="ED281" s="63"/>
      <c r="EE281" s="63"/>
      <c r="EF281" s="63"/>
      <c r="EG281" s="63"/>
      <c r="EH281" s="63"/>
      <c r="EI281" s="63"/>
      <c r="EJ281" s="63"/>
      <c r="EK281" s="63"/>
      <c r="EL281" s="63"/>
      <c r="EM281" s="63"/>
      <c r="EN281" s="63"/>
      <c r="EO281" s="63"/>
      <c r="EP281" s="63"/>
      <c r="EQ281" s="63"/>
      <c r="ER281" s="63"/>
      <c r="ES281" s="63"/>
      <c r="ET281" s="63"/>
      <c r="EU281" s="63"/>
      <c r="EV281" s="63"/>
      <c r="EW281" s="63"/>
      <c r="EX281" s="63"/>
      <c r="EY281" s="63"/>
      <c r="EZ281" s="63"/>
      <c r="FA281" s="63"/>
      <c r="FB281" s="63"/>
      <c r="FC281" s="63"/>
      <c r="FD281" s="63"/>
      <c r="FE281" s="63"/>
      <c r="FF281" s="63"/>
      <c r="FG281" s="122"/>
      <c r="FH281" s="68"/>
      <c r="FI281" s="64"/>
      <c r="FJ281" s="64"/>
      <c r="FK281" s="64"/>
      <c r="FL281" s="64"/>
      <c r="FM281" s="5"/>
    </row>
    <row r="282" spans="1:169" s="69" customFormat="1" ht="17.55" customHeight="1">
      <c r="A282" s="66"/>
      <c r="B282" s="66"/>
      <c r="C282" s="66"/>
      <c r="D282" s="66"/>
      <c r="E282" s="82" t="s">
        <v>7</v>
      </c>
      <c r="F282" s="66"/>
      <c r="G282" s="67"/>
      <c r="H282" s="62">
        <v>496</v>
      </c>
      <c r="I282" s="62">
        <v>8850</v>
      </c>
      <c r="J282" s="62">
        <v>1500</v>
      </c>
      <c r="K282" s="62">
        <v>6780</v>
      </c>
      <c r="L282" s="62">
        <v>7100</v>
      </c>
      <c r="M282" s="62">
        <v>500</v>
      </c>
      <c r="N282" s="62">
        <v>0</v>
      </c>
      <c r="O282" s="62">
        <v>0</v>
      </c>
      <c r="P282" s="62">
        <v>10340</v>
      </c>
      <c r="Q282" s="62">
        <v>0</v>
      </c>
      <c r="R282" s="62">
        <v>0</v>
      </c>
      <c r="S282" s="62">
        <v>1370</v>
      </c>
      <c r="T282" s="62">
        <v>0</v>
      </c>
      <c r="U282" s="62">
        <v>9240</v>
      </c>
      <c r="V282" s="62">
        <v>1190</v>
      </c>
      <c r="W282" s="62">
        <v>0</v>
      </c>
      <c r="X282" s="62">
        <v>0</v>
      </c>
      <c r="Y282" s="62">
        <v>0</v>
      </c>
      <c r="Z282" s="62">
        <v>4950</v>
      </c>
      <c r="AA282" s="62">
        <v>0</v>
      </c>
      <c r="AB282" s="62">
        <v>10100</v>
      </c>
      <c r="AC282" s="62">
        <v>8590</v>
      </c>
      <c r="AD282" s="62">
        <v>3300</v>
      </c>
      <c r="AE282" s="62">
        <v>7110</v>
      </c>
      <c r="AF282" s="62">
        <v>7050</v>
      </c>
      <c r="AG282" s="62">
        <v>17230</v>
      </c>
      <c r="AH282" s="62">
        <v>15030</v>
      </c>
      <c r="AI282" s="62">
        <v>0</v>
      </c>
      <c r="AJ282" s="62">
        <v>0</v>
      </c>
      <c r="AK282" s="62">
        <v>0</v>
      </c>
      <c r="AL282" s="62">
        <v>0</v>
      </c>
      <c r="AM282" s="62">
        <v>0</v>
      </c>
      <c r="AN282" s="62">
        <v>0</v>
      </c>
      <c r="AO282" s="62">
        <v>12600</v>
      </c>
      <c r="AP282" s="62">
        <v>0</v>
      </c>
      <c r="AQ282" s="62">
        <v>0</v>
      </c>
      <c r="AR282" s="62">
        <v>0</v>
      </c>
      <c r="AS282" s="62">
        <v>0</v>
      </c>
      <c r="AT282" s="62">
        <v>69300</v>
      </c>
      <c r="AU282" s="62">
        <v>0</v>
      </c>
      <c r="AV282" s="62">
        <v>0</v>
      </c>
      <c r="AW282" s="62">
        <v>0</v>
      </c>
      <c r="AX282" s="62">
        <v>0</v>
      </c>
      <c r="AY282" s="62">
        <v>0</v>
      </c>
      <c r="AZ282" s="62">
        <v>0</v>
      </c>
      <c r="BA282" s="62">
        <v>0</v>
      </c>
      <c r="BB282" s="62">
        <v>0</v>
      </c>
      <c r="BC282" s="62">
        <v>0</v>
      </c>
      <c r="BD282" s="62">
        <v>35010</v>
      </c>
      <c r="BE282" s="62">
        <v>0</v>
      </c>
      <c r="BF282" s="62">
        <v>0</v>
      </c>
      <c r="BG282" s="62">
        <v>0</v>
      </c>
      <c r="BH282" s="62">
        <v>0</v>
      </c>
      <c r="BI282" s="62">
        <v>0</v>
      </c>
      <c r="BJ282" s="62">
        <v>0</v>
      </c>
      <c r="BK282" s="62">
        <v>0</v>
      </c>
      <c r="BL282" s="62">
        <v>0</v>
      </c>
      <c r="BM282" s="62">
        <v>0</v>
      </c>
      <c r="BN282" s="62">
        <v>0</v>
      </c>
      <c r="BO282" s="62">
        <v>0</v>
      </c>
      <c r="BP282" s="62">
        <v>13170</v>
      </c>
      <c r="BQ282" s="62">
        <v>15360</v>
      </c>
      <c r="BR282" s="62">
        <v>27770</v>
      </c>
      <c r="BS282" s="62">
        <v>25100</v>
      </c>
      <c r="BT282" s="62">
        <v>16730</v>
      </c>
      <c r="BU282" s="62">
        <v>12890</v>
      </c>
      <c r="BV282" s="62">
        <v>12700</v>
      </c>
      <c r="BW282" s="62">
        <v>13170</v>
      </c>
      <c r="BX282" s="62">
        <v>21730</v>
      </c>
      <c r="BY282" s="62">
        <v>22250</v>
      </c>
      <c r="BZ282" s="62">
        <v>15980</v>
      </c>
      <c r="CA282" s="62">
        <v>6100</v>
      </c>
      <c r="CB282" s="62">
        <v>14000</v>
      </c>
      <c r="CC282" s="62">
        <v>10510</v>
      </c>
      <c r="CD282" s="62">
        <v>8950</v>
      </c>
      <c r="CE282" s="62">
        <v>20700</v>
      </c>
      <c r="CF282" s="62">
        <v>24890</v>
      </c>
      <c r="CG282" s="62">
        <v>15320</v>
      </c>
      <c r="CH282" s="62">
        <v>9820</v>
      </c>
      <c r="CI282" s="62">
        <v>1554</v>
      </c>
      <c r="CJ282" s="62">
        <v>923</v>
      </c>
      <c r="CK282" s="62">
        <v>6230</v>
      </c>
      <c r="CL282" s="62">
        <v>8330</v>
      </c>
      <c r="CM282" s="62">
        <v>14290</v>
      </c>
      <c r="CN282" s="62">
        <v>17920</v>
      </c>
      <c r="CO282" s="62">
        <v>1200</v>
      </c>
      <c r="CP282" s="62">
        <v>40</v>
      </c>
      <c r="CQ282" s="62">
        <v>0</v>
      </c>
      <c r="CR282" s="62">
        <v>0</v>
      </c>
      <c r="CS282" s="62">
        <v>0</v>
      </c>
      <c r="CT282" s="62">
        <v>0</v>
      </c>
      <c r="CU282" s="62">
        <v>0</v>
      </c>
      <c r="CV282" s="62">
        <v>0</v>
      </c>
      <c r="CW282" s="62">
        <v>8970</v>
      </c>
      <c r="CX282" s="62">
        <v>11140</v>
      </c>
      <c r="CY282" s="62">
        <v>2672</v>
      </c>
      <c r="CZ282" s="62">
        <v>581</v>
      </c>
      <c r="DA282" s="62">
        <v>506</v>
      </c>
      <c r="DB282" s="62">
        <v>2312</v>
      </c>
      <c r="DC282" s="62">
        <v>1810</v>
      </c>
      <c r="DD282" s="62">
        <v>7370</v>
      </c>
      <c r="DE282" s="62">
        <v>6610</v>
      </c>
      <c r="DF282" s="62">
        <v>10</v>
      </c>
      <c r="DG282" s="62">
        <v>0</v>
      </c>
      <c r="DH282" s="62">
        <v>0</v>
      </c>
      <c r="DI282" s="62">
        <v>0</v>
      </c>
      <c r="DJ282" s="62">
        <v>0</v>
      </c>
      <c r="DK282" s="62">
        <v>7665</v>
      </c>
      <c r="DL282" s="62">
        <v>0</v>
      </c>
      <c r="DM282" s="62">
        <v>3470</v>
      </c>
      <c r="DN282" s="62">
        <v>7700</v>
      </c>
      <c r="DO282" s="62">
        <v>4420</v>
      </c>
      <c r="DP282" s="62">
        <v>5830</v>
      </c>
      <c r="DQ282" s="62">
        <v>800</v>
      </c>
      <c r="DR282" s="62">
        <v>34200</v>
      </c>
      <c r="DS282" s="62">
        <v>2770</v>
      </c>
      <c r="DT282" s="62">
        <v>8300</v>
      </c>
      <c r="DU282" s="62">
        <v>0</v>
      </c>
      <c r="DV282" s="62">
        <v>3185</v>
      </c>
      <c r="DW282" s="62">
        <v>0</v>
      </c>
      <c r="DX282" s="62">
        <v>1000</v>
      </c>
      <c r="DY282" s="62">
        <v>0</v>
      </c>
      <c r="DZ282" s="62">
        <v>1300</v>
      </c>
      <c r="EA282" s="62">
        <v>4305</v>
      </c>
      <c r="EB282" s="62">
        <v>2410</v>
      </c>
      <c r="EC282" s="62">
        <v>1240</v>
      </c>
      <c r="ED282" s="62">
        <v>0</v>
      </c>
      <c r="EE282" s="62">
        <v>1550</v>
      </c>
      <c r="EF282" s="62">
        <v>0</v>
      </c>
      <c r="EG282" s="62">
        <v>0</v>
      </c>
      <c r="EH282" s="62">
        <v>0</v>
      </c>
      <c r="EI282" s="62">
        <v>0</v>
      </c>
      <c r="EJ282" s="62">
        <v>0</v>
      </c>
      <c r="EK282" s="62">
        <v>10940</v>
      </c>
      <c r="EL282" s="62">
        <v>11320</v>
      </c>
      <c r="EM282" s="62">
        <v>6270</v>
      </c>
      <c r="EN282" s="62">
        <v>2300</v>
      </c>
      <c r="EO282" s="62">
        <v>13020</v>
      </c>
      <c r="EP282" s="62">
        <v>12680</v>
      </c>
      <c r="EQ282" s="62">
        <v>3910</v>
      </c>
      <c r="ER282" s="62">
        <v>0</v>
      </c>
      <c r="ES282" s="62">
        <v>5920</v>
      </c>
      <c r="ET282" s="62">
        <v>4320</v>
      </c>
      <c r="EU282" s="62">
        <v>0</v>
      </c>
      <c r="EV282" s="62">
        <v>0</v>
      </c>
      <c r="EW282" s="62">
        <v>6800</v>
      </c>
      <c r="EX282" s="62">
        <v>3660</v>
      </c>
      <c r="EY282" s="62">
        <v>592</v>
      </c>
      <c r="EZ282" s="62">
        <v>0</v>
      </c>
      <c r="FA282" s="62">
        <v>6020</v>
      </c>
      <c r="FB282" s="62">
        <v>0</v>
      </c>
      <c r="FC282" s="62">
        <v>0</v>
      </c>
      <c r="FD282" s="62">
        <v>19950</v>
      </c>
      <c r="FE282" s="62">
        <v>0</v>
      </c>
      <c r="FF282" s="62">
        <v>0</v>
      </c>
      <c r="FG282" s="122"/>
      <c r="FH282" s="74">
        <f t="shared" ref="FH282:FH290" si="93">SUM(H282:FF282)</f>
        <v>835091</v>
      </c>
      <c r="FI282" s="70"/>
      <c r="FJ282" s="64"/>
      <c r="FK282" s="64"/>
      <c r="FL282" s="64"/>
      <c r="FM282" s="5"/>
    </row>
    <row r="283" spans="1:169" s="39" customFormat="1" ht="18" customHeight="1">
      <c r="A283" s="69"/>
      <c r="B283" s="69"/>
      <c r="C283" s="69"/>
      <c r="D283" s="69"/>
      <c r="E283" s="90" t="s">
        <v>23</v>
      </c>
      <c r="F283" s="69"/>
      <c r="G283" s="4"/>
      <c r="H283" s="62">
        <v>360</v>
      </c>
      <c r="I283" s="62">
        <v>19680</v>
      </c>
      <c r="J283" s="62">
        <v>6200</v>
      </c>
      <c r="K283" s="62">
        <v>18950</v>
      </c>
      <c r="L283" s="62">
        <v>24700</v>
      </c>
      <c r="M283" s="62">
        <v>50</v>
      </c>
      <c r="N283" s="62">
        <v>25105</v>
      </c>
      <c r="O283" s="62">
        <v>29520</v>
      </c>
      <c r="P283" s="62">
        <v>18800</v>
      </c>
      <c r="Q283" s="62">
        <v>2150</v>
      </c>
      <c r="R283" s="62">
        <v>350</v>
      </c>
      <c r="S283" s="62">
        <v>5770</v>
      </c>
      <c r="T283" s="62">
        <v>3320</v>
      </c>
      <c r="U283" s="62">
        <v>17880</v>
      </c>
      <c r="V283" s="62">
        <v>6050</v>
      </c>
      <c r="W283" s="62">
        <v>2100</v>
      </c>
      <c r="X283" s="62">
        <v>1250</v>
      </c>
      <c r="Y283" s="62">
        <v>5854</v>
      </c>
      <c r="Z283" s="62">
        <v>9787</v>
      </c>
      <c r="AA283" s="62">
        <v>4770</v>
      </c>
      <c r="AB283" s="62">
        <v>48350</v>
      </c>
      <c r="AC283" s="62">
        <v>16600</v>
      </c>
      <c r="AD283" s="62">
        <v>7790</v>
      </c>
      <c r="AE283" s="62">
        <v>41775</v>
      </c>
      <c r="AF283" s="62">
        <v>9850</v>
      </c>
      <c r="AG283" s="62">
        <v>35570</v>
      </c>
      <c r="AH283" s="62">
        <v>39850</v>
      </c>
      <c r="AI283" s="62">
        <v>5730</v>
      </c>
      <c r="AJ283" s="62">
        <v>3350</v>
      </c>
      <c r="AK283" s="62">
        <v>1950</v>
      </c>
      <c r="AL283" s="62">
        <v>2700</v>
      </c>
      <c r="AM283" s="62">
        <v>33070</v>
      </c>
      <c r="AN283" s="62">
        <v>1600</v>
      </c>
      <c r="AO283" s="62">
        <v>29151</v>
      </c>
      <c r="AP283" s="62">
        <v>8270</v>
      </c>
      <c r="AQ283" s="62">
        <v>17105</v>
      </c>
      <c r="AR283" s="62">
        <v>4060</v>
      </c>
      <c r="AS283" s="62">
        <v>3874</v>
      </c>
      <c r="AT283" s="62">
        <v>91510</v>
      </c>
      <c r="AU283" s="62">
        <v>500</v>
      </c>
      <c r="AV283" s="62">
        <v>200</v>
      </c>
      <c r="AW283" s="62">
        <v>2334</v>
      </c>
      <c r="AX283" s="62">
        <v>2780</v>
      </c>
      <c r="AY283" s="62">
        <v>261</v>
      </c>
      <c r="AZ283" s="62">
        <v>19114</v>
      </c>
      <c r="BA283" s="62">
        <v>700</v>
      </c>
      <c r="BB283" s="62">
        <v>200</v>
      </c>
      <c r="BC283" s="62">
        <v>140</v>
      </c>
      <c r="BD283" s="62">
        <v>51380</v>
      </c>
      <c r="BE283" s="62">
        <v>2530</v>
      </c>
      <c r="BF283" s="62">
        <v>4580</v>
      </c>
      <c r="BG283" s="62">
        <v>101</v>
      </c>
      <c r="BH283" s="62">
        <v>1</v>
      </c>
      <c r="BI283" s="62">
        <v>9</v>
      </c>
      <c r="BJ283" s="62">
        <v>4</v>
      </c>
      <c r="BK283" s="62">
        <v>2</v>
      </c>
      <c r="BL283" s="62">
        <v>200</v>
      </c>
      <c r="BM283" s="62">
        <v>13</v>
      </c>
      <c r="BN283" s="62">
        <v>21</v>
      </c>
      <c r="BO283" s="62">
        <v>3</v>
      </c>
      <c r="BP283" s="62">
        <v>20590</v>
      </c>
      <c r="BQ283" s="62">
        <v>22470</v>
      </c>
      <c r="BR283" s="62">
        <v>32270</v>
      </c>
      <c r="BS283" s="62">
        <v>35420</v>
      </c>
      <c r="BT283" s="62">
        <v>25960</v>
      </c>
      <c r="BU283" s="62">
        <v>10900</v>
      </c>
      <c r="BV283" s="62">
        <v>19250</v>
      </c>
      <c r="BW283" s="62">
        <v>23175</v>
      </c>
      <c r="BX283" s="62">
        <v>35600</v>
      </c>
      <c r="BY283" s="62">
        <v>34096</v>
      </c>
      <c r="BZ283" s="62">
        <v>32790</v>
      </c>
      <c r="CA283" s="62">
        <v>5500</v>
      </c>
      <c r="CB283" s="62">
        <v>22780</v>
      </c>
      <c r="CC283" s="62">
        <v>18460</v>
      </c>
      <c r="CD283" s="62">
        <v>20610</v>
      </c>
      <c r="CE283" s="62">
        <v>30120</v>
      </c>
      <c r="CF283" s="62">
        <v>34820</v>
      </c>
      <c r="CG283" s="62">
        <v>25700</v>
      </c>
      <c r="CH283" s="62">
        <v>16375</v>
      </c>
      <c r="CI283" s="62">
        <v>3747</v>
      </c>
      <c r="CJ283" s="62">
        <v>3358</v>
      </c>
      <c r="CK283" s="62">
        <v>11460</v>
      </c>
      <c r="CL283" s="62">
        <v>11150</v>
      </c>
      <c r="CM283" s="62">
        <v>22400</v>
      </c>
      <c r="CN283" s="62">
        <v>27290</v>
      </c>
      <c r="CO283" s="62">
        <v>1960</v>
      </c>
      <c r="CP283" s="62">
        <v>1408</v>
      </c>
      <c r="CQ283" s="62">
        <v>50</v>
      </c>
      <c r="CR283" s="62">
        <v>100</v>
      </c>
      <c r="CS283" s="62">
        <v>5</v>
      </c>
      <c r="CT283" s="62">
        <v>100</v>
      </c>
      <c r="CU283" s="62">
        <v>10</v>
      </c>
      <c r="CV283" s="62">
        <v>52</v>
      </c>
      <c r="CW283" s="62">
        <v>13700</v>
      </c>
      <c r="CX283" s="62">
        <v>18780</v>
      </c>
      <c r="CY283" s="62">
        <v>5925</v>
      </c>
      <c r="CZ283" s="62">
        <v>2203</v>
      </c>
      <c r="DA283" s="62">
        <v>1961</v>
      </c>
      <c r="DB283" s="62">
        <v>5093</v>
      </c>
      <c r="DC283" s="62">
        <v>3620</v>
      </c>
      <c r="DD283" s="62">
        <v>8365</v>
      </c>
      <c r="DE283" s="62">
        <v>8115</v>
      </c>
      <c r="DF283" s="62">
        <v>100</v>
      </c>
      <c r="DG283" s="62">
        <v>20</v>
      </c>
      <c r="DH283" s="62">
        <v>20</v>
      </c>
      <c r="DI283" s="62">
        <v>50</v>
      </c>
      <c r="DJ283" s="62">
        <v>33</v>
      </c>
      <c r="DK283" s="62">
        <v>8895</v>
      </c>
      <c r="DL283" s="62">
        <v>800</v>
      </c>
      <c r="DM283" s="62">
        <v>4755</v>
      </c>
      <c r="DN283" s="62">
        <v>3760</v>
      </c>
      <c r="DO283" s="62">
        <v>2160</v>
      </c>
      <c r="DP283" s="62">
        <v>12000</v>
      </c>
      <c r="DQ283" s="62">
        <v>1300</v>
      </c>
      <c r="DR283" s="62">
        <v>34080</v>
      </c>
      <c r="DS283" s="62">
        <v>12200</v>
      </c>
      <c r="DT283" s="62">
        <v>13070</v>
      </c>
      <c r="DU283" s="62">
        <v>7460</v>
      </c>
      <c r="DV283" s="62">
        <v>3390</v>
      </c>
      <c r="DW283" s="62">
        <v>2150</v>
      </c>
      <c r="DX283" s="62">
        <v>1658</v>
      </c>
      <c r="DY283" s="62">
        <v>470</v>
      </c>
      <c r="DZ283" s="62">
        <v>821</v>
      </c>
      <c r="EA283" s="62">
        <v>9671</v>
      </c>
      <c r="EB283" s="62">
        <v>4330</v>
      </c>
      <c r="EC283" s="62">
        <v>6174</v>
      </c>
      <c r="ED283" s="62">
        <v>1101</v>
      </c>
      <c r="EE283" s="62">
        <v>7750</v>
      </c>
      <c r="EF283" s="62">
        <v>3600</v>
      </c>
      <c r="EG283" s="62">
        <v>4410</v>
      </c>
      <c r="EH283" s="62">
        <v>9240</v>
      </c>
      <c r="EI283" s="62">
        <v>3350</v>
      </c>
      <c r="EJ283" s="62">
        <v>18680</v>
      </c>
      <c r="EK283" s="62">
        <v>8490</v>
      </c>
      <c r="EL283" s="62">
        <v>10790</v>
      </c>
      <c r="EM283" s="62">
        <v>8850</v>
      </c>
      <c r="EN283" s="62">
        <v>6100</v>
      </c>
      <c r="EO283" s="62">
        <v>16050</v>
      </c>
      <c r="EP283" s="62">
        <v>19260</v>
      </c>
      <c r="EQ283" s="62">
        <v>7170</v>
      </c>
      <c r="ER283" s="62">
        <v>710</v>
      </c>
      <c r="ES283" s="62">
        <v>9010</v>
      </c>
      <c r="ET283" s="62">
        <v>8990</v>
      </c>
      <c r="EU283" s="62">
        <v>6831</v>
      </c>
      <c r="EV283" s="62">
        <v>930</v>
      </c>
      <c r="EW283" s="62">
        <v>11895</v>
      </c>
      <c r="EX283" s="62">
        <v>4250</v>
      </c>
      <c r="EY283" s="62">
        <v>665</v>
      </c>
      <c r="EZ283" s="62">
        <v>590</v>
      </c>
      <c r="FA283" s="62">
        <v>6800</v>
      </c>
      <c r="FB283" s="62">
        <v>500</v>
      </c>
      <c r="FC283" s="62">
        <v>18600</v>
      </c>
      <c r="FD283" s="62">
        <v>23750</v>
      </c>
      <c r="FE283" s="62">
        <v>3000</v>
      </c>
      <c r="FF283" s="62">
        <v>2000</v>
      </c>
      <c r="FG283" s="122"/>
      <c r="FH283" s="74">
        <f t="shared" si="93"/>
        <v>1660341</v>
      </c>
      <c r="FI283" s="71"/>
      <c r="FJ283" s="23"/>
      <c r="FK283" s="23"/>
      <c r="FL283" s="23"/>
      <c r="FM283" s="5"/>
    </row>
    <row r="284" spans="1:169" s="85" customFormat="1" ht="17.55" customHeight="1">
      <c r="A284" s="83"/>
      <c r="B284" s="83"/>
      <c r="C284" s="82"/>
      <c r="D284" s="82" t="s">
        <v>8</v>
      </c>
      <c r="E284" s="82" t="s">
        <v>24</v>
      </c>
      <c r="F284" s="83"/>
      <c r="G284" s="82" t="s">
        <v>8</v>
      </c>
      <c r="H284" s="62">
        <v>0</v>
      </c>
      <c r="I284" s="62">
        <v>0</v>
      </c>
      <c r="J284" s="62">
        <v>0</v>
      </c>
      <c r="K284" s="62">
        <v>0</v>
      </c>
      <c r="L284" s="62">
        <v>0</v>
      </c>
      <c r="M284" s="62">
        <v>0</v>
      </c>
      <c r="N284" s="62">
        <v>0</v>
      </c>
      <c r="O284" s="62">
        <v>0</v>
      </c>
      <c r="P284" s="62">
        <v>0</v>
      </c>
      <c r="Q284" s="62">
        <v>0</v>
      </c>
      <c r="R284" s="62">
        <v>0</v>
      </c>
      <c r="S284" s="62">
        <v>0</v>
      </c>
      <c r="T284" s="62">
        <v>0</v>
      </c>
      <c r="U284" s="62">
        <v>0</v>
      </c>
      <c r="V284" s="62">
        <v>0</v>
      </c>
      <c r="W284" s="62">
        <v>0</v>
      </c>
      <c r="X284" s="62">
        <v>0</v>
      </c>
      <c r="Y284" s="62">
        <v>0</v>
      </c>
      <c r="Z284" s="62">
        <v>0</v>
      </c>
      <c r="AA284" s="62">
        <v>0</v>
      </c>
      <c r="AB284" s="62">
        <v>0</v>
      </c>
      <c r="AC284" s="62">
        <v>0</v>
      </c>
      <c r="AD284" s="62">
        <v>0</v>
      </c>
      <c r="AE284" s="62">
        <v>900</v>
      </c>
      <c r="AF284" s="62">
        <v>0</v>
      </c>
      <c r="AG284" s="62">
        <v>0</v>
      </c>
      <c r="AH284" s="62">
        <v>0</v>
      </c>
      <c r="AI284" s="62">
        <v>0</v>
      </c>
      <c r="AJ284" s="62">
        <v>0</v>
      </c>
      <c r="AK284" s="62">
        <v>0</v>
      </c>
      <c r="AL284" s="62">
        <v>0</v>
      </c>
      <c r="AM284" s="62">
        <v>4060</v>
      </c>
      <c r="AN284" s="62">
        <v>0</v>
      </c>
      <c r="AO284" s="62">
        <v>0</v>
      </c>
      <c r="AP284" s="62">
        <v>0</v>
      </c>
      <c r="AQ284" s="62">
        <v>0</v>
      </c>
      <c r="AR284" s="62">
        <v>0</v>
      </c>
      <c r="AS284" s="62">
        <v>5</v>
      </c>
      <c r="AT284" s="62">
        <v>0</v>
      </c>
      <c r="AU284" s="62">
        <v>0</v>
      </c>
      <c r="AV284" s="62">
        <v>0</v>
      </c>
      <c r="AW284" s="62">
        <v>0</v>
      </c>
      <c r="AX284" s="62">
        <v>0</v>
      </c>
      <c r="AY284" s="62">
        <v>0</v>
      </c>
      <c r="AZ284" s="62">
        <v>17</v>
      </c>
      <c r="BA284" s="62">
        <v>0</v>
      </c>
      <c r="BB284" s="62">
        <v>0</v>
      </c>
      <c r="BC284" s="62">
        <v>0</v>
      </c>
      <c r="BD284" s="62">
        <v>2250</v>
      </c>
      <c r="BE284" s="62">
        <v>0</v>
      </c>
      <c r="BF284" s="62">
        <v>0</v>
      </c>
      <c r="BG284" s="62">
        <v>0</v>
      </c>
      <c r="BH284" s="62">
        <v>0</v>
      </c>
      <c r="BI284" s="62">
        <v>0</v>
      </c>
      <c r="BJ284" s="62">
        <v>0</v>
      </c>
      <c r="BK284" s="62">
        <v>0</v>
      </c>
      <c r="BL284" s="62">
        <v>0</v>
      </c>
      <c r="BM284" s="62">
        <v>0</v>
      </c>
      <c r="BN284" s="62">
        <v>0</v>
      </c>
      <c r="BO284" s="62">
        <v>0</v>
      </c>
      <c r="BP284" s="62">
        <v>0</v>
      </c>
      <c r="BQ284" s="62">
        <v>0</v>
      </c>
      <c r="BR284" s="62">
        <v>0</v>
      </c>
      <c r="BS284" s="62">
        <v>0</v>
      </c>
      <c r="BT284" s="62">
        <v>0</v>
      </c>
      <c r="BU284" s="62">
        <v>0</v>
      </c>
      <c r="BV284" s="62">
        <v>0</v>
      </c>
      <c r="BW284" s="62">
        <v>0</v>
      </c>
      <c r="BX284" s="62">
        <v>0</v>
      </c>
      <c r="BY284" s="62">
        <v>0</v>
      </c>
      <c r="BZ284" s="62">
        <v>0</v>
      </c>
      <c r="CA284" s="62">
        <v>0</v>
      </c>
      <c r="CB284" s="62">
        <v>0</v>
      </c>
      <c r="CC284" s="62">
        <v>0</v>
      </c>
      <c r="CD284" s="62">
        <v>0</v>
      </c>
      <c r="CE284" s="62">
        <v>0</v>
      </c>
      <c r="CF284" s="62">
        <v>0</v>
      </c>
      <c r="CG284" s="62">
        <v>0</v>
      </c>
      <c r="CH284" s="62">
        <v>0</v>
      </c>
      <c r="CI284" s="62">
        <v>0</v>
      </c>
      <c r="CJ284" s="62">
        <v>0</v>
      </c>
      <c r="CK284" s="62">
        <v>0</v>
      </c>
      <c r="CL284" s="62">
        <v>0</v>
      </c>
      <c r="CM284" s="62">
        <v>0</v>
      </c>
      <c r="CN284" s="62">
        <v>0</v>
      </c>
      <c r="CO284" s="62">
        <v>0</v>
      </c>
      <c r="CP284" s="62">
        <v>0</v>
      </c>
      <c r="CQ284" s="62">
        <v>0</v>
      </c>
      <c r="CR284" s="62">
        <v>0</v>
      </c>
      <c r="CS284" s="62">
        <v>0</v>
      </c>
      <c r="CT284" s="62">
        <v>0</v>
      </c>
      <c r="CU284" s="62">
        <v>0</v>
      </c>
      <c r="CV284" s="62">
        <v>0</v>
      </c>
      <c r="CW284" s="62">
        <v>0</v>
      </c>
      <c r="CX284" s="62">
        <v>0</v>
      </c>
      <c r="CY284" s="62">
        <v>0</v>
      </c>
      <c r="CZ284" s="62">
        <v>0</v>
      </c>
      <c r="DA284" s="62">
        <v>0</v>
      </c>
      <c r="DB284" s="62">
        <v>0</v>
      </c>
      <c r="DC284" s="62">
        <v>0</v>
      </c>
      <c r="DD284" s="62">
        <v>0</v>
      </c>
      <c r="DE284" s="62">
        <v>0</v>
      </c>
      <c r="DF284" s="62">
        <v>0</v>
      </c>
      <c r="DG284" s="62">
        <v>0</v>
      </c>
      <c r="DH284" s="62">
        <v>0</v>
      </c>
      <c r="DI284" s="62">
        <v>0</v>
      </c>
      <c r="DJ284" s="62">
        <v>0</v>
      </c>
      <c r="DK284" s="62">
        <v>0</v>
      </c>
      <c r="DL284" s="62">
        <v>0</v>
      </c>
      <c r="DM284" s="62">
        <v>0</v>
      </c>
      <c r="DN284" s="62">
        <v>0</v>
      </c>
      <c r="DO284" s="62">
        <v>0</v>
      </c>
      <c r="DP284" s="62">
        <v>0</v>
      </c>
      <c r="DQ284" s="62">
        <v>0</v>
      </c>
      <c r="DR284" s="62">
        <v>2780</v>
      </c>
      <c r="DS284" s="62">
        <v>0</v>
      </c>
      <c r="DT284" s="62">
        <v>15</v>
      </c>
      <c r="DU284" s="62">
        <v>1900</v>
      </c>
      <c r="DV284" s="62">
        <v>0</v>
      </c>
      <c r="DW284" s="62">
        <v>0</v>
      </c>
      <c r="DX284" s="62">
        <v>0</v>
      </c>
      <c r="DY284" s="62">
        <v>0</v>
      </c>
      <c r="DZ284" s="62">
        <v>0</v>
      </c>
      <c r="EA284" s="62">
        <v>0</v>
      </c>
      <c r="EB284" s="62">
        <v>0</v>
      </c>
      <c r="EC284" s="62">
        <v>0</v>
      </c>
      <c r="ED284" s="62">
        <v>0</v>
      </c>
      <c r="EE284" s="62">
        <v>0</v>
      </c>
      <c r="EF284" s="62">
        <v>0</v>
      </c>
      <c r="EG284" s="62">
        <v>0</v>
      </c>
      <c r="EH284" s="62">
        <v>0</v>
      </c>
      <c r="EI284" s="62">
        <v>0</v>
      </c>
      <c r="EJ284" s="62">
        <v>0</v>
      </c>
      <c r="EK284" s="62">
        <v>0</v>
      </c>
      <c r="EL284" s="62">
        <v>0</v>
      </c>
      <c r="EM284" s="62">
        <v>0</v>
      </c>
      <c r="EN284" s="62">
        <v>0</v>
      </c>
      <c r="EO284" s="62">
        <v>0</v>
      </c>
      <c r="EP284" s="62">
        <v>0</v>
      </c>
      <c r="EQ284" s="62">
        <v>0</v>
      </c>
      <c r="ER284" s="62">
        <v>0</v>
      </c>
      <c r="ES284" s="62">
        <v>0</v>
      </c>
      <c r="ET284" s="62">
        <v>0</v>
      </c>
      <c r="EU284" s="62">
        <v>0</v>
      </c>
      <c r="EV284" s="62">
        <v>0</v>
      </c>
      <c r="EW284" s="62">
        <v>0</v>
      </c>
      <c r="EX284" s="62">
        <v>0</v>
      </c>
      <c r="EY284" s="62">
        <v>0</v>
      </c>
      <c r="EZ284" s="62">
        <v>0</v>
      </c>
      <c r="FA284" s="62">
        <v>0</v>
      </c>
      <c r="FB284" s="62">
        <v>0</v>
      </c>
      <c r="FC284" s="62">
        <v>0</v>
      </c>
      <c r="FD284" s="62">
        <v>0</v>
      </c>
      <c r="FE284" s="62">
        <v>0</v>
      </c>
      <c r="FF284" s="62">
        <v>0</v>
      </c>
      <c r="FG284" s="122"/>
      <c r="FH284" s="74">
        <f t="shared" si="93"/>
        <v>11927</v>
      </c>
      <c r="FI284" s="84">
        <f>+FH284/$FH$288</f>
        <v>0.12705734465383345</v>
      </c>
      <c r="FJ284" s="72"/>
      <c r="FK284" s="72"/>
      <c r="FL284" s="72"/>
      <c r="FM284" s="5"/>
    </row>
    <row r="285" spans="1:169" s="85" customFormat="1" ht="17.55" customHeight="1">
      <c r="A285" s="83"/>
      <c r="B285" s="83"/>
      <c r="C285" s="82"/>
      <c r="D285" s="82" t="s">
        <v>10</v>
      </c>
      <c r="E285" s="82"/>
      <c r="F285" s="83"/>
      <c r="G285" s="82" t="s">
        <v>10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2">
        <v>0</v>
      </c>
      <c r="N285" s="62">
        <v>0</v>
      </c>
      <c r="O285" s="62">
        <v>0</v>
      </c>
      <c r="P285" s="62">
        <v>0</v>
      </c>
      <c r="Q285" s="62">
        <v>0</v>
      </c>
      <c r="R285" s="62">
        <v>0</v>
      </c>
      <c r="S285" s="62">
        <v>0</v>
      </c>
      <c r="T285" s="62">
        <v>0</v>
      </c>
      <c r="U285" s="62">
        <v>0</v>
      </c>
      <c r="V285" s="62">
        <v>0</v>
      </c>
      <c r="W285" s="62">
        <v>0</v>
      </c>
      <c r="X285" s="62">
        <v>0</v>
      </c>
      <c r="Y285" s="62">
        <v>0</v>
      </c>
      <c r="Z285" s="62">
        <v>2</v>
      </c>
      <c r="AA285" s="62">
        <v>0</v>
      </c>
      <c r="AB285" s="62">
        <v>11</v>
      </c>
      <c r="AC285" s="62">
        <v>1160</v>
      </c>
      <c r="AD285" s="62">
        <v>0</v>
      </c>
      <c r="AE285" s="62">
        <v>0</v>
      </c>
      <c r="AF285" s="62">
        <v>0</v>
      </c>
      <c r="AG285" s="62">
        <v>0</v>
      </c>
      <c r="AH285" s="62">
        <v>7</v>
      </c>
      <c r="AI285" s="62">
        <v>0</v>
      </c>
      <c r="AJ285" s="62">
        <v>0</v>
      </c>
      <c r="AK285" s="62">
        <v>0</v>
      </c>
      <c r="AL285" s="62">
        <v>0</v>
      </c>
      <c r="AM285" s="62">
        <v>0</v>
      </c>
      <c r="AN285" s="62">
        <v>0</v>
      </c>
      <c r="AO285" s="62">
        <v>2700</v>
      </c>
      <c r="AP285" s="62">
        <v>0</v>
      </c>
      <c r="AQ285" s="62">
        <v>0</v>
      </c>
      <c r="AR285" s="62">
        <v>0</v>
      </c>
      <c r="AS285" s="62">
        <v>1</v>
      </c>
      <c r="AT285" s="62">
        <v>19050</v>
      </c>
      <c r="AU285" s="62">
        <v>0</v>
      </c>
      <c r="AV285" s="62">
        <v>0</v>
      </c>
      <c r="AW285" s="62">
        <v>1</v>
      </c>
      <c r="AX285" s="62">
        <v>0</v>
      </c>
      <c r="AY285" s="62">
        <v>0</v>
      </c>
      <c r="AZ285" s="62">
        <v>0</v>
      </c>
      <c r="BA285" s="62">
        <v>0</v>
      </c>
      <c r="BB285" s="62">
        <v>0</v>
      </c>
      <c r="BC285" s="62">
        <v>0</v>
      </c>
      <c r="BD285" s="62">
        <v>13500</v>
      </c>
      <c r="BE285" s="62">
        <v>0</v>
      </c>
      <c r="BF285" s="62">
        <v>2</v>
      </c>
      <c r="BG285" s="62">
        <v>0</v>
      </c>
      <c r="BH285" s="62">
        <v>0</v>
      </c>
      <c r="BI285" s="62">
        <v>0</v>
      </c>
      <c r="BJ285" s="62">
        <v>0</v>
      </c>
      <c r="BK285" s="62">
        <v>0</v>
      </c>
      <c r="BL285" s="62">
        <v>0</v>
      </c>
      <c r="BM285" s="62">
        <v>0</v>
      </c>
      <c r="BN285" s="62">
        <v>0</v>
      </c>
      <c r="BO285" s="62">
        <v>0</v>
      </c>
      <c r="BP285" s="62">
        <v>1800</v>
      </c>
      <c r="BQ285" s="62">
        <v>0</v>
      </c>
      <c r="BR285" s="62">
        <v>950</v>
      </c>
      <c r="BS285" s="62">
        <v>10000</v>
      </c>
      <c r="BT285" s="62">
        <v>1850</v>
      </c>
      <c r="BU285" s="62">
        <v>86</v>
      </c>
      <c r="BV285" s="62">
        <v>190</v>
      </c>
      <c r="BW285" s="62">
        <v>0</v>
      </c>
      <c r="BX285" s="62">
        <v>0</v>
      </c>
      <c r="BY285" s="62">
        <v>0</v>
      </c>
      <c r="BZ285" s="62">
        <v>0</v>
      </c>
      <c r="CA285" s="62">
        <v>0</v>
      </c>
      <c r="CB285" s="62">
        <v>2</v>
      </c>
      <c r="CC285" s="62">
        <v>4000</v>
      </c>
      <c r="CD285" s="62">
        <v>0</v>
      </c>
      <c r="CE285" s="62">
        <v>0</v>
      </c>
      <c r="CF285" s="62">
        <v>3600</v>
      </c>
      <c r="CG285" s="62">
        <v>330</v>
      </c>
      <c r="CH285" s="62">
        <v>0</v>
      </c>
      <c r="CI285" s="62">
        <v>185</v>
      </c>
      <c r="CJ285" s="62">
        <v>185</v>
      </c>
      <c r="CK285" s="62">
        <v>800</v>
      </c>
      <c r="CL285" s="62">
        <v>0</v>
      </c>
      <c r="CM285" s="62">
        <v>0</v>
      </c>
      <c r="CN285" s="62">
        <v>0</v>
      </c>
      <c r="CO285" s="62">
        <v>0</v>
      </c>
      <c r="CP285" s="202">
        <f>80-40</f>
        <v>40</v>
      </c>
      <c r="CQ285" s="62">
        <v>0</v>
      </c>
      <c r="CR285" s="202">
        <v>40</v>
      </c>
      <c r="CS285" s="62">
        <v>0</v>
      </c>
      <c r="CT285" s="62">
        <v>0</v>
      </c>
      <c r="CU285" s="62">
        <v>0</v>
      </c>
      <c r="CV285" s="62">
        <v>0</v>
      </c>
      <c r="CW285" s="62">
        <v>0</v>
      </c>
      <c r="CX285" s="62">
        <v>0</v>
      </c>
      <c r="CY285" s="62">
        <v>0</v>
      </c>
      <c r="CZ285" s="62">
        <v>150</v>
      </c>
      <c r="DA285" s="62">
        <v>200</v>
      </c>
      <c r="DB285" s="62">
        <v>880</v>
      </c>
      <c r="DC285" s="62">
        <v>0</v>
      </c>
      <c r="DD285" s="62">
        <v>0</v>
      </c>
      <c r="DE285" s="62">
        <v>13</v>
      </c>
      <c r="DF285" s="62">
        <v>0</v>
      </c>
      <c r="DG285" s="62">
        <v>0</v>
      </c>
      <c r="DH285" s="62">
        <v>0</v>
      </c>
      <c r="DI285" s="62">
        <v>0</v>
      </c>
      <c r="DJ285" s="62">
        <v>0</v>
      </c>
      <c r="DK285" s="62">
        <f>84-20</f>
        <v>64</v>
      </c>
      <c r="DL285" s="62">
        <v>20</v>
      </c>
      <c r="DM285" s="62">
        <v>0</v>
      </c>
      <c r="DN285" s="62">
        <v>0</v>
      </c>
      <c r="DO285" s="62">
        <v>0</v>
      </c>
      <c r="DP285" s="62">
        <v>0</v>
      </c>
      <c r="DQ285" s="62">
        <v>6</v>
      </c>
      <c r="DR285" s="62">
        <v>5760</v>
      </c>
      <c r="DS285" s="62">
        <v>0</v>
      </c>
      <c r="DT285" s="62">
        <v>0</v>
      </c>
      <c r="DU285" s="62">
        <v>0</v>
      </c>
      <c r="DV285" s="62">
        <v>0</v>
      </c>
      <c r="DW285" s="62">
        <v>0</v>
      </c>
      <c r="DX285" s="62">
        <v>4</v>
      </c>
      <c r="DY285" s="62">
        <v>0</v>
      </c>
      <c r="DZ285" s="62">
        <v>0</v>
      </c>
      <c r="EA285" s="62">
        <v>0</v>
      </c>
      <c r="EB285" s="62">
        <v>0</v>
      </c>
      <c r="EC285" s="62">
        <v>0</v>
      </c>
      <c r="ED285" s="62">
        <v>0</v>
      </c>
      <c r="EE285" s="62">
        <v>0</v>
      </c>
      <c r="EF285" s="62">
        <v>2</v>
      </c>
      <c r="EG285" s="62">
        <v>0</v>
      </c>
      <c r="EH285" s="62">
        <v>0</v>
      </c>
      <c r="EI285" s="62">
        <v>0</v>
      </c>
      <c r="EJ285" s="62">
        <v>0</v>
      </c>
      <c r="EK285" s="62">
        <v>0</v>
      </c>
      <c r="EL285" s="62">
        <v>0</v>
      </c>
      <c r="EM285" s="62">
        <v>900</v>
      </c>
      <c r="EN285" s="62">
        <v>0</v>
      </c>
      <c r="EO285" s="62">
        <v>0</v>
      </c>
      <c r="EP285" s="62">
        <v>2760</v>
      </c>
      <c r="EQ285" s="62">
        <v>400</v>
      </c>
      <c r="ER285" s="62">
        <v>0</v>
      </c>
      <c r="ES285" s="62">
        <v>4</v>
      </c>
      <c r="ET285" s="62">
        <v>76</v>
      </c>
      <c r="EU285" s="62">
        <v>12</v>
      </c>
      <c r="EV285" s="62">
        <v>0</v>
      </c>
      <c r="EW285" s="62">
        <v>0</v>
      </c>
      <c r="EX285" s="62">
        <v>4</v>
      </c>
      <c r="EY285" s="62">
        <v>0</v>
      </c>
      <c r="EZ285" s="62">
        <v>0</v>
      </c>
      <c r="FA285" s="62">
        <v>0</v>
      </c>
      <c r="FB285" s="62">
        <v>0</v>
      </c>
      <c r="FC285" s="202">
        <v>950</v>
      </c>
      <c r="FD285" s="62">
        <v>0</v>
      </c>
      <c r="FE285" s="62">
        <v>0</v>
      </c>
      <c r="FF285" s="62">
        <v>0</v>
      </c>
      <c r="FG285" s="122"/>
      <c r="FH285" s="74">
        <f t="shared" si="93"/>
        <v>72697</v>
      </c>
      <c r="FI285" s="84">
        <f>+FH285/$FH$288</f>
        <v>0.77443512906009315</v>
      </c>
      <c r="FJ285" s="72"/>
      <c r="FK285" s="72"/>
      <c r="FL285" s="72"/>
      <c r="FM285" s="5"/>
    </row>
    <row r="286" spans="1:169" s="85" customFormat="1" ht="17.55" customHeight="1">
      <c r="A286" s="83"/>
      <c r="B286" s="83"/>
      <c r="C286" s="82"/>
      <c r="D286" s="82" t="s">
        <v>9</v>
      </c>
      <c r="E286" s="82"/>
      <c r="F286" s="83"/>
      <c r="G286" s="82" t="s">
        <v>9</v>
      </c>
      <c r="H286" s="62">
        <v>0</v>
      </c>
      <c r="I286" s="62">
        <v>0</v>
      </c>
      <c r="J286" s="62">
        <v>0</v>
      </c>
      <c r="K286" s="62">
        <v>0</v>
      </c>
      <c r="L286" s="62">
        <v>0</v>
      </c>
      <c r="M286" s="62">
        <v>0</v>
      </c>
      <c r="N286" s="62">
        <v>0</v>
      </c>
      <c r="O286" s="62">
        <v>0</v>
      </c>
      <c r="P286" s="62">
        <v>0</v>
      </c>
      <c r="Q286" s="62">
        <v>0</v>
      </c>
      <c r="R286" s="62">
        <v>0</v>
      </c>
      <c r="S286" s="62">
        <v>0</v>
      </c>
      <c r="T286" s="62">
        <v>0</v>
      </c>
      <c r="U286" s="62">
        <v>0</v>
      </c>
      <c r="V286" s="62">
        <v>0</v>
      </c>
      <c r="W286" s="62">
        <v>0</v>
      </c>
      <c r="X286" s="62">
        <v>0</v>
      </c>
      <c r="Y286" s="62">
        <v>0</v>
      </c>
      <c r="Z286" s="62">
        <v>0</v>
      </c>
      <c r="AA286" s="62">
        <v>0</v>
      </c>
      <c r="AB286" s="62">
        <v>0</v>
      </c>
      <c r="AC286" s="62">
        <v>0</v>
      </c>
      <c r="AD286" s="62">
        <v>0</v>
      </c>
      <c r="AE286" s="62">
        <v>0</v>
      </c>
      <c r="AF286" s="62">
        <v>0</v>
      </c>
      <c r="AG286" s="62">
        <v>0</v>
      </c>
      <c r="AH286" s="62">
        <v>0</v>
      </c>
      <c r="AI286" s="62">
        <v>5</v>
      </c>
      <c r="AJ286" s="62">
        <v>0</v>
      </c>
      <c r="AK286" s="62">
        <v>0</v>
      </c>
      <c r="AL286" s="62">
        <v>0</v>
      </c>
      <c r="AM286" s="62">
        <v>0</v>
      </c>
      <c r="AN286" s="62">
        <v>0</v>
      </c>
      <c r="AO286" s="62">
        <v>0</v>
      </c>
      <c r="AP286" s="62">
        <v>0</v>
      </c>
      <c r="AQ286" s="62">
        <v>0</v>
      </c>
      <c r="AR286" s="62">
        <v>0</v>
      </c>
      <c r="AS286" s="62">
        <v>6</v>
      </c>
      <c r="AT286" s="62">
        <v>4800</v>
      </c>
      <c r="AU286" s="62">
        <v>0</v>
      </c>
      <c r="AV286" s="62">
        <v>0</v>
      </c>
      <c r="AW286" s="62">
        <v>1</v>
      </c>
      <c r="AX286" s="62">
        <v>0</v>
      </c>
      <c r="AY286" s="62">
        <v>0</v>
      </c>
      <c r="AZ286" s="62">
        <v>0</v>
      </c>
      <c r="BA286" s="62">
        <v>0</v>
      </c>
      <c r="BB286" s="62">
        <v>0</v>
      </c>
      <c r="BC286" s="62">
        <v>0</v>
      </c>
      <c r="BD286" s="62">
        <v>0</v>
      </c>
      <c r="BE286" s="62">
        <v>0</v>
      </c>
      <c r="BF286" s="62">
        <v>0</v>
      </c>
      <c r="BG286" s="62">
        <v>0</v>
      </c>
      <c r="BH286" s="62">
        <v>0</v>
      </c>
      <c r="BI286" s="62">
        <v>0</v>
      </c>
      <c r="BJ286" s="62">
        <v>0</v>
      </c>
      <c r="BK286" s="62">
        <v>0</v>
      </c>
      <c r="BL286" s="62">
        <v>0</v>
      </c>
      <c r="BM286" s="62">
        <v>0</v>
      </c>
      <c r="BN286" s="62">
        <v>0</v>
      </c>
      <c r="BO286" s="62">
        <v>0</v>
      </c>
      <c r="BP286" s="62">
        <v>900</v>
      </c>
      <c r="BQ286" s="62">
        <v>0</v>
      </c>
      <c r="BR286" s="62">
        <v>0</v>
      </c>
      <c r="BS286" s="62">
        <v>0</v>
      </c>
      <c r="BT286" s="62">
        <v>1550</v>
      </c>
      <c r="BU286" s="62">
        <v>0</v>
      </c>
      <c r="BV286" s="62">
        <v>0</v>
      </c>
      <c r="BW286" s="62">
        <v>0</v>
      </c>
      <c r="BX286" s="62">
        <v>0</v>
      </c>
      <c r="BY286" s="62">
        <v>0</v>
      </c>
      <c r="BZ286" s="62">
        <v>0</v>
      </c>
      <c r="CA286" s="62">
        <v>0</v>
      </c>
      <c r="CB286" s="62">
        <v>0</v>
      </c>
      <c r="CC286" s="62">
        <v>0</v>
      </c>
      <c r="CD286" s="62">
        <v>0</v>
      </c>
      <c r="CE286" s="62">
        <v>0</v>
      </c>
      <c r="CF286" s="62">
        <v>470</v>
      </c>
      <c r="CG286" s="62">
        <v>5</v>
      </c>
      <c r="CH286" s="62">
        <v>0</v>
      </c>
      <c r="CI286" s="62">
        <v>0</v>
      </c>
      <c r="CJ286" s="62">
        <v>0</v>
      </c>
      <c r="CK286" s="62">
        <v>0</v>
      </c>
      <c r="CL286" s="62">
        <v>0</v>
      </c>
      <c r="CM286" s="62">
        <v>0</v>
      </c>
      <c r="CN286" s="62">
        <v>1200</v>
      </c>
      <c r="CO286" s="62">
        <v>0</v>
      </c>
      <c r="CP286" s="202">
        <f>150-57-26</f>
        <v>67</v>
      </c>
      <c r="CQ286" s="62">
        <v>14</v>
      </c>
      <c r="CR286" s="62">
        <v>0</v>
      </c>
      <c r="CS286" s="62">
        <v>5</v>
      </c>
      <c r="CT286" s="62">
        <v>7</v>
      </c>
      <c r="CU286" s="62">
        <v>0</v>
      </c>
      <c r="CV286" s="62">
        <v>57</v>
      </c>
      <c r="CW286" s="62">
        <v>0</v>
      </c>
      <c r="CX286" s="62">
        <v>0</v>
      </c>
      <c r="CY286" s="62">
        <v>0</v>
      </c>
      <c r="CZ286" s="62">
        <v>0</v>
      </c>
      <c r="DA286" s="62">
        <v>0</v>
      </c>
      <c r="DB286" s="62">
        <v>0</v>
      </c>
      <c r="DC286" s="62">
        <v>0</v>
      </c>
      <c r="DD286" s="62">
        <v>0</v>
      </c>
      <c r="DE286" s="62">
        <v>0</v>
      </c>
      <c r="DF286" s="62">
        <f>140-53</f>
        <v>87</v>
      </c>
      <c r="DG286" s="62">
        <v>20</v>
      </c>
      <c r="DH286" s="62">
        <v>10</v>
      </c>
      <c r="DI286" s="62">
        <v>10</v>
      </c>
      <c r="DJ286" s="62">
        <v>33</v>
      </c>
      <c r="DK286" s="62">
        <v>0</v>
      </c>
      <c r="DL286" s="62">
        <v>0</v>
      </c>
      <c r="DM286" s="62">
        <v>0</v>
      </c>
      <c r="DN286" s="62">
        <v>0</v>
      </c>
      <c r="DO286" s="62">
        <v>0</v>
      </c>
      <c r="DP286" s="62">
        <v>0</v>
      </c>
      <c r="DQ286" s="62">
        <v>0</v>
      </c>
      <c r="DR286" s="62">
        <v>0</v>
      </c>
      <c r="DS286" s="62">
        <v>0</v>
      </c>
      <c r="DT286" s="62">
        <v>0</v>
      </c>
      <c r="DU286" s="62">
        <v>0</v>
      </c>
      <c r="DV286" s="62">
        <v>0</v>
      </c>
      <c r="DW286" s="62">
        <v>0</v>
      </c>
      <c r="DX286" s="62">
        <v>0</v>
      </c>
      <c r="DY286" s="62">
        <v>0</v>
      </c>
      <c r="DZ286" s="62">
        <v>0</v>
      </c>
      <c r="EA286" s="62">
        <v>0</v>
      </c>
      <c r="EB286" s="62">
        <v>0</v>
      </c>
      <c r="EC286" s="62">
        <v>0</v>
      </c>
      <c r="ED286" s="62">
        <v>0</v>
      </c>
      <c r="EE286" s="62">
        <v>0</v>
      </c>
      <c r="EF286" s="62">
        <v>0</v>
      </c>
      <c r="EG286" s="62">
        <v>0</v>
      </c>
      <c r="EH286" s="62">
        <v>0</v>
      </c>
      <c r="EI286" s="62">
        <v>0</v>
      </c>
      <c r="EJ286" s="62">
        <v>0</v>
      </c>
      <c r="EK286" s="62">
        <v>0</v>
      </c>
      <c r="EL286" s="62">
        <v>0</v>
      </c>
      <c r="EM286" s="62">
        <v>0</v>
      </c>
      <c r="EN286" s="62">
        <v>0</v>
      </c>
      <c r="EO286" s="62">
        <v>0</v>
      </c>
      <c r="EP286" s="62">
        <v>0</v>
      </c>
      <c r="EQ286" s="62">
        <v>0</v>
      </c>
      <c r="ER286" s="62">
        <v>0</v>
      </c>
      <c r="ES286" s="62">
        <v>0</v>
      </c>
      <c r="ET286" s="62">
        <v>0</v>
      </c>
      <c r="EU286" s="62">
        <v>0</v>
      </c>
      <c r="EV286" s="62">
        <v>0</v>
      </c>
      <c r="EW286" s="62">
        <v>0</v>
      </c>
      <c r="EX286" s="62">
        <v>0</v>
      </c>
      <c r="EY286" s="62">
        <v>0</v>
      </c>
      <c r="EZ286" s="62">
        <v>0</v>
      </c>
      <c r="FA286" s="62">
        <v>0</v>
      </c>
      <c r="FB286" s="62">
        <v>0</v>
      </c>
      <c r="FC286" s="62">
        <v>0</v>
      </c>
      <c r="FD286" s="62">
        <v>0</v>
      </c>
      <c r="FE286" s="62">
        <v>0</v>
      </c>
      <c r="FF286" s="62">
        <v>0</v>
      </c>
      <c r="FG286" s="122"/>
      <c r="FH286" s="74">
        <f t="shared" si="93"/>
        <v>9247</v>
      </c>
      <c r="FI286" s="84">
        <f>+FH286/$FH$288</f>
        <v>9.8507526286073441E-2</v>
      </c>
      <c r="FJ286" s="72"/>
      <c r="FK286" s="72"/>
      <c r="FL286" s="72"/>
      <c r="FM286" s="5"/>
    </row>
    <row r="287" spans="1:169" s="85" customFormat="1" ht="17.55" customHeight="1">
      <c r="A287" s="83"/>
      <c r="B287" s="83"/>
      <c r="C287" s="82"/>
      <c r="D287" s="82" t="s">
        <v>28</v>
      </c>
      <c r="E287" s="82"/>
      <c r="F287" s="83"/>
      <c r="G287" s="82" t="s">
        <v>28</v>
      </c>
      <c r="H287" s="62">
        <v>0</v>
      </c>
      <c r="I287" s="62">
        <v>0</v>
      </c>
      <c r="J287" s="62">
        <v>0</v>
      </c>
      <c r="K287" s="62">
        <v>0</v>
      </c>
      <c r="L287" s="62">
        <v>0</v>
      </c>
      <c r="M287" s="62">
        <v>0</v>
      </c>
      <c r="N287" s="62">
        <v>0</v>
      </c>
      <c r="O287" s="62">
        <v>0</v>
      </c>
      <c r="P287" s="62">
        <v>0</v>
      </c>
      <c r="Q287" s="62">
        <v>0</v>
      </c>
      <c r="R287" s="62">
        <v>0</v>
      </c>
      <c r="S287" s="62">
        <v>0</v>
      </c>
      <c r="T287" s="62">
        <v>0</v>
      </c>
      <c r="U287" s="62">
        <v>0</v>
      </c>
      <c r="V287" s="62">
        <v>0</v>
      </c>
      <c r="W287" s="62">
        <v>0</v>
      </c>
      <c r="X287" s="62">
        <v>0</v>
      </c>
      <c r="Y287" s="62">
        <v>0</v>
      </c>
      <c r="Z287" s="62">
        <v>0</v>
      </c>
      <c r="AA287" s="62">
        <v>0</v>
      </c>
      <c r="AB287" s="62">
        <v>0</v>
      </c>
      <c r="AC287" s="62">
        <v>0</v>
      </c>
      <c r="AD287" s="62">
        <v>0</v>
      </c>
      <c r="AE287" s="62">
        <v>0</v>
      </c>
      <c r="AF287" s="62">
        <v>0</v>
      </c>
      <c r="AG287" s="62">
        <v>0</v>
      </c>
      <c r="AH287" s="62">
        <v>0</v>
      </c>
      <c r="AI287" s="62">
        <v>0</v>
      </c>
      <c r="AJ287" s="62">
        <v>0</v>
      </c>
      <c r="AK287" s="62">
        <v>0</v>
      </c>
      <c r="AL287" s="62">
        <v>0</v>
      </c>
      <c r="AM287" s="62">
        <v>0</v>
      </c>
      <c r="AN287" s="62">
        <v>0</v>
      </c>
      <c r="AO287" s="62">
        <v>0</v>
      </c>
      <c r="AP287" s="62">
        <v>0</v>
      </c>
      <c r="AQ287" s="62">
        <v>0</v>
      </c>
      <c r="AR287" s="62">
        <v>0</v>
      </c>
      <c r="AS287" s="62">
        <v>0</v>
      </c>
      <c r="AT287" s="62">
        <v>0</v>
      </c>
      <c r="AU287" s="62">
        <v>0</v>
      </c>
      <c r="AV287" s="62">
        <v>0</v>
      </c>
      <c r="AW287" s="62">
        <v>0</v>
      </c>
      <c r="AX287" s="62">
        <v>0</v>
      </c>
      <c r="AY287" s="62">
        <v>0</v>
      </c>
      <c r="AZ287" s="62">
        <v>0</v>
      </c>
      <c r="BA287" s="62">
        <v>0</v>
      </c>
      <c r="BB287" s="62">
        <v>0</v>
      </c>
      <c r="BC287" s="62">
        <v>0</v>
      </c>
      <c r="BD287" s="62">
        <v>0</v>
      </c>
      <c r="BE287" s="62">
        <v>0</v>
      </c>
      <c r="BF287" s="62">
        <v>0</v>
      </c>
      <c r="BG287" s="62">
        <v>0</v>
      </c>
      <c r="BH287" s="62">
        <v>0</v>
      </c>
      <c r="BI287" s="62">
        <v>0</v>
      </c>
      <c r="BJ287" s="62">
        <v>0</v>
      </c>
      <c r="BK287" s="62">
        <v>0</v>
      </c>
      <c r="BL287" s="62">
        <v>0</v>
      </c>
      <c r="BM287" s="62">
        <v>0</v>
      </c>
      <c r="BN287" s="62">
        <v>0</v>
      </c>
      <c r="BO287" s="62">
        <v>0</v>
      </c>
      <c r="BP287" s="62">
        <v>0</v>
      </c>
      <c r="BQ287" s="62">
        <v>0</v>
      </c>
      <c r="BR287" s="62">
        <v>0</v>
      </c>
      <c r="BS287" s="62">
        <v>0</v>
      </c>
      <c r="BT287" s="62">
        <v>0</v>
      </c>
      <c r="BU287" s="62">
        <v>0</v>
      </c>
      <c r="BV287" s="62">
        <v>0</v>
      </c>
      <c r="BW287" s="62">
        <v>0</v>
      </c>
      <c r="BX287" s="62">
        <v>0</v>
      </c>
      <c r="BY287" s="62">
        <v>0</v>
      </c>
      <c r="BZ287" s="62">
        <v>0</v>
      </c>
      <c r="CA287" s="62">
        <v>0</v>
      </c>
      <c r="CB287" s="62">
        <v>0</v>
      </c>
      <c r="CC287" s="62">
        <v>0</v>
      </c>
      <c r="CD287" s="62">
        <v>0</v>
      </c>
      <c r="CE287" s="62">
        <v>0</v>
      </c>
      <c r="CF287" s="62">
        <v>0</v>
      </c>
      <c r="CG287" s="62">
        <v>0</v>
      </c>
      <c r="CH287" s="62">
        <v>0</v>
      </c>
      <c r="CI287" s="62">
        <v>0</v>
      </c>
      <c r="CJ287" s="62">
        <v>0</v>
      </c>
      <c r="CK287" s="62">
        <v>0</v>
      </c>
      <c r="CL287" s="62">
        <v>0</v>
      </c>
      <c r="CM287" s="62">
        <v>0</v>
      </c>
      <c r="CN287" s="62">
        <v>0</v>
      </c>
      <c r="CO287" s="62">
        <v>0</v>
      </c>
      <c r="CP287" s="62">
        <v>0</v>
      </c>
      <c r="CQ287" s="62">
        <v>0</v>
      </c>
      <c r="CR287" s="62">
        <v>0</v>
      </c>
      <c r="CS287" s="62">
        <v>0</v>
      </c>
      <c r="CT287" s="62">
        <v>0</v>
      </c>
      <c r="CU287" s="62">
        <v>0</v>
      </c>
      <c r="CV287" s="62">
        <v>0</v>
      </c>
      <c r="CW287" s="62">
        <v>0</v>
      </c>
      <c r="CX287" s="62">
        <v>0</v>
      </c>
      <c r="CY287" s="62">
        <v>0</v>
      </c>
      <c r="CZ287" s="62">
        <v>0</v>
      </c>
      <c r="DA287" s="62">
        <v>0</v>
      </c>
      <c r="DB287" s="62">
        <v>0</v>
      </c>
      <c r="DC287" s="62">
        <v>0</v>
      </c>
      <c r="DD287" s="62">
        <v>0</v>
      </c>
      <c r="DE287" s="62">
        <v>0</v>
      </c>
      <c r="DF287" s="62">
        <v>0</v>
      </c>
      <c r="DG287" s="62">
        <v>0</v>
      </c>
      <c r="DH287" s="62">
        <v>0</v>
      </c>
      <c r="DI287" s="62">
        <v>0</v>
      </c>
      <c r="DJ287" s="62">
        <v>0</v>
      </c>
      <c r="DK287" s="62">
        <v>0</v>
      </c>
      <c r="DL287" s="62">
        <v>0</v>
      </c>
      <c r="DM287" s="62">
        <v>0</v>
      </c>
      <c r="DN287" s="62">
        <v>0</v>
      </c>
      <c r="DO287" s="62">
        <v>0</v>
      </c>
      <c r="DP287" s="62">
        <v>0</v>
      </c>
      <c r="DQ287" s="62">
        <v>0</v>
      </c>
      <c r="DR287" s="62">
        <v>0</v>
      </c>
      <c r="DS287" s="62">
        <v>0</v>
      </c>
      <c r="DT287" s="62">
        <v>0</v>
      </c>
      <c r="DU287" s="62">
        <v>0</v>
      </c>
      <c r="DV287" s="62">
        <v>0</v>
      </c>
      <c r="DW287" s="62">
        <v>0</v>
      </c>
      <c r="DX287" s="62">
        <v>0</v>
      </c>
      <c r="DY287" s="62">
        <v>0</v>
      </c>
      <c r="DZ287" s="62">
        <v>0</v>
      </c>
      <c r="EA287" s="62">
        <v>0</v>
      </c>
      <c r="EB287" s="62">
        <v>0</v>
      </c>
      <c r="EC287" s="62">
        <v>0</v>
      </c>
      <c r="ED287" s="62">
        <v>0</v>
      </c>
      <c r="EE287" s="62">
        <v>0</v>
      </c>
      <c r="EF287" s="62">
        <v>0</v>
      </c>
      <c r="EG287" s="62">
        <v>0</v>
      </c>
      <c r="EH287" s="62">
        <v>0</v>
      </c>
      <c r="EI287" s="62">
        <v>0</v>
      </c>
      <c r="EJ287" s="62">
        <v>0</v>
      </c>
      <c r="EK287" s="62">
        <v>0</v>
      </c>
      <c r="EL287" s="62">
        <v>0</v>
      </c>
      <c r="EM287" s="62">
        <v>0</v>
      </c>
      <c r="EN287" s="62">
        <v>0</v>
      </c>
      <c r="EO287" s="62">
        <v>0</v>
      </c>
      <c r="EP287" s="62">
        <v>0</v>
      </c>
      <c r="EQ287" s="62">
        <v>0</v>
      </c>
      <c r="ER287" s="62">
        <v>0</v>
      </c>
      <c r="ES287" s="62">
        <v>0</v>
      </c>
      <c r="ET287" s="62">
        <v>0</v>
      </c>
      <c r="EU287" s="62">
        <v>0</v>
      </c>
      <c r="EV287" s="62">
        <v>0</v>
      </c>
      <c r="EW287" s="62">
        <v>0</v>
      </c>
      <c r="EX287" s="62">
        <v>0</v>
      </c>
      <c r="EY287" s="62">
        <v>0</v>
      </c>
      <c r="EZ287" s="62">
        <v>0</v>
      </c>
      <c r="FA287" s="62">
        <v>0</v>
      </c>
      <c r="FB287" s="62">
        <v>0</v>
      </c>
      <c r="FC287" s="62">
        <v>0</v>
      </c>
      <c r="FD287" s="62">
        <v>0</v>
      </c>
      <c r="FE287" s="62">
        <v>0</v>
      </c>
      <c r="FF287" s="62">
        <v>0</v>
      </c>
      <c r="FG287" s="122"/>
      <c r="FH287" s="74">
        <f t="shared" si="93"/>
        <v>0</v>
      </c>
      <c r="FI287" s="84">
        <f>+FH287/$FH$288</f>
        <v>0</v>
      </c>
      <c r="FJ287" s="72"/>
      <c r="FK287" s="72"/>
      <c r="FL287" s="72"/>
      <c r="FM287" s="5"/>
    </row>
    <row r="288" spans="1:169" s="12" customFormat="1" ht="17.55" customHeight="1">
      <c r="A288" s="86"/>
      <c r="B288" s="87"/>
      <c r="C288" s="86"/>
      <c r="D288" s="33"/>
      <c r="E288" s="196" t="s">
        <v>105</v>
      </c>
      <c r="F288" s="86"/>
      <c r="G288" s="87" t="s">
        <v>11</v>
      </c>
      <c r="H288" s="73">
        <f t="shared" ref="H288:FF288" si="94">SUM(H284:H287)</f>
        <v>0</v>
      </c>
      <c r="I288" s="73">
        <f t="shared" si="94"/>
        <v>0</v>
      </c>
      <c r="J288" s="73">
        <f t="shared" si="94"/>
        <v>0</v>
      </c>
      <c r="K288" s="73">
        <f t="shared" si="94"/>
        <v>0</v>
      </c>
      <c r="L288" s="73">
        <f t="shared" si="94"/>
        <v>0</v>
      </c>
      <c r="M288" s="73">
        <f t="shared" si="94"/>
        <v>0</v>
      </c>
      <c r="N288" s="73">
        <f t="shared" si="94"/>
        <v>0</v>
      </c>
      <c r="O288" s="73">
        <f t="shared" si="94"/>
        <v>0</v>
      </c>
      <c r="P288" s="73">
        <f t="shared" si="94"/>
        <v>0</v>
      </c>
      <c r="Q288" s="73">
        <f t="shared" si="94"/>
        <v>0</v>
      </c>
      <c r="R288" s="73">
        <f t="shared" si="94"/>
        <v>0</v>
      </c>
      <c r="S288" s="73">
        <f t="shared" si="94"/>
        <v>0</v>
      </c>
      <c r="T288" s="73">
        <f t="shared" si="94"/>
        <v>0</v>
      </c>
      <c r="U288" s="73">
        <f t="shared" si="94"/>
        <v>0</v>
      </c>
      <c r="V288" s="73">
        <f t="shared" si="94"/>
        <v>0</v>
      </c>
      <c r="W288" s="73">
        <f t="shared" si="94"/>
        <v>0</v>
      </c>
      <c r="X288" s="73">
        <f t="shared" si="94"/>
        <v>0</v>
      </c>
      <c r="Y288" s="73">
        <f t="shared" si="94"/>
        <v>0</v>
      </c>
      <c r="Z288" s="73">
        <f t="shared" si="94"/>
        <v>2</v>
      </c>
      <c r="AA288" s="73">
        <f t="shared" si="94"/>
        <v>0</v>
      </c>
      <c r="AB288" s="73">
        <f t="shared" si="94"/>
        <v>11</v>
      </c>
      <c r="AC288" s="73">
        <f t="shared" si="94"/>
        <v>1160</v>
      </c>
      <c r="AD288" s="73">
        <f t="shared" si="94"/>
        <v>0</v>
      </c>
      <c r="AE288" s="73">
        <f t="shared" si="94"/>
        <v>900</v>
      </c>
      <c r="AF288" s="73">
        <f t="shared" si="94"/>
        <v>0</v>
      </c>
      <c r="AG288" s="73">
        <f t="shared" si="94"/>
        <v>0</v>
      </c>
      <c r="AH288" s="73">
        <f t="shared" si="94"/>
        <v>7</v>
      </c>
      <c r="AI288" s="73">
        <f t="shared" si="94"/>
        <v>5</v>
      </c>
      <c r="AJ288" s="73">
        <f t="shared" si="94"/>
        <v>0</v>
      </c>
      <c r="AK288" s="73">
        <f t="shared" si="94"/>
        <v>0</v>
      </c>
      <c r="AL288" s="73">
        <f t="shared" si="94"/>
        <v>0</v>
      </c>
      <c r="AM288" s="73">
        <f t="shared" si="94"/>
        <v>4060</v>
      </c>
      <c r="AN288" s="73">
        <f t="shared" si="94"/>
        <v>0</v>
      </c>
      <c r="AO288" s="73">
        <f t="shared" si="94"/>
        <v>2700</v>
      </c>
      <c r="AP288" s="73">
        <f t="shared" si="94"/>
        <v>0</v>
      </c>
      <c r="AQ288" s="73">
        <f t="shared" si="94"/>
        <v>0</v>
      </c>
      <c r="AR288" s="73">
        <f t="shared" si="94"/>
        <v>0</v>
      </c>
      <c r="AS288" s="73">
        <f t="shared" si="94"/>
        <v>12</v>
      </c>
      <c r="AT288" s="73">
        <f t="shared" si="94"/>
        <v>23850</v>
      </c>
      <c r="AU288" s="73">
        <f t="shared" si="94"/>
        <v>0</v>
      </c>
      <c r="AV288" s="73">
        <f t="shared" si="94"/>
        <v>0</v>
      </c>
      <c r="AW288" s="73">
        <f t="shared" si="94"/>
        <v>2</v>
      </c>
      <c r="AX288" s="73">
        <f t="shared" si="94"/>
        <v>0</v>
      </c>
      <c r="AY288" s="73">
        <f t="shared" si="94"/>
        <v>0</v>
      </c>
      <c r="AZ288" s="73">
        <f t="shared" si="94"/>
        <v>17</v>
      </c>
      <c r="BA288" s="73">
        <f t="shared" si="94"/>
        <v>0</v>
      </c>
      <c r="BB288" s="73">
        <f t="shared" si="94"/>
        <v>0</v>
      </c>
      <c r="BC288" s="73">
        <f t="shared" si="94"/>
        <v>0</v>
      </c>
      <c r="BD288" s="73">
        <f t="shared" si="94"/>
        <v>15750</v>
      </c>
      <c r="BE288" s="73">
        <f t="shared" si="94"/>
        <v>0</v>
      </c>
      <c r="BF288" s="73">
        <f t="shared" si="94"/>
        <v>2</v>
      </c>
      <c r="BG288" s="73">
        <f t="shared" si="94"/>
        <v>0</v>
      </c>
      <c r="BH288" s="73">
        <f t="shared" si="94"/>
        <v>0</v>
      </c>
      <c r="BI288" s="73">
        <f t="shared" si="94"/>
        <v>0</v>
      </c>
      <c r="BJ288" s="73">
        <f t="shared" si="94"/>
        <v>0</v>
      </c>
      <c r="BK288" s="73">
        <f t="shared" si="94"/>
        <v>0</v>
      </c>
      <c r="BL288" s="73">
        <f t="shared" si="94"/>
        <v>0</v>
      </c>
      <c r="BM288" s="73">
        <f t="shared" si="94"/>
        <v>0</v>
      </c>
      <c r="BN288" s="73">
        <f t="shared" si="94"/>
        <v>0</v>
      </c>
      <c r="BO288" s="73">
        <f t="shared" si="94"/>
        <v>0</v>
      </c>
      <c r="BP288" s="73">
        <f t="shared" si="94"/>
        <v>2700</v>
      </c>
      <c r="BQ288" s="73">
        <f t="shared" si="94"/>
        <v>0</v>
      </c>
      <c r="BR288" s="73">
        <f t="shared" si="94"/>
        <v>950</v>
      </c>
      <c r="BS288" s="73">
        <f t="shared" si="94"/>
        <v>10000</v>
      </c>
      <c r="BT288" s="73">
        <f t="shared" si="94"/>
        <v>3400</v>
      </c>
      <c r="BU288" s="73">
        <f t="shared" si="94"/>
        <v>86</v>
      </c>
      <c r="BV288" s="73">
        <f t="shared" si="94"/>
        <v>190</v>
      </c>
      <c r="BW288" s="73">
        <f t="shared" si="94"/>
        <v>0</v>
      </c>
      <c r="BX288" s="73">
        <f t="shared" si="94"/>
        <v>0</v>
      </c>
      <c r="BY288" s="73">
        <f t="shared" si="94"/>
        <v>0</v>
      </c>
      <c r="BZ288" s="73">
        <f t="shared" si="94"/>
        <v>0</v>
      </c>
      <c r="CA288" s="73">
        <f t="shared" si="94"/>
        <v>0</v>
      </c>
      <c r="CB288" s="73">
        <f t="shared" si="94"/>
        <v>2</v>
      </c>
      <c r="CC288" s="73">
        <f t="shared" si="94"/>
        <v>4000</v>
      </c>
      <c r="CD288" s="73">
        <f t="shared" si="94"/>
        <v>0</v>
      </c>
      <c r="CE288" s="73">
        <f t="shared" si="94"/>
        <v>0</v>
      </c>
      <c r="CF288" s="73">
        <f t="shared" si="94"/>
        <v>4070</v>
      </c>
      <c r="CG288" s="73">
        <f t="shared" si="94"/>
        <v>335</v>
      </c>
      <c r="CH288" s="73">
        <f t="shared" si="94"/>
        <v>0</v>
      </c>
      <c r="CI288" s="73">
        <f t="shared" si="94"/>
        <v>185</v>
      </c>
      <c r="CJ288" s="73">
        <f t="shared" si="94"/>
        <v>185</v>
      </c>
      <c r="CK288" s="73">
        <f t="shared" si="94"/>
        <v>800</v>
      </c>
      <c r="CL288" s="73">
        <f t="shared" si="94"/>
        <v>0</v>
      </c>
      <c r="CM288" s="73">
        <f t="shared" si="94"/>
        <v>0</v>
      </c>
      <c r="CN288" s="73">
        <f t="shared" si="94"/>
        <v>1200</v>
      </c>
      <c r="CO288" s="73">
        <f t="shared" si="94"/>
        <v>0</v>
      </c>
      <c r="CP288" s="73">
        <f t="shared" si="94"/>
        <v>107</v>
      </c>
      <c r="CQ288" s="73">
        <f t="shared" si="94"/>
        <v>14</v>
      </c>
      <c r="CR288" s="73">
        <f t="shared" si="94"/>
        <v>40</v>
      </c>
      <c r="CS288" s="73">
        <f t="shared" si="94"/>
        <v>5</v>
      </c>
      <c r="CT288" s="73">
        <f t="shared" si="94"/>
        <v>7</v>
      </c>
      <c r="CU288" s="73">
        <f t="shared" si="94"/>
        <v>0</v>
      </c>
      <c r="CV288" s="73">
        <f t="shared" si="94"/>
        <v>57</v>
      </c>
      <c r="CW288" s="73">
        <f t="shared" si="94"/>
        <v>0</v>
      </c>
      <c r="CX288" s="73">
        <f t="shared" si="94"/>
        <v>0</v>
      </c>
      <c r="CY288" s="73">
        <f t="shared" si="94"/>
        <v>0</v>
      </c>
      <c r="CZ288" s="73">
        <f t="shared" si="94"/>
        <v>150</v>
      </c>
      <c r="DA288" s="73">
        <f t="shared" si="94"/>
        <v>200</v>
      </c>
      <c r="DB288" s="73">
        <f t="shared" si="94"/>
        <v>880</v>
      </c>
      <c r="DC288" s="73">
        <f t="shared" si="94"/>
        <v>0</v>
      </c>
      <c r="DD288" s="73">
        <f t="shared" si="94"/>
        <v>0</v>
      </c>
      <c r="DE288" s="73">
        <f t="shared" si="94"/>
        <v>13</v>
      </c>
      <c r="DF288" s="73">
        <f t="shared" si="94"/>
        <v>87</v>
      </c>
      <c r="DG288" s="73">
        <f t="shared" si="94"/>
        <v>20</v>
      </c>
      <c r="DH288" s="73">
        <f t="shared" si="94"/>
        <v>10</v>
      </c>
      <c r="DI288" s="73">
        <f t="shared" si="94"/>
        <v>10</v>
      </c>
      <c r="DJ288" s="73">
        <f t="shared" si="94"/>
        <v>33</v>
      </c>
      <c r="DK288" s="73">
        <f t="shared" si="94"/>
        <v>64</v>
      </c>
      <c r="DL288" s="73">
        <f t="shared" si="94"/>
        <v>20</v>
      </c>
      <c r="DM288" s="73">
        <f t="shared" si="94"/>
        <v>0</v>
      </c>
      <c r="DN288" s="73">
        <f t="shared" si="94"/>
        <v>0</v>
      </c>
      <c r="DO288" s="73">
        <f t="shared" si="94"/>
        <v>0</v>
      </c>
      <c r="DP288" s="73">
        <f t="shared" si="94"/>
        <v>0</v>
      </c>
      <c r="DQ288" s="73">
        <f t="shared" si="94"/>
        <v>6</v>
      </c>
      <c r="DR288" s="73">
        <f t="shared" si="94"/>
        <v>8540</v>
      </c>
      <c r="DS288" s="73">
        <f t="shared" si="94"/>
        <v>0</v>
      </c>
      <c r="DT288" s="73">
        <f t="shared" si="94"/>
        <v>15</v>
      </c>
      <c r="DU288" s="73">
        <f t="shared" si="94"/>
        <v>1900</v>
      </c>
      <c r="DV288" s="73">
        <f t="shared" si="94"/>
        <v>0</v>
      </c>
      <c r="DW288" s="73">
        <f t="shared" si="94"/>
        <v>0</v>
      </c>
      <c r="DX288" s="73">
        <f t="shared" si="94"/>
        <v>4</v>
      </c>
      <c r="DY288" s="73">
        <f t="shared" si="94"/>
        <v>0</v>
      </c>
      <c r="DZ288" s="73">
        <f t="shared" si="94"/>
        <v>0</v>
      </c>
      <c r="EA288" s="73">
        <f t="shared" si="94"/>
        <v>0</v>
      </c>
      <c r="EB288" s="73">
        <f t="shared" si="94"/>
        <v>0</v>
      </c>
      <c r="EC288" s="73">
        <f t="shared" si="94"/>
        <v>0</v>
      </c>
      <c r="ED288" s="73">
        <f t="shared" si="94"/>
        <v>0</v>
      </c>
      <c r="EE288" s="73">
        <f t="shared" si="94"/>
        <v>0</v>
      </c>
      <c r="EF288" s="73">
        <f t="shared" si="94"/>
        <v>2</v>
      </c>
      <c r="EG288" s="73">
        <f t="shared" si="94"/>
        <v>0</v>
      </c>
      <c r="EH288" s="73">
        <f t="shared" si="94"/>
        <v>0</v>
      </c>
      <c r="EI288" s="73">
        <f t="shared" si="94"/>
        <v>0</v>
      </c>
      <c r="EJ288" s="73">
        <f t="shared" si="94"/>
        <v>0</v>
      </c>
      <c r="EK288" s="73">
        <f t="shared" si="94"/>
        <v>0</v>
      </c>
      <c r="EL288" s="73">
        <f t="shared" si="94"/>
        <v>0</v>
      </c>
      <c r="EM288" s="73">
        <f t="shared" si="94"/>
        <v>900</v>
      </c>
      <c r="EN288" s="73">
        <f t="shared" si="94"/>
        <v>0</v>
      </c>
      <c r="EO288" s="73">
        <f t="shared" si="94"/>
        <v>0</v>
      </c>
      <c r="EP288" s="73">
        <f t="shared" si="94"/>
        <v>2760</v>
      </c>
      <c r="EQ288" s="73">
        <f t="shared" si="94"/>
        <v>400</v>
      </c>
      <c r="ER288" s="73">
        <f t="shared" si="94"/>
        <v>0</v>
      </c>
      <c r="ES288" s="73">
        <f t="shared" si="94"/>
        <v>4</v>
      </c>
      <c r="ET288" s="73">
        <f t="shared" si="94"/>
        <v>76</v>
      </c>
      <c r="EU288" s="73">
        <f t="shared" si="94"/>
        <v>12</v>
      </c>
      <c r="EV288" s="73">
        <f t="shared" si="94"/>
        <v>0</v>
      </c>
      <c r="EW288" s="73">
        <f t="shared" si="94"/>
        <v>0</v>
      </c>
      <c r="EX288" s="73">
        <f t="shared" si="94"/>
        <v>4</v>
      </c>
      <c r="EY288" s="73">
        <f t="shared" si="94"/>
        <v>0</v>
      </c>
      <c r="EZ288" s="73">
        <f t="shared" si="94"/>
        <v>0</v>
      </c>
      <c r="FA288" s="73">
        <f t="shared" si="94"/>
        <v>0</v>
      </c>
      <c r="FB288" s="73">
        <f t="shared" si="94"/>
        <v>0</v>
      </c>
      <c r="FC288" s="73">
        <f t="shared" si="94"/>
        <v>950</v>
      </c>
      <c r="FD288" s="73">
        <f t="shared" si="94"/>
        <v>0</v>
      </c>
      <c r="FE288" s="73">
        <f t="shared" si="94"/>
        <v>0</v>
      </c>
      <c r="FF288" s="73">
        <f t="shared" si="94"/>
        <v>0</v>
      </c>
      <c r="FG288" s="123"/>
      <c r="FH288" s="88">
        <f t="shared" si="93"/>
        <v>93871</v>
      </c>
      <c r="FI288" s="89">
        <f>+FH288/$FH$283</f>
        <v>5.6537181217593255E-2</v>
      </c>
      <c r="FJ288" s="73"/>
      <c r="FK288" s="73"/>
      <c r="FL288" s="73"/>
      <c r="FM288" s="257"/>
    </row>
    <row r="289" spans="1:169" s="39" customFormat="1" ht="17.55" customHeight="1">
      <c r="A289" s="76"/>
      <c r="B289" s="90"/>
      <c r="C289" s="76"/>
      <c r="E289" s="90" t="s">
        <v>25</v>
      </c>
      <c r="F289" s="76"/>
      <c r="G289" s="90"/>
      <c r="H289" s="74">
        <f t="shared" ref="H289:FF289" si="95">+H283-H288</f>
        <v>360</v>
      </c>
      <c r="I289" s="74">
        <f t="shared" si="95"/>
        <v>19680</v>
      </c>
      <c r="J289" s="74">
        <f t="shared" si="95"/>
        <v>6200</v>
      </c>
      <c r="K289" s="74">
        <f t="shared" si="95"/>
        <v>18950</v>
      </c>
      <c r="L289" s="74">
        <f t="shared" si="95"/>
        <v>24700</v>
      </c>
      <c r="M289" s="74">
        <f t="shared" si="95"/>
        <v>50</v>
      </c>
      <c r="N289" s="74">
        <f t="shared" si="95"/>
        <v>25105</v>
      </c>
      <c r="O289" s="74">
        <f t="shared" si="95"/>
        <v>29520</v>
      </c>
      <c r="P289" s="74">
        <f t="shared" si="95"/>
        <v>18800</v>
      </c>
      <c r="Q289" s="74">
        <f t="shared" si="95"/>
        <v>2150</v>
      </c>
      <c r="R289" s="74">
        <f t="shared" si="95"/>
        <v>350</v>
      </c>
      <c r="S289" s="74">
        <f t="shared" si="95"/>
        <v>5770</v>
      </c>
      <c r="T289" s="74">
        <f t="shared" si="95"/>
        <v>3320</v>
      </c>
      <c r="U289" s="74">
        <f t="shared" si="95"/>
        <v>17880</v>
      </c>
      <c r="V289" s="74">
        <f t="shared" si="95"/>
        <v>6050</v>
      </c>
      <c r="W289" s="74">
        <f t="shared" si="95"/>
        <v>2100</v>
      </c>
      <c r="X289" s="74">
        <f t="shared" ref="X289:AH289" si="96">+X283-X288</f>
        <v>1250</v>
      </c>
      <c r="Y289" s="74">
        <f t="shared" si="96"/>
        <v>5854</v>
      </c>
      <c r="Z289" s="74">
        <f t="shared" si="96"/>
        <v>9785</v>
      </c>
      <c r="AA289" s="74">
        <f t="shared" si="96"/>
        <v>4770</v>
      </c>
      <c r="AB289" s="74">
        <f t="shared" si="96"/>
        <v>48339</v>
      </c>
      <c r="AC289" s="74">
        <f t="shared" si="96"/>
        <v>15440</v>
      </c>
      <c r="AD289" s="74">
        <f t="shared" si="96"/>
        <v>7790</v>
      </c>
      <c r="AE289" s="74">
        <f t="shared" si="96"/>
        <v>40875</v>
      </c>
      <c r="AF289" s="74">
        <f t="shared" si="96"/>
        <v>9850</v>
      </c>
      <c r="AG289" s="74">
        <f t="shared" si="96"/>
        <v>35570</v>
      </c>
      <c r="AH289" s="74">
        <f t="shared" si="96"/>
        <v>39843</v>
      </c>
      <c r="AI289" s="74">
        <f t="shared" si="95"/>
        <v>5725</v>
      </c>
      <c r="AJ289" s="74">
        <f t="shared" si="95"/>
        <v>3350</v>
      </c>
      <c r="AK289" s="74">
        <f t="shared" si="95"/>
        <v>1950</v>
      </c>
      <c r="AL289" s="74">
        <f t="shared" si="95"/>
        <v>2700</v>
      </c>
      <c r="AM289" s="74">
        <f t="shared" si="95"/>
        <v>29010</v>
      </c>
      <c r="AN289" s="74">
        <f t="shared" si="95"/>
        <v>1600</v>
      </c>
      <c r="AO289" s="74">
        <f t="shared" si="95"/>
        <v>26451</v>
      </c>
      <c r="AP289" s="74">
        <f t="shared" si="95"/>
        <v>8270</v>
      </c>
      <c r="AQ289" s="74">
        <f t="shared" si="95"/>
        <v>17105</v>
      </c>
      <c r="AR289" s="74">
        <f t="shared" si="95"/>
        <v>4060</v>
      </c>
      <c r="AS289" s="74">
        <f t="shared" si="95"/>
        <v>3862</v>
      </c>
      <c r="AT289" s="74">
        <f t="shared" ref="AT289:BE289" si="97">+AT283-AT288</f>
        <v>67660</v>
      </c>
      <c r="AU289" s="74">
        <f t="shared" ref="AU289:BA289" si="98">+AU283-AU288</f>
        <v>500</v>
      </c>
      <c r="AV289" s="74">
        <f t="shared" si="98"/>
        <v>200</v>
      </c>
      <c r="AW289" s="74">
        <f t="shared" si="98"/>
        <v>2332</v>
      </c>
      <c r="AX289" s="74">
        <f t="shared" si="98"/>
        <v>2780</v>
      </c>
      <c r="AY289" s="74">
        <f t="shared" si="98"/>
        <v>261</v>
      </c>
      <c r="AZ289" s="74">
        <f t="shared" si="98"/>
        <v>19097</v>
      </c>
      <c r="BA289" s="74">
        <f t="shared" si="98"/>
        <v>700</v>
      </c>
      <c r="BB289" s="74">
        <f t="shared" si="97"/>
        <v>200</v>
      </c>
      <c r="BC289" s="74">
        <f t="shared" si="97"/>
        <v>140</v>
      </c>
      <c r="BD289" s="74">
        <f t="shared" si="97"/>
        <v>35630</v>
      </c>
      <c r="BE289" s="74">
        <f t="shared" si="97"/>
        <v>2530</v>
      </c>
      <c r="BF289" s="74">
        <f t="shared" si="95"/>
        <v>4578</v>
      </c>
      <c r="BG289" s="74">
        <f t="shared" ref="BG289:BH289" si="99">+BG283-BG288</f>
        <v>101</v>
      </c>
      <c r="BH289" s="74">
        <f t="shared" si="99"/>
        <v>1</v>
      </c>
      <c r="BI289" s="74">
        <f t="shared" ref="BI289:BM289" si="100">+BI283-BI288</f>
        <v>9</v>
      </c>
      <c r="BJ289" s="74">
        <f t="shared" si="100"/>
        <v>4</v>
      </c>
      <c r="BK289" s="74">
        <f t="shared" si="100"/>
        <v>2</v>
      </c>
      <c r="BL289" s="74">
        <f t="shared" si="100"/>
        <v>200</v>
      </c>
      <c r="BM289" s="74">
        <f t="shared" si="100"/>
        <v>13</v>
      </c>
      <c r="BN289" s="74">
        <f t="shared" si="95"/>
        <v>21</v>
      </c>
      <c r="BO289" s="74">
        <f t="shared" ref="BO289:BX289" si="101">+BO283-BO288</f>
        <v>3</v>
      </c>
      <c r="BP289" s="74">
        <f t="shared" si="101"/>
        <v>17890</v>
      </c>
      <c r="BQ289" s="74">
        <f t="shared" si="101"/>
        <v>22470</v>
      </c>
      <c r="BR289" s="74">
        <f t="shared" si="101"/>
        <v>31320</v>
      </c>
      <c r="BS289" s="74">
        <f t="shared" si="101"/>
        <v>25420</v>
      </c>
      <c r="BT289" s="74">
        <f t="shared" si="101"/>
        <v>22560</v>
      </c>
      <c r="BU289" s="74">
        <f t="shared" si="101"/>
        <v>10814</v>
      </c>
      <c r="BV289" s="74">
        <f t="shared" si="101"/>
        <v>19060</v>
      </c>
      <c r="BW289" s="74">
        <f t="shared" si="101"/>
        <v>23175</v>
      </c>
      <c r="BX289" s="74">
        <f t="shared" si="101"/>
        <v>35600</v>
      </c>
      <c r="BY289" s="74">
        <f t="shared" si="95"/>
        <v>34096</v>
      </c>
      <c r="BZ289" s="74">
        <f t="shared" si="95"/>
        <v>32790</v>
      </c>
      <c r="CA289" s="74">
        <f t="shared" ref="CA289:CH289" si="102">+CA283-CA288</f>
        <v>5500</v>
      </c>
      <c r="CB289" s="74">
        <f t="shared" si="102"/>
        <v>22778</v>
      </c>
      <c r="CC289" s="74">
        <f t="shared" si="102"/>
        <v>14460</v>
      </c>
      <c r="CD289" s="74">
        <f t="shared" si="102"/>
        <v>20610</v>
      </c>
      <c r="CE289" s="74">
        <f t="shared" si="102"/>
        <v>30120</v>
      </c>
      <c r="CF289" s="74">
        <f t="shared" si="102"/>
        <v>30750</v>
      </c>
      <c r="CG289" s="74">
        <f t="shared" si="102"/>
        <v>25365</v>
      </c>
      <c r="CH289" s="74">
        <f t="shared" si="102"/>
        <v>16375</v>
      </c>
      <c r="CI289" s="74">
        <f t="shared" ref="CI289:CJ289" si="103">+CI283-CI288</f>
        <v>3562</v>
      </c>
      <c r="CJ289" s="74">
        <f t="shared" si="103"/>
        <v>3173</v>
      </c>
      <c r="CK289" s="74">
        <f t="shared" si="95"/>
        <v>10660</v>
      </c>
      <c r="CL289" s="74">
        <f t="shared" si="95"/>
        <v>11150</v>
      </c>
      <c r="CM289" s="74">
        <f t="shared" si="95"/>
        <v>22400</v>
      </c>
      <c r="CN289" s="74">
        <f t="shared" ref="CN289:CO289" si="104">+CN283-CN288</f>
        <v>26090</v>
      </c>
      <c r="CO289" s="74">
        <f t="shared" si="104"/>
        <v>1960</v>
      </c>
      <c r="CP289" s="74">
        <f t="shared" si="95"/>
        <v>1301</v>
      </c>
      <c r="CQ289" s="74">
        <f t="shared" si="95"/>
        <v>36</v>
      </c>
      <c r="CR289" s="74">
        <f t="shared" si="95"/>
        <v>60</v>
      </c>
      <c r="CS289" s="74">
        <f t="shared" ref="CS289:FC289" si="105">+CS283-CS288</f>
        <v>0</v>
      </c>
      <c r="CT289" s="74">
        <f t="shared" si="105"/>
        <v>93</v>
      </c>
      <c r="CU289" s="74">
        <f t="shared" si="105"/>
        <v>10</v>
      </c>
      <c r="CV289" s="74">
        <f t="shared" si="105"/>
        <v>-5</v>
      </c>
      <c r="CW289" s="74">
        <f t="shared" si="105"/>
        <v>13700</v>
      </c>
      <c r="CX289" s="74">
        <f t="shared" si="105"/>
        <v>18780</v>
      </c>
      <c r="CY289" s="74">
        <f t="shared" si="105"/>
        <v>5925</v>
      </c>
      <c r="CZ289" s="74">
        <f t="shared" si="105"/>
        <v>2053</v>
      </c>
      <c r="DA289" s="74">
        <f t="shared" si="105"/>
        <v>1761</v>
      </c>
      <c r="DB289" s="74">
        <f t="shared" si="105"/>
        <v>4213</v>
      </c>
      <c r="DC289" s="74">
        <f t="shared" si="105"/>
        <v>3620</v>
      </c>
      <c r="DD289" s="74">
        <f t="shared" ref="DD289:DJ289" si="106">+DD283-DD288</f>
        <v>8365</v>
      </c>
      <c r="DE289" s="74">
        <f t="shared" si="106"/>
        <v>8102</v>
      </c>
      <c r="DF289" s="74">
        <f t="shared" si="106"/>
        <v>13</v>
      </c>
      <c r="DG289" s="74">
        <f t="shared" si="106"/>
        <v>0</v>
      </c>
      <c r="DH289" s="74">
        <f t="shared" si="106"/>
        <v>10</v>
      </c>
      <c r="DI289" s="74">
        <f t="shared" si="106"/>
        <v>40</v>
      </c>
      <c r="DJ289" s="74">
        <f t="shared" si="106"/>
        <v>0</v>
      </c>
      <c r="DK289" s="74">
        <f t="shared" si="105"/>
        <v>8831</v>
      </c>
      <c r="DL289" s="74">
        <f t="shared" si="105"/>
        <v>780</v>
      </c>
      <c r="DM289" s="74">
        <f t="shared" si="105"/>
        <v>4755</v>
      </c>
      <c r="DN289" s="74">
        <f t="shared" si="105"/>
        <v>3760</v>
      </c>
      <c r="DO289" s="74">
        <f t="shared" si="105"/>
        <v>2160</v>
      </c>
      <c r="DP289" s="74">
        <f t="shared" si="105"/>
        <v>12000</v>
      </c>
      <c r="DQ289" s="74">
        <f t="shared" si="105"/>
        <v>1294</v>
      </c>
      <c r="DR289" s="74">
        <f t="shared" ref="DR289:EJ289" si="107">+DR283-DR288</f>
        <v>25540</v>
      </c>
      <c r="DS289" s="74">
        <f t="shared" si="107"/>
        <v>12200</v>
      </c>
      <c r="DT289" s="74">
        <f t="shared" si="107"/>
        <v>13055</v>
      </c>
      <c r="DU289" s="74">
        <f t="shared" si="107"/>
        <v>5560</v>
      </c>
      <c r="DV289" s="74">
        <f t="shared" si="107"/>
        <v>3390</v>
      </c>
      <c r="DW289" s="74">
        <f t="shared" si="107"/>
        <v>2150</v>
      </c>
      <c r="DX289" s="74">
        <f t="shared" si="107"/>
        <v>1654</v>
      </c>
      <c r="DY289" s="74">
        <f t="shared" si="107"/>
        <v>470</v>
      </c>
      <c r="DZ289" s="74">
        <f t="shared" si="107"/>
        <v>821</v>
      </c>
      <c r="EA289" s="74">
        <f t="shared" ref="EA289:EG289" si="108">+EA283-EA288</f>
        <v>9671</v>
      </c>
      <c r="EB289" s="74">
        <f t="shared" si="108"/>
        <v>4330</v>
      </c>
      <c r="EC289" s="74">
        <f t="shared" si="108"/>
        <v>6174</v>
      </c>
      <c r="ED289" s="74">
        <f t="shared" si="108"/>
        <v>1101</v>
      </c>
      <c r="EE289" s="74">
        <f t="shared" si="108"/>
        <v>7750</v>
      </c>
      <c r="EF289" s="74">
        <f t="shared" si="108"/>
        <v>3598</v>
      </c>
      <c r="EG289" s="74">
        <f t="shared" si="108"/>
        <v>4410</v>
      </c>
      <c r="EH289" s="74">
        <f t="shared" si="107"/>
        <v>9240</v>
      </c>
      <c r="EI289" s="74">
        <f t="shared" si="107"/>
        <v>3350</v>
      </c>
      <c r="EJ289" s="74">
        <f t="shared" si="107"/>
        <v>18680</v>
      </c>
      <c r="EK289" s="74">
        <f t="shared" si="105"/>
        <v>8490</v>
      </c>
      <c r="EL289" s="74">
        <f t="shared" ref="EL289:EW289" si="109">+EL283-EL288</f>
        <v>10790</v>
      </c>
      <c r="EM289" s="74">
        <f t="shared" si="109"/>
        <v>7950</v>
      </c>
      <c r="EN289" s="74">
        <f t="shared" si="109"/>
        <v>6100</v>
      </c>
      <c r="EO289" s="74">
        <f t="shared" ref="EO289:ER289" si="110">+EO283-EO288</f>
        <v>16050</v>
      </c>
      <c r="EP289" s="74">
        <f t="shared" si="110"/>
        <v>16500</v>
      </c>
      <c r="EQ289" s="74">
        <f t="shared" si="110"/>
        <v>6770</v>
      </c>
      <c r="ER289" s="74">
        <f t="shared" si="110"/>
        <v>710</v>
      </c>
      <c r="ES289" s="74">
        <f t="shared" si="109"/>
        <v>9006</v>
      </c>
      <c r="ET289" s="74">
        <f t="shared" si="109"/>
        <v>8914</v>
      </c>
      <c r="EU289" s="74">
        <f t="shared" si="109"/>
        <v>6819</v>
      </c>
      <c r="EV289" s="74">
        <f t="shared" si="109"/>
        <v>930</v>
      </c>
      <c r="EW289" s="74">
        <f t="shared" si="109"/>
        <v>11895</v>
      </c>
      <c r="EX289" s="74">
        <f t="shared" si="105"/>
        <v>4246</v>
      </c>
      <c r="EY289" s="74">
        <f t="shared" si="105"/>
        <v>665</v>
      </c>
      <c r="EZ289" s="74">
        <f t="shared" ref="EZ289" si="111">+EZ283-EZ288</f>
        <v>590</v>
      </c>
      <c r="FA289" s="74">
        <f t="shared" si="105"/>
        <v>6800</v>
      </c>
      <c r="FB289" s="74">
        <f t="shared" si="105"/>
        <v>500</v>
      </c>
      <c r="FC289" s="74">
        <f t="shared" si="105"/>
        <v>17650</v>
      </c>
      <c r="FD289" s="74">
        <f t="shared" ref="FD289" si="112">+FD283-FD288</f>
        <v>23750</v>
      </c>
      <c r="FE289" s="74">
        <f t="shared" si="95"/>
        <v>3000</v>
      </c>
      <c r="FF289" s="74">
        <f t="shared" si="95"/>
        <v>2000</v>
      </c>
      <c r="FG289" s="65"/>
      <c r="FH289" s="74">
        <f t="shared" si="93"/>
        <v>1566470</v>
      </c>
      <c r="FI289" s="84">
        <f>+FH289/$FH$283</f>
        <v>0.94346281878240679</v>
      </c>
      <c r="FJ289" s="74"/>
      <c r="FK289" s="74"/>
      <c r="FL289" s="74"/>
      <c r="FM289" s="5"/>
    </row>
    <row r="290" spans="1:169" s="76" customFormat="1" ht="17.55" customHeight="1">
      <c r="A290" s="91"/>
      <c r="B290" s="92"/>
      <c r="C290" s="91"/>
      <c r="D290" s="54"/>
      <c r="E290" s="92" t="s">
        <v>26</v>
      </c>
      <c r="F290" s="91"/>
      <c r="G290" s="92"/>
      <c r="H290" s="75">
        <f t="shared" ref="H290:FF290" si="113">+H280-H288</f>
        <v>0</v>
      </c>
      <c r="I290" s="75">
        <f t="shared" si="113"/>
        <v>0</v>
      </c>
      <c r="J290" s="75">
        <f t="shared" si="113"/>
        <v>0</v>
      </c>
      <c r="K290" s="75">
        <f t="shared" si="113"/>
        <v>0</v>
      </c>
      <c r="L290" s="75">
        <f t="shared" si="113"/>
        <v>0</v>
      </c>
      <c r="M290" s="75">
        <f t="shared" si="113"/>
        <v>0</v>
      </c>
      <c r="N290" s="75">
        <f t="shared" si="113"/>
        <v>0</v>
      </c>
      <c r="O290" s="75">
        <f t="shared" si="113"/>
        <v>0</v>
      </c>
      <c r="P290" s="75">
        <f t="shared" si="113"/>
        <v>0</v>
      </c>
      <c r="Q290" s="75">
        <f t="shared" si="113"/>
        <v>0</v>
      </c>
      <c r="R290" s="75">
        <f t="shared" si="113"/>
        <v>0</v>
      </c>
      <c r="S290" s="75">
        <f t="shared" si="113"/>
        <v>0</v>
      </c>
      <c r="T290" s="75">
        <f t="shared" si="113"/>
        <v>0</v>
      </c>
      <c r="U290" s="75">
        <f t="shared" si="113"/>
        <v>0</v>
      </c>
      <c r="V290" s="75">
        <f t="shared" si="113"/>
        <v>0</v>
      </c>
      <c r="W290" s="75">
        <f t="shared" si="113"/>
        <v>0</v>
      </c>
      <c r="X290" s="75">
        <f t="shared" ref="X290:AH290" si="114">+X280-X288</f>
        <v>0</v>
      </c>
      <c r="Y290" s="75">
        <f t="shared" si="114"/>
        <v>0</v>
      </c>
      <c r="Z290" s="75">
        <f t="shared" si="114"/>
        <v>0</v>
      </c>
      <c r="AA290" s="75">
        <f t="shared" si="114"/>
        <v>0</v>
      </c>
      <c r="AB290" s="75">
        <f t="shared" si="114"/>
        <v>0</v>
      </c>
      <c r="AC290" s="75">
        <f t="shared" si="114"/>
        <v>0</v>
      </c>
      <c r="AD290" s="75">
        <f t="shared" si="114"/>
        <v>0</v>
      </c>
      <c r="AE290" s="75">
        <f t="shared" si="114"/>
        <v>0</v>
      </c>
      <c r="AF290" s="75">
        <f t="shared" si="114"/>
        <v>0</v>
      </c>
      <c r="AG290" s="75">
        <f t="shared" si="114"/>
        <v>0</v>
      </c>
      <c r="AH290" s="75">
        <f t="shared" si="114"/>
        <v>0</v>
      </c>
      <c r="AI290" s="75">
        <f t="shared" si="113"/>
        <v>0</v>
      </c>
      <c r="AJ290" s="75">
        <f t="shared" si="113"/>
        <v>0</v>
      </c>
      <c r="AK290" s="75">
        <f t="shared" si="113"/>
        <v>0</v>
      </c>
      <c r="AL290" s="75">
        <f t="shared" si="113"/>
        <v>0</v>
      </c>
      <c r="AM290" s="75">
        <f t="shared" si="113"/>
        <v>0</v>
      </c>
      <c r="AN290" s="75">
        <f t="shared" si="113"/>
        <v>0</v>
      </c>
      <c r="AO290" s="75">
        <f t="shared" si="113"/>
        <v>0</v>
      </c>
      <c r="AP290" s="75">
        <f t="shared" si="113"/>
        <v>0</v>
      </c>
      <c r="AQ290" s="75">
        <f t="shared" si="113"/>
        <v>0</v>
      </c>
      <c r="AR290" s="75">
        <f t="shared" si="113"/>
        <v>0</v>
      </c>
      <c r="AS290" s="75">
        <f t="shared" si="113"/>
        <v>0</v>
      </c>
      <c r="AT290" s="75">
        <f t="shared" ref="AT290:BE290" si="115">+AT280-AT288</f>
        <v>0</v>
      </c>
      <c r="AU290" s="75">
        <f t="shared" ref="AU290:BA290" si="116">+AU280-AU288</f>
        <v>0</v>
      </c>
      <c r="AV290" s="75">
        <f t="shared" si="116"/>
        <v>0</v>
      </c>
      <c r="AW290" s="75">
        <f t="shared" si="116"/>
        <v>0</v>
      </c>
      <c r="AX290" s="75">
        <f t="shared" si="116"/>
        <v>0</v>
      </c>
      <c r="AY290" s="75">
        <f t="shared" si="116"/>
        <v>0</v>
      </c>
      <c r="AZ290" s="75">
        <f t="shared" si="116"/>
        <v>0</v>
      </c>
      <c r="BA290" s="75">
        <f t="shared" si="116"/>
        <v>0</v>
      </c>
      <c r="BB290" s="75">
        <f t="shared" si="115"/>
        <v>0</v>
      </c>
      <c r="BC290" s="75">
        <f t="shared" si="115"/>
        <v>0</v>
      </c>
      <c r="BD290" s="75">
        <f t="shared" si="115"/>
        <v>0</v>
      </c>
      <c r="BE290" s="75">
        <f t="shared" si="115"/>
        <v>0</v>
      </c>
      <c r="BF290" s="75">
        <f t="shared" si="113"/>
        <v>0</v>
      </c>
      <c r="BG290" s="75">
        <f t="shared" ref="BG290:BH290" si="117">+BG280-BG288</f>
        <v>0</v>
      </c>
      <c r="BH290" s="75">
        <f t="shared" si="117"/>
        <v>0</v>
      </c>
      <c r="BI290" s="75">
        <f t="shared" ref="BI290:BM290" si="118">+BI280-BI288</f>
        <v>0</v>
      </c>
      <c r="BJ290" s="75">
        <f t="shared" si="118"/>
        <v>0</v>
      </c>
      <c r="BK290" s="75">
        <f t="shared" si="118"/>
        <v>0</v>
      </c>
      <c r="BL290" s="75">
        <f t="shared" si="118"/>
        <v>0</v>
      </c>
      <c r="BM290" s="75">
        <f t="shared" si="118"/>
        <v>0</v>
      </c>
      <c r="BN290" s="75">
        <f t="shared" si="113"/>
        <v>0</v>
      </c>
      <c r="BO290" s="75">
        <f t="shared" ref="BO290:BX290" si="119">+BO280-BO288</f>
        <v>0</v>
      </c>
      <c r="BP290" s="75">
        <f t="shared" si="119"/>
        <v>0</v>
      </c>
      <c r="BQ290" s="75">
        <f t="shared" si="119"/>
        <v>0</v>
      </c>
      <c r="BR290" s="75">
        <f t="shared" si="119"/>
        <v>0</v>
      </c>
      <c r="BS290" s="75">
        <f t="shared" si="119"/>
        <v>0</v>
      </c>
      <c r="BT290" s="75">
        <f t="shared" si="119"/>
        <v>0</v>
      </c>
      <c r="BU290" s="75">
        <f t="shared" si="119"/>
        <v>0</v>
      </c>
      <c r="BV290" s="75">
        <f t="shared" si="119"/>
        <v>0</v>
      </c>
      <c r="BW290" s="75">
        <f t="shared" si="119"/>
        <v>0</v>
      </c>
      <c r="BX290" s="75">
        <f t="shared" si="119"/>
        <v>0</v>
      </c>
      <c r="BY290" s="75">
        <f t="shared" si="113"/>
        <v>0</v>
      </c>
      <c r="BZ290" s="75">
        <f t="shared" si="113"/>
        <v>0</v>
      </c>
      <c r="CA290" s="75">
        <f t="shared" ref="CA290:CH290" si="120">+CA280-CA288</f>
        <v>0</v>
      </c>
      <c r="CB290" s="75">
        <f t="shared" si="120"/>
        <v>0</v>
      </c>
      <c r="CC290" s="75">
        <f t="shared" si="120"/>
        <v>0</v>
      </c>
      <c r="CD290" s="75">
        <f t="shared" si="120"/>
        <v>0</v>
      </c>
      <c r="CE290" s="75">
        <f t="shared" si="120"/>
        <v>0</v>
      </c>
      <c r="CF290" s="75">
        <f t="shared" si="120"/>
        <v>0</v>
      </c>
      <c r="CG290" s="75">
        <f t="shared" si="120"/>
        <v>0</v>
      </c>
      <c r="CH290" s="75">
        <f t="shared" si="120"/>
        <v>0</v>
      </c>
      <c r="CI290" s="75">
        <f t="shared" ref="CI290:CJ290" si="121">+CI280-CI288</f>
        <v>0</v>
      </c>
      <c r="CJ290" s="75">
        <f t="shared" si="121"/>
        <v>0</v>
      </c>
      <c r="CK290" s="75">
        <f t="shared" si="113"/>
        <v>0</v>
      </c>
      <c r="CL290" s="75">
        <f t="shared" si="113"/>
        <v>0</v>
      </c>
      <c r="CM290" s="75">
        <f t="shared" si="113"/>
        <v>0</v>
      </c>
      <c r="CN290" s="75">
        <f t="shared" ref="CN290:CO290" si="122">+CN280-CN288</f>
        <v>0</v>
      </c>
      <c r="CO290" s="75">
        <f t="shared" si="122"/>
        <v>0</v>
      </c>
      <c r="CP290" s="75">
        <f t="shared" si="113"/>
        <v>0</v>
      </c>
      <c r="CQ290" s="75">
        <f t="shared" si="113"/>
        <v>0</v>
      </c>
      <c r="CR290" s="75">
        <f t="shared" si="113"/>
        <v>0</v>
      </c>
      <c r="CS290" s="75">
        <f t="shared" ref="CS290:FC290" si="123">+CS280-CS288</f>
        <v>0</v>
      </c>
      <c r="CT290" s="75">
        <f t="shared" si="123"/>
        <v>0</v>
      </c>
      <c r="CU290" s="75">
        <f t="shared" si="123"/>
        <v>0</v>
      </c>
      <c r="CV290" s="75">
        <f t="shared" si="123"/>
        <v>0</v>
      </c>
      <c r="CW290" s="75">
        <f t="shared" si="123"/>
        <v>0</v>
      </c>
      <c r="CX290" s="75">
        <f t="shared" si="123"/>
        <v>0</v>
      </c>
      <c r="CY290" s="75">
        <f t="shared" si="123"/>
        <v>0</v>
      </c>
      <c r="CZ290" s="75">
        <f t="shared" si="123"/>
        <v>0</v>
      </c>
      <c r="DA290" s="75">
        <f t="shared" si="123"/>
        <v>0</v>
      </c>
      <c r="DB290" s="75">
        <f t="shared" si="123"/>
        <v>0</v>
      </c>
      <c r="DC290" s="75">
        <f t="shared" si="123"/>
        <v>0</v>
      </c>
      <c r="DD290" s="75">
        <f t="shared" ref="DD290:DJ290" si="124">+DD280-DD288</f>
        <v>0</v>
      </c>
      <c r="DE290" s="75">
        <f t="shared" si="124"/>
        <v>0</v>
      </c>
      <c r="DF290" s="75">
        <f t="shared" si="124"/>
        <v>0</v>
      </c>
      <c r="DG290" s="75">
        <f t="shared" si="124"/>
        <v>0</v>
      </c>
      <c r="DH290" s="75">
        <f t="shared" si="124"/>
        <v>0</v>
      </c>
      <c r="DI290" s="75">
        <f t="shared" si="124"/>
        <v>0</v>
      </c>
      <c r="DJ290" s="75">
        <f t="shared" si="124"/>
        <v>0</v>
      </c>
      <c r="DK290" s="75">
        <f t="shared" si="123"/>
        <v>0</v>
      </c>
      <c r="DL290" s="75">
        <f t="shared" si="123"/>
        <v>0</v>
      </c>
      <c r="DM290" s="75">
        <f t="shared" si="123"/>
        <v>0</v>
      </c>
      <c r="DN290" s="75">
        <f t="shared" si="123"/>
        <v>0</v>
      </c>
      <c r="DO290" s="75">
        <f t="shared" si="123"/>
        <v>0</v>
      </c>
      <c r="DP290" s="75">
        <f t="shared" si="123"/>
        <v>0</v>
      </c>
      <c r="DQ290" s="75">
        <f t="shared" si="123"/>
        <v>-6</v>
      </c>
      <c r="DR290" s="75">
        <f t="shared" ref="DR290:EJ290" si="125">+DR280-DR288</f>
        <v>0</v>
      </c>
      <c r="DS290" s="75">
        <f t="shared" si="125"/>
        <v>0</v>
      </c>
      <c r="DT290" s="75">
        <f t="shared" si="125"/>
        <v>0</v>
      </c>
      <c r="DU290" s="75">
        <f t="shared" si="125"/>
        <v>0</v>
      </c>
      <c r="DV290" s="75">
        <f t="shared" si="125"/>
        <v>0</v>
      </c>
      <c r="DW290" s="75">
        <f t="shared" si="125"/>
        <v>0</v>
      </c>
      <c r="DX290" s="75">
        <f t="shared" si="125"/>
        <v>0</v>
      </c>
      <c r="DY290" s="75">
        <f t="shared" si="125"/>
        <v>0</v>
      </c>
      <c r="DZ290" s="75">
        <f t="shared" si="125"/>
        <v>0</v>
      </c>
      <c r="EA290" s="75">
        <f t="shared" ref="EA290:EG290" si="126">+EA280-EA288</f>
        <v>0</v>
      </c>
      <c r="EB290" s="75">
        <f t="shared" si="126"/>
        <v>0</v>
      </c>
      <c r="EC290" s="75">
        <f t="shared" si="126"/>
        <v>0</v>
      </c>
      <c r="ED290" s="75">
        <f t="shared" si="126"/>
        <v>0</v>
      </c>
      <c r="EE290" s="75">
        <f t="shared" si="126"/>
        <v>0</v>
      </c>
      <c r="EF290" s="75">
        <f t="shared" si="126"/>
        <v>0</v>
      </c>
      <c r="EG290" s="75">
        <f t="shared" si="126"/>
        <v>0</v>
      </c>
      <c r="EH290" s="75">
        <f t="shared" si="125"/>
        <v>0</v>
      </c>
      <c r="EI290" s="75">
        <f t="shared" si="125"/>
        <v>0</v>
      </c>
      <c r="EJ290" s="75">
        <f t="shared" si="125"/>
        <v>0</v>
      </c>
      <c r="EK290" s="75">
        <f t="shared" si="123"/>
        <v>0</v>
      </c>
      <c r="EL290" s="75">
        <f t="shared" ref="EL290:EW290" si="127">+EL280-EL288</f>
        <v>0</v>
      </c>
      <c r="EM290" s="75">
        <f t="shared" si="127"/>
        <v>0</v>
      </c>
      <c r="EN290" s="75">
        <f t="shared" si="127"/>
        <v>0</v>
      </c>
      <c r="EO290" s="75">
        <f t="shared" ref="EO290:ER290" si="128">+EO280-EO288</f>
        <v>0</v>
      </c>
      <c r="EP290" s="75">
        <f t="shared" si="128"/>
        <v>0</v>
      </c>
      <c r="EQ290" s="75">
        <f t="shared" si="128"/>
        <v>0</v>
      </c>
      <c r="ER290" s="75">
        <f t="shared" si="128"/>
        <v>0</v>
      </c>
      <c r="ES290" s="75">
        <f t="shared" si="127"/>
        <v>0</v>
      </c>
      <c r="ET290" s="75">
        <f t="shared" si="127"/>
        <v>0</v>
      </c>
      <c r="EU290" s="75">
        <f t="shared" si="127"/>
        <v>0</v>
      </c>
      <c r="EV290" s="75">
        <f t="shared" si="127"/>
        <v>0</v>
      </c>
      <c r="EW290" s="75">
        <f t="shared" si="127"/>
        <v>0</v>
      </c>
      <c r="EX290" s="75">
        <f t="shared" si="123"/>
        <v>0</v>
      </c>
      <c r="EY290" s="75">
        <f t="shared" si="123"/>
        <v>0</v>
      </c>
      <c r="EZ290" s="75">
        <f t="shared" ref="EZ290" si="129">+EZ280-EZ288</f>
        <v>0</v>
      </c>
      <c r="FA290" s="75">
        <f t="shared" si="123"/>
        <v>0</v>
      </c>
      <c r="FB290" s="75">
        <f t="shared" si="123"/>
        <v>0</v>
      </c>
      <c r="FC290" s="75">
        <f t="shared" si="123"/>
        <v>0</v>
      </c>
      <c r="FD290" s="75">
        <f t="shared" ref="FD290" si="130">+FD280-FD288</f>
        <v>0</v>
      </c>
      <c r="FE290" s="75">
        <f t="shared" si="113"/>
        <v>0</v>
      </c>
      <c r="FF290" s="75">
        <f t="shared" si="113"/>
        <v>0</v>
      </c>
      <c r="FG290" s="124"/>
      <c r="FH290" s="75">
        <f t="shared" si="93"/>
        <v>-6</v>
      </c>
      <c r="FI290" s="93"/>
      <c r="FJ290" s="75"/>
      <c r="FK290" s="91"/>
      <c r="FL290" s="91"/>
      <c r="FM290" s="5"/>
    </row>
    <row r="291" spans="1:169" s="146" customFormat="1" ht="99" customHeight="1">
      <c r="A291" s="144"/>
      <c r="B291" s="145"/>
      <c r="C291" s="144"/>
      <c r="E291" s="187" t="s">
        <v>27</v>
      </c>
      <c r="F291" s="144"/>
      <c r="G291" s="151" t="s">
        <v>67</v>
      </c>
      <c r="H291" s="181" t="s">
        <v>810</v>
      </c>
      <c r="I291" s="181" t="s">
        <v>811</v>
      </c>
      <c r="J291" s="181" t="s">
        <v>811</v>
      </c>
      <c r="K291" s="181" t="s">
        <v>811</v>
      </c>
      <c r="L291" s="181" t="s">
        <v>811</v>
      </c>
      <c r="M291" s="181" t="s">
        <v>812</v>
      </c>
      <c r="N291" s="181" t="s">
        <v>811</v>
      </c>
      <c r="O291" s="181" t="s">
        <v>811</v>
      </c>
      <c r="P291" s="181" t="s">
        <v>811</v>
      </c>
      <c r="Q291" s="181" t="s">
        <v>812</v>
      </c>
      <c r="R291" s="181" t="s">
        <v>811</v>
      </c>
      <c r="S291" s="181" t="s">
        <v>811</v>
      </c>
      <c r="T291" s="181" t="s">
        <v>812</v>
      </c>
      <c r="U291" s="181" t="s">
        <v>811</v>
      </c>
      <c r="V291" s="181" t="s">
        <v>811</v>
      </c>
      <c r="W291" s="181" t="s">
        <v>812</v>
      </c>
      <c r="X291" s="181" t="s">
        <v>813</v>
      </c>
      <c r="Y291" s="181" t="s">
        <v>812</v>
      </c>
      <c r="Z291" s="181" t="s">
        <v>814</v>
      </c>
      <c r="AA291" s="181" t="s">
        <v>813</v>
      </c>
      <c r="AB291" s="181" t="s">
        <v>815</v>
      </c>
      <c r="AC291" s="181" t="s">
        <v>815</v>
      </c>
      <c r="AD291" s="181" t="s">
        <v>812</v>
      </c>
      <c r="AE291" s="181" t="s">
        <v>815</v>
      </c>
      <c r="AF291" s="181" t="s">
        <v>812</v>
      </c>
      <c r="AG291" s="181" t="s">
        <v>816</v>
      </c>
      <c r="AH291" s="181" t="s">
        <v>816</v>
      </c>
      <c r="AI291" s="181" t="s">
        <v>812</v>
      </c>
      <c r="AJ291" s="181" t="s">
        <v>812</v>
      </c>
      <c r="AK291" s="181" t="s">
        <v>813</v>
      </c>
      <c r="AL291" s="181" t="s">
        <v>813</v>
      </c>
      <c r="AM291" s="181" t="s">
        <v>811</v>
      </c>
      <c r="AN291" s="181" t="s">
        <v>813</v>
      </c>
      <c r="AO291" s="181" t="s">
        <v>814</v>
      </c>
      <c r="AP291" s="181" t="s">
        <v>813</v>
      </c>
      <c r="AQ291" s="181" t="s">
        <v>813</v>
      </c>
      <c r="AR291" s="181" t="s">
        <v>812</v>
      </c>
      <c r="AS291" s="181" t="s">
        <v>814</v>
      </c>
      <c r="AT291" s="181" t="s">
        <v>817</v>
      </c>
      <c r="AU291" s="181" t="s">
        <v>813</v>
      </c>
      <c r="AV291" s="181" t="s">
        <v>813</v>
      </c>
      <c r="AW291" s="181" t="s">
        <v>814</v>
      </c>
      <c r="AX291" s="181" t="s">
        <v>813</v>
      </c>
      <c r="AY291" s="181" t="s">
        <v>813</v>
      </c>
      <c r="AZ291" s="181" t="s">
        <v>814</v>
      </c>
      <c r="BA291" s="181" t="s">
        <v>813</v>
      </c>
      <c r="BB291" s="181" t="s">
        <v>812</v>
      </c>
      <c r="BC291" s="181" t="s">
        <v>812</v>
      </c>
      <c r="BD291" s="181" t="s">
        <v>817</v>
      </c>
      <c r="BE291" s="181" t="s">
        <v>813</v>
      </c>
      <c r="BF291" s="181" t="s">
        <v>813</v>
      </c>
      <c r="BG291" s="181" t="s">
        <v>813</v>
      </c>
      <c r="BH291" s="181" t="s">
        <v>813</v>
      </c>
      <c r="BI291" s="181" t="s">
        <v>813</v>
      </c>
      <c r="BJ291" s="181" t="s">
        <v>813</v>
      </c>
      <c r="BK291" s="181" t="s">
        <v>813</v>
      </c>
      <c r="BL291" s="181" t="s">
        <v>813</v>
      </c>
      <c r="BM291" s="181" t="s">
        <v>813</v>
      </c>
      <c r="BN291" s="181" t="s">
        <v>813</v>
      </c>
      <c r="BO291" s="181" t="s">
        <v>813</v>
      </c>
      <c r="BP291" s="181" t="s">
        <v>818</v>
      </c>
      <c r="BQ291" s="181" t="s">
        <v>818</v>
      </c>
      <c r="BR291" s="181" t="s">
        <v>818</v>
      </c>
      <c r="BS291" s="181" t="s">
        <v>818</v>
      </c>
      <c r="BT291" s="181" t="s">
        <v>818</v>
      </c>
      <c r="BU291" s="181" t="s">
        <v>816</v>
      </c>
      <c r="BV291" s="181" t="s">
        <v>816</v>
      </c>
      <c r="BW291" s="181" t="s">
        <v>816</v>
      </c>
      <c r="BX291" s="181" t="s">
        <v>816</v>
      </c>
      <c r="BY291" s="181" t="s">
        <v>816</v>
      </c>
      <c r="BZ291" s="181" t="s">
        <v>816</v>
      </c>
      <c r="CA291" s="181" t="s">
        <v>816</v>
      </c>
      <c r="CB291" s="181" t="s">
        <v>816</v>
      </c>
      <c r="CC291" s="181" t="s">
        <v>819</v>
      </c>
      <c r="CD291" s="181" t="s">
        <v>819</v>
      </c>
      <c r="CE291" s="181" t="s">
        <v>819</v>
      </c>
      <c r="CF291" s="181" t="s">
        <v>819</v>
      </c>
      <c r="CG291" s="181" t="s">
        <v>819</v>
      </c>
      <c r="CH291" s="181" t="s">
        <v>820</v>
      </c>
      <c r="CI291" s="181" t="s">
        <v>820</v>
      </c>
      <c r="CJ291" s="181" t="s">
        <v>820</v>
      </c>
      <c r="CK291" s="181" t="s">
        <v>820</v>
      </c>
      <c r="CL291" s="181" t="s">
        <v>820</v>
      </c>
      <c r="CM291" s="181" t="s">
        <v>820</v>
      </c>
      <c r="CN291" s="181" t="s">
        <v>820</v>
      </c>
      <c r="CO291" s="181" t="s">
        <v>820</v>
      </c>
      <c r="CP291" s="181" t="s">
        <v>820</v>
      </c>
      <c r="CQ291" s="181" t="s">
        <v>820</v>
      </c>
      <c r="CR291" s="181" t="s">
        <v>820</v>
      </c>
      <c r="CS291" s="181" t="s">
        <v>820</v>
      </c>
      <c r="CT291" s="181" t="s">
        <v>820</v>
      </c>
      <c r="CU291" s="181" t="s">
        <v>820</v>
      </c>
      <c r="CV291" s="181" t="s">
        <v>820</v>
      </c>
      <c r="CW291" s="181" t="s">
        <v>820</v>
      </c>
      <c r="CX291" s="181" t="s">
        <v>820</v>
      </c>
      <c r="CY291" s="181" t="s">
        <v>821</v>
      </c>
      <c r="CZ291" s="181" t="s">
        <v>821</v>
      </c>
      <c r="DA291" s="181" t="s">
        <v>821</v>
      </c>
      <c r="DB291" s="181" t="s">
        <v>821</v>
      </c>
      <c r="DC291" s="181" t="s">
        <v>821</v>
      </c>
      <c r="DD291" s="181" t="s">
        <v>821</v>
      </c>
      <c r="DE291" s="181" t="s">
        <v>821</v>
      </c>
      <c r="DF291" s="181" t="s">
        <v>822</v>
      </c>
      <c r="DG291" s="181" t="s">
        <v>822</v>
      </c>
      <c r="DH291" s="181" t="s">
        <v>822</v>
      </c>
      <c r="DI291" s="181" t="s">
        <v>821</v>
      </c>
      <c r="DJ291" s="181" t="s">
        <v>821</v>
      </c>
      <c r="DK291" s="181" t="s">
        <v>821</v>
      </c>
      <c r="DL291" s="181" t="s">
        <v>821</v>
      </c>
      <c r="DM291" s="181" t="s">
        <v>821</v>
      </c>
      <c r="DN291" s="181" t="s">
        <v>816</v>
      </c>
      <c r="DO291" s="181" t="s">
        <v>816</v>
      </c>
      <c r="DP291" s="181" t="s">
        <v>823</v>
      </c>
      <c r="DQ291" s="181" t="s">
        <v>823</v>
      </c>
      <c r="DR291" s="181" t="s">
        <v>823</v>
      </c>
      <c r="DS291" s="181" t="s">
        <v>823</v>
      </c>
      <c r="DT291" s="181" t="s">
        <v>823</v>
      </c>
      <c r="DU291" s="181" t="s">
        <v>824</v>
      </c>
      <c r="DV291" s="181" t="s">
        <v>811</v>
      </c>
      <c r="DW291" s="181" t="s">
        <v>813</v>
      </c>
      <c r="DX291" s="181" t="s">
        <v>813</v>
      </c>
      <c r="DY291" s="181" t="s">
        <v>813</v>
      </c>
      <c r="DZ291" s="181" t="s">
        <v>813</v>
      </c>
      <c r="EA291" s="181" t="s">
        <v>813</v>
      </c>
      <c r="EB291" s="181" t="s">
        <v>813</v>
      </c>
      <c r="EC291" s="181" t="s">
        <v>816</v>
      </c>
      <c r="ED291" s="181" t="s">
        <v>812</v>
      </c>
      <c r="EE291" s="181" t="s">
        <v>816</v>
      </c>
      <c r="EF291" s="181" t="s">
        <v>813</v>
      </c>
      <c r="EG291" s="181" t="s">
        <v>813</v>
      </c>
      <c r="EH291" s="181" t="s">
        <v>816</v>
      </c>
      <c r="EI291" s="181" t="s">
        <v>812</v>
      </c>
      <c r="EJ291" s="181" t="s">
        <v>816</v>
      </c>
      <c r="EK291" s="181" t="s">
        <v>825</v>
      </c>
      <c r="EL291" s="181" t="s">
        <v>825</v>
      </c>
      <c r="EM291" s="181" t="s">
        <v>826</v>
      </c>
      <c r="EN291" s="181" t="s">
        <v>827</v>
      </c>
      <c r="EO291" s="181" t="s">
        <v>816</v>
      </c>
      <c r="EP291" s="181" t="s">
        <v>826</v>
      </c>
      <c r="EQ291" s="181" t="s">
        <v>828</v>
      </c>
      <c r="ER291" s="181" t="s">
        <v>827</v>
      </c>
      <c r="ES291" s="181" t="s">
        <v>816</v>
      </c>
      <c r="ET291" s="181" t="s">
        <v>816</v>
      </c>
      <c r="EU291" s="181" t="s">
        <v>816</v>
      </c>
      <c r="EV291" s="181" t="s">
        <v>827</v>
      </c>
      <c r="EW291" s="181" t="s">
        <v>816</v>
      </c>
      <c r="EX291" s="181" t="s">
        <v>816</v>
      </c>
      <c r="EY291" s="181" t="s">
        <v>827</v>
      </c>
      <c r="EZ291" s="181" t="s">
        <v>827</v>
      </c>
      <c r="FA291" s="181" t="s">
        <v>816</v>
      </c>
      <c r="FB291" s="181" t="s">
        <v>813</v>
      </c>
      <c r="FC291" s="181" t="s">
        <v>813</v>
      </c>
      <c r="FD291" s="181" t="s">
        <v>816</v>
      </c>
      <c r="FE291" s="181" t="s">
        <v>813</v>
      </c>
      <c r="FF291" s="181" t="s">
        <v>816</v>
      </c>
      <c r="FG291" s="147"/>
      <c r="FH291" s="148"/>
      <c r="FI291" s="149"/>
      <c r="FJ291" s="144"/>
      <c r="FK291" s="144"/>
      <c r="FL291" s="144"/>
      <c r="FM291" s="5"/>
    </row>
    <row r="292" spans="1:169" s="39" customFormat="1" ht="52.2" customHeight="1">
      <c r="A292" s="76"/>
      <c r="B292" s="90"/>
      <c r="C292" s="76"/>
      <c r="E292" s="179"/>
      <c r="F292" s="183"/>
      <c r="G292" s="183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92"/>
      <c r="AF292" s="192"/>
      <c r="AG292" s="192"/>
      <c r="AH292" s="192"/>
      <c r="AI292" s="192"/>
      <c r="AJ292" s="192"/>
      <c r="AK292" s="192"/>
      <c r="AL292" s="192"/>
      <c r="AM292" s="192"/>
      <c r="AN292" s="192"/>
      <c r="AO292" s="192"/>
      <c r="AP292" s="192"/>
      <c r="AQ292" s="192"/>
      <c r="AR292" s="192"/>
      <c r="AS292" s="192"/>
      <c r="AT292" s="192"/>
      <c r="AU292" s="192"/>
      <c r="AV292" s="192"/>
      <c r="AW292" s="192"/>
      <c r="AX292" s="192"/>
      <c r="AY292" s="192"/>
      <c r="AZ292" s="192"/>
      <c r="BA292" s="192"/>
      <c r="BB292" s="192"/>
      <c r="BC292" s="192"/>
      <c r="BD292" s="192"/>
      <c r="BE292" s="192"/>
      <c r="BF292" s="192"/>
      <c r="BG292" s="192"/>
      <c r="BH292" s="192"/>
      <c r="BI292" s="192"/>
      <c r="BJ292" s="192"/>
      <c r="BK292" s="192"/>
      <c r="BL292" s="192"/>
      <c r="BM292" s="192"/>
      <c r="BN292" s="192"/>
      <c r="BO292" s="192"/>
      <c r="BP292" s="192"/>
      <c r="BQ292" s="192"/>
      <c r="BR292" s="192"/>
      <c r="BS292" s="192"/>
      <c r="BT292" s="192"/>
      <c r="BU292" s="192"/>
      <c r="BV292" s="192"/>
      <c r="BW292" s="192"/>
      <c r="BX292" s="192"/>
      <c r="BY292" s="192"/>
      <c r="BZ292" s="192"/>
      <c r="CA292" s="192"/>
      <c r="CB292" s="192"/>
      <c r="CC292" s="192"/>
      <c r="CD292" s="192"/>
      <c r="CE292" s="192"/>
      <c r="CF292" s="192"/>
      <c r="CG292" s="192"/>
      <c r="CH292" s="192"/>
      <c r="CI292" s="192"/>
      <c r="CJ292" s="192"/>
      <c r="CK292" s="192"/>
      <c r="CL292" s="192"/>
      <c r="CM292" s="192"/>
      <c r="CN292" s="192"/>
      <c r="CO292" s="192"/>
      <c r="CP292" s="192"/>
      <c r="CQ292" s="192"/>
      <c r="CR292" s="192"/>
      <c r="CS292" s="192"/>
      <c r="CT292" s="192"/>
      <c r="CU292" s="192"/>
      <c r="CV292" s="192"/>
      <c r="CW292" s="192"/>
      <c r="CX292" s="192"/>
      <c r="CY292" s="192"/>
      <c r="CZ292" s="192"/>
      <c r="DA292" s="192"/>
      <c r="DB292" s="192"/>
      <c r="DC292" s="192"/>
      <c r="DD292" s="192"/>
      <c r="DE292" s="192"/>
      <c r="DF292" s="192"/>
      <c r="DG292" s="192"/>
      <c r="DH292" s="192"/>
      <c r="DI292" s="192"/>
      <c r="DJ292" s="192"/>
      <c r="DK292" s="192"/>
      <c r="DL292" s="192"/>
      <c r="DM292" s="192"/>
      <c r="DN292" s="192"/>
      <c r="DO292" s="192"/>
      <c r="DP292" s="192"/>
      <c r="DQ292" s="192"/>
      <c r="DR292" s="192"/>
      <c r="DS292" s="192"/>
      <c r="DT292" s="192"/>
      <c r="DU292" s="192"/>
      <c r="DV292" s="192"/>
      <c r="DW292" s="192"/>
      <c r="DX292" s="192"/>
      <c r="DY292" s="192"/>
      <c r="DZ292" s="192"/>
      <c r="EA292" s="192"/>
      <c r="EB292" s="192"/>
      <c r="EC292" s="192"/>
      <c r="ED292" s="192"/>
      <c r="EE292" s="192"/>
      <c r="EF292" s="192"/>
      <c r="EG292" s="192"/>
      <c r="EH292" s="192"/>
      <c r="EI292" s="192"/>
      <c r="EJ292" s="192"/>
      <c r="EK292" s="192"/>
      <c r="EL292" s="192"/>
      <c r="EM292" s="192"/>
      <c r="EN292" s="192"/>
      <c r="EO292" s="192"/>
      <c r="EP292" s="192"/>
      <c r="EQ292" s="192"/>
      <c r="ER292" s="192"/>
      <c r="ES292" s="192"/>
      <c r="ET292" s="192"/>
      <c r="EU292" s="192"/>
      <c r="EV292" s="192"/>
      <c r="EW292" s="192"/>
      <c r="EX292" s="192"/>
      <c r="EY292" s="192"/>
      <c r="EZ292" s="192"/>
      <c r="FA292" s="192"/>
      <c r="FB292" s="192"/>
      <c r="FC292" s="192"/>
      <c r="FD292" s="192"/>
      <c r="FE292" s="192"/>
      <c r="FF292" s="192"/>
      <c r="FG292" s="125"/>
      <c r="FH292" s="74"/>
      <c r="FI292" s="94"/>
      <c r="FJ292" s="76"/>
      <c r="FK292" s="76"/>
      <c r="FL292" s="76"/>
      <c r="FM292" s="5"/>
    </row>
    <row r="293" spans="1:169" s="76" customFormat="1" ht="17.55" customHeight="1">
      <c r="B293" s="90"/>
      <c r="D293" s="39"/>
      <c r="E293" s="180"/>
      <c r="F293" s="85"/>
      <c r="G293" s="85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93"/>
      <c r="AL293" s="193"/>
      <c r="AM293" s="193"/>
      <c r="AN293" s="193"/>
      <c r="AO293" s="193"/>
      <c r="AP293" s="193"/>
      <c r="AQ293" s="193"/>
      <c r="AR293" s="193"/>
      <c r="AS293" s="193"/>
      <c r="AT293" s="193"/>
      <c r="AU293" s="193"/>
      <c r="AV293" s="193"/>
      <c r="AW293" s="193"/>
      <c r="AX293" s="193"/>
      <c r="AY293" s="193"/>
      <c r="AZ293" s="193"/>
      <c r="BA293" s="193"/>
      <c r="BB293" s="193"/>
      <c r="BC293" s="193"/>
      <c r="BD293" s="193"/>
      <c r="BE293" s="193"/>
      <c r="BF293" s="193"/>
      <c r="BG293" s="193"/>
      <c r="BH293" s="193"/>
      <c r="BI293" s="193"/>
      <c r="BJ293" s="193"/>
      <c r="BK293" s="193"/>
      <c r="BL293" s="193"/>
      <c r="BM293" s="193"/>
      <c r="BN293" s="193"/>
      <c r="BO293" s="193"/>
      <c r="BP293" s="193"/>
      <c r="BQ293" s="193"/>
      <c r="BR293" s="193"/>
      <c r="BS293" s="193"/>
      <c r="BT293" s="193"/>
      <c r="BU293" s="193"/>
      <c r="BV293" s="193"/>
      <c r="BW293" s="193"/>
      <c r="BX293" s="193"/>
      <c r="BY293" s="193"/>
      <c r="BZ293" s="193"/>
      <c r="CA293" s="193"/>
      <c r="CB293" s="193"/>
      <c r="CC293" s="193"/>
      <c r="CD293" s="193"/>
      <c r="CE293" s="193"/>
      <c r="CF293" s="193"/>
      <c r="CG293" s="193"/>
      <c r="CH293" s="193"/>
      <c r="CI293" s="193"/>
      <c r="CJ293" s="193"/>
      <c r="CK293" s="193"/>
      <c r="CL293" s="193"/>
      <c r="CM293" s="193"/>
      <c r="CN293" s="193"/>
      <c r="CO293" s="193"/>
      <c r="CP293" s="193"/>
      <c r="CQ293" s="193"/>
      <c r="CR293" s="193"/>
      <c r="CS293" s="193"/>
      <c r="CT293" s="193"/>
      <c r="CU293" s="193"/>
      <c r="CV293" s="193"/>
      <c r="CW293" s="193"/>
      <c r="CX293" s="193"/>
      <c r="CY293" s="193"/>
      <c r="CZ293" s="193"/>
      <c r="DA293" s="193"/>
      <c r="DB293" s="193"/>
      <c r="DC293" s="193"/>
      <c r="DD293" s="193"/>
      <c r="DE293" s="193"/>
      <c r="DF293" s="193"/>
      <c r="DG293" s="193"/>
      <c r="DH293" s="193"/>
      <c r="DI293" s="193"/>
      <c r="DJ293" s="193"/>
      <c r="DK293" s="193"/>
      <c r="DL293" s="193"/>
      <c r="DM293" s="193"/>
      <c r="DN293" s="193"/>
      <c r="DO293" s="193"/>
      <c r="DP293" s="193"/>
      <c r="DQ293" s="193"/>
      <c r="DR293" s="193"/>
      <c r="DS293" s="193"/>
      <c r="DT293" s="193"/>
      <c r="DU293" s="193"/>
      <c r="DV293" s="193"/>
      <c r="DW293" s="193"/>
      <c r="DX293" s="193"/>
      <c r="DY293" s="193"/>
      <c r="DZ293" s="193"/>
      <c r="EA293" s="193"/>
      <c r="EB293" s="193"/>
      <c r="EC293" s="193"/>
      <c r="ED293" s="193"/>
      <c r="EE293" s="193"/>
      <c r="EF293" s="193"/>
      <c r="EG293" s="193"/>
      <c r="EH293" s="193"/>
      <c r="EI293" s="193"/>
      <c r="EJ293" s="193"/>
      <c r="EK293" s="193"/>
      <c r="EL293" s="193"/>
      <c r="EM293" s="193"/>
      <c r="EN293" s="193"/>
      <c r="EO293" s="193"/>
      <c r="EP293" s="193"/>
      <c r="EQ293" s="193"/>
      <c r="ER293" s="193"/>
      <c r="ES293" s="193"/>
      <c r="ET293" s="193"/>
      <c r="EU293" s="193"/>
      <c r="EV293" s="193"/>
      <c r="EW293" s="193"/>
      <c r="EX293" s="193"/>
      <c r="EY293" s="193"/>
      <c r="EZ293" s="193"/>
      <c r="FA293" s="193"/>
      <c r="FB293" s="193"/>
      <c r="FC293" s="193"/>
      <c r="FD293" s="193"/>
      <c r="FE293" s="193"/>
      <c r="FF293" s="193"/>
      <c r="FG293" s="125"/>
      <c r="FH293" s="74"/>
      <c r="FI293" s="94"/>
      <c r="FM293" s="5"/>
    </row>
    <row r="294" spans="1:169" s="76" customFormat="1" ht="17.55" customHeight="1">
      <c r="B294" s="90"/>
      <c r="D294" s="39"/>
      <c r="E294" s="90"/>
      <c r="F294" s="85"/>
      <c r="G294" s="85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3"/>
      <c r="AT294" s="193"/>
      <c r="AU294" s="193"/>
      <c r="AV294" s="193"/>
      <c r="AW294" s="193"/>
      <c r="AX294" s="193"/>
      <c r="AY294" s="193"/>
      <c r="AZ294" s="193"/>
      <c r="BA294" s="193"/>
      <c r="BB294" s="193"/>
      <c r="BC294" s="193"/>
      <c r="BD294" s="193"/>
      <c r="BE294" s="193"/>
      <c r="BF294" s="193"/>
      <c r="BG294" s="193"/>
      <c r="BH294" s="193"/>
      <c r="BI294" s="193"/>
      <c r="BJ294" s="193"/>
      <c r="BK294" s="193"/>
      <c r="BL294" s="193"/>
      <c r="BM294" s="193"/>
      <c r="BN294" s="193"/>
      <c r="BO294" s="193"/>
      <c r="BP294" s="193"/>
      <c r="BQ294" s="193"/>
      <c r="BR294" s="193"/>
      <c r="BS294" s="193"/>
      <c r="BT294" s="193"/>
      <c r="BU294" s="193"/>
      <c r="BV294" s="193"/>
      <c r="BW294" s="193"/>
      <c r="BX294" s="193"/>
      <c r="BY294" s="193"/>
      <c r="BZ294" s="193"/>
      <c r="CA294" s="193"/>
      <c r="CB294" s="193"/>
      <c r="CC294" s="193"/>
      <c r="CD294" s="193"/>
      <c r="CE294" s="193"/>
      <c r="CF294" s="193"/>
      <c r="CG294" s="193"/>
      <c r="CH294" s="193"/>
      <c r="CI294" s="193"/>
      <c r="CJ294" s="193"/>
      <c r="CK294" s="193"/>
      <c r="CL294" s="193"/>
      <c r="CM294" s="193"/>
      <c r="CN294" s="193"/>
      <c r="CO294" s="193"/>
      <c r="CP294" s="193"/>
      <c r="CQ294" s="193"/>
      <c r="CR294" s="193"/>
      <c r="CS294" s="193"/>
      <c r="CT294" s="193"/>
      <c r="CU294" s="193"/>
      <c r="CV294" s="193"/>
      <c r="CW294" s="193"/>
      <c r="CX294" s="193"/>
      <c r="CY294" s="193"/>
      <c r="CZ294" s="193"/>
      <c r="DA294" s="193"/>
      <c r="DB294" s="193"/>
      <c r="DC294" s="193"/>
      <c r="DD294" s="193"/>
      <c r="DE294" s="193"/>
      <c r="DF294" s="193"/>
      <c r="DG294" s="193"/>
      <c r="DH294" s="193"/>
      <c r="DI294" s="193"/>
      <c r="DJ294" s="193"/>
      <c r="DK294" s="193"/>
      <c r="DL294" s="193"/>
      <c r="DM294" s="193"/>
      <c r="DN294" s="193"/>
      <c r="DO294" s="193"/>
      <c r="DP294" s="193"/>
      <c r="DQ294" s="193"/>
      <c r="DR294" s="193"/>
      <c r="DS294" s="193"/>
      <c r="DT294" s="193"/>
      <c r="DU294" s="193"/>
      <c r="DV294" s="193"/>
      <c r="DW294" s="193"/>
      <c r="DX294" s="193"/>
      <c r="DY294" s="193"/>
      <c r="DZ294" s="193"/>
      <c r="EA294" s="193"/>
      <c r="EB294" s="193"/>
      <c r="EC294" s="193"/>
      <c r="ED294" s="193"/>
      <c r="EE294" s="193"/>
      <c r="EF294" s="193"/>
      <c r="EG294" s="193"/>
      <c r="EH294" s="193"/>
      <c r="EI294" s="193"/>
      <c r="EJ294" s="193"/>
      <c r="EK294" s="193"/>
      <c r="EL294" s="193"/>
      <c r="EM294" s="193"/>
      <c r="EN294" s="193"/>
      <c r="EO294" s="193"/>
      <c r="EP294" s="193"/>
      <c r="EQ294" s="193"/>
      <c r="ER294" s="193"/>
      <c r="ES294" s="193"/>
      <c r="ET294" s="193"/>
      <c r="EU294" s="193"/>
      <c r="EV294" s="193"/>
      <c r="EW294" s="193"/>
      <c r="EX294" s="193"/>
      <c r="EY294" s="193"/>
      <c r="EZ294" s="193"/>
      <c r="FA294" s="193"/>
      <c r="FB294" s="193"/>
      <c r="FC294" s="193"/>
      <c r="FD294" s="193"/>
      <c r="FE294" s="193"/>
      <c r="FF294" s="193"/>
      <c r="FG294" s="125"/>
      <c r="FH294" s="74"/>
      <c r="FI294" s="94"/>
      <c r="FM294" s="5"/>
    </row>
    <row r="295" spans="1:169" s="77" customFormat="1" ht="18" customHeight="1">
      <c r="B295" s="95"/>
      <c r="E295" s="95"/>
      <c r="F295" s="100"/>
      <c r="G295" s="100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  <c r="DS295" s="62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62"/>
      <c r="EX295" s="62"/>
      <c r="EY295" s="62"/>
      <c r="EZ295" s="62"/>
      <c r="FA295" s="62"/>
      <c r="FB295" s="62"/>
      <c r="FC295" s="62"/>
      <c r="FD295" s="62"/>
      <c r="FE295" s="62"/>
      <c r="FF295" s="62"/>
      <c r="FG295" s="126"/>
      <c r="FH295" s="74"/>
      <c r="FI295" s="96"/>
      <c r="FM295" s="5"/>
    </row>
    <row r="296" spans="1:169" s="106" customFormat="1" ht="17.55" hidden="1" customHeight="1">
      <c r="B296" s="105"/>
      <c r="E296" s="105"/>
      <c r="G296" s="166" t="s">
        <v>32</v>
      </c>
      <c r="H296" s="156">
        <f>SUMIF($D$6:$D276,"DG",H$6:H276)</f>
        <v>0</v>
      </c>
      <c r="I296" s="156">
        <f>SUMIF($D$6:$D276,"DG",I$6:I276)</f>
        <v>0</v>
      </c>
      <c r="J296" s="156">
        <f>SUMIF($D$6:$D276,"DG",J$6:J276)</f>
        <v>0</v>
      </c>
      <c r="K296" s="156">
        <f>SUMIF($D$6:$D276,"DG",K$6:K276)</f>
        <v>0</v>
      </c>
      <c r="L296" s="156">
        <f>SUMIF($D$6:$D276,"DG",L$6:L276)</f>
        <v>0</v>
      </c>
      <c r="M296" s="156">
        <f>SUMIF($D$6:$D276,"DG",M$6:M276)</f>
        <v>0</v>
      </c>
      <c r="N296" s="156">
        <f>SUMIF($D$6:$D276,"DG",N$6:N276)</f>
        <v>0</v>
      </c>
      <c r="O296" s="156">
        <f>SUMIF($D$6:$D276,"DG",O$6:O276)</f>
        <v>0</v>
      </c>
      <c r="P296" s="156">
        <f>SUMIF($D$6:$D276,"DG",P$6:P276)</f>
        <v>0</v>
      </c>
      <c r="Q296" s="156">
        <f>SUMIF($D$6:$D276,"DG",Q$6:Q276)</f>
        <v>0</v>
      </c>
      <c r="R296" s="156">
        <f>SUMIF($D$6:$D276,"DG",R$6:R276)</f>
        <v>0</v>
      </c>
      <c r="S296" s="156">
        <f>SUMIF($D$6:$D276,"DG",S$6:S276)</f>
        <v>0</v>
      </c>
      <c r="T296" s="156">
        <f>SUMIF($D$6:$D276,"DG",T$6:T276)</f>
        <v>0</v>
      </c>
      <c r="U296" s="156">
        <f>SUMIF($D$6:$D276,"DG",U$6:U276)</f>
        <v>0</v>
      </c>
      <c r="V296" s="156">
        <f>SUMIF($D$6:$D276,"DG",V$6:V276)</f>
        <v>0</v>
      </c>
      <c r="W296" s="156">
        <f>SUMIF($D$6:$D276,"DG",W$6:W276)</f>
        <v>0</v>
      </c>
      <c r="X296" s="156">
        <f>SUMIF($D$6:$D276,"DG",X$6:X276)</f>
        <v>0</v>
      </c>
      <c r="Y296" s="156">
        <f>SUMIF($D$6:$D276,"DG",Y$6:Y276)</f>
        <v>0</v>
      </c>
      <c r="Z296" s="156">
        <f>SUMIF($D$6:$D276,"DG",Z$6:Z276)</f>
        <v>0</v>
      </c>
      <c r="AA296" s="156">
        <f>SUMIF($D$6:$D276,"DG",AA$6:AA276)</f>
        <v>0</v>
      </c>
      <c r="AB296" s="156">
        <f>SUMIF($D$6:$D276,"DG",AB$6:AB276)</f>
        <v>0</v>
      </c>
      <c r="AC296" s="156">
        <f>SUMIF($D$6:$D276,"DG",AC$6:AC276)</f>
        <v>0</v>
      </c>
      <c r="AD296" s="156">
        <f>SUMIF($D$6:$D276,"DG",AD$6:AD276)</f>
        <v>0</v>
      </c>
      <c r="AE296" s="156">
        <f>SUMIF($D$6:$D276,"DG",AE$6:AE276)</f>
        <v>900</v>
      </c>
      <c r="AF296" s="156">
        <f>SUMIF($D$6:$D276,"DG",AF$6:AF276)</f>
        <v>0</v>
      </c>
      <c r="AG296" s="156">
        <f>SUMIF($D$6:$D276,"DG",AG$6:AG276)</f>
        <v>0</v>
      </c>
      <c r="AH296" s="156">
        <f>SUMIF($D$6:$D276,"DG",AH$6:AH276)</f>
        <v>0</v>
      </c>
      <c r="AI296" s="156">
        <f>SUMIF($D$6:$D276,"DG",AI$6:AI276)</f>
        <v>0</v>
      </c>
      <c r="AJ296" s="156">
        <f>SUMIF($D$6:$D276,"DG",AJ$6:AJ276)</f>
        <v>0</v>
      </c>
      <c r="AK296" s="156">
        <f>SUMIF($D$6:$D276,"DG",AK$6:AK276)</f>
        <v>0</v>
      </c>
      <c r="AL296" s="156">
        <f>SUMIF($D$6:$D276,"DG",AL$6:AL276)</f>
        <v>0</v>
      </c>
      <c r="AM296" s="156">
        <f>SUMIF($D$6:$D276,"DG",AM$6:AM276)</f>
        <v>4060</v>
      </c>
      <c r="AN296" s="156">
        <f>SUMIF($D$6:$D276,"DG",AN$6:AN276)</f>
        <v>0</v>
      </c>
      <c r="AO296" s="156">
        <f>SUMIF($D$6:$D276,"DG",AO$6:AO276)</f>
        <v>0</v>
      </c>
      <c r="AP296" s="156">
        <f>SUMIF($D$6:$D276,"DG",AP$6:AP276)</f>
        <v>0</v>
      </c>
      <c r="AQ296" s="156">
        <f>SUMIF($D$6:$D276,"DG",AQ$6:AQ276)</f>
        <v>0</v>
      </c>
      <c r="AR296" s="156">
        <f>SUMIF($D$6:$D276,"DG",AR$6:AR276)</f>
        <v>0</v>
      </c>
      <c r="AS296" s="156">
        <f>SUMIF($D$6:$D276,"DG",AS$6:AS276)</f>
        <v>5</v>
      </c>
      <c r="AT296" s="156">
        <f>SUMIF($D$6:$D276,"DG",AT$6:AT276)</f>
        <v>0</v>
      </c>
      <c r="AU296" s="156">
        <f>SUMIF($D$6:$D276,"DG",AU$6:AU276)</f>
        <v>0</v>
      </c>
      <c r="AV296" s="156">
        <f>SUMIF($D$6:$D276,"DG",AV$6:AV276)</f>
        <v>0</v>
      </c>
      <c r="AW296" s="156">
        <f>SUMIF($D$6:$D276,"DG",AW$6:AW276)</f>
        <v>0</v>
      </c>
      <c r="AX296" s="156">
        <f>SUMIF($D$6:$D276,"DG",AX$6:AX276)</f>
        <v>0</v>
      </c>
      <c r="AY296" s="156">
        <f>SUMIF($D$6:$D276,"DG",AY$6:AY276)</f>
        <v>0</v>
      </c>
      <c r="AZ296" s="156">
        <f>SUMIF($D$6:$D276,"DG",AZ$6:AZ276)</f>
        <v>17</v>
      </c>
      <c r="BA296" s="156">
        <f>SUMIF($D$6:$D276,"DG",BA$6:BA276)</f>
        <v>0</v>
      </c>
      <c r="BB296" s="156">
        <f>SUMIF($D$6:$D276,"DG",BB$6:BB276)</f>
        <v>0</v>
      </c>
      <c r="BC296" s="156">
        <f>SUMIF($D$6:$D276,"DG",BC$6:BC276)</f>
        <v>0</v>
      </c>
      <c r="BD296" s="156">
        <f>SUMIF($D$6:$D276,"DG",BD$6:BD276)</f>
        <v>2250</v>
      </c>
      <c r="BE296" s="156">
        <f>SUMIF($D$6:$D276,"DG",BE$6:BE276)</f>
        <v>0</v>
      </c>
      <c r="BF296" s="156">
        <f>SUMIF($D$6:$D276,"DG",BF$6:BF276)</f>
        <v>0</v>
      </c>
      <c r="BG296" s="156">
        <f>SUMIF($D$6:$D276,"DG",BG$6:BG276)</f>
        <v>0</v>
      </c>
      <c r="BH296" s="156">
        <f>SUMIF($D$6:$D276,"DG",BH$6:BH276)</f>
        <v>0</v>
      </c>
      <c r="BI296" s="156">
        <f>SUMIF($D$6:$D276,"DG",BI$6:BI276)</f>
        <v>0</v>
      </c>
      <c r="BJ296" s="156">
        <f>SUMIF($D$6:$D276,"DG",BJ$6:BJ276)</f>
        <v>0</v>
      </c>
      <c r="BK296" s="156">
        <f>SUMIF($D$6:$D276,"DG",BK$6:BK276)</f>
        <v>0</v>
      </c>
      <c r="BL296" s="156">
        <f>SUMIF($D$6:$D276,"DG",BL$6:BL276)</f>
        <v>0</v>
      </c>
      <c r="BM296" s="156">
        <f>SUMIF($D$6:$D276,"DG",BM$6:BM276)</f>
        <v>0</v>
      </c>
      <c r="BN296" s="156">
        <f>SUMIF($D$6:$D276,"DG",BN$6:BN276)</f>
        <v>0</v>
      </c>
      <c r="BO296" s="156">
        <f>SUMIF($D$6:$D276,"DG",BO$6:BO276)</f>
        <v>0</v>
      </c>
      <c r="BP296" s="156">
        <f>SUMIF($D$6:$D276,"DG",BP$6:BP276)</f>
        <v>0</v>
      </c>
      <c r="BQ296" s="156">
        <f>SUMIF($D$6:$D276,"DG",BQ$6:BQ276)</f>
        <v>0</v>
      </c>
      <c r="BR296" s="156">
        <f>SUMIF($D$6:$D276,"DG",BR$6:BR276)</f>
        <v>0</v>
      </c>
      <c r="BS296" s="156">
        <f>SUMIF($D$6:$D276,"DG",BS$6:BS276)</f>
        <v>0</v>
      </c>
      <c r="BT296" s="156">
        <f>SUMIF($D$6:$D276,"DG",BT$6:BT276)</f>
        <v>0</v>
      </c>
      <c r="BU296" s="156">
        <f>SUMIF($D$6:$D276,"DG",BU$6:BU276)</f>
        <v>0</v>
      </c>
      <c r="BV296" s="156">
        <f>SUMIF($D$6:$D276,"DG",BV$6:BV276)</f>
        <v>0</v>
      </c>
      <c r="BW296" s="156">
        <f>SUMIF($D$6:$D276,"DG",BW$6:BW276)</f>
        <v>0</v>
      </c>
      <c r="BX296" s="156">
        <f>SUMIF($D$6:$D276,"DG",BX$6:BX276)</f>
        <v>0</v>
      </c>
      <c r="BY296" s="156">
        <f>SUMIF($D$6:$D276,"DG",BY$6:BY276)</f>
        <v>0</v>
      </c>
      <c r="BZ296" s="156">
        <f>SUMIF($D$6:$D276,"DG",BZ$6:BZ276)</f>
        <v>0</v>
      </c>
      <c r="CA296" s="156">
        <f>SUMIF($D$6:$D276,"DG",CA$6:CA276)</f>
        <v>0</v>
      </c>
      <c r="CB296" s="156">
        <f>SUMIF($D$6:$D276,"DG",CB$6:CB276)</f>
        <v>0</v>
      </c>
      <c r="CC296" s="156">
        <f>SUMIF($D$6:$D276,"DG",CC$6:CC276)</f>
        <v>0</v>
      </c>
      <c r="CD296" s="156">
        <f>SUMIF($D$6:$D276,"DG",CD$6:CD276)</f>
        <v>0</v>
      </c>
      <c r="CE296" s="156">
        <f>SUMIF($D$6:$D276,"DG",CE$6:CE276)</f>
        <v>0</v>
      </c>
      <c r="CF296" s="156">
        <f>SUMIF($D$6:$D276,"DG",CF$6:CF276)</f>
        <v>0</v>
      </c>
      <c r="CG296" s="156">
        <f>SUMIF($D$6:$D276,"DG",CG$6:CG276)</f>
        <v>0</v>
      </c>
      <c r="CH296" s="156">
        <f>SUMIF($D$6:$D276,"DG",CH$6:CH276)</f>
        <v>0</v>
      </c>
      <c r="CI296" s="156">
        <f>SUMIF($D$6:$D276,"DG",CI$6:CI276)</f>
        <v>0</v>
      </c>
      <c r="CJ296" s="156">
        <f>SUMIF($D$6:$D276,"DG",CJ$6:CJ276)</f>
        <v>0</v>
      </c>
      <c r="CK296" s="156">
        <f>SUMIF($D$6:$D276,"DG",CK$6:CK276)</f>
        <v>0</v>
      </c>
      <c r="CL296" s="156">
        <f>SUMIF($D$6:$D276,"DG",CL$6:CL276)</f>
        <v>0</v>
      </c>
      <c r="CM296" s="156">
        <f>SUMIF($D$6:$D276,"DG",CM$6:CM276)</f>
        <v>0</v>
      </c>
      <c r="CN296" s="156">
        <f>SUMIF($D$6:$D276,"DG",CN$6:CN276)</f>
        <v>0</v>
      </c>
      <c r="CO296" s="156">
        <f>SUMIF($D$6:$D276,"DG",CO$6:CO276)</f>
        <v>0</v>
      </c>
      <c r="CP296" s="156">
        <f>SUMIF($D$6:$D276,"DG",CP$6:CP276)</f>
        <v>0</v>
      </c>
      <c r="CQ296" s="156">
        <f>SUMIF($D$6:$D276,"DG",CQ$6:CQ276)</f>
        <v>0</v>
      </c>
      <c r="CR296" s="156">
        <f>SUMIF($D$6:$D276,"DG",CR$6:CR276)</f>
        <v>0</v>
      </c>
      <c r="CS296" s="156">
        <f>SUMIF($D$6:$D276,"DG",CS$6:CS276)</f>
        <v>0</v>
      </c>
      <c r="CT296" s="156">
        <f>SUMIF($D$6:$D276,"DG",CT$6:CT276)</f>
        <v>0</v>
      </c>
      <c r="CU296" s="156">
        <f>SUMIF($D$6:$D276,"DG",CU$6:CU276)</f>
        <v>0</v>
      </c>
      <c r="CV296" s="156">
        <f>SUMIF($D$6:$D276,"DG",CV$6:CV276)</f>
        <v>0</v>
      </c>
      <c r="CW296" s="156">
        <f>SUMIF($D$6:$D276,"DG",CW$6:CW276)</f>
        <v>0</v>
      </c>
      <c r="CX296" s="156">
        <f>SUMIF($D$6:$D276,"DG",CX$6:CX276)</f>
        <v>0</v>
      </c>
      <c r="CY296" s="156">
        <f>SUMIF($D$6:$D276,"DG",CY$6:CY276)</f>
        <v>0</v>
      </c>
      <c r="CZ296" s="156">
        <f>SUMIF($D$6:$D276,"DG",CZ$6:CZ276)</f>
        <v>0</v>
      </c>
      <c r="DA296" s="156">
        <f>SUMIF($D$6:$D276,"DG",DA$6:DA276)</f>
        <v>0</v>
      </c>
      <c r="DB296" s="156">
        <f>SUMIF($D$6:$D276,"DG",DB$6:DB276)</f>
        <v>0</v>
      </c>
      <c r="DC296" s="156">
        <f>SUMIF($D$6:$D276,"DG",DC$6:DC276)</f>
        <v>0</v>
      </c>
      <c r="DD296" s="156">
        <f>SUMIF($D$6:$D276,"DG",DD$6:DD276)</f>
        <v>0</v>
      </c>
      <c r="DE296" s="156">
        <f>SUMIF($D$6:$D276,"DG",DE$6:DE276)</f>
        <v>0</v>
      </c>
      <c r="DF296" s="156">
        <f>SUMIF($D$6:$D276,"DG",DF$6:DF276)</f>
        <v>0</v>
      </c>
      <c r="DG296" s="156">
        <f>SUMIF($D$6:$D276,"DG",DG$6:DG276)</f>
        <v>0</v>
      </c>
      <c r="DH296" s="156">
        <f>SUMIF($D$6:$D276,"DG",DH$6:DH276)</f>
        <v>0</v>
      </c>
      <c r="DI296" s="156">
        <f>SUMIF($D$6:$D276,"DG",DI$6:DI276)</f>
        <v>0</v>
      </c>
      <c r="DJ296" s="156">
        <f>SUMIF($D$6:$D276,"DG",DJ$6:DJ276)</f>
        <v>0</v>
      </c>
      <c r="DK296" s="156">
        <f>SUMIF($D$6:$D276,"DG",DK$6:DK276)</f>
        <v>0</v>
      </c>
      <c r="DL296" s="156">
        <f>SUMIF($D$6:$D276,"DG",DL$6:DL276)</f>
        <v>0</v>
      </c>
      <c r="DM296" s="156">
        <f>SUMIF($D$6:$D276,"DG",DM$6:DM276)</f>
        <v>0</v>
      </c>
      <c r="DN296" s="156">
        <f>SUMIF($D$6:$D276,"DG",DN$6:DN276)</f>
        <v>0</v>
      </c>
      <c r="DO296" s="156">
        <f>SUMIF($D$6:$D276,"DG",DO$6:DO276)</f>
        <v>0</v>
      </c>
      <c r="DP296" s="156">
        <f>SUMIF($D$6:$D276,"DG",DP$6:DP276)</f>
        <v>0</v>
      </c>
      <c r="DQ296" s="156">
        <f>SUMIF($D$6:$D276,"DG",DQ$6:DQ276)</f>
        <v>0</v>
      </c>
      <c r="DR296" s="156">
        <f>SUMIF($D$6:$D276,"DG",DR$6:DR276)</f>
        <v>2780</v>
      </c>
      <c r="DS296" s="156">
        <f>SUMIF($D$6:$D276,"DG",DS$6:DS276)</f>
        <v>0</v>
      </c>
      <c r="DT296" s="156">
        <f>SUMIF($D$6:$D276,"DG",DT$6:DT276)</f>
        <v>15</v>
      </c>
      <c r="DU296" s="156">
        <f>SUMIF($D$6:$D276,"DG",DU$6:DU276)</f>
        <v>1900</v>
      </c>
      <c r="DV296" s="156">
        <f>SUMIF($D$6:$D276,"DG",DV$6:DV276)</f>
        <v>0</v>
      </c>
      <c r="DW296" s="156">
        <f>SUMIF($D$6:$D276,"DG",DW$6:DW276)</f>
        <v>0</v>
      </c>
      <c r="DX296" s="156">
        <f>SUMIF($D$6:$D276,"DG",DX$6:DX276)</f>
        <v>0</v>
      </c>
      <c r="DY296" s="156">
        <f>SUMIF($D$6:$D276,"DG",DY$6:DY276)</f>
        <v>0</v>
      </c>
      <c r="DZ296" s="156">
        <f>SUMIF($D$6:$D276,"DG",DZ$6:DZ276)</f>
        <v>0</v>
      </c>
      <c r="EA296" s="156">
        <f>SUMIF($D$6:$D276,"DG",EA$6:EA276)</f>
        <v>0</v>
      </c>
      <c r="EB296" s="156">
        <f>SUMIF($D$6:$D276,"DG",EB$6:EB276)</f>
        <v>0</v>
      </c>
      <c r="EC296" s="156">
        <f>SUMIF($D$6:$D276,"DG",EC$6:EC276)</f>
        <v>0</v>
      </c>
      <c r="ED296" s="156">
        <f>SUMIF($D$6:$D276,"DG",ED$6:ED276)</f>
        <v>0</v>
      </c>
      <c r="EE296" s="156">
        <f>SUMIF($D$6:$D276,"DG",EE$6:EE276)</f>
        <v>0</v>
      </c>
      <c r="EF296" s="156">
        <f>SUMIF($D$6:$D276,"DG",EF$6:EF276)</f>
        <v>0</v>
      </c>
      <c r="EG296" s="156">
        <f>SUMIF($D$6:$D276,"DG",EG$6:EG276)</f>
        <v>0</v>
      </c>
      <c r="EH296" s="156">
        <f>SUMIF($D$6:$D276,"DG",EH$6:EH276)</f>
        <v>0</v>
      </c>
      <c r="EI296" s="156">
        <f>SUMIF($D$6:$D276,"DG",EI$6:EI276)</f>
        <v>0</v>
      </c>
      <c r="EJ296" s="156">
        <f>SUMIF($D$6:$D276,"DG",EJ$6:EJ276)</f>
        <v>0</v>
      </c>
      <c r="EK296" s="156">
        <f>SUMIF($D$6:$D276,"DG",EK$6:EK276)</f>
        <v>0</v>
      </c>
      <c r="EL296" s="156">
        <f>SUMIF($D$6:$D276,"DG",EL$6:EL276)</f>
        <v>0</v>
      </c>
      <c r="EM296" s="156">
        <f>SUMIF($D$6:$D276,"DG",EM$6:EM276)</f>
        <v>0</v>
      </c>
      <c r="EN296" s="156">
        <f>SUMIF($D$6:$D276,"DG",EN$6:EN276)</f>
        <v>0</v>
      </c>
      <c r="EO296" s="156">
        <f>SUMIF($D$6:$D276,"DG",EO$6:EO276)</f>
        <v>0</v>
      </c>
      <c r="EP296" s="156">
        <f>SUMIF($D$6:$D276,"DG",EP$6:EP276)</f>
        <v>0</v>
      </c>
      <c r="EQ296" s="156">
        <f>SUMIF($D$6:$D276,"DG",EQ$6:EQ276)</f>
        <v>0</v>
      </c>
      <c r="ER296" s="156">
        <f>SUMIF($D$6:$D276,"DG",ER$6:ER276)</f>
        <v>0</v>
      </c>
      <c r="ES296" s="156">
        <f>SUMIF($D$6:$D276,"DG",ES$6:ES276)</f>
        <v>0</v>
      </c>
      <c r="ET296" s="156">
        <f>SUMIF($D$6:$D276,"DG",ET$6:ET276)</f>
        <v>0</v>
      </c>
      <c r="EU296" s="156">
        <f>SUMIF($D$6:$D276,"DG",EU$6:EU276)</f>
        <v>0</v>
      </c>
      <c r="EV296" s="156">
        <f>SUMIF($D$6:$D276,"DG",EV$6:EV276)</f>
        <v>0</v>
      </c>
      <c r="EW296" s="156">
        <f>SUMIF($D$6:$D276,"DG",EW$6:EW276)</f>
        <v>0</v>
      </c>
      <c r="EX296" s="156">
        <f>SUMIF($D$6:$D276,"DG",EX$6:EX276)</f>
        <v>0</v>
      </c>
      <c r="EY296" s="156">
        <f>SUMIF($D$6:$D276,"DG",EY$6:EY276)</f>
        <v>0</v>
      </c>
      <c r="EZ296" s="156">
        <f>SUMIF($D$6:$D276,"DG",EZ$6:EZ276)</f>
        <v>0</v>
      </c>
      <c r="FA296" s="156">
        <f>SUMIF($D$6:$D276,"DG",FA$6:FA276)</f>
        <v>0</v>
      </c>
      <c r="FB296" s="156">
        <f>SUMIF($D$6:$D276,"DG",FB$6:FB276)</f>
        <v>0</v>
      </c>
      <c r="FC296" s="156">
        <f>SUMIF($D$6:$D276,"DG",FC$6:FC276)</f>
        <v>0</v>
      </c>
      <c r="FD296" s="156">
        <f>SUMIF($D$6:$D276,"DG",FD$6:FD276)</f>
        <v>0</v>
      </c>
      <c r="FE296" s="156">
        <f>SUMIF($D$6:$D276,"DG",FE$6:FE276)</f>
        <v>0</v>
      </c>
      <c r="FF296" s="156">
        <f>SUMIF($D$6:$D276,"DG",FF$6:FF276)</f>
        <v>0</v>
      </c>
      <c r="FG296" s="127"/>
      <c r="FM296" s="5"/>
    </row>
    <row r="297" spans="1:169" s="12" customFormat="1" ht="17.55" hidden="1" customHeight="1">
      <c r="B297" s="22"/>
      <c r="E297" s="22"/>
      <c r="G297" s="157" t="s">
        <v>33</v>
      </c>
      <c r="H297" s="156">
        <f>SUMIF($D$6:$D276,"GBM",H$6:H276)</f>
        <v>0</v>
      </c>
      <c r="I297" s="156">
        <f>SUMIF($D$6:$D276,"GBM",I$6:I276)</f>
        <v>0</v>
      </c>
      <c r="J297" s="156">
        <f>SUMIF($D$6:$D276,"GBM",J$6:J276)</f>
        <v>0</v>
      </c>
      <c r="K297" s="156">
        <f>SUMIF($D$6:$D276,"GBM",K$6:K276)</f>
        <v>0</v>
      </c>
      <c r="L297" s="156">
        <f>SUMIF($D$6:$D276,"GBM",L$6:L276)</f>
        <v>0</v>
      </c>
      <c r="M297" s="156">
        <f>SUMIF($D$6:$D276,"GBM",M$6:M276)</f>
        <v>0</v>
      </c>
      <c r="N297" s="156">
        <f>SUMIF($D$6:$D276,"GBM",N$6:N276)</f>
        <v>0</v>
      </c>
      <c r="O297" s="156">
        <f>SUMIF($D$6:$D276,"GBM",O$6:O276)</f>
        <v>0</v>
      </c>
      <c r="P297" s="156">
        <f>SUMIF($D$6:$D276,"GBM",P$6:P276)</f>
        <v>0</v>
      </c>
      <c r="Q297" s="156">
        <f>SUMIF($D$6:$D276,"GBM",Q$6:Q276)</f>
        <v>0</v>
      </c>
      <c r="R297" s="156">
        <f>SUMIF($D$6:$D276,"GBM",R$6:R276)</f>
        <v>0</v>
      </c>
      <c r="S297" s="156">
        <f>SUMIF($D$6:$D276,"GBM",S$6:S276)</f>
        <v>0</v>
      </c>
      <c r="T297" s="156">
        <f>SUMIF($D$6:$D276,"GBM",T$6:T276)</f>
        <v>0</v>
      </c>
      <c r="U297" s="156">
        <f>SUMIF($D$6:$D276,"GBM",U$6:U276)</f>
        <v>0</v>
      </c>
      <c r="V297" s="156">
        <f>SUMIF($D$6:$D276,"GBM",V$6:V276)</f>
        <v>0</v>
      </c>
      <c r="W297" s="156">
        <f>SUMIF($D$6:$D276,"GBM",W$6:W276)</f>
        <v>0</v>
      </c>
      <c r="X297" s="156">
        <f>SUMIF($D$6:$D276,"GBM",X$6:X276)</f>
        <v>0</v>
      </c>
      <c r="Y297" s="156">
        <f>SUMIF($D$6:$D276,"GBM",Y$6:Y276)</f>
        <v>0</v>
      </c>
      <c r="Z297" s="156">
        <f>SUMIF($D$6:$D276,"GBM",Z$6:Z276)</f>
        <v>2</v>
      </c>
      <c r="AA297" s="156">
        <f>SUMIF($D$6:$D276,"GBM",AA$6:AA276)</f>
        <v>0</v>
      </c>
      <c r="AB297" s="156">
        <f>SUMIF($D$6:$D276,"GBM",AB$6:AB276)</f>
        <v>11</v>
      </c>
      <c r="AC297" s="156">
        <f>SUMIF($D$6:$D276,"GBM",AC$6:AC276)</f>
        <v>1160</v>
      </c>
      <c r="AD297" s="156">
        <f>SUMIF($D$6:$D276,"GBM",AD$6:AD276)</f>
        <v>0</v>
      </c>
      <c r="AE297" s="156">
        <f>SUMIF($D$6:$D276,"GBM",AE$6:AE276)</f>
        <v>0</v>
      </c>
      <c r="AF297" s="156">
        <f>SUMIF($D$6:$D276,"GBM",AF$6:AF276)</f>
        <v>0</v>
      </c>
      <c r="AG297" s="156">
        <f>SUMIF($D$6:$D276,"GBM",AG$6:AG276)</f>
        <v>0</v>
      </c>
      <c r="AH297" s="156">
        <f>SUMIF($D$6:$D276,"GBM",AH$6:AH276)</f>
        <v>7</v>
      </c>
      <c r="AI297" s="156">
        <f>SUMIF($D$6:$D276,"GBM",AI$6:AI276)</f>
        <v>0</v>
      </c>
      <c r="AJ297" s="156">
        <f>SUMIF($D$6:$D276,"GBM",AJ$6:AJ276)</f>
        <v>0</v>
      </c>
      <c r="AK297" s="156">
        <f>SUMIF($D$6:$D276,"GBM",AK$6:AK276)</f>
        <v>0</v>
      </c>
      <c r="AL297" s="156">
        <f>SUMIF($D$6:$D276,"GBM",AL$6:AL276)</f>
        <v>0</v>
      </c>
      <c r="AM297" s="156">
        <f>SUMIF($D$6:$D276,"GBM",AM$6:AM276)</f>
        <v>0</v>
      </c>
      <c r="AN297" s="156">
        <f>SUMIF($D$6:$D276,"GBM",AN$6:AN276)</f>
        <v>0</v>
      </c>
      <c r="AO297" s="156">
        <f>SUMIF($D$6:$D276,"GBM",AO$6:AO276)</f>
        <v>2700</v>
      </c>
      <c r="AP297" s="156">
        <f>SUMIF($D$6:$D276,"GBM",AP$6:AP276)</f>
        <v>0</v>
      </c>
      <c r="AQ297" s="156">
        <f>SUMIF($D$6:$D276,"GBM",AQ$6:AQ276)</f>
        <v>0</v>
      </c>
      <c r="AR297" s="156">
        <f>SUMIF($D$6:$D276,"GBM",AR$6:AR276)</f>
        <v>0</v>
      </c>
      <c r="AS297" s="156">
        <f>SUMIF($D$6:$D276,"GBM",AS$6:AS276)</f>
        <v>1</v>
      </c>
      <c r="AT297" s="156">
        <f>SUMIF($D$6:$D276,"GBM",AT$6:AT276)</f>
        <v>19050</v>
      </c>
      <c r="AU297" s="156">
        <f>SUMIF($D$6:$D276,"GBM",AU$6:AU276)</f>
        <v>0</v>
      </c>
      <c r="AV297" s="156">
        <f>SUMIF($D$6:$D276,"GBM",AV$6:AV276)</f>
        <v>0</v>
      </c>
      <c r="AW297" s="156">
        <f>SUMIF($D$6:$D276,"GBM",AW$6:AW276)</f>
        <v>1</v>
      </c>
      <c r="AX297" s="156">
        <f>SUMIF($D$6:$D276,"GBM",AX$6:AX276)</f>
        <v>0</v>
      </c>
      <c r="AY297" s="156">
        <f>SUMIF($D$6:$D276,"GBM",AY$6:AY276)</f>
        <v>0</v>
      </c>
      <c r="AZ297" s="156">
        <f>SUMIF($D$6:$D276,"GBM",AZ$6:AZ276)</f>
        <v>0</v>
      </c>
      <c r="BA297" s="156">
        <f>SUMIF($D$6:$D276,"GBM",BA$6:BA276)</f>
        <v>0</v>
      </c>
      <c r="BB297" s="156">
        <f>SUMIF($D$6:$D276,"GBM",BB$6:BB276)</f>
        <v>0</v>
      </c>
      <c r="BC297" s="156">
        <f>SUMIF($D$6:$D276,"GBM",BC$6:BC276)</f>
        <v>0</v>
      </c>
      <c r="BD297" s="156">
        <f>SUMIF($D$6:$D276,"GBM",BD$6:BD276)</f>
        <v>13500</v>
      </c>
      <c r="BE297" s="156">
        <f>SUMIF($D$6:$D276,"GBM",BE$6:BE276)</f>
        <v>0</v>
      </c>
      <c r="BF297" s="156">
        <f>SUMIF($D$6:$D276,"GBM",BF$6:BF276)</f>
        <v>2</v>
      </c>
      <c r="BG297" s="156">
        <f>SUMIF($D$6:$D276,"GBM",BG$6:BG276)</f>
        <v>0</v>
      </c>
      <c r="BH297" s="156">
        <f>SUMIF($D$6:$D276,"GBM",BH$6:BH276)</f>
        <v>0</v>
      </c>
      <c r="BI297" s="156">
        <f>SUMIF($D$6:$D276,"GBM",BI$6:BI276)</f>
        <v>0</v>
      </c>
      <c r="BJ297" s="156">
        <f>SUMIF($D$6:$D276,"GBM",BJ$6:BJ276)</f>
        <v>0</v>
      </c>
      <c r="BK297" s="156">
        <f>SUMIF($D$6:$D276,"GBM",BK$6:BK276)</f>
        <v>0</v>
      </c>
      <c r="BL297" s="156">
        <f>SUMIF($D$6:$D276,"GBM",BL$6:BL276)</f>
        <v>0</v>
      </c>
      <c r="BM297" s="156">
        <f>SUMIF($D$6:$D276,"GBM",BM$6:BM276)</f>
        <v>0</v>
      </c>
      <c r="BN297" s="156">
        <f>SUMIF($D$6:$D276,"GBM",BN$6:BN276)</f>
        <v>0</v>
      </c>
      <c r="BO297" s="156">
        <f>SUMIF($D$6:$D276,"GBM",BO$6:BO276)</f>
        <v>0</v>
      </c>
      <c r="BP297" s="156">
        <f>SUMIF($D$6:$D276,"GBM",BP$6:BP276)</f>
        <v>1800</v>
      </c>
      <c r="BQ297" s="156">
        <f>SUMIF($D$6:$D276,"GBM",BQ$6:BQ276)</f>
        <v>0</v>
      </c>
      <c r="BR297" s="156">
        <f>SUMIF($D$6:$D276,"GBM",BR$6:BR276)</f>
        <v>950</v>
      </c>
      <c r="BS297" s="156">
        <f>SUMIF($D$6:$D276,"GBM",BS$6:BS276)</f>
        <v>10000</v>
      </c>
      <c r="BT297" s="156">
        <f>SUMIF($D$6:$D276,"GBM",BT$6:BT276)</f>
        <v>1850</v>
      </c>
      <c r="BU297" s="156">
        <f>SUMIF($D$6:$D276,"GBM",BU$6:BU276)</f>
        <v>86</v>
      </c>
      <c r="BV297" s="156">
        <f>SUMIF($D$6:$D276,"GBM",BV$6:BV276)</f>
        <v>190</v>
      </c>
      <c r="BW297" s="156">
        <f>SUMIF($D$6:$D276,"GBM",BW$6:BW276)</f>
        <v>0</v>
      </c>
      <c r="BX297" s="156">
        <f>SUMIF($D$6:$D276,"GBM",BX$6:BX276)</f>
        <v>0</v>
      </c>
      <c r="BY297" s="156">
        <f>SUMIF($D$6:$D276,"GBM",BY$6:BY276)</f>
        <v>0</v>
      </c>
      <c r="BZ297" s="156">
        <f>SUMIF($D$6:$D276,"GBM",BZ$6:BZ276)</f>
        <v>0</v>
      </c>
      <c r="CA297" s="156">
        <f>SUMIF($D$6:$D276,"GBM",CA$6:CA276)</f>
        <v>0</v>
      </c>
      <c r="CB297" s="156">
        <f>SUMIF($D$6:$D276,"GBM",CB$6:CB276)</f>
        <v>2</v>
      </c>
      <c r="CC297" s="156">
        <f>SUMIF($D$6:$D276,"GBM",CC$6:CC276)</f>
        <v>4000</v>
      </c>
      <c r="CD297" s="156">
        <f>SUMIF($D$6:$D276,"GBM",CD$6:CD276)</f>
        <v>0</v>
      </c>
      <c r="CE297" s="156">
        <f>SUMIF($D$6:$D276,"GBM",CE$6:CE276)</f>
        <v>0</v>
      </c>
      <c r="CF297" s="156">
        <f>SUMIF($D$6:$D276,"GBM",CF$6:CF276)</f>
        <v>3600</v>
      </c>
      <c r="CG297" s="156">
        <f>SUMIF($D$6:$D276,"GBM",CG$6:CG276)</f>
        <v>330</v>
      </c>
      <c r="CH297" s="156">
        <f>SUMIF($D$6:$D276,"GBM",CH$6:CH276)</f>
        <v>0</v>
      </c>
      <c r="CI297" s="156">
        <f>SUMIF($D$6:$D276,"GBM",CI$6:CI276)</f>
        <v>185</v>
      </c>
      <c r="CJ297" s="156">
        <f>SUMIF($D$6:$D276,"GBM",CJ$6:CJ276)</f>
        <v>185</v>
      </c>
      <c r="CK297" s="156">
        <f>SUMIF($D$6:$D276,"GBM",CK$6:CK276)</f>
        <v>800</v>
      </c>
      <c r="CL297" s="156">
        <f>SUMIF($D$6:$D276,"GBM",CL$6:CL276)</f>
        <v>0</v>
      </c>
      <c r="CM297" s="156">
        <f>SUMIF($D$6:$D276,"GBM",CM$6:CM276)</f>
        <v>0</v>
      </c>
      <c r="CN297" s="156">
        <f>SUMIF($D$6:$D276,"GBM",CN$6:CN276)</f>
        <v>0</v>
      </c>
      <c r="CO297" s="156">
        <f>SUMIF($D$6:$D276,"GBM",CO$6:CO276)</f>
        <v>0</v>
      </c>
      <c r="CP297" s="156">
        <f>SUMIF($D$6:$D276,"GBM",CP$6:CP276)</f>
        <v>40</v>
      </c>
      <c r="CQ297" s="156">
        <f>SUMIF($D$6:$D276,"GBM",CQ$6:CQ276)</f>
        <v>0</v>
      </c>
      <c r="CR297" s="156">
        <f>SUMIF($D$6:$D276,"GBM",CR$6:CR276)</f>
        <v>40</v>
      </c>
      <c r="CS297" s="156">
        <f>SUMIF($D$6:$D276,"GBM",CS$6:CS276)</f>
        <v>0</v>
      </c>
      <c r="CT297" s="156">
        <f>SUMIF($D$6:$D276,"GBM",CT$6:CT276)</f>
        <v>0</v>
      </c>
      <c r="CU297" s="156">
        <f>SUMIF($D$6:$D276,"GBM",CU$6:CU276)</f>
        <v>0</v>
      </c>
      <c r="CV297" s="156">
        <f>SUMIF($D$6:$D276,"GBM",CV$6:CV276)</f>
        <v>0</v>
      </c>
      <c r="CW297" s="156">
        <f>SUMIF($D$6:$D276,"GBM",CW$6:CW276)</f>
        <v>0</v>
      </c>
      <c r="CX297" s="156">
        <f>SUMIF($D$6:$D276,"GBM",CX$6:CX276)</f>
        <v>0</v>
      </c>
      <c r="CY297" s="156">
        <f>SUMIF($D$6:$D276,"GBM",CY$6:CY276)</f>
        <v>0</v>
      </c>
      <c r="CZ297" s="156">
        <f>SUMIF($D$6:$D276,"GBM",CZ$6:CZ276)</f>
        <v>150</v>
      </c>
      <c r="DA297" s="156">
        <f>SUMIF($D$6:$D276,"GBM",DA$6:DA276)</f>
        <v>200</v>
      </c>
      <c r="DB297" s="156">
        <f>SUMIF($D$6:$D276,"GBM",DB$6:DB276)</f>
        <v>880</v>
      </c>
      <c r="DC297" s="156">
        <f>SUMIF($D$6:$D276,"GBM",DC$6:DC276)</f>
        <v>0</v>
      </c>
      <c r="DD297" s="156">
        <f>SUMIF($D$6:$D276,"GBM",DD$6:DD276)</f>
        <v>0</v>
      </c>
      <c r="DE297" s="156">
        <f>SUMIF($D$6:$D276,"GBM",DE$6:DE276)</f>
        <v>13</v>
      </c>
      <c r="DF297" s="156">
        <f>SUMIF($D$6:$D276,"GBM",DF$6:DF276)</f>
        <v>0</v>
      </c>
      <c r="DG297" s="156">
        <f>SUMIF($D$6:$D276,"GBM",DG$6:DG276)</f>
        <v>0</v>
      </c>
      <c r="DH297" s="156">
        <f>SUMIF($D$6:$D276,"GBM",DH$6:DH276)</f>
        <v>0</v>
      </c>
      <c r="DI297" s="156">
        <f>SUMIF($D$6:$D276,"GBM",DI$6:DI276)</f>
        <v>0</v>
      </c>
      <c r="DJ297" s="156">
        <f>SUMIF($D$6:$D276,"GBM",DJ$6:DJ276)</f>
        <v>0</v>
      </c>
      <c r="DK297" s="156">
        <f>SUMIF($D$6:$D276,"GBM",DK$6:DK276)</f>
        <v>64</v>
      </c>
      <c r="DL297" s="156">
        <f>SUMIF($D$6:$D276,"GBM",DL$6:DL276)</f>
        <v>20</v>
      </c>
      <c r="DM297" s="156">
        <f>SUMIF($D$6:$D276,"GBM",DM$6:DM276)</f>
        <v>0</v>
      </c>
      <c r="DN297" s="156">
        <f>SUMIF($D$6:$D276,"GBM",DN$6:DN276)</f>
        <v>0</v>
      </c>
      <c r="DO297" s="156">
        <f>SUMIF($D$6:$D276,"GBM",DO$6:DO276)</f>
        <v>0</v>
      </c>
      <c r="DP297" s="156">
        <f>SUMIF($D$6:$D276,"GBM",DP$6:DP276)</f>
        <v>0</v>
      </c>
      <c r="DQ297" s="156">
        <f>SUMIF($D$6:$D276,"GBM",DQ$6:DQ276)</f>
        <v>0</v>
      </c>
      <c r="DR297" s="156">
        <f>SUMIF($D$6:$D276,"GBM",DR$6:DR276)</f>
        <v>5760</v>
      </c>
      <c r="DS297" s="156">
        <f>SUMIF($D$6:$D276,"GBM",DS$6:DS276)</f>
        <v>0</v>
      </c>
      <c r="DT297" s="156">
        <f>SUMIF($D$6:$D276,"GBM",DT$6:DT276)</f>
        <v>0</v>
      </c>
      <c r="DU297" s="156">
        <f>SUMIF($D$6:$D276,"GBM",DU$6:DU276)</f>
        <v>0</v>
      </c>
      <c r="DV297" s="156">
        <f>SUMIF($D$6:$D276,"GBM",DV$6:DV276)</f>
        <v>0</v>
      </c>
      <c r="DW297" s="156">
        <f>SUMIF($D$6:$D276,"GBM",DW$6:DW276)</f>
        <v>0</v>
      </c>
      <c r="DX297" s="156">
        <f>SUMIF($D$6:$D276,"GBM",DX$6:DX276)</f>
        <v>4</v>
      </c>
      <c r="DY297" s="156">
        <f>SUMIF($D$6:$D276,"GBM",DY$6:DY276)</f>
        <v>0</v>
      </c>
      <c r="DZ297" s="156">
        <f>SUMIF($D$6:$D276,"GBM",DZ$6:DZ276)</f>
        <v>0</v>
      </c>
      <c r="EA297" s="156">
        <f>SUMIF($D$6:$D276,"GBM",EA$6:EA276)</f>
        <v>0</v>
      </c>
      <c r="EB297" s="156">
        <f>SUMIF($D$6:$D276,"GBM",EB$6:EB276)</f>
        <v>0</v>
      </c>
      <c r="EC297" s="156">
        <f>SUMIF($D$6:$D276,"GBM",EC$6:EC276)</f>
        <v>0</v>
      </c>
      <c r="ED297" s="156">
        <f>SUMIF($D$6:$D276,"GBM",ED$6:ED276)</f>
        <v>0</v>
      </c>
      <c r="EE297" s="156">
        <f>SUMIF($D$6:$D276,"GBM",EE$6:EE276)</f>
        <v>0</v>
      </c>
      <c r="EF297" s="156">
        <f>SUMIF($D$6:$D276,"GBM",EF$6:EF276)</f>
        <v>2</v>
      </c>
      <c r="EG297" s="156">
        <f>SUMIF($D$6:$D276,"GBM",EG$6:EG276)</f>
        <v>0</v>
      </c>
      <c r="EH297" s="156">
        <f>SUMIF($D$6:$D276,"GBM",EH$6:EH276)</f>
        <v>0</v>
      </c>
      <c r="EI297" s="156">
        <f>SUMIF($D$6:$D276,"GBM",EI$6:EI276)</f>
        <v>0</v>
      </c>
      <c r="EJ297" s="156">
        <f>SUMIF($D$6:$D276,"GBM",EJ$6:EJ276)</f>
        <v>0</v>
      </c>
      <c r="EK297" s="156">
        <f>SUMIF($D$6:$D276,"GBM",EK$6:EK276)</f>
        <v>0</v>
      </c>
      <c r="EL297" s="156">
        <f>SUMIF($D$6:$D276,"GBM",EL$6:EL276)</f>
        <v>0</v>
      </c>
      <c r="EM297" s="156">
        <f>SUMIF($D$6:$D276,"GBM",EM$6:EM276)</f>
        <v>900</v>
      </c>
      <c r="EN297" s="156">
        <f>SUMIF($D$6:$D276,"GBM",EN$6:EN276)</f>
        <v>0</v>
      </c>
      <c r="EO297" s="156">
        <f>SUMIF($D$6:$D276,"GBM",EO$6:EO276)</f>
        <v>0</v>
      </c>
      <c r="EP297" s="156">
        <f>SUMIF($D$6:$D276,"GBM",EP$6:EP276)</f>
        <v>2760</v>
      </c>
      <c r="EQ297" s="156">
        <f>SUMIF($D$6:$D276,"GBM",EQ$6:EQ276)</f>
        <v>400</v>
      </c>
      <c r="ER297" s="156">
        <f>SUMIF($D$6:$D276,"GBM",ER$6:ER276)</f>
        <v>0</v>
      </c>
      <c r="ES297" s="156">
        <f>SUMIF($D$6:$D276,"GBM",ES$6:ES276)</f>
        <v>4</v>
      </c>
      <c r="ET297" s="156">
        <f>SUMIF($D$6:$D276,"GBM",ET$6:ET276)</f>
        <v>76</v>
      </c>
      <c r="EU297" s="156">
        <f>SUMIF($D$6:$D276,"GBM",EU$6:EU276)</f>
        <v>12</v>
      </c>
      <c r="EV297" s="156">
        <f>SUMIF($D$6:$D276,"GBM",EV$6:EV276)</f>
        <v>0</v>
      </c>
      <c r="EW297" s="156">
        <f>SUMIF($D$6:$D276,"GBM",EW$6:EW276)</f>
        <v>0</v>
      </c>
      <c r="EX297" s="156">
        <f>SUMIF($D$6:$D276,"GBM",EX$6:EX276)</f>
        <v>4</v>
      </c>
      <c r="EY297" s="156">
        <f>SUMIF($D$6:$D276,"GBM",EY$6:EY276)</f>
        <v>0</v>
      </c>
      <c r="EZ297" s="156">
        <f>SUMIF($D$6:$D276,"GBM",EZ$6:EZ276)</f>
        <v>0</v>
      </c>
      <c r="FA297" s="156">
        <f>SUMIF($D$6:$D276,"GBM",FA$6:FA276)</f>
        <v>0</v>
      </c>
      <c r="FB297" s="156">
        <f>SUMIF($D$6:$D276,"GBM",FB$6:FB276)</f>
        <v>0</v>
      </c>
      <c r="FC297" s="156">
        <f>SUMIF($D$6:$D276,"GBM",FC$6:FC276)</f>
        <v>950</v>
      </c>
      <c r="FD297" s="156">
        <f>SUMIF($D$6:$D276,"GBM",FD$6:FD276)</f>
        <v>0</v>
      </c>
      <c r="FE297" s="156">
        <f>SUMIF($D$6:$D276,"GBM",FE$6:FE276)</f>
        <v>0</v>
      </c>
      <c r="FF297" s="156">
        <f>SUMIF($D$6:$D276,"GBM",FF$6:FF276)</f>
        <v>0</v>
      </c>
      <c r="FG297" s="126"/>
      <c r="FM297" s="5"/>
    </row>
    <row r="298" spans="1:169" s="12" customFormat="1" ht="17.55" hidden="1" customHeight="1">
      <c r="B298" s="22"/>
      <c r="E298" s="22"/>
      <c r="G298" s="157" t="s">
        <v>34</v>
      </c>
      <c r="H298" s="156">
        <f>SUMIF($D$6:$D276,"NP",H$6:H276)</f>
        <v>0</v>
      </c>
      <c r="I298" s="156">
        <f>SUMIF($D$6:$D276,"NP",I$6:I276)</f>
        <v>0</v>
      </c>
      <c r="J298" s="156">
        <f>SUMIF($D$6:$D276,"NP",J$6:J276)</f>
        <v>0</v>
      </c>
      <c r="K298" s="156">
        <f>SUMIF($D$6:$D276,"NP",K$6:K276)</f>
        <v>0</v>
      </c>
      <c r="L298" s="156">
        <f>SUMIF($D$6:$D276,"NP",L$6:L276)</f>
        <v>0</v>
      </c>
      <c r="M298" s="156">
        <f>SUMIF($D$6:$D276,"NP",M$6:M276)</f>
        <v>0</v>
      </c>
      <c r="N298" s="156">
        <f>SUMIF($D$6:$D276,"NP",N$6:N276)</f>
        <v>0</v>
      </c>
      <c r="O298" s="156">
        <f>SUMIF($D$6:$D276,"NP",O$6:O276)</f>
        <v>0</v>
      </c>
      <c r="P298" s="156">
        <f>SUMIF($D$6:$D276,"NP",P$6:P276)</f>
        <v>0</v>
      </c>
      <c r="Q298" s="156">
        <f>SUMIF($D$6:$D276,"NP",Q$6:Q276)</f>
        <v>0</v>
      </c>
      <c r="R298" s="156">
        <f>SUMIF($D$6:$D276,"NP",R$6:R276)</f>
        <v>0</v>
      </c>
      <c r="S298" s="156">
        <f>SUMIF($D$6:$D276,"NP",S$6:S276)</f>
        <v>0</v>
      </c>
      <c r="T298" s="156">
        <f>SUMIF($D$6:$D276,"NP",T$6:T276)</f>
        <v>0</v>
      </c>
      <c r="U298" s="156">
        <f>SUMIF($D$6:$D276,"NP",U$6:U276)</f>
        <v>0</v>
      </c>
      <c r="V298" s="156">
        <f>SUMIF($D$6:$D276,"NP",V$6:V276)</f>
        <v>0</v>
      </c>
      <c r="W298" s="156">
        <f>SUMIF($D$6:$D276,"NP",W$6:W276)</f>
        <v>0</v>
      </c>
      <c r="X298" s="156">
        <f>SUMIF($D$6:$D276,"NP",X$6:X276)</f>
        <v>0</v>
      </c>
      <c r="Y298" s="156">
        <f>SUMIF($D$6:$D276,"NP",Y$6:Y276)</f>
        <v>0</v>
      </c>
      <c r="Z298" s="156">
        <f>SUMIF($D$6:$D276,"NP",Z$6:Z276)</f>
        <v>0</v>
      </c>
      <c r="AA298" s="156">
        <f>SUMIF($D$6:$D276,"NP",AA$6:AA276)</f>
        <v>0</v>
      </c>
      <c r="AB298" s="156">
        <f>SUMIF($D$6:$D276,"NP",AB$6:AB276)</f>
        <v>0</v>
      </c>
      <c r="AC298" s="156">
        <f>SUMIF($D$6:$D276,"NP",AC$6:AC276)</f>
        <v>0</v>
      </c>
      <c r="AD298" s="156">
        <f>SUMIF($D$6:$D276,"NP",AD$6:AD276)</f>
        <v>0</v>
      </c>
      <c r="AE298" s="156">
        <f>SUMIF($D$6:$D276,"NP",AE$6:AE276)</f>
        <v>0</v>
      </c>
      <c r="AF298" s="156">
        <f>SUMIF($D$6:$D276,"NP",AF$6:AF276)</f>
        <v>0</v>
      </c>
      <c r="AG298" s="156">
        <f>SUMIF($D$6:$D276,"NP",AG$6:AG276)</f>
        <v>0</v>
      </c>
      <c r="AH298" s="156">
        <f>SUMIF($D$6:$D276,"NP",AH$6:AH276)</f>
        <v>0</v>
      </c>
      <c r="AI298" s="156">
        <f>SUMIF($D$6:$D276,"NP",AI$6:AI276)</f>
        <v>5</v>
      </c>
      <c r="AJ298" s="156">
        <f>SUMIF($D$6:$D276,"NP",AJ$6:AJ276)</f>
        <v>0</v>
      </c>
      <c r="AK298" s="156">
        <f>SUMIF($D$6:$D276,"NP",AK$6:AK276)</f>
        <v>0</v>
      </c>
      <c r="AL298" s="156">
        <f>SUMIF($D$6:$D276,"NP",AL$6:AL276)</f>
        <v>0</v>
      </c>
      <c r="AM298" s="156">
        <f>SUMIF($D$6:$D276,"NP",AM$6:AM276)</f>
        <v>0</v>
      </c>
      <c r="AN298" s="156">
        <f>SUMIF($D$6:$D276,"NP",AN$6:AN276)</f>
        <v>0</v>
      </c>
      <c r="AO298" s="156">
        <f>SUMIF($D$6:$D276,"NP",AO$6:AO276)</f>
        <v>0</v>
      </c>
      <c r="AP298" s="156">
        <f>SUMIF($D$6:$D276,"NP",AP$6:AP276)</f>
        <v>0</v>
      </c>
      <c r="AQ298" s="156">
        <f>SUMIF($D$6:$D276,"NP",AQ$6:AQ276)</f>
        <v>0</v>
      </c>
      <c r="AR298" s="156">
        <f>SUMIF($D$6:$D276,"NP",AR$6:AR276)</f>
        <v>0</v>
      </c>
      <c r="AS298" s="156">
        <f>SUMIF($D$6:$D276,"NP",AS$6:AS276)</f>
        <v>6</v>
      </c>
      <c r="AT298" s="156">
        <f>SUMIF($D$6:$D276,"NP",AT$6:AT276)</f>
        <v>4800</v>
      </c>
      <c r="AU298" s="156">
        <f>SUMIF($D$6:$D276,"NP",AU$6:AU276)</f>
        <v>0</v>
      </c>
      <c r="AV298" s="156">
        <f>SUMIF($D$6:$D276,"NP",AV$6:AV276)</f>
        <v>0</v>
      </c>
      <c r="AW298" s="156">
        <f>SUMIF($D$6:$D276,"NP",AW$6:AW276)</f>
        <v>1</v>
      </c>
      <c r="AX298" s="156">
        <f>SUMIF($D$6:$D276,"NP",AX$6:AX276)</f>
        <v>0</v>
      </c>
      <c r="AY298" s="156">
        <f>SUMIF($D$6:$D276,"NP",AY$6:AY276)</f>
        <v>0</v>
      </c>
      <c r="AZ298" s="156">
        <f>SUMIF($D$6:$D276,"NP",AZ$6:AZ276)</f>
        <v>0</v>
      </c>
      <c r="BA298" s="156">
        <f>SUMIF($D$6:$D276,"NP",BA$6:BA276)</f>
        <v>0</v>
      </c>
      <c r="BB298" s="156">
        <f>SUMIF($D$6:$D276,"NP",BB$6:BB276)</f>
        <v>0</v>
      </c>
      <c r="BC298" s="156">
        <f>SUMIF($D$6:$D276,"NP",BC$6:BC276)</f>
        <v>0</v>
      </c>
      <c r="BD298" s="156">
        <f>SUMIF($D$6:$D276,"NP",BD$6:BD276)</f>
        <v>0</v>
      </c>
      <c r="BE298" s="156">
        <f>SUMIF($D$6:$D276,"NP",BE$6:BE276)</f>
        <v>0</v>
      </c>
      <c r="BF298" s="156">
        <f>SUMIF($D$6:$D276,"NP",BF$6:BF276)</f>
        <v>0</v>
      </c>
      <c r="BG298" s="156">
        <f>SUMIF($D$6:$D276,"NP",BG$6:BG276)</f>
        <v>0</v>
      </c>
      <c r="BH298" s="156">
        <f>SUMIF($D$6:$D276,"NP",BH$6:BH276)</f>
        <v>0</v>
      </c>
      <c r="BI298" s="156">
        <f>SUMIF($D$6:$D276,"NP",BI$6:BI276)</f>
        <v>0</v>
      </c>
      <c r="BJ298" s="156">
        <f>SUMIF($D$6:$D276,"NP",BJ$6:BJ276)</f>
        <v>0</v>
      </c>
      <c r="BK298" s="156">
        <f>SUMIF($D$6:$D276,"NP",BK$6:BK276)</f>
        <v>0</v>
      </c>
      <c r="BL298" s="156">
        <f>SUMIF($D$6:$D276,"NP",BL$6:BL276)</f>
        <v>0</v>
      </c>
      <c r="BM298" s="156">
        <f>SUMIF($D$6:$D276,"NP",BM$6:BM276)</f>
        <v>0</v>
      </c>
      <c r="BN298" s="156">
        <f>SUMIF($D$6:$D276,"NP",BN$6:BN276)</f>
        <v>0</v>
      </c>
      <c r="BO298" s="156">
        <f>SUMIF($D$6:$D276,"NP",BO$6:BO276)</f>
        <v>0</v>
      </c>
      <c r="BP298" s="156">
        <f>SUMIF($D$6:$D276,"NP",BP$6:BP276)</f>
        <v>900</v>
      </c>
      <c r="BQ298" s="156">
        <f>SUMIF($D$6:$D276,"NP",BQ$6:BQ276)</f>
        <v>0</v>
      </c>
      <c r="BR298" s="156">
        <f>SUMIF($D$6:$D276,"NP",BR$6:BR276)</f>
        <v>0</v>
      </c>
      <c r="BS298" s="156">
        <f>SUMIF($D$6:$D276,"NP",BS$6:BS276)</f>
        <v>0</v>
      </c>
      <c r="BT298" s="156">
        <f>SUMIF($D$6:$D276,"NP",BT$6:BT276)</f>
        <v>1550</v>
      </c>
      <c r="BU298" s="156">
        <f>SUMIF($D$6:$D276,"NP",BU$6:BU276)</f>
        <v>0</v>
      </c>
      <c r="BV298" s="156">
        <f>SUMIF($D$6:$D276,"NP",BV$6:BV276)</f>
        <v>0</v>
      </c>
      <c r="BW298" s="156">
        <f>SUMIF($D$6:$D276,"NP",BW$6:BW276)</f>
        <v>0</v>
      </c>
      <c r="BX298" s="156">
        <f>SUMIF($D$6:$D276,"NP",BX$6:BX276)</f>
        <v>0</v>
      </c>
      <c r="BY298" s="156">
        <f>SUMIF($D$6:$D276,"NP",BY$6:BY276)</f>
        <v>0</v>
      </c>
      <c r="BZ298" s="156">
        <f>SUMIF($D$6:$D276,"NP",BZ$6:BZ276)</f>
        <v>0</v>
      </c>
      <c r="CA298" s="156">
        <f>SUMIF($D$6:$D276,"NP",CA$6:CA276)</f>
        <v>0</v>
      </c>
      <c r="CB298" s="156">
        <f>SUMIF($D$6:$D276,"NP",CB$6:CB276)</f>
        <v>0</v>
      </c>
      <c r="CC298" s="156">
        <f>SUMIF($D$6:$D276,"NP",CC$6:CC276)</f>
        <v>0</v>
      </c>
      <c r="CD298" s="156">
        <f>SUMIF($D$6:$D276,"NP",CD$6:CD276)</f>
        <v>0</v>
      </c>
      <c r="CE298" s="156">
        <f>SUMIF($D$6:$D276,"NP",CE$6:CE276)</f>
        <v>0</v>
      </c>
      <c r="CF298" s="156">
        <f>SUMIF($D$6:$D276,"NP",CF$6:CF276)</f>
        <v>470</v>
      </c>
      <c r="CG298" s="156">
        <f>SUMIF($D$6:$D276,"NP",CG$6:CG276)</f>
        <v>5</v>
      </c>
      <c r="CH298" s="156">
        <f>SUMIF($D$6:$D276,"NP",CH$6:CH276)</f>
        <v>0</v>
      </c>
      <c r="CI298" s="156">
        <f>SUMIF($D$6:$D276,"NP",CI$6:CI276)</f>
        <v>0</v>
      </c>
      <c r="CJ298" s="156">
        <f>SUMIF($D$6:$D276,"NP",CJ$6:CJ276)</f>
        <v>0</v>
      </c>
      <c r="CK298" s="156">
        <f>SUMIF($D$6:$D276,"NP",CK$6:CK276)</f>
        <v>0</v>
      </c>
      <c r="CL298" s="156">
        <f>SUMIF($D$6:$D276,"NP",CL$6:CL276)</f>
        <v>0</v>
      </c>
      <c r="CM298" s="156">
        <f>SUMIF($D$6:$D276,"NP",CM$6:CM276)</f>
        <v>0</v>
      </c>
      <c r="CN298" s="156">
        <f>SUMIF($D$6:$D276,"NP",CN$6:CN276)</f>
        <v>1200</v>
      </c>
      <c r="CO298" s="156">
        <f>SUMIF($D$6:$D276,"NP",CO$6:CO276)</f>
        <v>0</v>
      </c>
      <c r="CP298" s="156">
        <f>SUMIF($D$6:$D276,"NP",CP$6:CP276)</f>
        <v>67</v>
      </c>
      <c r="CQ298" s="156">
        <f>SUMIF($D$6:$D276,"NP",CQ$6:CQ276)</f>
        <v>14</v>
      </c>
      <c r="CR298" s="156">
        <f>SUMIF($D$6:$D276,"NP",CR$6:CR276)</f>
        <v>0</v>
      </c>
      <c r="CS298" s="156">
        <f>SUMIF($D$6:$D276,"NP",CS$6:CS276)</f>
        <v>5</v>
      </c>
      <c r="CT298" s="156">
        <f>SUMIF($D$6:$D276,"NP",CT$6:CT276)</f>
        <v>7</v>
      </c>
      <c r="CU298" s="156">
        <f>SUMIF($D$6:$D276,"NP",CU$6:CU276)</f>
        <v>0</v>
      </c>
      <c r="CV298" s="156">
        <f>SUMIF($D$6:$D276,"NP",CV$6:CV276)</f>
        <v>57</v>
      </c>
      <c r="CW298" s="156">
        <f>SUMIF($D$6:$D276,"NP",CW$6:CW276)</f>
        <v>0</v>
      </c>
      <c r="CX298" s="156">
        <f>SUMIF($D$6:$D276,"NP",CX$6:CX276)</f>
        <v>0</v>
      </c>
      <c r="CY298" s="156">
        <f>SUMIF($D$6:$D276,"NP",CY$6:CY276)</f>
        <v>0</v>
      </c>
      <c r="CZ298" s="156">
        <f>SUMIF($D$6:$D276,"NP",CZ$6:CZ276)</f>
        <v>0</v>
      </c>
      <c r="DA298" s="156">
        <f>SUMIF($D$6:$D276,"NP",DA$6:DA276)</f>
        <v>0</v>
      </c>
      <c r="DB298" s="156">
        <f>SUMIF($D$6:$D276,"NP",DB$6:DB276)</f>
        <v>0</v>
      </c>
      <c r="DC298" s="156">
        <f>SUMIF($D$6:$D276,"NP",DC$6:DC276)</f>
        <v>0</v>
      </c>
      <c r="DD298" s="156">
        <f>SUMIF($D$6:$D276,"NP",DD$6:DD276)</f>
        <v>0</v>
      </c>
      <c r="DE298" s="156">
        <f>SUMIF($D$6:$D276,"NP",DE$6:DE276)</f>
        <v>0</v>
      </c>
      <c r="DF298" s="156">
        <f>SUMIF($D$6:$D276,"NP",DF$6:DF276)</f>
        <v>87</v>
      </c>
      <c r="DG298" s="156">
        <f>SUMIF($D$6:$D276,"NP",DG$6:DG276)</f>
        <v>20</v>
      </c>
      <c r="DH298" s="156">
        <f>SUMIF($D$6:$D276,"NP",DH$6:DH276)</f>
        <v>10</v>
      </c>
      <c r="DI298" s="156">
        <f>SUMIF($D$6:$D276,"NP",DI$6:DI276)</f>
        <v>10</v>
      </c>
      <c r="DJ298" s="156">
        <f>SUMIF($D$6:$D276,"NP",DJ$6:DJ276)</f>
        <v>33</v>
      </c>
      <c r="DK298" s="156">
        <f>SUMIF($D$6:$D276,"NP",DK$6:DK276)</f>
        <v>0</v>
      </c>
      <c r="DL298" s="156">
        <f>SUMIF($D$6:$D276,"NP",DL$6:DL276)</f>
        <v>0</v>
      </c>
      <c r="DM298" s="156">
        <f>SUMIF($D$6:$D276,"NP",DM$6:DM276)</f>
        <v>0</v>
      </c>
      <c r="DN298" s="156">
        <f>SUMIF($D$6:$D276,"NP",DN$6:DN276)</f>
        <v>0</v>
      </c>
      <c r="DO298" s="156">
        <f>SUMIF($D$6:$D276,"NP",DO$6:DO276)</f>
        <v>0</v>
      </c>
      <c r="DP298" s="156">
        <f>SUMIF($D$6:$D276,"NP",DP$6:DP276)</f>
        <v>0</v>
      </c>
      <c r="DQ298" s="156">
        <f>SUMIF($D$6:$D276,"NP",DQ$6:DQ276)</f>
        <v>0</v>
      </c>
      <c r="DR298" s="156">
        <f>SUMIF($D$6:$D276,"NP",DR$6:DR276)</f>
        <v>0</v>
      </c>
      <c r="DS298" s="156">
        <f>SUMIF($D$6:$D276,"NP",DS$6:DS276)</f>
        <v>0</v>
      </c>
      <c r="DT298" s="156">
        <f>SUMIF($D$6:$D276,"NP",DT$6:DT276)</f>
        <v>0</v>
      </c>
      <c r="DU298" s="156">
        <f>SUMIF($D$6:$D276,"NP",DU$6:DU276)</f>
        <v>0</v>
      </c>
      <c r="DV298" s="156">
        <f>SUMIF($D$6:$D276,"NP",DV$6:DV276)</f>
        <v>0</v>
      </c>
      <c r="DW298" s="156">
        <f>SUMIF($D$6:$D276,"NP",DW$6:DW276)</f>
        <v>0</v>
      </c>
      <c r="DX298" s="156">
        <f>SUMIF($D$6:$D276,"NP",DX$6:DX276)</f>
        <v>0</v>
      </c>
      <c r="DY298" s="156">
        <f>SUMIF($D$6:$D276,"NP",DY$6:DY276)</f>
        <v>0</v>
      </c>
      <c r="DZ298" s="156">
        <f>SUMIF($D$6:$D276,"NP",DZ$6:DZ276)</f>
        <v>0</v>
      </c>
      <c r="EA298" s="156">
        <f>SUMIF($D$6:$D276,"NP",EA$6:EA276)</f>
        <v>0</v>
      </c>
      <c r="EB298" s="156">
        <f>SUMIF($D$6:$D276,"NP",EB$6:EB276)</f>
        <v>0</v>
      </c>
      <c r="EC298" s="156">
        <f>SUMIF($D$6:$D276,"NP",EC$6:EC276)</f>
        <v>0</v>
      </c>
      <c r="ED298" s="156">
        <f>SUMIF($D$6:$D276,"NP",ED$6:ED276)</f>
        <v>0</v>
      </c>
      <c r="EE298" s="156">
        <f>SUMIF($D$6:$D276,"NP",EE$6:EE276)</f>
        <v>0</v>
      </c>
      <c r="EF298" s="156">
        <f>SUMIF($D$6:$D276,"NP",EF$6:EF276)</f>
        <v>0</v>
      </c>
      <c r="EG298" s="156">
        <f>SUMIF($D$6:$D276,"NP",EG$6:EG276)</f>
        <v>0</v>
      </c>
      <c r="EH298" s="156">
        <f>SUMIF($D$6:$D276,"NP",EH$6:EH276)</f>
        <v>0</v>
      </c>
      <c r="EI298" s="156">
        <f>SUMIF($D$6:$D276,"NP",EI$6:EI276)</f>
        <v>0</v>
      </c>
      <c r="EJ298" s="156">
        <f>SUMIF($D$6:$D276,"NP",EJ$6:EJ276)</f>
        <v>0</v>
      </c>
      <c r="EK298" s="156">
        <f>SUMIF($D$6:$D276,"NP",EK$6:EK276)</f>
        <v>0</v>
      </c>
      <c r="EL298" s="156">
        <f>SUMIF($D$6:$D276,"NP",EL$6:EL276)</f>
        <v>0</v>
      </c>
      <c r="EM298" s="156">
        <f>SUMIF($D$6:$D276,"NP",EM$6:EM276)</f>
        <v>0</v>
      </c>
      <c r="EN298" s="156">
        <f>SUMIF($D$6:$D276,"NP",EN$6:EN276)</f>
        <v>0</v>
      </c>
      <c r="EO298" s="156">
        <f>SUMIF($D$6:$D276,"NP",EO$6:EO276)</f>
        <v>0</v>
      </c>
      <c r="EP298" s="156">
        <f>SUMIF($D$6:$D276,"NP",EP$6:EP276)</f>
        <v>0</v>
      </c>
      <c r="EQ298" s="156">
        <f>SUMIF($D$6:$D276,"NP",EQ$6:EQ276)</f>
        <v>0</v>
      </c>
      <c r="ER298" s="156">
        <f>SUMIF($D$6:$D276,"NP",ER$6:ER276)</f>
        <v>0</v>
      </c>
      <c r="ES298" s="156">
        <f>SUMIF($D$6:$D276,"NP",ES$6:ES276)</f>
        <v>0</v>
      </c>
      <c r="ET298" s="156">
        <f>SUMIF($D$6:$D276,"NP",ET$6:ET276)</f>
        <v>0</v>
      </c>
      <c r="EU298" s="156">
        <f>SUMIF($D$6:$D276,"NP",EU$6:EU276)</f>
        <v>0</v>
      </c>
      <c r="EV298" s="156">
        <f>SUMIF($D$6:$D276,"NP",EV$6:EV276)</f>
        <v>0</v>
      </c>
      <c r="EW298" s="156">
        <f>SUMIF($D$6:$D276,"NP",EW$6:EW276)</f>
        <v>0</v>
      </c>
      <c r="EX298" s="156">
        <f>SUMIF($D$6:$D276,"NP",EX$6:EX276)</f>
        <v>0</v>
      </c>
      <c r="EY298" s="156">
        <f>SUMIF($D$6:$D276,"NP",EY$6:EY276)</f>
        <v>0</v>
      </c>
      <c r="EZ298" s="156">
        <f>SUMIF($D$6:$D276,"NP",EZ$6:EZ276)</f>
        <v>0</v>
      </c>
      <c r="FA298" s="156">
        <f>SUMIF($D$6:$D276,"NP",FA$6:FA276)</f>
        <v>0</v>
      </c>
      <c r="FB298" s="156">
        <f>SUMIF($D$6:$D276,"NP",FB$6:FB276)</f>
        <v>0</v>
      </c>
      <c r="FC298" s="156">
        <f>SUMIF($D$6:$D276,"NP",FC$6:FC276)</f>
        <v>0</v>
      </c>
      <c r="FD298" s="156">
        <f>SUMIF($D$6:$D276,"NP",FD$6:FD276)</f>
        <v>0</v>
      </c>
      <c r="FE298" s="156">
        <f>SUMIF($D$6:$D276,"NP",FE$6:FE276)</f>
        <v>0</v>
      </c>
      <c r="FF298" s="156">
        <f>SUMIF($D$6:$D276,"NP",FF$6:FF276)</f>
        <v>0</v>
      </c>
      <c r="FG298" s="126"/>
      <c r="FM298" s="5"/>
    </row>
    <row r="299" spans="1:169" s="12" customFormat="1" ht="17.55" hidden="1" customHeight="1">
      <c r="B299" s="22"/>
      <c r="E299" s="22"/>
      <c r="G299" s="157" t="s">
        <v>35</v>
      </c>
      <c r="H299" s="156">
        <f>SUMIF($D$6:$D276,"WTT",H$6:H276)</f>
        <v>0</v>
      </c>
      <c r="I299" s="156">
        <f>SUMIF($D$6:$D276,"WTT",I$6:I276)</f>
        <v>0</v>
      </c>
      <c r="J299" s="156">
        <f>SUMIF($D$6:$D276,"WTT",J$6:J276)</f>
        <v>0</v>
      </c>
      <c r="K299" s="156">
        <f>SUMIF($D$6:$D276,"WTT",K$6:K276)</f>
        <v>0</v>
      </c>
      <c r="L299" s="156">
        <f>SUMIF($D$6:$D276,"WTT",L$6:L276)</f>
        <v>0</v>
      </c>
      <c r="M299" s="156">
        <f>SUMIF($D$6:$D276,"WTT",M$6:M276)</f>
        <v>0</v>
      </c>
      <c r="N299" s="156">
        <f>SUMIF($D$6:$D276,"WTT",N$6:N276)</f>
        <v>0</v>
      </c>
      <c r="O299" s="156">
        <f>SUMIF($D$6:$D276,"WTT",O$6:O276)</f>
        <v>0</v>
      </c>
      <c r="P299" s="156">
        <f>SUMIF($D$6:$D276,"WTT",P$6:P276)</f>
        <v>0</v>
      </c>
      <c r="Q299" s="156">
        <f>SUMIF($D$6:$D276,"WTT",Q$6:Q276)</f>
        <v>0</v>
      </c>
      <c r="R299" s="156">
        <f>SUMIF($D$6:$D276,"WTT",R$6:R276)</f>
        <v>0</v>
      </c>
      <c r="S299" s="156">
        <f>SUMIF($D$6:$D276,"WTT",S$6:S276)</f>
        <v>0</v>
      </c>
      <c r="T299" s="156">
        <f>SUMIF($D$6:$D276,"WTT",T$6:T276)</f>
        <v>0</v>
      </c>
      <c r="U299" s="156">
        <f>SUMIF($D$6:$D276,"WTT",U$6:U276)</f>
        <v>0</v>
      </c>
      <c r="V299" s="156">
        <f>SUMIF($D$6:$D276,"WTT",V$6:V276)</f>
        <v>0</v>
      </c>
      <c r="W299" s="156">
        <f>SUMIF($D$6:$D276,"WTT",W$6:W276)</f>
        <v>0</v>
      </c>
      <c r="X299" s="156">
        <f>SUMIF($D$6:$D276,"WTT",X$6:X276)</f>
        <v>0</v>
      </c>
      <c r="Y299" s="156">
        <f>SUMIF($D$6:$D276,"WTT",Y$6:Y276)</f>
        <v>0</v>
      </c>
      <c r="Z299" s="156">
        <f>SUMIF($D$6:$D276,"WTT",Z$6:Z276)</f>
        <v>0</v>
      </c>
      <c r="AA299" s="156">
        <f>SUMIF($D$6:$D276,"WTT",AA$6:AA276)</f>
        <v>0</v>
      </c>
      <c r="AB299" s="156">
        <f>SUMIF($D$6:$D276,"WTT",AB$6:AB276)</f>
        <v>0</v>
      </c>
      <c r="AC299" s="156">
        <f>SUMIF($D$6:$D276,"WTT",AC$6:AC276)</f>
        <v>0</v>
      </c>
      <c r="AD299" s="156">
        <f>SUMIF($D$6:$D276,"WTT",AD$6:AD276)</f>
        <v>0</v>
      </c>
      <c r="AE299" s="156">
        <f>SUMIF($D$6:$D276,"WTT",AE$6:AE276)</f>
        <v>0</v>
      </c>
      <c r="AF299" s="156">
        <f>SUMIF($D$6:$D276,"WTT",AF$6:AF276)</f>
        <v>0</v>
      </c>
      <c r="AG299" s="156">
        <f>SUMIF($D$6:$D276,"WTT",AG$6:AG276)</f>
        <v>0</v>
      </c>
      <c r="AH299" s="156">
        <f>SUMIF($D$6:$D276,"WTT",AH$6:AH276)</f>
        <v>0</v>
      </c>
      <c r="AI299" s="156">
        <f>SUMIF($D$6:$D276,"WTT",AI$6:AI276)</f>
        <v>0</v>
      </c>
      <c r="AJ299" s="156">
        <f>SUMIF($D$6:$D276,"WTT",AJ$6:AJ276)</f>
        <v>0</v>
      </c>
      <c r="AK299" s="156">
        <f>SUMIF($D$6:$D276,"WTT",AK$6:AK276)</f>
        <v>0</v>
      </c>
      <c r="AL299" s="156">
        <f>SUMIF($D$6:$D276,"WTT",AL$6:AL276)</f>
        <v>0</v>
      </c>
      <c r="AM299" s="156">
        <f>SUMIF($D$6:$D276,"WTT",AM$6:AM276)</f>
        <v>0</v>
      </c>
      <c r="AN299" s="156">
        <f>SUMIF($D$6:$D276,"WTT",AN$6:AN276)</f>
        <v>0</v>
      </c>
      <c r="AO299" s="156">
        <f>SUMIF($D$6:$D276,"WTT",AO$6:AO276)</f>
        <v>0</v>
      </c>
      <c r="AP299" s="156">
        <f>SUMIF($D$6:$D276,"WTT",AP$6:AP276)</f>
        <v>0</v>
      </c>
      <c r="AQ299" s="156">
        <f>SUMIF($D$6:$D276,"WTT",AQ$6:AQ276)</f>
        <v>0</v>
      </c>
      <c r="AR299" s="156">
        <f>SUMIF($D$6:$D276,"WTT",AR$6:AR276)</f>
        <v>0</v>
      </c>
      <c r="AS299" s="156">
        <f>SUMIF($D$6:$D276,"WTT",AS$6:AS276)</f>
        <v>0</v>
      </c>
      <c r="AT299" s="156">
        <f>SUMIF($D$6:$D276,"WTT",AT$6:AT276)</f>
        <v>0</v>
      </c>
      <c r="AU299" s="156">
        <f>SUMIF($D$6:$D276,"WTT",AU$6:AU276)</f>
        <v>0</v>
      </c>
      <c r="AV299" s="156">
        <f>SUMIF($D$6:$D276,"WTT",AV$6:AV276)</f>
        <v>0</v>
      </c>
      <c r="AW299" s="156">
        <f>SUMIF($D$6:$D276,"WTT",AW$6:AW276)</f>
        <v>0</v>
      </c>
      <c r="AX299" s="156">
        <f>SUMIF($D$6:$D276,"WTT",AX$6:AX276)</f>
        <v>0</v>
      </c>
      <c r="AY299" s="156">
        <f>SUMIF($D$6:$D276,"WTT",AY$6:AY276)</f>
        <v>0</v>
      </c>
      <c r="AZ299" s="156">
        <f>SUMIF($D$6:$D276,"WTT",AZ$6:AZ276)</f>
        <v>0</v>
      </c>
      <c r="BA299" s="156">
        <f>SUMIF($D$6:$D276,"WTT",BA$6:BA276)</f>
        <v>0</v>
      </c>
      <c r="BB299" s="156">
        <f>SUMIF($D$6:$D276,"WTT",BB$6:BB276)</f>
        <v>0</v>
      </c>
      <c r="BC299" s="156">
        <f>SUMIF($D$6:$D276,"WTT",BC$6:BC276)</f>
        <v>0</v>
      </c>
      <c r="BD299" s="156">
        <f>SUMIF($D$6:$D276,"WTT",BD$6:BD276)</f>
        <v>0</v>
      </c>
      <c r="BE299" s="156">
        <f>SUMIF($D$6:$D276,"WTT",BE$6:BE276)</f>
        <v>0</v>
      </c>
      <c r="BF299" s="156">
        <f>SUMIF($D$6:$D276,"WTT",BF$6:BF276)</f>
        <v>0</v>
      </c>
      <c r="BG299" s="156">
        <f>SUMIF($D$6:$D276,"WTT",BG$6:BG276)</f>
        <v>0</v>
      </c>
      <c r="BH299" s="156">
        <f>SUMIF($D$6:$D276,"WTT",BH$6:BH276)</f>
        <v>0</v>
      </c>
      <c r="BI299" s="156">
        <f>SUMIF($D$6:$D276,"WTT",BI$6:BI276)</f>
        <v>0</v>
      </c>
      <c r="BJ299" s="156">
        <f>SUMIF($D$6:$D276,"WTT",BJ$6:BJ276)</f>
        <v>0</v>
      </c>
      <c r="BK299" s="156">
        <f>SUMIF($D$6:$D276,"WTT",BK$6:BK276)</f>
        <v>0</v>
      </c>
      <c r="BL299" s="156">
        <f>SUMIF($D$6:$D276,"WTT",BL$6:BL276)</f>
        <v>0</v>
      </c>
      <c r="BM299" s="156">
        <f>SUMIF($D$6:$D276,"WTT",BM$6:BM276)</f>
        <v>0</v>
      </c>
      <c r="BN299" s="156">
        <f>SUMIF($D$6:$D276,"WTT",BN$6:BN276)</f>
        <v>0</v>
      </c>
      <c r="BO299" s="156">
        <f>SUMIF($D$6:$D276,"WTT",BO$6:BO276)</f>
        <v>0</v>
      </c>
      <c r="BP299" s="156">
        <f>SUMIF($D$6:$D276,"WTT",BP$6:BP276)</f>
        <v>0</v>
      </c>
      <c r="BQ299" s="156">
        <f>SUMIF($D$6:$D276,"WTT",BQ$6:BQ276)</f>
        <v>0</v>
      </c>
      <c r="BR299" s="156">
        <f>SUMIF($D$6:$D276,"WTT",BR$6:BR276)</f>
        <v>0</v>
      </c>
      <c r="BS299" s="156">
        <f>SUMIF($D$6:$D276,"WTT",BS$6:BS276)</f>
        <v>0</v>
      </c>
      <c r="BT299" s="156">
        <f>SUMIF($D$6:$D276,"WTT",BT$6:BT276)</f>
        <v>0</v>
      </c>
      <c r="BU299" s="156">
        <f>SUMIF($D$6:$D276,"WTT",BU$6:BU276)</f>
        <v>0</v>
      </c>
      <c r="BV299" s="156">
        <f>SUMIF($D$6:$D276,"WTT",BV$6:BV276)</f>
        <v>0</v>
      </c>
      <c r="BW299" s="156">
        <f>SUMIF($D$6:$D276,"WTT",BW$6:BW276)</f>
        <v>0</v>
      </c>
      <c r="BX299" s="156">
        <f>SUMIF($D$6:$D276,"WTT",BX$6:BX276)</f>
        <v>0</v>
      </c>
      <c r="BY299" s="156">
        <f>SUMIF($D$6:$D276,"WTT",BY$6:BY276)</f>
        <v>0</v>
      </c>
      <c r="BZ299" s="156">
        <f>SUMIF($D$6:$D276,"WTT",BZ$6:BZ276)</f>
        <v>0</v>
      </c>
      <c r="CA299" s="156">
        <f>SUMIF($D$6:$D276,"WTT",CA$6:CA276)</f>
        <v>0</v>
      </c>
      <c r="CB299" s="156">
        <f>SUMIF($D$6:$D276,"WTT",CB$6:CB276)</f>
        <v>0</v>
      </c>
      <c r="CC299" s="156">
        <f>SUMIF($D$6:$D276,"WTT",CC$6:CC276)</f>
        <v>0</v>
      </c>
      <c r="CD299" s="156">
        <f>SUMIF($D$6:$D276,"WTT",CD$6:CD276)</f>
        <v>0</v>
      </c>
      <c r="CE299" s="156">
        <f>SUMIF($D$6:$D276,"WTT",CE$6:CE276)</f>
        <v>0</v>
      </c>
      <c r="CF299" s="156">
        <f>SUMIF($D$6:$D276,"WTT",CF$6:CF276)</f>
        <v>0</v>
      </c>
      <c r="CG299" s="156">
        <f>SUMIF($D$6:$D276,"WTT",CG$6:CG276)</f>
        <v>0</v>
      </c>
      <c r="CH299" s="156">
        <f>SUMIF($D$6:$D276,"WTT",CH$6:CH276)</f>
        <v>0</v>
      </c>
      <c r="CI299" s="156">
        <f>SUMIF($D$6:$D276,"WTT",CI$6:CI276)</f>
        <v>0</v>
      </c>
      <c r="CJ299" s="156">
        <f>SUMIF($D$6:$D276,"WTT",CJ$6:CJ276)</f>
        <v>0</v>
      </c>
      <c r="CK299" s="156">
        <f>SUMIF($D$6:$D276,"WTT",CK$6:CK276)</f>
        <v>0</v>
      </c>
      <c r="CL299" s="156">
        <f>SUMIF($D$6:$D276,"WTT",CL$6:CL276)</f>
        <v>0</v>
      </c>
      <c r="CM299" s="156">
        <f>SUMIF($D$6:$D276,"WTT",CM$6:CM276)</f>
        <v>0</v>
      </c>
      <c r="CN299" s="156">
        <f>SUMIF($D$6:$D276,"WTT",CN$6:CN276)</f>
        <v>0</v>
      </c>
      <c r="CO299" s="156">
        <f>SUMIF($D$6:$D276,"WTT",CO$6:CO276)</f>
        <v>0</v>
      </c>
      <c r="CP299" s="156">
        <f>SUMIF($D$6:$D276,"WTT",CP$6:CP276)</f>
        <v>0</v>
      </c>
      <c r="CQ299" s="156">
        <f>SUMIF($D$6:$D276,"WTT",CQ$6:CQ276)</f>
        <v>0</v>
      </c>
      <c r="CR299" s="156">
        <f>SUMIF($D$6:$D276,"WTT",CR$6:CR276)</f>
        <v>0</v>
      </c>
      <c r="CS299" s="156">
        <f>SUMIF($D$6:$D276,"WTT",CS$6:CS276)</f>
        <v>0</v>
      </c>
      <c r="CT299" s="156">
        <f>SUMIF($D$6:$D276,"WTT",CT$6:CT276)</f>
        <v>0</v>
      </c>
      <c r="CU299" s="156">
        <f>SUMIF($D$6:$D276,"WTT",CU$6:CU276)</f>
        <v>0</v>
      </c>
      <c r="CV299" s="156">
        <f>SUMIF($D$6:$D276,"WTT",CV$6:CV276)</f>
        <v>0</v>
      </c>
      <c r="CW299" s="156">
        <f>SUMIF($D$6:$D276,"WTT",CW$6:CW276)</f>
        <v>0</v>
      </c>
      <c r="CX299" s="156">
        <f>SUMIF($D$6:$D276,"WTT",CX$6:CX276)</f>
        <v>0</v>
      </c>
      <c r="CY299" s="156">
        <f>SUMIF($D$6:$D276,"WTT",CY$6:CY276)</f>
        <v>0</v>
      </c>
      <c r="CZ299" s="156">
        <f>SUMIF($D$6:$D276,"WTT",CZ$6:CZ276)</f>
        <v>0</v>
      </c>
      <c r="DA299" s="156">
        <f>SUMIF($D$6:$D276,"WTT",DA$6:DA276)</f>
        <v>0</v>
      </c>
      <c r="DB299" s="156">
        <f>SUMIF($D$6:$D276,"WTT",DB$6:DB276)</f>
        <v>0</v>
      </c>
      <c r="DC299" s="156">
        <f>SUMIF($D$6:$D276,"WTT",DC$6:DC276)</f>
        <v>0</v>
      </c>
      <c r="DD299" s="156">
        <f>SUMIF($D$6:$D276,"WTT",DD$6:DD276)</f>
        <v>0</v>
      </c>
      <c r="DE299" s="156">
        <f>SUMIF($D$6:$D276,"WTT",DE$6:DE276)</f>
        <v>0</v>
      </c>
      <c r="DF299" s="156">
        <f>SUMIF($D$6:$D276,"WTT",DF$6:DF276)</f>
        <v>0</v>
      </c>
      <c r="DG299" s="156">
        <f>SUMIF($D$6:$D276,"WTT",DG$6:DG276)</f>
        <v>0</v>
      </c>
      <c r="DH299" s="156">
        <f>SUMIF($D$6:$D276,"WTT",DH$6:DH276)</f>
        <v>0</v>
      </c>
      <c r="DI299" s="156">
        <f>SUMIF($D$6:$D276,"WTT",DI$6:DI276)</f>
        <v>0</v>
      </c>
      <c r="DJ299" s="156">
        <f>SUMIF($D$6:$D276,"WTT",DJ$6:DJ276)</f>
        <v>0</v>
      </c>
      <c r="DK299" s="156">
        <f>SUMIF($D$6:$D276,"WTT",DK$6:DK276)</f>
        <v>0</v>
      </c>
      <c r="DL299" s="156">
        <f>SUMIF($D$6:$D276,"WTT",DL$6:DL276)</f>
        <v>0</v>
      </c>
      <c r="DM299" s="156">
        <f>SUMIF($D$6:$D276,"WTT",DM$6:DM276)</f>
        <v>0</v>
      </c>
      <c r="DN299" s="156">
        <f>SUMIF($D$6:$D276,"WTT",DN$6:DN276)</f>
        <v>0</v>
      </c>
      <c r="DO299" s="156">
        <f>SUMIF($D$6:$D276,"WTT",DO$6:DO276)</f>
        <v>0</v>
      </c>
      <c r="DP299" s="156">
        <f>SUMIF($D$6:$D276,"WTT",DP$6:DP276)</f>
        <v>0</v>
      </c>
      <c r="DQ299" s="156">
        <f>SUMIF($D$6:$D276,"WTT",DQ$6:DQ276)</f>
        <v>0</v>
      </c>
      <c r="DR299" s="156">
        <f>SUMIF($D$6:$D276,"WTT",DR$6:DR276)</f>
        <v>0</v>
      </c>
      <c r="DS299" s="156">
        <f>SUMIF($D$6:$D276,"WTT",DS$6:DS276)</f>
        <v>0</v>
      </c>
      <c r="DT299" s="156">
        <f>SUMIF($D$6:$D276,"WTT",DT$6:DT276)</f>
        <v>0</v>
      </c>
      <c r="DU299" s="156">
        <f>SUMIF($D$6:$D276,"WTT",DU$6:DU276)</f>
        <v>0</v>
      </c>
      <c r="DV299" s="156">
        <f>SUMIF($D$6:$D276,"WTT",DV$6:DV276)</f>
        <v>0</v>
      </c>
      <c r="DW299" s="156">
        <f>SUMIF($D$6:$D276,"WTT",DW$6:DW276)</f>
        <v>0</v>
      </c>
      <c r="DX299" s="156">
        <f>SUMIF($D$6:$D276,"WTT",DX$6:DX276)</f>
        <v>0</v>
      </c>
      <c r="DY299" s="156">
        <f>SUMIF($D$6:$D276,"WTT",DY$6:DY276)</f>
        <v>0</v>
      </c>
      <c r="DZ299" s="156">
        <f>SUMIF($D$6:$D276,"WTT",DZ$6:DZ276)</f>
        <v>0</v>
      </c>
      <c r="EA299" s="156">
        <f>SUMIF($D$6:$D276,"WTT",EA$6:EA276)</f>
        <v>0</v>
      </c>
      <c r="EB299" s="156">
        <f>SUMIF($D$6:$D276,"WTT",EB$6:EB276)</f>
        <v>0</v>
      </c>
      <c r="EC299" s="156">
        <f>SUMIF($D$6:$D276,"WTT",EC$6:EC276)</f>
        <v>0</v>
      </c>
      <c r="ED299" s="156">
        <f>SUMIF($D$6:$D276,"WTT",ED$6:ED276)</f>
        <v>0</v>
      </c>
      <c r="EE299" s="156">
        <f>SUMIF($D$6:$D276,"WTT",EE$6:EE276)</f>
        <v>0</v>
      </c>
      <c r="EF299" s="156">
        <f>SUMIF($D$6:$D276,"WTT",EF$6:EF276)</f>
        <v>0</v>
      </c>
      <c r="EG299" s="156">
        <f>SUMIF($D$6:$D276,"WTT",EG$6:EG276)</f>
        <v>0</v>
      </c>
      <c r="EH299" s="156">
        <f>SUMIF($D$6:$D276,"WTT",EH$6:EH276)</f>
        <v>0</v>
      </c>
      <c r="EI299" s="156">
        <f>SUMIF($D$6:$D276,"WTT",EI$6:EI276)</f>
        <v>0</v>
      </c>
      <c r="EJ299" s="156">
        <f>SUMIF($D$6:$D276,"WTT",EJ$6:EJ276)</f>
        <v>0</v>
      </c>
      <c r="EK299" s="156">
        <f>SUMIF($D$6:$D276,"WTT",EK$6:EK276)</f>
        <v>0</v>
      </c>
      <c r="EL299" s="156">
        <f>SUMIF($D$6:$D276,"WTT",EL$6:EL276)</f>
        <v>0</v>
      </c>
      <c r="EM299" s="156">
        <f>SUMIF($D$6:$D276,"WTT",EM$6:EM276)</f>
        <v>0</v>
      </c>
      <c r="EN299" s="156">
        <f>SUMIF($D$6:$D276,"WTT",EN$6:EN276)</f>
        <v>0</v>
      </c>
      <c r="EO299" s="156">
        <f>SUMIF($D$6:$D276,"WTT",EO$6:EO276)</f>
        <v>0</v>
      </c>
      <c r="EP299" s="156">
        <f>SUMIF($D$6:$D276,"WTT",EP$6:EP276)</f>
        <v>0</v>
      </c>
      <c r="EQ299" s="156">
        <f>SUMIF($D$6:$D276,"WTT",EQ$6:EQ276)</f>
        <v>0</v>
      </c>
      <c r="ER299" s="156">
        <f>SUMIF($D$6:$D276,"WTT",ER$6:ER276)</f>
        <v>0</v>
      </c>
      <c r="ES299" s="156">
        <f>SUMIF($D$6:$D276,"WTT",ES$6:ES276)</f>
        <v>0</v>
      </c>
      <c r="ET299" s="156">
        <f>SUMIF($D$6:$D276,"WTT",ET$6:ET276)</f>
        <v>0</v>
      </c>
      <c r="EU299" s="156">
        <f>SUMIF($D$6:$D276,"WTT",EU$6:EU276)</f>
        <v>0</v>
      </c>
      <c r="EV299" s="156">
        <f>SUMIF($D$6:$D276,"WTT",EV$6:EV276)</f>
        <v>0</v>
      </c>
      <c r="EW299" s="156">
        <f>SUMIF($D$6:$D276,"WTT",EW$6:EW276)</f>
        <v>0</v>
      </c>
      <c r="EX299" s="156">
        <f>SUMIF($D$6:$D276,"WTT",EX$6:EX276)</f>
        <v>0</v>
      </c>
      <c r="EY299" s="156">
        <f>SUMIF($D$6:$D276,"WTT",EY$6:EY276)</f>
        <v>0</v>
      </c>
      <c r="EZ299" s="156">
        <f>SUMIF($D$6:$D276,"WTT",EZ$6:EZ276)</f>
        <v>0</v>
      </c>
      <c r="FA299" s="156">
        <f>SUMIF($D$6:$D276,"WTT",FA$6:FA276)</f>
        <v>0</v>
      </c>
      <c r="FB299" s="156">
        <f>SUMIF($D$6:$D276,"WTT",FB$6:FB276)</f>
        <v>0</v>
      </c>
      <c r="FC299" s="156">
        <f>SUMIF($D$6:$D276,"WTT",FC$6:FC276)</f>
        <v>0</v>
      </c>
      <c r="FD299" s="156">
        <f>SUMIF($D$6:$D276,"WTT",FD$6:FD276)</f>
        <v>0</v>
      </c>
      <c r="FE299" s="156">
        <f>SUMIF($D$6:$D276,"WTT",FE$6:FE276)</f>
        <v>0</v>
      </c>
      <c r="FF299" s="156">
        <f>SUMIF($D$6:$D276,"WTT",FF$6:FF276)</f>
        <v>0</v>
      </c>
      <c r="FG299" s="126"/>
      <c r="FM299" s="5"/>
    </row>
    <row r="300" spans="1:169" s="12" customFormat="1" ht="17.55" hidden="1" customHeight="1">
      <c r="B300" s="22"/>
      <c r="E300" s="170" t="s">
        <v>87</v>
      </c>
      <c r="G300" s="167" t="s">
        <v>42</v>
      </c>
      <c r="H300" s="168">
        <f t="shared" ref="H300:FF300" si="131">H284-H296</f>
        <v>0</v>
      </c>
      <c r="I300" s="168">
        <f t="shared" si="131"/>
        <v>0</v>
      </c>
      <c r="J300" s="168">
        <f t="shared" si="131"/>
        <v>0</v>
      </c>
      <c r="K300" s="168">
        <f t="shared" si="131"/>
        <v>0</v>
      </c>
      <c r="L300" s="168">
        <f t="shared" si="131"/>
        <v>0</v>
      </c>
      <c r="M300" s="168">
        <f t="shared" si="131"/>
        <v>0</v>
      </c>
      <c r="N300" s="168">
        <f t="shared" si="131"/>
        <v>0</v>
      </c>
      <c r="O300" s="168">
        <f t="shared" si="131"/>
        <v>0</v>
      </c>
      <c r="P300" s="168">
        <f t="shared" si="131"/>
        <v>0</v>
      </c>
      <c r="Q300" s="168">
        <f t="shared" si="131"/>
        <v>0</v>
      </c>
      <c r="R300" s="168">
        <f t="shared" si="131"/>
        <v>0</v>
      </c>
      <c r="S300" s="168">
        <f t="shared" si="131"/>
        <v>0</v>
      </c>
      <c r="T300" s="168">
        <f t="shared" si="131"/>
        <v>0</v>
      </c>
      <c r="U300" s="168">
        <f t="shared" si="131"/>
        <v>0</v>
      </c>
      <c r="V300" s="168">
        <f t="shared" si="131"/>
        <v>0</v>
      </c>
      <c r="W300" s="168">
        <f t="shared" si="131"/>
        <v>0</v>
      </c>
      <c r="X300" s="168">
        <f t="shared" ref="X300:AH300" si="132">X284-X296</f>
        <v>0</v>
      </c>
      <c r="Y300" s="168">
        <f t="shared" si="132"/>
        <v>0</v>
      </c>
      <c r="Z300" s="168">
        <f t="shared" si="132"/>
        <v>0</v>
      </c>
      <c r="AA300" s="168">
        <f t="shared" si="132"/>
        <v>0</v>
      </c>
      <c r="AB300" s="168">
        <f t="shared" si="132"/>
        <v>0</v>
      </c>
      <c r="AC300" s="168">
        <f t="shared" si="132"/>
        <v>0</v>
      </c>
      <c r="AD300" s="168">
        <f t="shared" si="132"/>
        <v>0</v>
      </c>
      <c r="AE300" s="168">
        <f t="shared" si="132"/>
        <v>0</v>
      </c>
      <c r="AF300" s="168">
        <f t="shared" si="132"/>
        <v>0</v>
      </c>
      <c r="AG300" s="168">
        <f t="shared" si="132"/>
        <v>0</v>
      </c>
      <c r="AH300" s="168">
        <f t="shared" si="132"/>
        <v>0</v>
      </c>
      <c r="AI300" s="168">
        <f t="shared" si="131"/>
        <v>0</v>
      </c>
      <c r="AJ300" s="168">
        <f t="shared" si="131"/>
        <v>0</v>
      </c>
      <c r="AK300" s="168">
        <f t="shared" si="131"/>
        <v>0</v>
      </c>
      <c r="AL300" s="168">
        <f t="shared" si="131"/>
        <v>0</v>
      </c>
      <c r="AM300" s="168">
        <f t="shared" si="131"/>
        <v>0</v>
      </c>
      <c r="AN300" s="168">
        <f t="shared" si="131"/>
        <v>0</v>
      </c>
      <c r="AO300" s="168">
        <f t="shared" si="131"/>
        <v>0</v>
      </c>
      <c r="AP300" s="168">
        <f t="shared" si="131"/>
        <v>0</v>
      </c>
      <c r="AQ300" s="168">
        <f t="shared" si="131"/>
        <v>0</v>
      </c>
      <c r="AR300" s="168">
        <f t="shared" si="131"/>
        <v>0</v>
      </c>
      <c r="AS300" s="168">
        <f t="shared" si="131"/>
        <v>0</v>
      </c>
      <c r="AT300" s="168">
        <f t="shared" ref="AT300:BE300" si="133">AT284-AT296</f>
        <v>0</v>
      </c>
      <c r="AU300" s="168">
        <f t="shared" ref="AU300:BA300" si="134">AU284-AU296</f>
        <v>0</v>
      </c>
      <c r="AV300" s="168">
        <f t="shared" si="134"/>
        <v>0</v>
      </c>
      <c r="AW300" s="168">
        <f t="shared" si="134"/>
        <v>0</v>
      </c>
      <c r="AX300" s="168">
        <f t="shared" si="134"/>
        <v>0</v>
      </c>
      <c r="AY300" s="168">
        <f t="shared" si="134"/>
        <v>0</v>
      </c>
      <c r="AZ300" s="168">
        <f t="shared" si="134"/>
        <v>0</v>
      </c>
      <c r="BA300" s="168">
        <f t="shared" si="134"/>
        <v>0</v>
      </c>
      <c r="BB300" s="168">
        <f t="shared" si="133"/>
        <v>0</v>
      </c>
      <c r="BC300" s="168">
        <f t="shared" si="133"/>
        <v>0</v>
      </c>
      <c r="BD300" s="168">
        <f t="shared" si="133"/>
        <v>0</v>
      </c>
      <c r="BE300" s="168">
        <f t="shared" si="133"/>
        <v>0</v>
      </c>
      <c r="BF300" s="168">
        <f t="shared" si="131"/>
        <v>0</v>
      </c>
      <c r="BG300" s="168">
        <f t="shared" ref="BG300:BH300" si="135">BG284-BG296</f>
        <v>0</v>
      </c>
      <c r="BH300" s="168">
        <f t="shared" si="135"/>
        <v>0</v>
      </c>
      <c r="BI300" s="168">
        <f t="shared" ref="BI300:BM300" si="136">BI284-BI296</f>
        <v>0</v>
      </c>
      <c r="BJ300" s="168">
        <f t="shared" si="136"/>
        <v>0</v>
      </c>
      <c r="BK300" s="168">
        <f t="shared" si="136"/>
        <v>0</v>
      </c>
      <c r="BL300" s="168">
        <f t="shared" si="136"/>
        <v>0</v>
      </c>
      <c r="BM300" s="168">
        <f t="shared" si="136"/>
        <v>0</v>
      </c>
      <c r="BN300" s="168">
        <f t="shared" si="131"/>
        <v>0</v>
      </c>
      <c r="BO300" s="168">
        <f t="shared" ref="BO300:BX300" si="137">BO284-BO296</f>
        <v>0</v>
      </c>
      <c r="BP300" s="168">
        <f t="shared" si="137"/>
        <v>0</v>
      </c>
      <c r="BQ300" s="168">
        <f t="shared" si="137"/>
        <v>0</v>
      </c>
      <c r="BR300" s="168">
        <f t="shared" si="137"/>
        <v>0</v>
      </c>
      <c r="BS300" s="168">
        <f t="shared" si="137"/>
        <v>0</v>
      </c>
      <c r="BT300" s="168">
        <f t="shared" si="137"/>
        <v>0</v>
      </c>
      <c r="BU300" s="168">
        <f t="shared" si="137"/>
        <v>0</v>
      </c>
      <c r="BV300" s="168">
        <f t="shared" si="137"/>
        <v>0</v>
      </c>
      <c r="BW300" s="168">
        <f t="shared" si="137"/>
        <v>0</v>
      </c>
      <c r="BX300" s="168">
        <f t="shared" si="137"/>
        <v>0</v>
      </c>
      <c r="BY300" s="168">
        <f t="shared" si="131"/>
        <v>0</v>
      </c>
      <c r="BZ300" s="168">
        <f t="shared" si="131"/>
        <v>0</v>
      </c>
      <c r="CA300" s="168">
        <f t="shared" ref="CA300:CH300" si="138">CA284-CA296</f>
        <v>0</v>
      </c>
      <c r="CB300" s="168">
        <f t="shared" si="138"/>
        <v>0</v>
      </c>
      <c r="CC300" s="168">
        <f t="shared" si="138"/>
        <v>0</v>
      </c>
      <c r="CD300" s="168">
        <f t="shared" si="138"/>
        <v>0</v>
      </c>
      <c r="CE300" s="168">
        <f t="shared" si="138"/>
        <v>0</v>
      </c>
      <c r="CF300" s="168">
        <f t="shared" si="138"/>
        <v>0</v>
      </c>
      <c r="CG300" s="168">
        <f t="shared" si="138"/>
        <v>0</v>
      </c>
      <c r="CH300" s="168">
        <f t="shared" si="138"/>
        <v>0</v>
      </c>
      <c r="CI300" s="168">
        <f t="shared" ref="CI300:CJ300" si="139">CI284-CI296</f>
        <v>0</v>
      </c>
      <c r="CJ300" s="168">
        <f t="shared" si="139"/>
        <v>0</v>
      </c>
      <c r="CK300" s="168">
        <f t="shared" si="131"/>
        <v>0</v>
      </c>
      <c r="CL300" s="168">
        <f t="shared" si="131"/>
        <v>0</v>
      </c>
      <c r="CM300" s="168">
        <f t="shared" si="131"/>
        <v>0</v>
      </c>
      <c r="CN300" s="168">
        <f t="shared" ref="CN300:CO300" si="140">CN284-CN296</f>
        <v>0</v>
      </c>
      <c r="CO300" s="168">
        <f t="shared" si="140"/>
        <v>0</v>
      </c>
      <c r="CP300" s="168">
        <f t="shared" si="131"/>
        <v>0</v>
      </c>
      <c r="CQ300" s="168">
        <f t="shared" si="131"/>
        <v>0</v>
      </c>
      <c r="CR300" s="168">
        <f t="shared" si="131"/>
        <v>0</v>
      </c>
      <c r="CS300" s="168">
        <f t="shared" ref="CS300:FC300" si="141">CS284-CS296</f>
        <v>0</v>
      </c>
      <c r="CT300" s="168">
        <f t="shared" si="141"/>
        <v>0</v>
      </c>
      <c r="CU300" s="168">
        <f t="shared" si="141"/>
        <v>0</v>
      </c>
      <c r="CV300" s="168">
        <f t="shared" si="141"/>
        <v>0</v>
      </c>
      <c r="CW300" s="168">
        <f t="shared" si="141"/>
        <v>0</v>
      </c>
      <c r="CX300" s="168">
        <f t="shared" si="141"/>
        <v>0</v>
      </c>
      <c r="CY300" s="168">
        <f t="shared" si="141"/>
        <v>0</v>
      </c>
      <c r="CZ300" s="168">
        <f t="shared" si="141"/>
        <v>0</v>
      </c>
      <c r="DA300" s="168">
        <f t="shared" si="141"/>
        <v>0</v>
      </c>
      <c r="DB300" s="168">
        <f t="shared" si="141"/>
        <v>0</v>
      </c>
      <c r="DC300" s="168">
        <f t="shared" si="141"/>
        <v>0</v>
      </c>
      <c r="DD300" s="168">
        <f t="shared" ref="DD300:DJ300" si="142">DD284-DD296</f>
        <v>0</v>
      </c>
      <c r="DE300" s="168">
        <f t="shared" si="142"/>
        <v>0</v>
      </c>
      <c r="DF300" s="168">
        <f t="shared" si="142"/>
        <v>0</v>
      </c>
      <c r="DG300" s="168">
        <f t="shared" si="142"/>
        <v>0</v>
      </c>
      <c r="DH300" s="168">
        <f t="shared" si="142"/>
        <v>0</v>
      </c>
      <c r="DI300" s="168">
        <f t="shared" si="142"/>
        <v>0</v>
      </c>
      <c r="DJ300" s="168">
        <f t="shared" si="142"/>
        <v>0</v>
      </c>
      <c r="DK300" s="168">
        <f t="shared" si="141"/>
        <v>0</v>
      </c>
      <c r="DL300" s="168">
        <f t="shared" si="141"/>
        <v>0</v>
      </c>
      <c r="DM300" s="168">
        <f t="shared" si="141"/>
        <v>0</v>
      </c>
      <c r="DN300" s="168">
        <f t="shared" si="141"/>
        <v>0</v>
      </c>
      <c r="DO300" s="168">
        <f t="shared" si="141"/>
        <v>0</v>
      </c>
      <c r="DP300" s="168">
        <f t="shared" si="141"/>
        <v>0</v>
      </c>
      <c r="DQ300" s="168">
        <f t="shared" si="141"/>
        <v>0</v>
      </c>
      <c r="DR300" s="168">
        <f t="shared" ref="DR300:EJ300" si="143">DR284-DR296</f>
        <v>0</v>
      </c>
      <c r="DS300" s="168">
        <f t="shared" si="143"/>
        <v>0</v>
      </c>
      <c r="DT300" s="168">
        <f t="shared" si="143"/>
        <v>0</v>
      </c>
      <c r="DU300" s="168">
        <f t="shared" si="143"/>
        <v>0</v>
      </c>
      <c r="DV300" s="168">
        <f t="shared" si="143"/>
        <v>0</v>
      </c>
      <c r="DW300" s="168">
        <f t="shared" si="143"/>
        <v>0</v>
      </c>
      <c r="DX300" s="168">
        <f t="shared" si="143"/>
        <v>0</v>
      </c>
      <c r="DY300" s="168">
        <f t="shared" si="143"/>
        <v>0</v>
      </c>
      <c r="DZ300" s="168">
        <f t="shared" si="143"/>
        <v>0</v>
      </c>
      <c r="EA300" s="168">
        <f t="shared" ref="EA300:EG303" si="144">EA284-EA296</f>
        <v>0</v>
      </c>
      <c r="EB300" s="168">
        <f t="shared" si="144"/>
        <v>0</v>
      </c>
      <c r="EC300" s="168">
        <f t="shared" si="144"/>
        <v>0</v>
      </c>
      <c r="ED300" s="168">
        <f t="shared" si="144"/>
        <v>0</v>
      </c>
      <c r="EE300" s="168">
        <f t="shared" si="144"/>
        <v>0</v>
      </c>
      <c r="EF300" s="168">
        <f t="shared" si="144"/>
        <v>0</v>
      </c>
      <c r="EG300" s="168">
        <f t="shared" si="144"/>
        <v>0</v>
      </c>
      <c r="EH300" s="168">
        <f t="shared" si="143"/>
        <v>0</v>
      </c>
      <c r="EI300" s="168">
        <f t="shared" si="143"/>
        <v>0</v>
      </c>
      <c r="EJ300" s="168">
        <f t="shared" si="143"/>
        <v>0</v>
      </c>
      <c r="EK300" s="168">
        <f t="shared" si="141"/>
        <v>0</v>
      </c>
      <c r="EL300" s="168">
        <f t="shared" ref="EL300:EW303" si="145">EL284-EL296</f>
        <v>0</v>
      </c>
      <c r="EM300" s="168">
        <f t="shared" si="145"/>
        <v>0</v>
      </c>
      <c r="EN300" s="168">
        <f t="shared" si="145"/>
        <v>0</v>
      </c>
      <c r="EO300" s="168">
        <f t="shared" ref="EO300:ER300" si="146">EO284-EO296</f>
        <v>0</v>
      </c>
      <c r="EP300" s="168">
        <f t="shared" si="146"/>
        <v>0</v>
      </c>
      <c r="EQ300" s="168">
        <f t="shared" si="146"/>
        <v>0</v>
      </c>
      <c r="ER300" s="168">
        <f t="shared" si="146"/>
        <v>0</v>
      </c>
      <c r="ES300" s="168">
        <f t="shared" si="145"/>
        <v>0</v>
      </c>
      <c r="ET300" s="168">
        <f t="shared" si="145"/>
        <v>0</v>
      </c>
      <c r="EU300" s="168">
        <f t="shared" si="145"/>
        <v>0</v>
      </c>
      <c r="EV300" s="168">
        <f t="shared" si="145"/>
        <v>0</v>
      </c>
      <c r="EW300" s="168">
        <f t="shared" si="145"/>
        <v>0</v>
      </c>
      <c r="EX300" s="168">
        <f t="shared" si="141"/>
        <v>0</v>
      </c>
      <c r="EY300" s="168">
        <f t="shared" si="141"/>
        <v>0</v>
      </c>
      <c r="EZ300" s="168">
        <f t="shared" ref="EZ300" si="147">EZ284-EZ296</f>
        <v>0</v>
      </c>
      <c r="FA300" s="168">
        <f t="shared" si="141"/>
        <v>0</v>
      </c>
      <c r="FB300" s="168">
        <f t="shared" si="141"/>
        <v>0</v>
      </c>
      <c r="FC300" s="168">
        <f t="shared" si="141"/>
        <v>0</v>
      </c>
      <c r="FD300" s="168">
        <f t="shared" ref="FD300" si="148">FD284-FD296</f>
        <v>0</v>
      </c>
      <c r="FE300" s="168">
        <f t="shared" si="131"/>
        <v>0</v>
      </c>
      <c r="FF300" s="168">
        <f t="shared" si="131"/>
        <v>0</v>
      </c>
      <c r="FG300" s="126"/>
      <c r="FM300" s="5"/>
    </row>
    <row r="301" spans="1:169" s="12" customFormat="1" ht="17.55" hidden="1" customHeight="1">
      <c r="B301" s="22"/>
      <c r="E301" s="22"/>
      <c r="G301" s="167" t="s">
        <v>43</v>
      </c>
      <c r="H301" s="168">
        <f t="shared" ref="H301:FF301" si="149">H285-H297</f>
        <v>0</v>
      </c>
      <c r="I301" s="168">
        <f t="shared" si="149"/>
        <v>0</v>
      </c>
      <c r="J301" s="168">
        <f t="shared" si="149"/>
        <v>0</v>
      </c>
      <c r="K301" s="168">
        <f t="shared" si="149"/>
        <v>0</v>
      </c>
      <c r="L301" s="168">
        <f t="shared" si="149"/>
        <v>0</v>
      </c>
      <c r="M301" s="168">
        <f t="shared" si="149"/>
        <v>0</v>
      </c>
      <c r="N301" s="168">
        <f t="shared" si="149"/>
        <v>0</v>
      </c>
      <c r="O301" s="168">
        <f t="shared" si="149"/>
        <v>0</v>
      </c>
      <c r="P301" s="168">
        <f t="shared" si="149"/>
        <v>0</v>
      </c>
      <c r="Q301" s="168">
        <f t="shared" si="149"/>
        <v>0</v>
      </c>
      <c r="R301" s="168">
        <f t="shared" si="149"/>
        <v>0</v>
      </c>
      <c r="S301" s="168">
        <f t="shared" si="149"/>
        <v>0</v>
      </c>
      <c r="T301" s="168">
        <f t="shared" si="149"/>
        <v>0</v>
      </c>
      <c r="U301" s="168">
        <f t="shared" si="149"/>
        <v>0</v>
      </c>
      <c r="V301" s="168">
        <f t="shared" si="149"/>
        <v>0</v>
      </c>
      <c r="W301" s="168">
        <f t="shared" si="149"/>
        <v>0</v>
      </c>
      <c r="X301" s="168">
        <f t="shared" ref="X301:AH301" si="150">X285-X297</f>
        <v>0</v>
      </c>
      <c r="Y301" s="168">
        <f t="shared" si="150"/>
        <v>0</v>
      </c>
      <c r="Z301" s="168">
        <f t="shared" si="150"/>
        <v>0</v>
      </c>
      <c r="AA301" s="168">
        <f t="shared" si="150"/>
        <v>0</v>
      </c>
      <c r="AB301" s="168">
        <f t="shared" si="150"/>
        <v>0</v>
      </c>
      <c r="AC301" s="168">
        <f t="shared" si="150"/>
        <v>0</v>
      </c>
      <c r="AD301" s="168">
        <f t="shared" si="150"/>
        <v>0</v>
      </c>
      <c r="AE301" s="168">
        <f t="shared" si="150"/>
        <v>0</v>
      </c>
      <c r="AF301" s="168">
        <f t="shared" si="150"/>
        <v>0</v>
      </c>
      <c r="AG301" s="168">
        <f t="shared" si="150"/>
        <v>0</v>
      </c>
      <c r="AH301" s="168">
        <f t="shared" si="150"/>
        <v>0</v>
      </c>
      <c r="AI301" s="168">
        <f t="shared" si="149"/>
        <v>0</v>
      </c>
      <c r="AJ301" s="168">
        <f t="shared" si="149"/>
        <v>0</v>
      </c>
      <c r="AK301" s="168">
        <f t="shared" si="149"/>
        <v>0</v>
      </c>
      <c r="AL301" s="168">
        <f t="shared" si="149"/>
        <v>0</v>
      </c>
      <c r="AM301" s="168">
        <f t="shared" si="149"/>
        <v>0</v>
      </c>
      <c r="AN301" s="168">
        <f t="shared" si="149"/>
        <v>0</v>
      </c>
      <c r="AO301" s="168">
        <f t="shared" si="149"/>
        <v>0</v>
      </c>
      <c r="AP301" s="168">
        <f t="shared" si="149"/>
        <v>0</v>
      </c>
      <c r="AQ301" s="168">
        <f t="shared" si="149"/>
        <v>0</v>
      </c>
      <c r="AR301" s="168">
        <f t="shared" si="149"/>
        <v>0</v>
      </c>
      <c r="AS301" s="168">
        <f t="shared" si="149"/>
        <v>0</v>
      </c>
      <c r="AT301" s="168">
        <f t="shared" ref="AT301:BE301" si="151">AT285-AT297</f>
        <v>0</v>
      </c>
      <c r="AU301" s="168">
        <f t="shared" ref="AU301:BA301" si="152">AU285-AU297</f>
        <v>0</v>
      </c>
      <c r="AV301" s="168">
        <f t="shared" si="152"/>
        <v>0</v>
      </c>
      <c r="AW301" s="168">
        <f t="shared" si="152"/>
        <v>0</v>
      </c>
      <c r="AX301" s="168">
        <f t="shared" si="152"/>
        <v>0</v>
      </c>
      <c r="AY301" s="168">
        <f t="shared" si="152"/>
        <v>0</v>
      </c>
      <c r="AZ301" s="168">
        <f t="shared" si="152"/>
        <v>0</v>
      </c>
      <c r="BA301" s="168">
        <f t="shared" si="152"/>
        <v>0</v>
      </c>
      <c r="BB301" s="168">
        <f t="shared" si="151"/>
        <v>0</v>
      </c>
      <c r="BC301" s="168">
        <f t="shared" si="151"/>
        <v>0</v>
      </c>
      <c r="BD301" s="168">
        <f t="shared" si="151"/>
        <v>0</v>
      </c>
      <c r="BE301" s="168">
        <f t="shared" si="151"/>
        <v>0</v>
      </c>
      <c r="BF301" s="168">
        <f t="shared" si="149"/>
        <v>0</v>
      </c>
      <c r="BG301" s="168">
        <f t="shared" ref="BG301:BH301" si="153">BG285-BG297</f>
        <v>0</v>
      </c>
      <c r="BH301" s="168">
        <f t="shared" si="153"/>
        <v>0</v>
      </c>
      <c r="BI301" s="168">
        <f t="shared" ref="BI301:BM301" si="154">BI285-BI297</f>
        <v>0</v>
      </c>
      <c r="BJ301" s="168">
        <f t="shared" si="154"/>
        <v>0</v>
      </c>
      <c r="BK301" s="168">
        <f t="shared" si="154"/>
        <v>0</v>
      </c>
      <c r="BL301" s="168">
        <f t="shared" si="154"/>
        <v>0</v>
      </c>
      <c r="BM301" s="168">
        <f t="shared" si="154"/>
        <v>0</v>
      </c>
      <c r="BN301" s="168">
        <f t="shared" si="149"/>
        <v>0</v>
      </c>
      <c r="BO301" s="168">
        <f t="shared" ref="BO301:BX301" si="155">BO285-BO297</f>
        <v>0</v>
      </c>
      <c r="BP301" s="168">
        <f t="shared" si="155"/>
        <v>0</v>
      </c>
      <c r="BQ301" s="168">
        <f t="shared" si="155"/>
        <v>0</v>
      </c>
      <c r="BR301" s="168">
        <f t="shared" si="155"/>
        <v>0</v>
      </c>
      <c r="BS301" s="168">
        <f t="shared" si="155"/>
        <v>0</v>
      </c>
      <c r="BT301" s="168">
        <f t="shared" si="155"/>
        <v>0</v>
      </c>
      <c r="BU301" s="168">
        <f t="shared" si="155"/>
        <v>0</v>
      </c>
      <c r="BV301" s="168">
        <f t="shared" si="155"/>
        <v>0</v>
      </c>
      <c r="BW301" s="168">
        <f t="shared" si="155"/>
        <v>0</v>
      </c>
      <c r="BX301" s="168">
        <f t="shared" si="155"/>
        <v>0</v>
      </c>
      <c r="BY301" s="168">
        <f t="shared" si="149"/>
        <v>0</v>
      </c>
      <c r="BZ301" s="168">
        <f t="shared" si="149"/>
        <v>0</v>
      </c>
      <c r="CA301" s="168">
        <f t="shared" ref="CA301:CH301" si="156">CA285-CA297</f>
        <v>0</v>
      </c>
      <c r="CB301" s="168">
        <f t="shared" si="156"/>
        <v>0</v>
      </c>
      <c r="CC301" s="168">
        <f t="shared" si="156"/>
        <v>0</v>
      </c>
      <c r="CD301" s="168">
        <f t="shared" si="156"/>
        <v>0</v>
      </c>
      <c r="CE301" s="168">
        <f t="shared" si="156"/>
        <v>0</v>
      </c>
      <c r="CF301" s="168">
        <f t="shared" si="156"/>
        <v>0</v>
      </c>
      <c r="CG301" s="168">
        <f t="shared" si="156"/>
        <v>0</v>
      </c>
      <c r="CH301" s="168">
        <f t="shared" si="156"/>
        <v>0</v>
      </c>
      <c r="CI301" s="168">
        <f t="shared" ref="CI301:CJ301" si="157">CI285-CI297</f>
        <v>0</v>
      </c>
      <c r="CJ301" s="168">
        <f t="shared" si="157"/>
        <v>0</v>
      </c>
      <c r="CK301" s="168">
        <f t="shared" si="149"/>
        <v>0</v>
      </c>
      <c r="CL301" s="168">
        <f t="shared" si="149"/>
        <v>0</v>
      </c>
      <c r="CM301" s="168">
        <f t="shared" si="149"/>
        <v>0</v>
      </c>
      <c r="CN301" s="168">
        <f t="shared" ref="CN301:CO301" si="158">CN285-CN297</f>
        <v>0</v>
      </c>
      <c r="CO301" s="168">
        <f t="shared" si="158"/>
        <v>0</v>
      </c>
      <c r="CP301" s="168">
        <f t="shared" si="149"/>
        <v>0</v>
      </c>
      <c r="CQ301" s="168">
        <f t="shared" si="149"/>
        <v>0</v>
      </c>
      <c r="CR301" s="168">
        <f t="shared" si="149"/>
        <v>0</v>
      </c>
      <c r="CS301" s="168">
        <f t="shared" ref="CS301:FC301" si="159">CS285-CS297</f>
        <v>0</v>
      </c>
      <c r="CT301" s="168">
        <f t="shared" si="159"/>
        <v>0</v>
      </c>
      <c r="CU301" s="168">
        <f t="shared" si="159"/>
        <v>0</v>
      </c>
      <c r="CV301" s="168">
        <f t="shared" si="159"/>
        <v>0</v>
      </c>
      <c r="CW301" s="168">
        <f t="shared" si="159"/>
        <v>0</v>
      </c>
      <c r="CX301" s="168">
        <f t="shared" si="159"/>
        <v>0</v>
      </c>
      <c r="CY301" s="168">
        <f t="shared" si="159"/>
        <v>0</v>
      </c>
      <c r="CZ301" s="168">
        <f t="shared" si="159"/>
        <v>0</v>
      </c>
      <c r="DA301" s="168">
        <f t="shared" si="159"/>
        <v>0</v>
      </c>
      <c r="DB301" s="168">
        <f t="shared" si="159"/>
        <v>0</v>
      </c>
      <c r="DC301" s="168">
        <f t="shared" si="159"/>
        <v>0</v>
      </c>
      <c r="DD301" s="168">
        <f t="shared" ref="DD301:DJ301" si="160">DD285-DD297</f>
        <v>0</v>
      </c>
      <c r="DE301" s="168">
        <f t="shared" si="160"/>
        <v>0</v>
      </c>
      <c r="DF301" s="168">
        <f t="shared" si="160"/>
        <v>0</v>
      </c>
      <c r="DG301" s="168">
        <f t="shared" si="160"/>
        <v>0</v>
      </c>
      <c r="DH301" s="168">
        <f t="shared" si="160"/>
        <v>0</v>
      </c>
      <c r="DI301" s="168">
        <f t="shared" si="160"/>
        <v>0</v>
      </c>
      <c r="DJ301" s="168">
        <f t="shared" si="160"/>
        <v>0</v>
      </c>
      <c r="DK301" s="168">
        <f t="shared" si="159"/>
        <v>0</v>
      </c>
      <c r="DL301" s="168">
        <f t="shared" si="159"/>
        <v>0</v>
      </c>
      <c r="DM301" s="168">
        <f t="shared" si="159"/>
        <v>0</v>
      </c>
      <c r="DN301" s="168">
        <f t="shared" si="159"/>
        <v>0</v>
      </c>
      <c r="DO301" s="168">
        <f t="shared" si="159"/>
        <v>0</v>
      </c>
      <c r="DP301" s="168">
        <f t="shared" si="159"/>
        <v>0</v>
      </c>
      <c r="DQ301" s="168">
        <f t="shared" si="159"/>
        <v>6</v>
      </c>
      <c r="DR301" s="168">
        <f t="shared" ref="DR301:EJ301" si="161">DR285-DR297</f>
        <v>0</v>
      </c>
      <c r="DS301" s="168">
        <f t="shared" si="161"/>
        <v>0</v>
      </c>
      <c r="DT301" s="168">
        <f t="shared" si="161"/>
        <v>0</v>
      </c>
      <c r="DU301" s="168">
        <f t="shared" si="161"/>
        <v>0</v>
      </c>
      <c r="DV301" s="168">
        <f t="shared" si="161"/>
        <v>0</v>
      </c>
      <c r="DW301" s="168">
        <f t="shared" si="161"/>
        <v>0</v>
      </c>
      <c r="DX301" s="168">
        <f t="shared" si="161"/>
        <v>0</v>
      </c>
      <c r="DY301" s="168">
        <f t="shared" si="161"/>
        <v>0</v>
      </c>
      <c r="DZ301" s="168">
        <f t="shared" si="161"/>
        <v>0</v>
      </c>
      <c r="EA301" s="168">
        <f t="shared" ref="EA301:EF301" si="162">EA285-EA297</f>
        <v>0</v>
      </c>
      <c r="EB301" s="168">
        <f t="shared" si="162"/>
        <v>0</v>
      </c>
      <c r="EC301" s="168">
        <f t="shared" si="162"/>
        <v>0</v>
      </c>
      <c r="ED301" s="168">
        <f t="shared" si="162"/>
        <v>0</v>
      </c>
      <c r="EE301" s="168">
        <f t="shared" si="162"/>
        <v>0</v>
      </c>
      <c r="EF301" s="168">
        <f t="shared" si="162"/>
        <v>0</v>
      </c>
      <c r="EG301" s="168">
        <f t="shared" si="144"/>
        <v>0</v>
      </c>
      <c r="EH301" s="168">
        <f t="shared" si="161"/>
        <v>0</v>
      </c>
      <c r="EI301" s="168">
        <f t="shared" si="161"/>
        <v>0</v>
      </c>
      <c r="EJ301" s="168">
        <f t="shared" si="161"/>
        <v>0</v>
      </c>
      <c r="EK301" s="168">
        <f t="shared" si="159"/>
        <v>0</v>
      </c>
      <c r="EL301" s="168">
        <f t="shared" ref="EL301:EM301" si="163">EL285-EL297</f>
        <v>0</v>
      </c>
      <c r="EM301" s="168">
        <f t="shared" si="163"/>
        <v>0</v>
      </c>
      <c r="EN301" s="168">
        <f t="shared" si="145"/>
        <v>0</v>
      </c>
      <c r="EO301" s="168">
        <f t="shared" ref="EO301:ER301" si="164">EO285-EO297</f>
        <v>0</v>
      </c>
      <c r="EP301" s="168">
        <f t="shared" si="164"/>
        <v>0</v>
      </c>
      <c r="EQ301" s="168">
        <f t="shared" si="164"/>
        <v>0</v>
      </c>
      <c r="ER301" s="168">
        <f t="shared" si="164"/>
        <v>0</v>
      </c>
      <c r="ES301" s="168">
        <f t="shared" si="145"/>
        <v>0</v>
      </c>
      <c r="ET301" s="168">
        <f t="shared" si="145"/>
        <v>0</v>
      </c>
      <c r="EU301" s="168">
        <f t="shared" si="145"/>
        <v>0</v>
      </c>
      <c r="EV301" s="168">
        <f t="shared" si="145"/>
        <v>0</v>
      </c>
      <c r="EW301" s="168">
        <f t="shared" si="145"/>
        <v>0</v>
      </c>
      <c r="EX301" s="168">
        <f t="shared" si="159"/>
        <v>0</v>
      </c>
      <c r="EY301" s="168">
        <f t="shared" si="159"/>
        <v>0</v>
      </c>
      <c r="EZ301" s="168">
        <f t="shared" ref="EZ301" si="165">EZ285-EZ297</f>
        <v>0</v>
      </c>
      <c r="FA301" s="168">
        <f t="shared" si="159"/>
        <v>0</v>
      </c>
      <c r="FB301" s="168">
        <f t="shared" si="159"/>
        <v>0</v>
      </c>
      <c r="FC301" s="168">
        <f t="shared" si="159"/>
        <v>0</v>
      </c>
      <c r="FD301" s="168">
        <f t="shared" ref="FD301" si="166">FD285-FD297</f>
        <v>0</v>
      </c>
      <c r="FE301" s="168">
        <f t="shared" si="149"/>
        <v>0</v>
      </c>
      <c r="FF301" s="168">
        <f t="shared" si="149"/>
        <v>0</v>
      </c>
      <c r="FG301" s="126"/>
      <c r="FM301" s="5"/>
    </row>
    <row r="302" spans="1:169" s="12" customFormat="1" ht="17.55" hidden="1" customHeight="1">
      <c r="B302" s="22"/>
      <c r="E302" s="22"/>
      <c r="G302" s="167" t="s">
        <v>44</v>
      </c>
      <c r="H302" s="168">
        <f t="shared" ref="H302:FF302" si="167">H286-H298</f>
        <v>0</v>
      </c>
      <c r="I302" s="168">
        <f t="shared" si="167"/>
        <v>0</v>
      </c>
      <c r="J302" s="168">
        <f t="shared" si="167"/>
        <v>0</v>
      </c>
      <c r="K302" s="168">
        <f t="shared" si="167"/>
        <v>0</v>
      </c>
      <c r="L302" s="168">
        <f t="shared" si="167"/>
        <v>0</v>
      </c>
      <c r="M302" s="168">
        <f t="shared" si="167"/>
        <v>0</v>
      </c>
      <c r="N302" s="168">
        <f t="shared" si="167"/>
        <v>0</v>
      </c>
      <c r="O302" s="168">
        <f t="shared" si="167"/>
        <v>0</v>
      </c>
      <c r="P302" s="168">
        <f t="shared" si="167"/>
        <v>0</v>
      </c>
      <c r="Q302" s="168">
        <f t="shared" si="167"/>
        <v>0</v>
      </c>
      <c r="R302" s="168">
        <f t="shared" si="167"/>
        <v>0</v>
      </c>
      <c r="S302" s="168">
        <f t="shared" si="167"/>
        <v>0</v>
      </c>
      <c r="T302" s="168">
        <f t="shared" si="167"/>
        <v>0</v>
      </c>
      <c r="U302" s="168">
        <f t="shared" si="167"/>
        <v>0</v>
      </c>
      <c r="V302" s="168">
        <f t="shared" si="167"/>
        <v>0</v>
      </c>
      <c r="W302" s="168">
        <f t="shared" si="167"/>
        <v>0</v>
      </c>
      <c r="X302" s="168">
        <f t="shared" ref="X302:AH302" si="168">X286-X298</f>
        <v>0</v>
      </c>
      <c r="Y302" s="168">
        <f t="shared" si="168"/>
        <v>0</v>
      </c>
      <c r="Z302" s="168">
        <f t="shared" si="168"/>
        <v>0</v>
      </c>
      <c r="AA302" s="168">
        <f t="shared" si="168"/>
        <v>0</v>
      </c>
      <c r="AB302" s="168">
        <f t="shared" si="168"/>
        <v>0</v>
      </c>
      <c r="AC302" s="168">
        <f t="shared" si="168"/>
        <v>0</v>
      </c>
      <c r="AD302" s="168">
        <f t="shared" si="168"/>
        <v>0</v>
      </c>
      <c r="AE302" s="168">
        <f t="shared" si="168"/>
        <v>0</v>
      </c>
      <c r="AF302" s="168">
        <f t="shared" si="168"/>
        <v>0</v>
      </c>
      <c r="AG302" s="168">
        <f t="shared" si="168"/>
        <v>0</v>
      </c>
      <c r="AH302" s="168">
        <f t="shared" si="168"/>
        <v>0</v>
      </c>
      <c r="AI302" s="168">
        <f t="shared" si="167"/>
        <v>0</v>
      </c>
      <c r="AJ302" s="168">
        <f t="shared" si="167"/>
        <v>0</v>
      </c>
      <c r="AK302" s="168">
        <f t="shared" si="167"/>
        <v>0</v>
      </c>
      <c r="AL302" s="168">
        <f t="shared" si="167"/>
        <v>0</v>
      </c>
      <c r="AM302" s="168">
        <f t="shared" si="167"/>
        <v>0</v>
      </c>
      <c r="AN302" s="168">
        <f t="shared" si="167"/>
        <v>0</v>
      </c>
      <c r="AO302" s="168">
        <f t="shared" si="167"/>
        <v>0</v>
      </c>
      <c r="AP302" s="168">
        <f t="shared" si="167"/>
        <v>0</v>
      </c>
      <c r="AQ302" s="168">
        <f t="shared" si="167"/>
        <v>0</v>
      </c>
      <c r="AR302" s="168">
        <f t="shared" si="167"/>
        <v>0</v>
      </c>
      <c r="AS302" s="168">
        <f t="shared" si="167"/>
        <v>0</v>
      </c>
      <c r="AT302" s="168">
        <f t="shared" ref="AT302:BE302" si="169">AT286-AT298</f>
        <v>0</v>
      </c>
      <c r="AU302" s="168">
        <f t="shared" ref="AU302:BA302" si="170">AU286-AU298</f>
        <v>0</v>
      </c>
      <c r="AV302" s="168">
        <f t="shared" si="170"/>
        <v>0</v>
      </c>
      <c r="AW302" s="168">
        <f t="shared" si="170"/>
        <v>0</v>
      </c>
      <c r="AX302" s="168">
        <f t="shared" si="170"/>
        <v>0</v>
      </c>
      <c r="AY302" s="168">
        <f t="shared" si="170"/>
        <v>0</v>
      </c>
      <c r="AZ302" s="168">
        <f t="shared" si="170"/>
        <v>0</v>
      </c>
      <c r="BA302" s="168">
        <f t="shared" si="170"/>
        <v>0</v>
      </c>
      <c r="BB302" s="168">
        <f t="shared" si="169"/>
        <v>0</v>
      </c>
      <c r="BC302" s="168">
        <f t="shared" si="169"/>
        <v>0</v>
      </c>
      <c r="BD302" s="168">
        <f t="shared" si="169"/>
        <v>0</v>
      </c>
      <c r="BE302" s="168">
        <f t="shared" si="169"/>
        <v>0</v>
      </c>
      <c r="BF302" s="168">
        <f t="shared" si="167"/>
        <v>0</v>
      </c>
      <c r="BG302" s="168">
        <f t="shared" ref="BG302:BH302" si="171">BG286-BG298</f>
        <v>0</v>
      </c>
      <c r="BH302" s="168">
        <f t="shared" si="171"/>
        <v>0</v>
      </c>
      <c r="BI302" s="168">
        <f t="shared" ref="BI302:BM302" si="172">BI286-BI298</f>
        <v>0</v>
      </c>
      <c r="BJ302" s="168">
        <f t="shared" si="172"/>
        <v>0</v>
      </c>
      <c r="BK302" s="168">
        <f t="shared" si="172"/>
        <v>0</v>
      </c>
      <c r="BL302" s="168">
        <f t="shared" si="172"/>
        <v>0</v>
      </c>
      <c r="BM302" s="168">
        <f t="shared" si="172"/>
        <v>0</v>
      </c>
      <c r="BN302" s="168">
        <f t="shared" si="167"/>
        <v>0</v>
      </c>
      <c r="BO302" s="168">
        <f t="shared" ref="BO302:BX302" si="173">BO286-BO298</f>
        <v>0</v>
      </c>
      <c r="BP302" s="168">
        <f t="shared" si="173"/>
        <v>0</v>
      </c>
      <c r="BQ302" s="168">
        <f t="shared" si="173"/>
        <v>0</v>
      </c>
      <c r="BR302" s="168">
        <f t="shared" si="173"/>
        <v>0</v>
      </c>
      <c r="BS302" s="168">
        <f t="shared" si="173"/>
        <v>0</v>
      </c>
      <c r="BT302" s="168">
        <f t="shared" si="173"/>
        <v>0</v>
      </c>
      <c r="BU302" s="168">
        <f t="shared" si="173"/>
        <v>0</v>
      </c>
      <c r="BV302" s="168">
        <f t="shared" si="173"/>
        <v>0</v>
      </c>
      <c r="BW302" s="168">
        <f t="shared" si="173"/>
        <v>0</v>
      </c>
      <c r="BX302" s="168">
        <f t="shared" si="173"/>
        <v>0</v>
      </c>
      <c r="BY302" s="168">
        <f t="shared" si="167"/>
        <v>0</v>
      </c>
      <c r="BZ302" s="168">
        <f t="shared" si="167"/>
        <v>0</v>
      </c>
      <c r="CA302" s="168">
        <f t="shared" ref="CA302:CH302" si="174">CA286-CA298</f>
        <v>0</v>
      </c>
      <c r="CB302" s="168">
        <f t="shared" si="174"/>
        <v>0</v>
      </c>
      <c r="CC302" s="168">
        <f t="shared" si="174"/>
        <v>0</v>
      </c>
      <c r="CD302" s="168">
        <f t="shared" si="174"/>
        <v>0</v>
      </c>
      <c r="CE302" s="168">
        <f t="shared" si="174"/>
        <v>0</v>
      </c>
      <c r="CF302" s="168">
        <f t="shared" si="174"/>
        <v>0</v>
      </c>
      <c r="CG302" s="168">
        <f t="shared" si="174"/>
        <v>0</v>
      </c>
      <c r="CH302" s="168">
        <f t="shared" si="174"/>
        <v>0</v>
      </c>
      <c r="CI302" s="168">
        <f t="shared" ref="CI302:CJ302" si="175">CI286-CI298</f>
        <v>0</v>
      </c>
      <c r="CJ302" s="168">
        <f t="shared" si="175"/>
        <v>0</v>
      </c>
      <c r="CK302" s="168">
        <f t="shared" si="167"/>
        <v>0</v>
      </c>
      <c r="CL302" s="168">
        <f t="shared" si="167"/>
        <v>0</v>
      </c>
      <c r="CM302" s="168">
        <f t="shared" si="167"/>
        <v>0</v>
      </c>
      <c r="CN302" s="168">
        <f t="shared" ref="CN302:CO302" si="176">CN286-CN298</f>
        <v>0</v>
      </c>
      <c r="CO302" s="168">
        <f t="shared" si="176"/>
        <v>0</v>
      </c>
      <c r="CP302" s="168">
        <f t="shared" si="167"/>
        <v>0</v>
      </c>
      <c r="CQ302" s="168">
        <f t="shared" si="167"/>
        <v>0</v>
      </c>
      <c r="CR302" s="168">
        <f t="shared" si="167"/>
        <v>0</v>
      </c>
      <c r="CS302" s="168">
        <f t="shared" ref="CS302:FC302" si="177">CS286-CS298</f>
        <v>0</v>
      </c>
      <c r="CT302" s="168">
        <f t="shared" si="177"/>
        <v>0</v>
      </c>
      <c r="CU302" s="168">
        <f t="shared" si="177"/>
        <v>0</v>
      </c>
      <c r="CV302" s="168">
        <f t="shared" si="177"/>
        <v>0</v>
      </c>
      <c r="CW302" s="168">
        <f t="shared" si="177"/>
        <v>0</v>
      </c>
      <c r="CX302" s="168">
        <f t="shared" si="177"/>
        <v>0</v>
      </c>
      <c r="CY302" s="168">
        <f t="shared" si="177"/>
        <v>0</v>
      </c>
      <c r="CZ302" s="168">
        <f t="shared" si="177"/>
        <v>0</v>
      </c>
      <c r="DA302" s="168">
        <f t="shared" si="177"/>
        <v>0</v>
      </c>
      <c r="DB302" s="168">
        <f t="shared" si="177"/>
        <v>0</v>
      </c>
      <c r="DC302" s="168">
        <f t="shared" si="177"/>
        <v>0</v>
      </c>
      <c r="DD302" s="168">
        <f t="shared" ref="DD302:DJ302" si="178">DD286-DD298</f>
        <v>0</v>
      </c>
      <c r="DE302" s="168">
        <f t="shared" si="178"/>
        <v>0</v>
      </c>
      <c r="DF302" s="168">
        <f t="shared" si="178"/>
        <v>0</v>
      </c>
      <c r="DG302" s="168">
        <f t="shared" si="178"/>
        <v>0</v>
      </c>
      <c r="DH302" s="168">
        <f t="shared" si="178"/>
        <v>0</v>
      </c>
      <c r="DI302" s="168">
        <f t="shared" si="178"/>
        <v>0</v>
      </c>
      <c r="DJ302" s="168">
        <f t="shared" si="178"/>
        <v>0</v>
      </c>
      <c r="DK302" s="168">
        <f t="shared" si="177"/>
        <v>0</v>
      </c>
      <c r="DL302" s="168">
        <f t="shared" si="177"/>
        <v>0</v>
      </c>
      <c r="DM302" s="168">
        <f t="shared" si="177"/>
        <v>0</v>
      </c>
      <c r="DN302" s="168">
        <f t="shared" si="177"/>
        <v>0</v>
      </c>
      <c r="DO302" s="168">
        <f t="shared" si="177"/>
        <v>0</v>
      </c>
      <c r="DP302" s="168">
        <f t="shared" si="177"/>
        <v>0</v>
      </c>
      <c r="DQ302" s="168">
        <f t="shared" si="177"/>
        <v>0</v>
      </c>
      <c r="DR302" s="168">
        <f t="shared" ref="DR302:EJ302" si="179">DR286-DR298</f>
        <v>0</v>
      </c>
      <c r="DS302" s="168">
        <f t="shared" si="179"/>
        <v>0</v>
      </c>
      <c r="DT302" s="168">
        <f t="shared" si="179"/>
        <v>0</v>
      </c>
      <c r="DU302" s="168">
        <f t="shared" si="179"/>
        <v>0</v>
      </c>
      <c r="DV302" s="168">
        <f t="shared" si="179"/>
        <v>0</v>
      </c>
      <c r="DW302" s="168">
        <f t="shared" si="179"/>
        <v>0</v>
      </c>
      <c r="DX302" s="168">
        <f t="shared" si="179"/>
        <v>0</v>
      </c>
      <c r="DY302" s="168">
        <f t="shared" si="179"/>
        <v>0</v>
      </c>
      <c r="DZ302" s="168">
        <f t="shared" si="179"/>
        <v>0</v>
      </c>
      <c r="EA302" s="168">
        <f t="shared" ref="EA302:EF302" si="180">EA286-EA298</f>
        <v>0</v>
      </c>
      <c r="EB302" s="168">
        <f t="shared" si="180"/>
        <v>0</v>
      </c>
      <c r="EC302" s="168">
        <f t="shared" si="180"/>
        <v>0</v>
      </c>
      <c r="ED302" s="168">
        <f t="shared" si="180"/>
        <v>0</v>
      </c>
      <c r="EE302" s="168">
        <f t="shared" si="180"/>
        <v>0</v>
      </c>
      <c r="EF302" s="168">
        <f t="shared" si="180"/>
        <v>0</v>
      </c>
      <c r="EG302" s="168">
        <f t="shared" si="144"/>
        <v>0</v>
      </c>
      <c r="EH302" s="168">
        <f t="shared" si="179"/>
        <v>0</v>
      </c>
      <c r="EI302" s="168">
        <f t="shared" si="179"/>
        <v>0</v>
      </c>
      <c r="EJ302" s="168">
        <f t="shared" si="179"/>
        <v>0</v>
      </c>
      <c r="EK302" s="168">
        <f t="shared" si="177"/>
        <v>0</v>
      </c>
      <c r="EL302" s="168">
        <f t="shared" ref="EL302:EM302" si="181">EL286-EL298</f>
        <v>0</v>
      </c>
      <c r="EM302" s="168">
        <f t="shared" si="181"/>
        <v>0</v>
      </c>
      <c r="EN302" s="168">
        <f t="shared" si="145"/>
        <v>0</v>
      </c>
      <c r="EO302" s="168">
        <f t="shared" ref="EO302:ER302" si="182">EO286-EO298</f>
        <v>0</v>
      </c>
      <c r="EP302" s="168">
        <f t="shared" si="182"/>
        <v>0</v>
      </c>
      <c r="EQ302" s="168">
        <f t="shared" si="182"/>
        <v>0</v>
      </c>
      <c r="ER302" s="168">
        <f t="shared" si="182"/>
        <v>0</v>
      </c>
      <c r="ES302" s="168">
        <f t="shared" si="145"/>
        <v>0</v>
      </c>
      <c r="ET302" s="168">
        <f t="shared" si="145"/>
        <v>0</v>
      </c>
      <c r="EU302" s="168">
        <f t="shared" si="145"/>
        <v>0</v>
      </c>
      <c r="EV302" s="168">
        <f t="shared" si="145"/>
        <v>0</v>
      </c>
      <c r="EW302" s="168">
        <f t="shared" si="145"/>
        <v>0</v>
      </c>
      <c r="EX302" s="168">
        <f t="shared" si="177"/>
        <v>0</v>
      </c>
      <c r="EY302" s="168">
        <f t="shared" si="177"/>
        <v>0</v>
      </c>
      <c r="EZ302" s="168">
        <f t="shared" ref="EZ302" si="183">EZ286-EZ298</f>
        <v>0</v>
      </c>
      <c r="FA302" s="168">
        <f t="shared" si="177"/>
        <v>0</v>
      </c>
      <c r="FB302" s="168">
        <f t="shared" si="177"/>
        <v>0</v>
      </c>
      <c r="FC302" s="168">
        <f t="shared" si="177"/>
        <v>0</v>
      </c>
      <c r="FD302" s="168">
        <f t="shared" ref="FD302" si="184">FD286-FD298</f>
        <v>0</v>
      </c>
      <c r="FE302" s="168">
        <f t="shared" si="167"/>
        <v>0</v>
      </c>
      <c r="FF302" s="168">
        <f t="shared" si="167"/>
        <v>0</v>
      </c>
      <c r="FG302" s="126"/>
      <c r="FM302" s="5"/>
    </row>
    <row r="303" spans="1:169" s="12" customFormat="1" ht="17.55" hidden="1" customHeight="1">
      <c r="B303" s="22"/>
      <c r="E303" s="22"/>
      <c r="G303" s="169" t="s">
        <v>45</v>
      </c>
      <c r="H303" s="168">
        <f t="shared" ref="H303:FF303" si="185">H287-H299</f>
        <v>0</v>
      </c>
      <c r="I303" s="168">
        <f t="shared" si="185"/>
        <v>0</v>
      </c>
      <c r="J303" s="168">
        <f t="shared" si="185"/>
        <v>0</v>
      </c>
      <c r="K303" s="168">
        <f t="shared" si="185"/>
        <v>0</v>
      </c>
      <c r="L303" s="168">
        <f t="shared" si="185"/>
        <v>0</v>
      </c>
      <c r="M303" s="168">
        <f t="shared" si="185"/>
        <v>0</v>
      </c>
      <c r="N303" s="168">
        <f t="shared" si="185"/>
        <v>0</v>
      </c>
      <c r="O303" s="168">
        <f t="shared" si="185"/>
        <v>0</v>
      </c>
      <c r="P303" s="168">
        <f t="shared" si="185"/>
        <v>0</v>
      </c>
      <c r="Q303" s="168">
        <f t="shared" si="185"/>
        <v>0</v>
      </c>
      <c r="R303" s="168">
        <f t="shared" si="185"/>
        <v>0</v>
      </c>
      <c r="S303" s="168">
        <f t="shared" si="185"/>
        <v>0</v>
      </c>
      <c r="T303" s="168">
        <f t="shared" si="185"/>
        <v>0</v>
      </c>
      <c r="U303" s="168">
        <f t="shared" si="185"/>
        <v>0</v>
      </c>
      <c r="V303" s="168">
        <f t="shared" si="185"/>
        <v>0</v>
      </c>
      <c r="W303" s="168">
        <f t="shared" si="185"/>
        <v>0</v>
      </c>
      <c r="X303" s="168">
        <f t="shared" ref="X303:AH303" si="186">X287-X299</f>
        <v>0</v>
      </c>
      <c r="Y303" s="168">
        <f t="shared" si="186"/>
        <v>0</v>
      </c>
      <c r="Z303" s="168">
        <f t="shared" si="186"/>
        <v>0</v>
      </c>
      <c r="AA303" s="168">
        <f t="shared" si="186"/>
        <v>0</v>
      </c>
      <c r="AB303" s="168">
        <f t="shared" si="186"/>
        <v>0</v>
      </c>
      <c r="AC303" s="168">
        <f t="shared" si="186"/>
        <v>0</v>
      </c>
      <c r="AD303" s="168">
        <f t="shared" si="186"/>
        <v>0</v>
      </c>
      <c r="AE303" s="168">
        <f t="shared" si="186"/>
        <v>0</v>
      </c>
      <c r="AF303" s="168">
        <f t="shared" si="186"/>
        <v>0</v>
      </c>
      <c r="AG303" s="168">
        <f t="shared" si="186"/>
        <v>0</v>
      </c>
      <c r="AH303" s="168">
        <f t="shared" si="186"/>
        <v>0</v>
      </c>
      <c r="AI303" s="168">
        <f t="shared" si="185"/>
        <v>0</v>
      </c>
      <c r="AJ303" s="168">
        <f t="shared" si="185"/>
        <v>0</v>
      </c>
      <c r="AK303" s="168">
        <f t="shared" si="185"/>
        <v>0</v>
      </c>
      <c r="AL303" s="168">
        <f t="shared" si="185"/>
        <v>0</v>
      </c>
      <c r="AM303" s="168">
        <f t="shared" si="185"/>
        <v>0</v>
      </c>
      <c r="AN303" s="168">
        <f t="shared" si="185"/>
        <v>0</v>
      </c>
      <c r="AO303" s="168">
        <f t="shared" si="185"/>
        <v>0</v>
      </c>
      <c r="AP303" s="168">
        <f t="shared" si="185"/>
        <v>0</v>
      </c>
      <c r="AQ303" s="168">
        <f t="shared" si="185"/>
        <v>0</v>
      </c>
      <c r="AR303" s="168">
        <f t="shared" si="185"/>
        <v>0</v>
      </c>
      <c r="AS303" s="168">
        <f t="shared" si="185"/>
        <v>0</v>
      </c>
      <c r="AT303" s="168">
        <f t="shared" ref="AT303:BE303" si="187">AT287-AT299</f>
        <v>0</v>
      </c>
      <c r="AU303" s="168">
        <f t="shared" ref="AU303:BA303" si="188">AU287-AU299</f>
        <v>0</v>
      </c>
      <c r="AV303" s="168">
        <f t="shared" si="188"/>
        <v>0</v>
      </c>
      <c r="AW303" s="168">
        <f t="shared" si="188"/>
        <v>0</v>
      </c>
      <c r="AX303" s="168">
        <f t="shared" si="188"/>
        <v>0</v>
      </c>
      <c r="AY303" s="168">
        <f t="shared" si="188"/>
        <v>0</v>
      </c>
      <c r="AZ303" s="168">
        <f t="shared" si="188"/>
        <v>0</v>
      </c>
      <c r="BA303" s="168">
        <f t="shared" si="188"/>
        <v>0</v>
      </c>
      <c r="BB303" s="168">
        <f t="shared" si="187"/>
        <v>0</v>
      </c>
      <c r="BC303" s="168">
        <f t="shared" si="187"/>
        <v>0</v>
      </c>
      <c r="BD303" s="168">
        <f t="shared" si="187"/>
        <v>0</v>
      </c>
      <c r="BE303" s="168">
        <f t="shared" si="187"/>
        <v>0</v>
      </c>
      <c r="BF303" s="168">
        <f t="shared" si="185"/>
        <v>0</v>
      </c>
      <c r="BG303" s="168">
        <f t="shared" ref="BG303:BH303" si="189">BG287-BG299</f>
        <v>0</v>
      </c>
      <c r="BH303" s="168">
        <f t="shared" si="189"/>
        <v>0</v>
      </c>
      <c r="BI303" s="168">
        <f t="shared" ref="BI303:BM303" si="190">BI287-BI299</f>
        <v>0</v>
      </c>
      <c r="BJ303" s="168">
        <f t="shared" si="190"/>
        <v>0</v>
      </c>
      <c r="BK303" s="168">
        <f t="shared" si="190"/>
        <v>0</v>
      </c>
      <c r="BL303" s="168">
        <f t="shared" si="190"/>
        <v>0</v>
      </c>
      <c r="BM303" s="168">
        <f t="shared" si="190"/>
        <v>0</v>
      </c>
      <c r="BN303" s="168">
        <f t="shared" si="185"/>
        <v>0</v>
      </c>
      <c r="BO303" s="168">
        <f t="shared" ref="BO303:BX303" si="191">BO287-BO299</f>
        <v>0</v>
      </c>
      <c r="BP303" s="168">
        <f t="shared" si="191"/>
        <v>0</v>
      </c>
      <c r="BQ303" s="168">
        <f t="shared" si="191"/>
        <v>0</v>
      </c>
      <c r="BR303" s="168">
        <f t="shared" si="191"/>
        <v>0</v>
      </c>
      <c r="BS303" s="168">
        <f t="shared" si="191"/>
        <v>0</v>
      </c>
      <c r="BT303" s="168">
        <f t="shared" si="191"/>
        <v>0</v>
      </c>
      <c r="BU303" s="168">
        <f t="shared" si="191"/>
        <v>0</v>
      </c>
      <c r="BV303" s="168">
        <f t="shared" si="191"/>
        <v>0</v>
      </c>
      <c r="BW303" s="168">
        <f t="shared" si="191"/>
        <v>0</v>
      </c>
      <c r="BX303" s="168">
        <f t="shared" si="191"/>
        <v>0</v>
      </c>
      <c r="BY303" s="168">
        <f t="shared" si="185"/>
        <v>0</v>
      </c>
      <c r="BZ303" s="168">
        <f t="shared" si="185"/>
        <v>0</v>
      </c>
      <c r="CA303" s="168">
        <f t="shared" ref="CA303:CH303" si="192">CA287-CA299</f>
        <v>0</v>
      </c>
      <c r="CB303" s="168">
        <f t="shared" si="192"/>
        <v>0</v>
      </c>
      <c r="CC303" s="168">
        <f t="shared" si="192"/>
        <v>0</v>
      </c>
      <c r="CD303" s="168">
        <f t="shared" si="192"/>
        <v>0</v>
      </c>
      <c r="CE303" s="168">
        <f t="shared" si="192"/>
        <v>0</v>
      </c>
      <c r="CF303" s="168">
        <f t="shared" si="192"/>
        <v>0</v>
      </c>
      <c r="CG303" s="168">
        <f t="shared" si="192"/>
        <v>0</v>
      </c>
      <c r="CH303" s="168">
        <f t="shared" si="192"/>
        <v>0</v>
      </c>
      <c r="CI303" s="168">
        <f t="shared" ref="CI303:CJ303" si="193">CI287-CI299</f>
        <v>0</v>
      </c>
      <c r="CJ303" s="168">
        <f t="shared" si="193"/>
        <v>0</v>
      </c>
      <c r="CK303" s="168">
        <f t="shared" si="185"/>
        <v>0</v>
      </c>
      <c r="CL303" s="168">
        <f t="shared" si="185"/>
        <v>0</v>
      </c>
      <c r="CM303" s="168">
        <f t="shared" si="185"/>
        <v>0</v>
      </c>
      <c r="CN303" s="168">
        <f t="shared" ref="CN303:CO303" si="194">CN287-CN299</f>
        <v>0</v>
      </c>
      <c r="CO303" s="168">
        <f t="shared" si="194"/>
        <v>0</v>
      </c>
      <c r="CP303" s="168">
        <f t="shared" si="185"/>
        <v>0</v>
      </c>
      <c r="CQ303" s="168">
        <f t="shared" si="185"/>
        <v>0</v>
      </c>
      <c r="CR303" s="168">
        <f t="shared" si="185"/>
        <v>0</v>
      </c>
      <c r="CS303" s="168">
        <f t="shared" ref="CS303:FC303" si="195">CS287-CS299</f>
        <v>0</v>
      </c>
      <c r="CT303" s="168">
        <f t="shared" si="195"/>
        <v>0</v>
      </c>
      <c r="CU303" s="168">
        <f t="shared" si="195"/>
        <v>0</v>
      </c>
      <c r="CV303" s="168">
        <f t="shared" si="195"/>
        <v>0</v>
      </c>
      <c r="CW303" s="168">
        <f t="shared" si="195"/>
        <v>0</v>
      </c>
      <c r="CX303" s="168">
        <f t="shared" si="195"/>
        <v>0</v>
      </c>
      <c r="CY303" s="168">
        <f t="shared" si="195"/>
        <v>0</v>
      </c>
      <c r="CZ303" s="168">
        <f t="shared" si="195"/>
        <v>0</v>
      </c>
      <c r="DA303" s="168">
        <f t="shared" si="195"/>
        <v>0</v>
      </c>
      <c r="DB303" s="168">
        <f t="shared" si="195"/>
        <v>0</v>
      </c>
      <c r="DC303" s="168">
        <f t="shared" si="195"/>
        <v>0</v>
      </c>
      <c r="DD303" s="168">
        <f t="shared" ref="DD303:DJ303" si="196">DD287-DD299</f>
        <v>0</v>
      </c>
      <c r="DE303" s="168">
        <f t="shared" si="196"/>
        <v>0</v>
      </c>
      <c r="DF303" s="168">
        <f t="shared" si="196"/>
        <v>0</v>
      </c>
      <c r="DG303" s="168">
        <f t="shared" si="196"/>
        <v>0</v>
      </c>
      <c r="DH303" s="168">
        <f t="shared" si="196"/>
        <v>0</v>
      </c>
      <c r="DI303" s="168">
        <f t="shared" si="196"/>
        <v>0</v>
      </c>
      <c r="DJ303" s="168">
        <f t="shared" si="196"/>
        <v>0</v>
      </c>
      <c r="DK303" s="168">
        <f t="shared" si="195"/>
        <v>0</v>
      </c>
      <c r="DL303" s="168">
        <f t="shared" si="195"/>
        <v>0</v>
      </c>
      <c r="DM303" s="168">
        <f t="shared" si="195"/>
        <v>0</v>
      </c>
      <c r="DN303" s="168">
        <f t="shared" si="195"/>
        <v>0</v>
      </c>
      <c r="DO303" s="168">
        <f t="shared" si="195"/>
        <v>0</v>
      </c>
      <c r="DP303" s="168">
        <f t="shared" si="195"/>
        <v>0</v>
      </c>
      <c r="DQ303" s="168">
        <f t="shared" si="195"/>
        <v>0</v>
      </c>
      <c r="DR303" s="168">
        <f t="shared" ref="DR303:EJ303" si="197">DR287-DR299</f>
        <v>0</v>
      </c>
      <c r="DS303" s="168">
        <f t="shared" si="197"/>
        <v>0</v>
      </c>
      <c r="DT303" s="168">
        <f t="shared" si="197"/>
        <v>0</v>
      </c>
      <c r="DU303" s="168">
        <f t="shared" si="197"/>
        <v>0</v>
      </c>
      <c r="DV303" s="168">
        <f t="shared" si="197"/>
        <v>0</v>
      </c>
      <c r="DW303" s="168">
        <f t="shared" si="197"/>
        <v>0</v>
      </c>
      <c r="DX303" s="168">
        <f t="shared" si="197"/>
        <v>0</v>
      </c>
      <c r="DY303" s="168">
        <f t="shared" si="197"/>
        <v>0</v>
      </c>
      <c r="DZ303" s="168">
        <f t="shared" si="197"/>
        <v>0</v>
      </c>
      <c r="EA303" s="168">
        <f t="shared" ref="EA303:EF303" si="198">EA287-EA299</f>
        <v>0</v>
      </c>
      <c r="EB303" s="168">
        <f t="shared" si="198"/>
        <v>0</v>
      </c>
      <c r="EC303" s="168">
        <f t="shared" si="198"/>
        <v>0</v>
      </c>
      <c r="ED303" s="168">
        <f t="shared" si="198"/>
        <v>0</v>
      </c>
      <c r="EE303" s="168">
        <f t="shared" si="198"/>
        <v>0</v>
      </c>
      <c r="EF303" s="168">
        <f t="shared" si="198"/>
        <v>0</v>
      </c>
      <c r="EG303" s="168">
        <f t="shared" si="144"/>
        <v>0</v>
      </c>
      <c r="EH303" s="168">
        <f t="shared" si="197"/>
        <v>0</v>
      </c>
      <c r="EI303" s="168">
        <f t="shared" si="197"/>
        <v>0</v>
      </c>
      <c r="EJ303" s="168">
        <f t="shared" si="197"/>
        <v>0</v>
      </c>
      <c r="EK303" s="168">
        <f t="shared" si="195"/>
        <v>0</v>
      </c>
      <c r="EL303" s="168">
        <f t="shared" ref="EL303:EM303" si="199">EL287-EL299</f>
        <v>0</v>
      </c>
      <c r="EM303" s="168">
        <f t="shared" si="199"/>
        <v>0</v>
      </c>
      <c r="EN303" s="168">
        <f t="shared" si="145"/>
        <v>0</v>
      </c>
      <c r="EO303" s="168">
        <f t="shared" ref="EO303:ER303" si="200">EO287-EO299</f>
        <v>0</v>
      </c>
      <c r="EP303" s="168">
        <f t="shared" si="200"/>
        <v>0</v>
      </c>
      <c r="EQ303" s="168">
        <f t="shared" si="200"/>
        <v>0</v>
      </c>
      <c r="ER303" s="168">
        <f t="shared" si="200"/>
        <v>0</v>
      </c>
      <c r="ES303" s="168">
        <f t="shared" si="145"/>
        <v>0</v>
      </c>
      <c r="ET303" s="168">
        <f t="shared" si="145"/>
        <v>0</v>
      </c>
      <c r="EU303" s="168">
        <f t="shared" si="145"/>
        <v>0</v>
      </c>
      <c r="EV303" s="168">
        <f t="shared" si="145"/>
        <v>0</v>
      </c>
      <c r="EW303" s="168">
        <f t="shared" si="145"/>
        <v>0</v>
      </c>
      <c r="EX303" s="168">
        <f t="shared" si="195"/>
        <v>0</v>
      </c>
      <c r="EY303" s="168">
        <f t="shared" si="195"/>
        <v>0</v>
      </c>
      <c r="EZ303" s="168">
        <f t="shared" ref="EZ303" si="201">EZ287-EZ299</f>
        <v>0</v>
      </c>
      <c r="FA303" s="168">
        <f t="shared" si="195"/>
        <v>0</v>
      </c>
      <c r="FB303" s="168">
        <f t="shared" si="195"/>
        <v>0</v>
      </c>
      <c r="FC303" s="168">
        <f t="shared" si="195"/>
        <v>0</v>
      </c>
      <c r="FD303" s="168">
        <f t="shared" ref="FD303" si="202">FD287-FD299</f>
        <v>0</v>
      </c>
      <c r="FE303" s="168">
        <f t="shared" si="185"/>
        <v>0</v>
      </c>
      <c r="FF303" s="168">
        <f t="shared" si="185"/>
        <v>0</v>
      </c>
      <c r="FG303" s="126"/>
      <c r="FM303" s="5"/>
    </row>
    <row r="304" spans="1:169" s="12" customFormat="1" ht="17.55" hidden="1" customHeight="1">
      <c r="B304" s="22"/>
      <c r="E304" s="22"/>
      <c r="G304" s="22"/>
      <c r="H304" s="188">
        <f>SUM(H300:H303)</f>
        <v>0</v>
      </c>
      <c r="I304" s="188">
        <f t="shared" ref="I304:DA304" si="203">SUM(I300:I303)</f>
        <v>0</v>
      </c>
      <c r="J304" s="188">
        <f t="shared" si="203"/>
        <v>0</v>
      </c>
      <c r="K304" s="188">
        <f t="shared" si="203"/>
        <v>0</v>
      </c>
      <c r="L304" s="188">
        <f t="shared" si="203"/>
        <v>0</v>
      </c>
      <c r="M304" s="188">
        <f t="shared" ref="M304:W304" si="204">SUM(M300:M303)</f>
        <v>0</v>
      </c>
      <c r="N304" s="188">
        <f t="shared" si="204"/>
        <v>0</v>
      </c>
      <c r="O304" s="188">
        <f t="shared" si="204"/>
        <v>0</v>
      </c>
      <c r="P304" s="188">
        <f t="shared" si="204"/>
        <v>0</v>
      </c>
      <c r="Q304" s="188">
        <f t="shared" si="204"/>
        <v>0</v>
      </c>
      <c r="R304" s="188">
        <f t="shared" si="204"/>
        <v>0</v>
      </c>
      <c r="S304" s="188">
        <f t="shared" si="204"/>
        <v>0</v>
      </c>
      <c r="T304" s="188">
        <f t="shared" si="204"/>
        <v>0</v>
      </c>
      <c r="U304" s="188">
        <f t="shared" si="204"/>
        <v>0</v>
      </c>
      <c r="V304" s="188">
        <f t="shared" si="204"/>
        <v>0</v>
      </c>
      <c r="W304" s="188">
        <f t="shared" si="204"/>
        <v>0</v>
      </c>
      <c r="X304" s="188">
        <f t="shared" si="203"/>
        <v>0</v>
      </c>
      <c r="Y304" s="188">
        <f t="shared" si="203"/>
        <v>0</v>
      </c>
      <c r="Z304" s="188">
        <f t="shared" si="203"/>
        <v>0</v>
      </c>
      <c r="AA304" s="188">
        <f t="shared" si="203"/>
        <v>0</v>
      </c>
      <c r="AB304" s="188">
        <f t="shared" si="203"/>
        <v>0</v>
      </c>
      <c r="AC304" s="188">
        <f t="shared" si="203"/>
        <v>0</v>
      </c>
      <c r="AD304" s="188">
        <f t="shared" si="203"/>
        <v>0</v>
      </c>
      <c r="AE304" s="188">
        <f t="shared" si="203"/>
        <v>0</v>
      </c>
      <c r="AF304" s="188">
        <f t="shared" si="203"/>
        <v>0</v>
      </c>
      <c r="AG304" s="188">
        <f t="shared" si="203"/>
        <v>0</v>
      </c>
      <c r="AH304" s="188">
        <f t="shared" si="203"/>
        <v>0</v>
      </c>
      <c r="AI304" s="188">
        <f t="shared" ref="AI304:AS304" si="205">SUM(AI300:AI303)</f>
        <v>0</v>
      </c>
      <c r="AJ304" s="188">
        <f t="shared" si="205"/>
        <v>0</v>
      </c>
      <c r="AK304" s="188">
        <f t="shared" si="205"/>
        <v>0</v>
      </c>
      <c r="AL304" s="188">
        <f t="shared" si="205"/>
        <v>0</v>
      </c>
      <c r="AM304" s="188">
        <f t="shared" si="205"/>
        <v>0</v>
      </c>
      <c r="AN304" s="188">
        <f t="shared" si="205"/>
        <v>0</v>
      </c>
      <c r="AO304" s="188">
        <f t="shared" si="205"/>
        <v>0</v>
      </c>
      <c r="AP304" s="188">
        <f t="shared" si="205"/>
        <v>0</v>
      </c>
      <c r="AQ304" s="188">
        <f t="shared" si="205"/>
        <v>0</v>
      </c>
      <c r="AR304" s="188">
        <f t="shared" si="205"/>
        <v>0</v>
      </c>
      <c r="AS304" s="188">
        <f t="shared" si="205"/>
        <v>0</v>
      </c>
      <c r="AT304" s="188">
        <f t="shared" si="203"/>
        <v>0</v>
      </c>
      <c r="AU304" s="188">
        <f t="shared" si="203"/>
        <v>0</v>
      </c>
      <c r="AV304" s="188">
        <f t="shared" si="203"/>
        <v>0</v>
      </c>
      <c r="AW304" s="188">
        <f t="shared" si="203"/>
        <v>0</v>
      </c>
      <c r="AX304" s="188">
        <f t="shared" si="203"/>
        <v>0</v>
      </c>
      <c r="AY304" s="188">
        <f t="shared" si="203"/>
        <v>0</v>
      </c>
      <c r="AZ304" s="188">
        <f t="shared" si="203"/>
        <v>0</v>
      </c>
      <c r="BA304" s="188">
        <f t="shared" si="203"/>
        <v>0</v>
      </c>
      <c r="BB304" s="188">
        <f t="shared" si="203"/>
        <v>0</v>
      </c>
      <c r="BC304" s="188">
        <f t="shared" si="203"/>
        <v>0</v>
      </c>
      <c r="BD304" s="188">
        <f t="shared" si="203"/>
        <v>0</v>
      </c>
      <c r="BE304" s="188">
        <f t="shared" si="203"/>
        <v>0</v>
      </c>
      <c r="BF304" s="188">
        <f t="shared" si="203"/>
        <v>0</v>
      </c>
      <c r="BG304" s="188">
        <f t="shared" si="203"/>
        <v>0</v>
      </c>
      <c r="BH304" s="188">
        <f t="shared" si="203"/>
        <v>0</v>
      </c>
      <c r="BI304" s="188">
        <f t="shared" si="203"/>
        <v>0</v>
      </c>
      <c r="BJ304" s="188">
        <f t="shared" si="203"/>
        <v>0</v>
      </c>
      <c r="BK304" s="188">
        <f t="shared" si="203"/>
        <v>0</v>
      </c>
      <c r="BL304" s="188">
        <f t="shared" si="203"/>
        <v>0</v>
      </c>
      <c r="BM304" s="188">
        <f t="shared" si="203"/>
        <v>0</v>
      </c>
      <c r="BN304" s="188">
        <f t="shared" si="203"/>
        <v>0</v>
      </c>
      <c r="BO304" s="188">
        <f t="shared" si="203"/>
        <v>0</v>
      </c>
      <c r="BP304" s="188">
        <f t="shared" si="203"/>
        <v>0</v>
      </c>
      <c r="BQ304" s="188">
        <f t="shared" si="203"/>
        <v>0</v>
      </c>
      <c r="BR304" s="188">
        <f t="shared" si="203"/>
        <v>0</v>
      </c>
      <c r="BS304" s="188">
        <f t="shared" si="203"/>
        <v>0</v>
      </c>
      <c r="BT304" s="188">
        <f t="shared" si="203"/>
        <v>0</v>
      </c>
      <c r="BU304" s="188">
        <f t="shared" si="203"/>
        <v>0</v>
      </c>
      <c r="BV304" s="188">
        <f t="shared" si="203"/>
        <v>0</v>
      </c>
      <c r="BW304" s="188">
        <f t="shared" si="203"/>
        <v>0</v>
      </c>
      <c r="BX304" s="188">
        <f t="shared" si="203"/>
        <v>0</v>
      </c>
      <c r="BY304" s="188">
        <f t="shared" si="203"/>
        <v>0</v>
      </c>
      <c r="BZ304" s="188">
        <f t="shared" si="203"/>
        <v>0</v>
      </c>
      <c r="CA304" s="188">
        <f t="shared" si="203"/>
        <v>0</v>
      </c>
      <c r="CB304" s="188">
        <f t="shared" si="203"/>
        <v>0</v>
      </c>
      <c r="CC304" s="188">
        <f t="shared" si="203"/>
        <v>0</v>
      </c>
      <c r="CD304" s="188">
        <f t="shared" si="203"/>
        <v>0</v>
      </c>
      <c r="CE304" s="188">
        <f t="shared" si="203"/>
        <v>0</v>
      </c>
      <c r="CF304" s="188">
        <f t="shared" si="203"/>
        <v>0</v>
      </c>
      <c r="CG304" s="188">
        <f t="shared" si="203"/>
        <v>0</v>
      </c>
      <c r="CH304" s="188">
        <f t="shared" si="203"/>
        <v>0</v>
      </c>
      <c r="CI304" s="188">
        <f t="shared" si="203"/>
        <v>0</v>
      </c>
      <c r="CJ304" s="188">
        <f t="shared" si="203"/>
        <v>0</v>
      </c>
      <c r="CK304" s="188">
        <f t="shared" si="203"/>
        <v>0</v>
      </c>
      <c r="CL304" s="188">
        <f t="shared" si="203"/>
        <v>0</v>
      </c>
      <c r="CM304" s="188">
        <f t="shared" si="203"/>
        <v>0</v>
      </c>
      <c r="CN304" s="188">
        <f t="shared" si="203"/>
        <v>0</v>
      </c>
      <c r="CO304" s="188">
        <f t="shared" si="203"/>
        <v>0</v>
      </c>
      <c r="CP304" s="188">
        <f t="shared" si="203"/>
        <v>0</v>
      </c>
      <c r="CQ304" s="188">
        <f t="shared" si="203"/>
        <v>0</v>
      </c>
      <c r="CR304" s="188">
        <f t="shared" si="203"/>
        <v>0</v>
      </c>
      <c r="CS304" s="188">
        <f t="shared" si="203"/>
        <v>0</v>
      </c>
      <c r="CT304" s="188">
        <f t="shared" si="203"/>
        <v>0</v>
      </c>
      <c r="CU304" s="188">
        <f t="shared" si="203"/>
        <v>0</v>
      </c>
      <c r="CV304" s="188">
        <f t="shared" si="203"/>
        <v>0</v>
      </c>
      <c r="CW304" s="188">
        <f t="shared" si="203"/>
        <v>0</v>
      </c>
      <c r="CX304" s="188">
        <f t="shared" si="203"/>
        <v>0</v>
      </c>
      <c r="CY304" s="188">
        <f t="shared" si="203"/>
        <v>0</v>
      </c>
      <c r="CZ304" s="188">
        <f t="shared" si="203"/>
        <v>0</v>
      </c>
      <c r="DA304" s="188">
        <f t="shared" si="203"/>
        <v>0</v>
      </c>
      <c r="DB304" s="188">
        <f t="shared" ref="DB304:FF304" si="206">SUM(DB300:DB303)</f>
        <v>0</v>
      </c>
      <c r="DC304" s="188">
        <f t="shared" si="206"/>
        <v>0</v>
      </c>
      <c r="DD304" s="188">
        <f t="shared" si="206"/>
        <v>0</v>
      </c>
      <c r="DE304" s="188">
        <f t="shared" si="206"/>
        <v>0</v>
      </c>
      <c r="DF304" s="188">
        <f t="shared" si="206"/>
        <v>0</v>
      </c>
      <c r="DG304" s="188">
        <f t="shared" si="206"/>
        <v>0</v>
      </c>
      <c r="DH304" s="188">
        <f t="shared" si="206"/>
        <v>0</v>
      </c>
      <c r="DI304" s="188">
        <f t="shared" si="206"/>
        <v>0</v>
      </c>
      <c r="DJ304" s="188">
        <f t="shared" si="206"/>
        <v>0</v>
      </c>
      <c r="DK304" s="188">
        <f t="shared" si="206"/>
        <v>0</v>
      </c>
      <c r="DL304" s="188">
        <f t="shared" si="206"/>
        <v>0</v>
      </c>
      <c r="DM304" s="188">
        <f t="shared" si="206"/>
        <v>0</v>
      </c>
      <c r="DN304" s="188">
        <f t="shared" si="206"/>
        <v>0</v>
      </c>
      <c r="DO304" s="188">
        <f t="shared" si="206"/>
        <v>0</v>
      </c>
      <c r="DP304" s="188">
        <f t="shared" si="206"/>
        <v>0</v>
      </c>
      <c r="DQ304" s="188">
        <f t="shared" si="206"/>
        <v>6</v>
      </c>
      <c r="DR304" s="188">
        <f t="shared" si="206"/>
        <v>0</v>
      </c>
      <c r="DS304" s="188">
        <f t="shared" si="206"/>
        <v>0</v>
      </c>
      <c r="DT304" s="188">
        <f t="shared" si="206"/>
        <v>0</v>
      </c>
      <c r="DU304" s="188">
        <f t="shared" si="206"/>
        <v>0</v>
      </c>
      <c r="DV304" s="188">
        <f t="shared" si="206"/>
        <v>0</v>
      </c>
      <c r="DW304" s="188">
        <f t="shared" si="206"/>
        <v>0</v>
      </c>
      <c r="DX304" s="188">
        <f t="shared" si="206"/>
        <v>0</v>
      </c>
      <c r="DY304" s="188">
        <f t="shared" si="206"/>
        <v>0</v>
      </c>
      <c r="DZ304" s="188">
        <f t="shared" si="206"/>
        <v>0</v>
      </c>
      <c r="EA304" s="188">
        <f t="shared" si="206"/>
        <v>0</v>
      </c>
      <c r="EB304" s="188">
        <f t="shared" si="206"/>
        <v>0</v>
      </c>
      <c r="EC304" s="188">
        <f t="shared" si="206"/>
        <v>0</v>
      </c>
      <c r="ED304" s="188">
        <f t="shared" si="206"/>
        <v>0</v>
      </c>
      <c r="EE304" s="188">
        <f t="shared" si="206"/>
        <v>0</v>
      </c>
      <c r="EF304" s="188">
        <f t="shared" si="206"/>
        <v>0</v>
      </c>
      <c r="EG304" s="188">
        <f t="shared" si="206"/>
        <v>0</v>
      </c>
      <c r="EH304" s="188">
        <f t="shared" si="206"/>
        <v>0</v>
      </c>
      <c r="EI304" s="188">
        <f t="shared" si="206"/>
        <v>0</v>
      </c>
      <c r="EJ304" s="188">
        <f t="shared" si="206"/>
        <v>0</v>
      </c>
      <c r="EK304" s="188">
        <f t="shared" si="206"/>
        <v>0</v>
      </c>
      <c r="EL304" s="188">
        <f t="shared" ref="EL304:EW304" si="207">SUM(EL300:EL303)</f>
        <v>0</v>
      </c>
      <c r="EM304" s="188">
        <f t="shared" si="207"/>
        <v>0</v>
      </c>
      <c r="EN304" s="188">
        <f t="shared" si="207"/>
        <v>0</v>
      </c>
      <c r="EO304" s="188">
        <f t="shared" ref="EO304:ER304" si="208">SUM(EO300:EO303)</f>
        <v>0</v>
      </c>
      <c r="EP304" s="188">
        <f t="shared" si="208"/>
        <v>0</v>
      </c>
      <c r="EQ304" s="188">
        <f t="shared" si="208"/>
        <v>0</v>
      </c>
      <c r="ER304" s="188">
        <f t="shared" si="208"/>
        <v>0</v>
      </c>
      <c r="ES304" s="188">
        <f t="shared" si="207"/>
        <v>0</v>
      </c>
      <c r="ET304" s="188">
        <f t="shared" si="207"/>
        <v>0</v>
      </c>
      <c r="EU304" s="188">
        <f t="shared" si="207"/>
        <v>0</v>
      </c>
      <c r="EV304" s="188">
        <f t="shared" si="207"/>
        <v>0</v>
      </c>
      <c r="EW304" s="188">
        <f t="shared" si="207"/>
        <v>0</v>
      </c>
      <c r="EX304" s="188">
        <f t="shared" si="206"/>
        <v>0</v>
      </c>
      <c r="EY304" s="188">
        <f t="shared" si="206"/>
        <v>0</v>
      </c>
      <c r="EZ304" s="188">
        <f t="shared" si="206"/>
        <v>0</v>
      </c>
      <c r="FA304" s="188">
        <f t="shared" si="206"/>
        <v>0</v>
      </c>
      <c r="FB304" s="188">
        <f t="shared" si="206"/>
        <v>0</v>
      </c>
      <c r="FC304" s="188">
        <f t="shared" si="206"/>
        <v>0</v>
      </c>
      <c r="FD304" s="188">
        <f t="shared" ref="FD304" si="209">SUM(FD300:FD303)</f>
        <v>0</v>
      </c>
      <c r="FE304" s="188">
        <f t="shared" si="206"/>
        <v>0</v>
      </c>
      <c r="FF304" s="188">
        <f t="shared" si="206"/>
        <v>0</v>
      </c>
      <c r="FG304" s="126"/>
      <c r="FM304" s="5"/>
    </row>
    <row r="305" spans="2:169" s="12" customFormat="1" ht="17.55" hidden="1" customHeight="1">
      <c r="B305" s="22"/>
      <c r="E305" s="22"/>
      <c r="G305" s="159" t="s">
        <v>92</v>
      </c>
      <c r="H305" s="158" t="str">
        <f t="shared" ref="H305:AM305" si="210">H6</f>
        <v>ANVLINK-00</v>
      </c>
      <c r="I305" s="158" t="str">
        <f t="shared" si="210"/>
        <v>N1030D2L-00</v>
      </c>
      <c r="J305" s="158" t="str">
        <f t="shared" si="210"/>
        <v>N1030L2L-00</v>
      </c>
      <c r="K305" s="158" t="str">
        <f t="shared" si="210"/>
        <v>N1030O2I-00</v>
      </c>
      <c r="L305" s="158" t="str">
        <f t="shared" si="210"/>
        <v>N103D42L-00</v>
      </c>
      <c r="M305" s="158" t="str">
        <f t="shared" si="210"/>
        <v>N105T4L-00</v>
      </c>
      <c r="N305" s="158" t="str">
        <f t="shared" si="210"/>
        <v>N105TD4D-00</v>
      </c>
      <c r="O305" s="158" t="str">
        <f t="shared" si="210"/>
        <v>N105TO4D-00</v>
      </c>
      <c r="P305" s="158" t="str">
        <f t="shared" si="210"/>
        <v>N105TO4L-00</v>
      </c>
      <c r="Q305" s="158" t="str">
        <f t="shared" si="210"/>
        <v>N1650D4L-00</v>
      </c>
      <c r="R305" s="158" t="str">
        <f t="shared" si="210"/>
        <v>N1650GO4-00</v>
      </c>
      <c r="S305" s="158" t="str">
        <f t="shared" si="210"/>
        <v>N1650IO4-00</v>
      </c>
      <c r="T305" s="158" t="str">
        <f t="shared" si="210"/>
        <v>N1650IX4-00</v>
      </c>
      <c r="U305" s="158" t="str">
        <f t="shared" si="210"/>
        <v>N1650O4-00</v>
      </c>
      <c r="V305" s="158" t="str">
        <f t="shared" si="210"/>
        <v>N1650O4L-00</v>
      </c>
      <c r="W305" s="158" t="str">
        <f t="shared" si="210"/>
        <v>N1650W24-00</v>
      </c>
      <c r="X305" s="158" t="str">
        <f t="shared" si="210"/>
        <v>N1650WO4-00</v>
      </c>
      <c r="Y305" s="158" t="str">
        <f t="shared" si="210"/>
        <v>N1656D4-00</v>
      </c>
      <c r="Z305" s="158" t="str">
        <f t="shared" si="210"/>
        <v>N1656D4L-00</v>
      </c>
      <c r="AA305" s="158" t="str">
        <f t="shared" si="210"/>
        <v>N1656EO4-00</v>
      </c>
      <c r="AB305" s="158" t="str">
        <f t="shared" si="210"/>
        <v>N1656O4-00</v>
      </c>
      <c r="AC305" s="158" t="str">
        <f t="shared" si="210"/>
        <v>N1656O4L-00</v>
      </c>
      <c r="AD305" s="158" t="str">
        <f t="shared" si="210"/>
        <v>N1656W24-00</v>
      </c>
      <c r="AE305" s="158" t="str">
        <f t="shared" si="210"/>
        <v>N1656WO4-00</v>
      </c>
      <c r="AF305" s="158" t="str">
        <f t="shared" si="210"/>
        <v>N165SD4-00</v>
      </c>
      <c r="AG305" s="158" t="str">
        <f t="shared" si="210"/>
        <v>N165SO4-00</v>
      </c>
      <c r="AH305" s="158" t="str">
        <f t="shared" si="210"/>
        <v>N165SWO4-00</v>
      </c>
      <c r="AI305" s="158" t="str">
        <f t="shared" si="210"/>
        <v>N1660D6-00</v>
      </c>
      <c r="AJ305" s="158" t="str">
        <f t="shared" si="210"/>
        <v>N1660G6-00</v>
      </c>
      <c r="AK305" s="158" t="str">
        <f t="shared" si="210"/>
        <v>N1660GO6-00</v>
      </c>
      <c r="AL305" s="158" t="str">
        <f t="shared" si="210"/>
        <v>N1660IO6-00</v>
      </c>
      <c r="AM305" s="158" t="str">
        <f t="shared" si="210"/>
        <v>N1660O6-00</v>
      </c>
      <c r="AN305" s="158" t="str">
        <f t="shared" ref="AN305:BS305" si="211">AN6</f>
        <v>N166SA-00</v>
      </c>
      <c r="AO305" s="158" t="str">
        <f t="shared" si="211"/>
        <v>N166SD6-00</v>
      </c>
      <c r="AP305" s="158" t="str">
        <f t="shared" si="211"/>
        <v>N166SG6-00</v>
      </c>
      <c r="AQ305" s="158" t="str">
        <f t="shared" si="211"/>
        <v>N166SGO6-00</v>
      </c>
      <c r="AR305" s="158" t="str">
        <f t="shared" si="211"/>
        <v>N166SIO6-00</v>
      </c>
      <c r="AS305" s="158" t="str">
        <f t="shared" si="211"/>
        <v>N166SIX6-00</v>
      </c>
      <c r="AT305" s="158" t="str">
        <f t="shared" si="211"/>
        <v>N166SO6-00</v>
      </c>
      <c r="AU305" s="158" t="str">
        <f t="shared" si="211"/>
        <v>N166TGO6-00</v>
      </c>
      <c r="AV305" s="158" t="str">
        <f t="shared" si="211"/>
        <v>N166TIO6-00</v>
      </c>
      <c r="AW305" s="158" t="str">
        <f t="shared" si="211"/>
        <v>N166TIX6-00</v>
      </c>
      <c r="AX305" s="158" t="str">
        <f t="shared" si="211"/>
        <v>N166TO6-00</v>
      </c>
      <c r="AY305" s="158" t="str">
        <f t="shared" si="211"/>
        <v>N166TW26-00</v>
      </c>
      <c r="AZ305" s="158" t="str">
        <f t="shared" si="211"/>
        <v>N2060D6-00</v>
      </c>
      <c r="BA305" s="158" t="str">
        <f t="shared" si="211"/>
        <v>N2060GP-00</v>
      </c>
      <c r="BB305" s="158" t="str">
        <f t="shared" si="211"/>
        <v>N2060IO6-00</v>
      </c>
      <c r="BC305" s="158" t="str">
        <f t="shared" si="211"/>
        <v>N2060IX6-00</v>
      </c>
      <c r="BD305" s="158" t="str">
        <f t="shared" si="211"/>
        <v>N2060O6-00</v>
      </c>
      <c r="BE305" s="158" t="str">
        <f t="shared" si="211"/>
        <v>N2060W26-00</v>
      </c>
      <c r="BF305" s="158" t="str">
        <f t="shared" si="211"/>
        <v>N2060WO6-00</v>
      </c>
      <c r="BG305" s="158" t="str">
        <f t="shared" si="211"/>
        <v>N206SW2-00</v>
      </c>
      <c r="BH305" s="158" t="str">
        <f t="shared" si="211"/>
        <v>N206SW2O-00</v>
      </c>
      <c r="BI305" s="158" t="str">
        <f t="shared" si="211"/>
        <v>N207SA-00</v>
      </c>
      <c r="BJ305" s="158" t="str">
        <f t="shared" si="211"/>
        <v>N207SGOD-00</v>
      </c>
      <c r="BK305" s="158" t="str">
        <f t="shared" si="211"/>
        <v>N207SGWD-00</v>
      </c>
      <c r="BL305" s="158" t="str">
        <f t="shared" si="211"/>
        <v>N207SW-00</v>
      </c>
      <c r="BM305" s="158" t="str">
        <f t="shared" si="211"/>
        <v>N207SWO-00</v>
      </c>
      <c r="BN305" s="158" t="str">
        <f t="shared" si="211"/>
        <v>N208SG-00</v>
      </c>
      <c r="BO305" s="158" t="str">
        <f t="shared" si="211"/>
        <v>N208SGO-00</v>
      </c>
      <c r="BP305" s="158" t="str">
        <f t="shared" si="211"/>
        <v>N3060AE-00</v>
      </c>
      <c r="BQ305" s="158" t="str">
        <f t="shared" si="211"/>
        <v>N3060E-00</v>
      </c>
      <c r="BR305" s="158" t="str">
        <f t="shared" si="211"/>
        <v>N3060EO-00</v>
      </c>
      <c r="BS305" s="158" t="str">
        <f t="shared" si="211"/>
        <v>N3060GO-00</v>
      </c>
      <c r="BT305" s="158" t="str">
        <f t="shared" ref="BT305:CY305" si="212">BT6</f>
        <v>N3060VO-00</v>
      </c>
      <c r="BU305" s="158" t="str">
        <f t="shared" si="212"/>
        <v>N306TAE-00</v>
      </c>
      <c r="BV305" s="158" t="str">
        <f t="shared" si="212"/>
        <v>N306TAM-00</v>
      </c>
      <c r="BW305" s="158" t="str">
        <f t="shared" si="212"/>
        <v>N306TE-00</v>
      </c>
      <c r="BX305" s="158" t="str">
        <f t="shared" si="212"/>
        <v>N306TEO-00</v>
      </c>
      <c r="BY305" s="158" t="str">
        <f t="shared" si="212"/>
        <v>N306TGO-00</v>
      </c>
      <c r="BZ305" s="158" t="str">
        <f t="shared" si="212"/>
        <v>N306TGOP-00</v>
      </c>
      <c r="CA305" s="158" t="str">
        <f t="shared" si="212"/>
        <v>N306TGP-00</v>
      </c>
      <c r="CB305" s="158" t="str">
        <f t="shared" si="212"/>
        <v>N306TVO-00</v>
      </c>
      <c r="CC305" s="158" t="str">
        <f t="shared" si="212"/>
        <v>N3070AM-00</v>
      </c>
      <c r="CD305" s="158" t="str">
        <f t="shared" si="212"/>
        <v>N3070E-00</v>
      </c>
      <c r="CE305" s="158" t="str">
        <f t="shared" si="212"/>
        <v>N3070EO-00</v>
      </c>
      <c r="CF305" s="158" t="str">
        <f t="shared" si="212"/>
        <v>N3070GO-00</v>
      </c>
      <c r="CG305" s="158" t="str">
        <f t="shared" si="212"/>
        <v>N3070VO-00</v>
      </c>
      <c r="CH305" s="158" t="str">
        <f t="shared" si="212"/>
        <v>N3080AM-00</v>
      </c>
      <c r="CI305" s="158" t="str">
        <f t="shared" si="212"/>
        <v>N3080AW-00</v>
      </c>
      <c r="CJ305" s="158" t="str">
        <f t="shared" si="212"/>
        <v>N3080AWB-00</v>
      </c>
      <c r="CK305" s="158" t="str">
        <f t="shared" si="212"/>
        <v>N3080AX-00</v>
      </c>
      <c r="CL305" s="158" t="str">
        <f t="shared" si="212"/>
        <v>N3080E-00</v>
      </c>
      <c r="CM305" s="158" t="str">
        <f t="shared" si="212"/>
        <v>N3080EO-00</v>
      </c>
      <c r="CN305" s="158" t="str">
        <f t="shared" si="212"/>
        <v>N3080GO-00</v>
      </c>
      <c r="CO305" s="158" t="str">
        <f t="shared" si="212"/>
        <v>N3080GWB-00</v>
      </c>
      <c r="CP305" s="158" t="str">
        <f t="shared" si="212"/>
        <v>N3080IE-00</v>
      </c>
      <c r="CQ305" s="158" t="str">
        <f t="shared" si="212"/>
        <v>N3080IE-AU</v>
      </c>
      <c r="CR305" s="158" t="str">
        <f t="shared" si="212"/>
        <v>N3080IE-CN</v>
      </c>
      <c r="CS305" s="158" t="str">
        <f t="shared" si="212"/>
        <v>N3080IE-JP</v>
      </c>
      <c r="CT305" s="158" t="str">
        <f t="shared" si="212"/>
        <v>N3080IE-KR</v>
      </c>
      <c r="CU305" s="158" t="str">
        <f t="shared" si="212"/>
        <v>N3080IE-TW</v>
      </c>
      <c r="CV305" s="158" t="str">
        <f t="shared" si="212"/>
        <v>N3080IE-US</v>
      </c>
      <c r="CW305" s="158" t="str">
        <f t="shared" si="212"/>
        <v>N3080T-00</v>
      </c>
      <c r="CX305" s="158" t="str">
        <f t="shared" si="212"/>
        <v>N3080VO-00</v>
      </c>
      <c r="CY305" s="158" t="str">
        <f t="shared" si="212"/>
        <v>N3090AM-00</v>
      </c>
      <c r="CZ305" s="158" t="str">
        <f t="shared" ref="CZ305:EE305" si="213">CZ6</f>
        <v>N3090AW-00</v>
      </c>
      <c r="DA305" s="158" t="str">
        <f t="shared" si="213"/>
        <v>N3090AWB-00</v>
      </c>
      <c r="DB305" s="158" t="str">
        <f t="shared" si="213"/>
        <v>N3090AX-00</v>
      </c>
      <c r="DC305" s="158" t="str">
        <f t="shared" si="213"/>
        <v>N3090E-00</v>
      </c>
      <c r="DD305" s="158" t="str">
        <f t="shared" si="213"/>
        <v>N3090EO-00</v>
      </c>
      <c r="DE305" s="158" t="str">
        <f t="shared" si="213"/>
        <v>N3090GO-00</v>
      </c>
      <c r="DF305" s="158" t="str">
        <f t="shared" si="213"/>
        <v>N3090IE-00</v>
      </c>
      <c r="DG305" s="158" t="str">
        <f t="shared" si="213"/>
        <v>N3090IE-CN</v>
      </c>
      <c r="DH305" s="158" t="str">
        <f t="shared" si="213"/>
        <v>N3090IE-JP</v>
      </c>
      <c r="DI305" s="158" t="str">
        <f t="shared" si="213"/>
        <v>N3090IE-KR</v>
      </c>
      <c r="DJ305" s="158" t="str">
        <f t="shared" si="213"/>
        <v>N3090IE-US</v>
      </c>
      <c r="DK305" s="158" t="str">
        <f t="shared" si="213"/>
        <v>N3090T-00</v>
      </c>
      <c r="DL305" s="158" t="str">
        <f t="shared" si="213"/>
        <v>N3090T-EC</v>
      </c>
      <c r="DM305" s="158" t="str">
        <f t="shared" si="213"/>
        <v>N3090VO-00</v>
      </c>
      <c r="DN305" s="158" t="str">
        <f t="shared" si="213"/>
        <v>N38TAM-00</v>
      </c>
      <c r="DO305" s="158" t="str">
        <f t="shared" si="213"/>
        <v>N38TAX-00</v>
      </c>
      <c r="DP305" s="158" t="str">
        <f t="shared" si="213"/>
        <v>N71052IL-00</v>
      </c>
      <c r="DQ305" s="158" t="str">
        <f t="shared" si="213"/>
        <v>N7105S2L-00</v>
      </c>
      <c r="DR305" s="158" t="str">
        <f t="shared" si="213"/>
        <v>N710D32L-00</v>
      </c>
      <c r="DS305" s="158" t="str">
        <f t="shared" si="213"/>
        <v>N710D52L-00</v>
      </c>
      <c r="DT305" s="158" t="str">
        <f t="shared" si="213"/>
        <v>N710D5GL-00</v>
      </c>
      <c r="DU305" s="158" t="str">
        <f t="shared" si="213"/>
        <v>N730D52I-00</v>
      </c>
      <c r="DV305" s="158" t="str">
        <f t="shared" si="213"/>
        <v>N730D52L-00</v>
      </c>
      <c r="DW305" s="158" t="str">
        <f t="shared" si="213"/>
        <v>R55XTD6-00</v>
      </c>
      <c r="DX305" s="158" t="str">
        <f t="shared" si="213"/>
        <v>R55XTD64-00</v>
      </c>
      <c r="DY305" s="158" t="str">
        <f t="shared" si="213"/>
        <v>R55XTGO-00</v>
      </c>
      <c r="DZ305" s="158" t="str">
        <f t="shared" si="213"/>
        <v>R55XTGO4-00</v>
      </c>
      <c r="EA305" s="158" t="str">
        <f t="shared" si="213"/>
        <v>R55XTOC-00</v>
      </c>
      <c r="EB305" s="158" t="str">
        <f t="shared" si="213"/>
        <v>R55XTOC4-00</v>
      </c>
      <c r="EC305" s="158" t="str">
        <f t="shared" si="213"/>
        <v>R56XTGO-00</v>
      </c>
      <c r="ED305" s="158" t="str">
        <f t="shared" si="213"/>
        <v>R56XTWF-00</v>
      </c>
      <c r="EE305" s="158" t="str">
        <f t="shared" si="213"/>
        <v>R56XTWO-00</v>
      </c>
      <c r="EF305" s="158" t="str">
        <f t="shared" ref="EF305:FF305" si="214">EF6</f>
        <v>R57G-00</v>
      </c>
      <c r="EG305" s="158" t="str">
        <f t="shared" si="214"/>
        <v>R57GO-00</v>
      </c>
      <c r="EH305" s="158" t="str">
        <f t="shared" si="214"/>
        <v>R57XTA-00</v>
      </c>
      <c r="EI305" s="158" t="str">
        <f t="shared" si="214"/>
        <v>R57XTG-00</v>
      </c>
      <c r="EJ305" s="158" t="str">
        <f t="shared" si="214"/>
        <v>R57XTGO-00</v>
      </c>
      <c r="EK305" s="158" t="str">
        <f t="shared" si="214"/>
        <v>R67E-00</v>
      </c>
      <c r="EL305" s="158" t="str">
        <f t="shared" si="214"/>
        <v>R67GO-00</v>
      </c>
      <c r="EM305" s="158" t="str">
        <f t="shared" si="214"/>
        <v>R67XTAE-00</v>
      </c>
      <c r="EN305" s="158" t="str">
        <f t="shared" si="214"/>
        <v>R67XTB-00</v>
      </c>
      <c r="EO305" s="158" t="str">
        <f t="shared" si="214"/>
        <v>R67XTE-00</v>
      </c>
      <c r="EP305" s="158" t="str">
        <f t="shared" si="214"/>
        <v>R67XTGO-00</v>
      </c>
      <c r="EQ305" s="158" t="str">
        <f t="shared" si="214"/>
        <v>R68AM-00</v>
      </c>
      <c r="ER305" s="158" t="str">
        <f t="shared" si="214"/>
        <v>R68B-00</v>
      </c>
      <c r="ES305" s="158" t="str">
        <f t="shared" si="214"/>
        <v>R68GO-00</v>
      </c>
      <c r="ET305" s="158" t="str">
        <f t="shared" si="214"/>
        <v>R68XTAM-00</v>
      </c>
      <c r="EU305" s="158" t="str">
        <f t="shared" si="214"/>
        <v>R68XTAMC-00</v>
      </c>
      <c r="EV305" s="158" t="str">
        <f t="shared" si="214"/>
        <v>R68XTB-00</v>
      </c>
      <c r="EW305" s="158" t="str">
        <f t="shared" si="214"/>
        <v>R68XTGO-00</v>
      </c>
      <c r="EX305" s="158" t="str">
        <f t="shared" si="214"/>
        <v>R69XTAM-00</v>
      </c>
      <c r="EY305" s="158" t="str">
        <f t="shared" si="214"/>
        <v>R69XTAWB-00</v>
      </c>
      <c r="EZ305" s="158" t="str">
        <f t="shared" si="214"/>
        <v>R69XTB-00</v>
      </c>
      <c r="FA305" s="158" t="str">
        <f t="shared" si="214"/>
        <v>R69XTGO-00</v>
      </c>
      <c r="FB305" s="158" t="str">
        <f t="shared" si="214"/>
        <v>RX550D5-00</v>
      </c>
      <c r="FC305" s="158" t="str">
        <f t="shared" si="214"/>
        <v>RX570G8-00</v>
      </c>
      <c r="FD305" s="158" t="str">
        <f t="shared" si="214"/>
        <v>RX580G8-00</v>
      </c>
      <c r="FE305" s="158" t="str">
        <f t="shared" si="214"/>
        <v>RX582048-00</v>
      </c>
      <c r="FF305" s="158" t="str">
        <f t="shared" si="214"/>
        <v>RX590GME-00</v>
      </c>
      <c r="FG305" s="174" t="s">
        <v>90</v>
      </c>
      <c r="FM305" s="5"/>
    </row>
    <row r="306" spans="2:169" s="12" customFormat="1" ht="17.55" hidden="1" customHeight="1">
      <c r="B306" s="22"/>
      <c r="E306" s="22"/>
      <c r="G306" s="159" t="s">
        <v>88</v>
      </c>
      <c r="H306" s="160">
        <f t="shared" ref="H306:AM306" si="215">H113</f>
        <v>0</v>
      </c>
      <c r="I306" s="160">
        <f t="shared" si="215"/>
        <v>0</v>
      </c>
      <c r="J306" s="160">
        <f t="shared" si="215"/>
        <v>0</v>
      </c>
      <c r="K306" s="160">
        <f t="shared" si="215"/>
        <v>0</v>
      </c>
      <c r="L306" s="160">
        <f t="shared" si="215"/>
        <v>0</v>
      </c>
      <c r="M306" s="160">
        <f t="shared" si="215"/>
        <v>0</v>
      </c>
      <c r="N306" s="160">
        <f t="shared" si="215"/>
        <v>0</v>
      </c>
      <c r="O306" s="160">
        <f t="shared" si="215"/>
        <v>0</v>
      </c>
      <c r="P306" s="160">
        <f t="shared" si="215"/>
        <v>0</v>
      </c>
      <c r="Q306" s="160">
        <f t="shared" si="215"/>
        <v>0</v>
      </c>
      <c r="R306" s="160">
        <f t="shared" si="215"/>
        <v>0</v>
      </c>
      <c r="S306" s="160">
        <f t="shared" si="215"/>
        <v>0</v>
      </c>
      <c r="T306" s="160">
        <f t="shared" si="215"/>
        <v>0</v>
      </c>
      <c r="U306" s="160">
        <f t="shared" si="215"/>
        <v>0</v>
      </c>
      <c r="V306" s="160">
        <f t="shared" si="215"/>
        <v>0</v>
      </c>
      <c r="W306" s="160">
        <f t="shared" si="215"/>
        <v>0</v>
      </c>
      <c r="X306" s="160">
        <f t="shared" si="215"/>
        <v>0</v>
      </c>
      <c r="Y306" s="160">
        <f t="shared" si="215"/>
        <v>0</v>
      </c>
      <c r="Z306" s="160">
        <f t="shared" si="215"/>
        <v>0</v>
      </c>
      <c r="AA306" s="160">
        <f t="shared" si="215"/>
        <v>0</v>
      </c>
      <c r="AB306" s="160">
        <f t="shared" si="215"/>
        <v>0</v>
      </c>
      <c r="AC306" s="160">
        <f t="shared" si="215"/>
        <v>420</v>
      </c>
      <c r="AD306" s="160">
        <f t="shared" si="215"/>
        <v>0</v>
      </c>
      <c r="AE306" s="160">
        <f t="shared" si="215"/>
        <v>320</v>
      </c>
      <c r="AF306" s="160">
        <f t="shared" si="215"/>
        <v>0</v>
      </c>
      <c r="AG306" s="160">
        <f t="shared" si="215"/>
        <v>0</v>
      </c>
      <c r="AH306" s="160">
        <f t="shared" si="215"/>
        <v>0</v>
      </c>
      <c r="AI306" s="160">
        <f t="shared" si="215"/>
        <v>0</v>
      </c>
      <c r="AJ306" s="160">
        <f t="shared" si="215"/>
        <v>0</v>
      </c>
      <c r="AK306" s="160">
        <f t="shared" si="215"/>
        <v>0</v>
      </c>
      <c r="AL306" s="160">
        <f t="shared" si="215"/>
        <v>0</v>
      </c>
      <c r="AM306" s="160">
        <f t="shared" si="215"/>
        <v>1420</v>
      </c>
      <c r="AN306" s="160">
        <f t="shared" ref="AN306:BS306" si="216">AN113</f>
        <v>0</v>
      </c>
      <c r="AO306" s="160">
        <f t="shared" si="216"/>
        <v>700</v>
      </c>
      <c r="AP306" s="160">
        <f t="shared" si="216"/>
        <v>0</v>
      </c>
      <c r="AQ306" s="160">
        <f t="shared" si="216"/>
        <v>0</v>
      </c>
      <c r="AR306" s="160">
        <f t="shared" si="216"/>
        <v>0</v>
      </c>
      <c r="AS306" s="160">
        <f t="shared" si="216"/>
        <v>0</v>
      </c>
      <c r="AT306" s="160">
        <f t="shared" si="216"/>
        <v>9300</v>
      </c>
      <c r="AU306" s="160">
        <f t="shared" si="216"/>
        <v>0</v>
      </c>
      <c r="AV306" s="160">
        <f t="shared" si="216"/>
        <v>0</v>
      </c>
      <c r="AW306" s="160">
        <f t="shared" si="216"/>
        <v>0</v>
      </c>
      <c r="AX306" s="160">
        <f t="shared" si="216"/>
        <v>0</v>
      </c>
      <c r="AY306" s="160">
        <f t="shared" si="216"/>
        <v>0</v>
      </c>
      <c r="AZ306" s="160">
        <f t="shared" si="216"/>
        <v>0</v>
      </c>
      <c r="BA306" s="160">
        <f t="shared" si="216"/>
        <v>0</v>
      </c>
      <c r="BB306" s="160">
        <f t="shared" si="216"/>
        <v>0</v>
      </c>
      <c r="BC306" s="160">
        <f t="shared" si="216"/>
        <v>0</v>
      </c>
      <c r="BD306" s="160">
        <f t="shared" si="216"/>
        <v>5200</v>
      </c>
      <c r="BE306" s="160">
        <f t="shared" si="216"/>
        <v>0</v>
      </c>
      <c r="BF306" s="160">
        <f t="shared" si="216"/>
        <v>0</v>
      </c>
      <c r="BG306" s="160">
        <f t="shared" si="216"/>
        <v>0</v>
      </c>
      <c r="BH306" s="160">
        <f t="shared" si="216"/>
        <v>0</v>
      </c>
      <c r="BI306" s="160">
        <f t="shared" si="216"/>
        <v>0</v>
      </c>
      <c r="BJ306" s="160">
        <f t="shared" si="216"/>
        <v>0</v>
      </c>
      <c r="BK306" s="160">
        <f t="shared" si="216"/>
        <v>0</v>
      </c>
      <c r="BL306" s="160">
        <f t="shared" si="216"/>
        <v>0</v>
      </c>
      <c r="BM306" s="160">
        <f t="shared" si="216"/>
        <v>0</v>
      </c>
      <c r="BN306" s="160">
        <f t="shared" si="216"/>
        <v>0</v>
      </c>
      <c r="BO306" s="160">
        <f t="shared" si="216"/>
        <v>0</v>
      </c>
      <c r="BP306" s="160">
        <f t="shared" si="216"/>
        <v>1080</v>
      </c>
      <c r="BQ306" s="160">
        <f t="shared" si="216"/>
        <v>0</v>
      </c>
      <c r="BR306" s="160">
        <f t="shared" si="216"/>
        <v>380</v>
      </c>
      <c r="BS306" s="160">
        <f t="shared" si="216"/>
        <v>4000</v>
      </c>
      <c r="BT306" s="160">
        <f t="shared" ref="BT306:CY306" si="217">BT113</f>
        <v>1360</v>
      </c>
      <c r="BU306" s="160">
        <f t="shared" si="217"/>
        <v>40</v>
      </c>
      <c r="BV306" s="160">
        <f t="shared" si="217"/>
        <v>80</v>
      </c>
      <c r="BW306" s="160">
        <f t="shared" si="217"/>
        <v>0</v>
      </c>
      <c r="BX306" s="160">
        <f t="shared" si="217"/>
        <v>0</v>
      </c>
      <c r="BY306" s="160">
        <f t="shared" si="217"/>
        <v>0</v>
      </c>
      <c r="BZ306" s="160">
        <f t="shared" si="217"/>
        <v>0</v>
      </c>
      <c r="CA306" s="160">
        <f t="shared" si="217"/>
        <v>0</v>
      </c>
      <c r="CB306" s="160">
        <f t="shared" si="217"/>
        <v>1</v>
      </c>
      <c r="CC306" s="160">
        <f t="shared" si="217"/>
        <v>1600</v>
      </c>
      <c r="CD306" s="160">
        <f t="shared" si="217"/>
        <v>0</v>
      </c>
      <c r="CE306" s="160">
        <f t="shared" si="217"/>
        <v>0</v>
      </c>
      <c r="CF306" s="160">
        <f t="shared" si="217"/>
        <v>1630</v>
      </c>
      <c r="CG306" s="160">
        <f t="shared" si="217"/>
        <v>130</v>
      </c>
      <c r="CH306" s="160">
        <f t="shared" si="217"/>
        <v>0</v>
      </c>
      <c r="CI306" s="160">
        <f t="shared" si="217"/>
        <v>72</v>
      </c>
      <c r="CJ306" s="160">
        <f t="shared" si="217"/>
        <v>75</v>
      </c>
      <c r="CK306" s="160">
        <f t="shared" si="217"/>
        <v>320</v>
      </c>
      <c r="CL306" s="160">
        <f t="shared" si="217"/>
        <v>0</v>
      </c>
      <c r="CM306" s="160">
        <f t="shared" si="217"/>
        <v>0</v>
      </c>
      <c r="CN306" s="160">
        <f t="shared" si="217"/>
        <v>480</v>
      </c>
      <c r="CO306" s="160">
        <f t="shared" si="217"/>
        <v>0</v>
      </c>
      <c r="CP306" s="160">
        <f t="shared" si="217"/>
        <v>90</v>
      </c>
      <c r="CQ306" s="160">
        <f t="shared" si="217"/>
        <v>0</v>
      </c>
      <c r="CR306" s="160">
        <f t="shared" si="217"/>
        <v>0</v>
      </c>
      <c r="CS306" s="160">
        <f t="shared" si="217"/>
        <v>0</v>
      </c>
      <c r="CT306" s="160">
        <f t="shared" si="217"/>
        <v>0</v>
      </c>
      <c r="CU306" s="160">
        <f t="shared" si="217"/>
        <v>0</v>
      </c>
      <c r="CV306" s="160">
        <f t="shared" si="217"/>
        <v>0</v>
      </c>
      <c r="CW306" s="160">
        <f t="shared" si="217"/>
        <v>0</v>
      </c>
      <c r="CX306" s="160">
        <f t="shared" si="217"/>
        <v>0</v>
      </c>
      <c r="CY306" s="160">
        <f t="shared" si="217"/>
        <v>0</v>
      </c>
      <c r="CZ306" s="160">
        <f t="shared" ref="CZ306:EE306" si="218">CZ113</f>
        <v>52</v>
      </c>
      <c r="DA306" s="160">
        <f t="shared" si="218"/>
        <v>70</v>
      </c>
      <c r="DB306" s="160">
        <f t="shared" si="218"/>
        <v>305</v>
      </c>
      <c r="DC306" s="160">
        <f t="shared" si="218"/>
        <v>0</v>
      </c>
      <c r="DD306" s="160">
        <f t="shared" si="218"/>
        <v>0</v>
      </c>
      <c r="DE306" s="160">
        <f t="shared" si="218"/>
        <v>5</v>
      </c>
      <c r="DF306" s="160">
        <f t="shared" si="218"/>
        <v>70</v>
      </c>
      <c r="DG306" s="160">
        <f t="shared" si="218"/>
        <v>0</v>
      </c>
      <c r="DH306" s="160">
        <f t="shared" si="218"/>
        <v>0</v>
      </c>
      <c r="DI306" s="160">
        <f t="shared" si="218"/>
        <v>0</v>
      </c>
      <c r="DJ306" s="160">
        <f t="shared" si="218"/>
        <v>0</v>
      </c>
      <c r="DK306" s="160">
        <f t="shared" si="218"/>
        <v>23</v>
      </c>
      <c r="DL306" s="160">
        <f t="shared" si="218"/>
        <v>0</v>
      </c>
      <c r="DM306" s="160">
        <f t="shared" si="218"/>
        <v>0</v>
      </c>
      <c r="DN306" s="160">
        <f t="shared" si="218"/>
        <v>0</v>
      </c>
      <c r="DO306" s="160">
        <f t="shared" si="218"/>
        <v>0</v>
      </c>
      <c r="DP306" s="160">
        <f t="shared" si="218"/>
        <v>0</v>
      </c>
      <c r="DQ306" s="160">
        <f t="shared" si="218"/>
        <v>0</v>
      </c>
      <c r="DR306" s="160">
        <f t="shared" si="218"/>
        <v>2900</v>
      </c>
      <c r="DS306" s="160">
        <f t="shared" si="218"/>
        <v>0</v>
      </c>
      <c r="DT306" s="160">
        <f t="shared" si="218"/>
        <v>0</v>
      </c>
      <c r="DU306" s="160">
        <f t="shared" si="218"/>
        <v>660</v>
      </c>
      <c r="DV306" s="160">
        <f t="shared" si="218"/>
        <v>0</v>
      </c>
      <c r="DW306" s="160">
        <f t="shared" si="218"/>
        <v>0</v>
      </c>
      <c r="DX306" s="160">
        <f t="shared" si="218"/>
        <v>0</v>
      </c>
      <c r="DY306" s="160">
        <f t="shared" si="218"/>
        <v>0</v>
      </c>
      <c r="DZ306" s="160">
        <f t="shared" si="218"/>
        <v>0</v>
      </c>
      <c r="EA306" s="160">
        <f t="shared" si="218"/>
        <v>0</v>
      </c>
      <c r="EB306" s="160">
        <f t="shared" si="218"/>
        <v>0</v>
      </c>
      <c r="EC306" s="160">
        <f t="shared" si="218"/>
        <v>0</v>
      </c>
      <c r="ED306" s="160">
        <f t="shared" si="218"/>
        <v>0</v>
      </c>
      <c r="EE306" s="160">
        <f t="shared" si="218"/>
        <v>0</v>
      </c>
      <c r="EF306" s="160">
        <f t="shared" ref="EF306:FF306" si="219">EF113</f>
        <v>0</v>
      </c>
      <c r="EG306" s="160">
        <f t="shared" si="219"/>
        <v>0</v>
      </c>
      <c r="EH306" s="160">
        <f t="shared" si="219"/>
        <v>0</v>
      </c>
      <c r="EI306" s="160">
        <f t="shared" si="219"/>
        <v>0</v>
      </c>
      <c r="EJ306" s="160">
        <f t="shared" si="219"/>
        <v>0</v>
      </c>
      <c r="EK306" s="160">
        <f t="shared" si="219"/>
        <v>0</v>
      </c>
      <c r="EL306" s="160">
        <f t="shared" si="219"/>
        <v>0</v>
      </c>
      <c r="EM306" s="160">
        <f t="shared" si="219"/>
        <v>360</v>
      </c>
      <c r="EN306" s="160">
        <f t="shared" si="219"/>
        <v>0</v>
      </c>
      <c r="EO306" s="160">
        <f t="shared" si="219"/>
        <v>0</v>
      </c>
      <c r="EP306" s="160">
        <f t="shared" si="219"/>
        <v>700</v>
      </c>
      <c r="EQ306" s="160">
        <f t="shared" si="219"/>
        <v>155</v>
      </c>
      <c r="ER306" s="160">
        <f t="shared" si="219"/>
        <v>0</v>
      </c>
      <c r="ES306" s="160">
        <f t="shared" si="219"/>
        <v>2</v>
      </c>
      <c r="ET306" s="160">
        <f t="shared" si="219"/>
        <v>30</v>
      </c>
      <c r="EU306" s="160">
        <f t="shared" si="219"/>
        <v>5</v>
      </c>
      <c r="EV306" s="160">
        <f t="shared" si="219"/>
        <v>0</v>
      </c>
      <c r="EW306" s="160">
        <f t="shared" si="219"/>
        <v>0</v>
      </c>
      <c r="EX306" s="160">
        <f t="shared" si="219"/>
        <v>2</v>
      </c>
      <c r="EY306" s="160">
        <f t="shared" si="219"/>
        <v>0</v>
      </c>
      <c r="EZ306" s="160">
        <f t="shared" si="219"/>
        <v>0</v>
      </c>
      <c r="FA306" s="160">
        <f t="shared" si="219"/>
        <v>0</v>
      </c>
      <c r="FB306" s="160">
        <f t="shared" si="219"/>
        <v>0</v>
      </c>
      <c r="FC306" s="160">
        <f t="shared" si="219"/>
        <v>330</v>
      </c>
      <c r="FD306" s="160">
        <f t="shared" si="219"/>
        <v>0</v>
      </c>
      <c r="FE306" s="160">
        <f t="shared" si="219"/>
        <v>0</v>
      </c>
      <c r="FF306" s="160">
        <f t="shared" si="219"/>
        <v>0</v>
      </c>
      <c r="FG306" s="172">
        <f>SUM(H306:FF306)</f>
        <v>34367</v>
      </c>
      <c r="FM306" s="5"/>
    </row>
    <row r="307" spans="2:169" s="12" customFormat="1" ht="17.55" hidden="1" customHeight="1">
      <c r="B307" s="22"/>
      <c r="E307" s="22"/>
      <c r="G307" s="159" t="s">
        <v>68</v>
      </c>
      <c r="H307" s="160">
        <f t="shared" ref="H307:AM307" si="220">H154+H173+H232</f>
        <v>0</v>
      </c>
      <c r="I307" s="160">
        <f t="shared" si="220"/>
        <v>0</v>
      </c>
      <c r="J307" s="160">
        <f t="shared" si="220"/>
        <v>0</v>
      </c>
      <c r="K307" s="160">
        <f t="shared" si="220"/>
        <v>0</v>
      </c>
      <c r="L307" s="160">
        <f t="shared" si="220"/>
        <v>0</v>
      </c>
      <c r="M307" s="160">
        <f t="shared" si="220"/>
        <v>0</v>
      </c>
      <c r="N307" s="160">
        <f t="shared" si="220"/>
        <v>0</v>
      </c>
      <c r="O307" s="160">
        <f t="shared" si="220"/>
        <v>0</v>
      </c>
      <c r="P307" s="160">
        <f t="shared" si="220"/>
        <v>0</v>
      </c>
      <c r="Q307" s="160">
        <f t="shared" si="220"/>
        <v>0</v>
      </c>
      <c r="R307" s="160">
        <f t="shared" si="220"/>
        <v>0</v>
      </c>
      <c r="S307" s="160">
        <f t="shared" si="220"/>
        <v>0</v>
      </c>
      <c r="T307" s="160">
        <f t="shared" si="220"/>
        <v>0</v>
      </c>
      <c r="U307" s="160">
        <f t="shared" si="220"/>
        <v>0</v>
      </c>
      <c r="V307" s="160">
        <f t="shared" si="220"/>
        <v>0</v>
      </c>
      <c r="W307" s="160">
        <f t="shared" si="220"/>
        <v>0</v>
      </c>
      <c r="X307" s="160">
        <f t="shared" si="220"/>
        <v>0</v>
      </c>
      <c r="Y307" s="160">
        <f t="shared" si="220"/>
        <v>0</v>
      </c>
      <c r="Z307" s="160">
        <f t="shared" si="220"/>
        <v>0</v>
      </c>
      <c r="AA307" s="160">
        <f t="shared" si="220"/>
        <v>0</v>
      </c>
      <c r="AB307" s="160">
        <f t="shared" si="220"/>
        <v>0</v>
      </c>
      <c r="AC307" s="160">
        <f t="shared" si="220"/>
        <v>210</v>
      </c>
      <c r="AD307" s="160">
        <f t="shared" si="220"/>
        <v>0</v>
      </c>
      <c r="AE307" s="160">
        <f t="shared" si="220"/>
        <v>160</v>
      </c>
      <c r="AF307" s="160">
        <f t="shared" si="220"/>
        <v>0</v>
      </c>
      <c r="AG307" s="160">
        <f t="shared" si="220"/>
        <v>0</v>
      </c>
      <c r="AH307" s="160">
        <f t="shared" si="220"/>
        <v>0</v>
      </c>
      <c r="AI307" s="160">
        <f t="shared" si="220"/>
        <v>0</v>
      </c>
      <c r="AJ307" s="160">
        <f t="shared" si="220"/>
        <v>0</v>
      </c>
      <c r="AK307" s="160">
        <f t="shared" si="220"/>
        <v>0</v>
      </c>
      <c r="AL307" s="160">
        <f t="shared" si="220"/>
        <v>0</v>
      </c>
      <c r="AM307" s="160">
        <f t="shared" si="220"/>
        <v>1420</v>
      </c>
      <c r="AN307" s="160">
        <f t="shared" ref="AN307:BS307" si="221">AN154+AN173+AN232</f>
        <v>0</v>
      </c>
      <c r="AO307" s="160">
        <f t="shared" si="221"/>
        <v>1130</v>
      </c>
      <c r="AP307" s="160">
        <f t="shared" si="221"/>
        <v>0</v>
      </c>
      <c r="AQ307" s="160">
        <f t="shared" si="221"/>
        <v>0</v>
      </c>
      <c r="AR307" s="160">
        <f t="shared" si="221"/>
        <v>0</v>
      </c>
      <c r="AS307" s="160">
        <f t="shared" si="221"/>
        <v>0</v>
      </c>
      <c r="AT307" s="160">
        <f t="shared" si="221"/>
        <v>3250</v>
      </c>
      <c r="AU307" s="160">
        <f t="shared" si="221"/>
        <v>0</v>
      </c>
      <c r="AV307" s="160">
        <f t="shared" si="221"/>
        <v>0</v>
      </c>
      <c r="AW307" s="160">
        <f t="shared" si="221"/>
        <v>0</v>
      </c>
      <c r="AX307" s="160">
        <f t="shared" si="221"/>
        <v>0</v>
      </c>
      <c r="AY307" s="160">
        <f t="shared" si="221"/>
        <v>0</v>
      </c>
      <c r="AZ307" s="160">
        <f t="shared" si="221"/>
        <v>10</v>
      </c>
      <c r="BA307" s="160">
        <f t="shared" si="221"/>
        <v>0</v>
      </c>
      <c r="BB307" s="160">
        <f t="shared" si="221"/>
        <v>0</v>
      </c>
      <c r="BC307" s="160">
        <f t="shared" si="221"/>
        <v>0</v>
      </c>
      <c r="BD307" s="160">
        <f t="shared" si="221"/>
        <v>4700</v>
      </c>
      <c r="BE307" s="160">
        <f t="shared" si="221"/>
        <v>0</v>
      </c>
      <c r="BF307" s="160">
        <f t="shared" si="221"/>
        <v>0</v>
      </c>
      <c r="BG307" s="160">
        <f t="shared" si="221"/>
        <v>0</v>
      </c>
      <c r="BH307" s="160">
        <f t="shared" si="221"/>
        <v>0</v>
      </c>
      <c r="BI307" s="160">
        <f t="shared" si="221"/>
        <v>0</v>
      </c>
      <c r="BJ307" s="160">
        <f t="shared" si="221"/>
        <v>0</v>
      </c>
      <c r="BK307" s="160">
        <f t="shared" si="221"/>
        <v>0</v>
      </c>
      <c r="BL307" s="160">
        <f t="shared" si="221"/>
        <v>0</v>
      </c>
      <c r="BM307" s="160">
        <f t="shared" si="221"/>
        <v>0</v>
      </c>
      <c r="BN307" s="160">
        <f t="shared" si="221"/>
        <v>0</v>
      </c>
      <c r="BO307" s="160">
        <f t="shared" si="221"/>
        <v>0</v>
      </c>
      <c r="BP307" s="160">
        <f t="shared" si="221"/>
        <v>530</v>
      </c>
      <c r="BQ307" s="160">
        <f t="shared" si="221"/>
        <v>0</v>
      </c>
      <c r="BR307" s="160">
        <f t="shared" si="221"/>
        <v>260</v>
      </c>
      <c r="BS307" s="160">
        <f t="shared" si="221"/>
        <v>2600</v>
      </c>
      <c r="BT307" s="160">
        <f t="shared" ref="BT307:CY307" si="222">BT154+BT173+BT232</f>
        <v>590</v>
      </c>
      <c r="BU307" s="160">
        <f t="shared" si="222"/>
        <v>15</v>
      </c>
      <c r="BV307" s="160">
        <f t="shared" si="222"/>
        <v>60</v>
      </c>
      <c r="BW307" s="160">
        <f t="shared" si="222"/>
        <v>0</v>
      </c>
      <c r="BX307" s="160">
        <f t="shared" si="222"/>
        <v>0</v>
      </c>
      <c r="BY307" s="160">
        <f t="shared" si="222"/>
        <v>0</v>
      </c>
      <c r="BZ307" s="160">
        <f t="shared" si="222"/>
        <v>0</v>
      </c>
      <c r="CA307" s="160">
        <f t="shared" si="222"/>
        <v>0</v>
      </c>
      <c r="CB307" s="160">
        <f t="shared" si="222"/>
        <v>0</v>
      </c>
      <c r="CC307" s="160">
        <f t="shared" si="222"/>
        <v>760</v>
      </c>
      <c r="CD307" s="160">
        <f t="shared" si="222"/>
        <v>0</v>
      </c>
      <c r="CE307" s="160">
        <f t="shared" si="222"/>
        <v>0</v>
      </c>
      <c r="CF307" s="160">
        <f t="shared" si="222"/>
        <v>1320</v>
      </c>
      <c r="CG307" s="160">
        <f t="shared" si="222"/>
        <v>75</v>
      </c>
      <c r="CH307" s="160">
        <f t="shared" si="222"/>
        <v>0</v>
      </c>
      <c r="CI307" s="160">
        <f t="shared" si="222"/>
        <v>84</v>
      </c>
      <c r="CJ307" s="160">
        <f t="shared" si="222"/>
        <v>80</v>
      </c>
      <c r="CK307" s="160">
        <f t="shared" si="222"/>
        <v>350</v>
      </c>
      <c r="CL307" s="160">
        <f t="shared" si="222"/>
        <v>0</v>
      </c>
      <c r="CM307" s="160">
        <f t="shared" si="222"/>
        <v>0</v>
      </c>
      <c r="CN307" s="160">
        <f t="shared" si="222"/>
        <v>0</v>
      </c>
      <c r="CO307" s="160">
        <f t="shared" si="222"/>
        <v>0</v>
      </c>
      <c r="CP307" s="160">
        <f t="shared" si="222"/>
        <v>17</v>
      </c>
      <c r="CQ307" s="160">
        <f t="shared" si="222"/>
        <v>14</v>
      </c>
      <c r="CR307" s="160">
        <f t="shared" si="222"/>
        <v>0</v>
      </c>
      <c r="CS307" s="160">
        <f t="shared" si="222"/>
        <v>5</v>
      </c>
      <c r="CT307" s="160">
        <f t="shared" si="222"/>
        <v>7</v>
      </c>
      <c r="CU307" s="160">
        <f t="shared" si="222"/>
        <v>0</v>
      </c>
      <c r="CV307" s="160">
        <f t="shared" si="222"/>
        <v>7</v>
      </c>
      <c r="CW307" s="160">
        <f t="shared" si="222"/>
        <v>0</v>
      </c>
      <c r="CX307" s="160">
        <f t="shared" si="222"/>
        <v>0</v>
      </c>
      <c r="CY307" s="160">
        <f t="shared" si="222"/>
        <v>0</v>
      </c>
      <c r="CZ307" s="160">
        <f t="shared" ref="CZ307:EE307" si="223">CZ154+CZ173+CZ232</f>
        <v>36</v>
      </c>
      <c r="DA307" s="160">
        <f t="shared" si="223"/>
        <v>45</v>
      </c>
      <c r="DB307" s="160">
        <f t="shared" si="223"/>
        <v>155</v>
      </c>
      <c r="DC307" s="160">
        <f t="shared" si="223"/>
        <v>0</v>
      </c>
      <c r="DD307" s="160">
        <f t="shared" si="223"/>
        <v>0</v>
      </c>
      <c r="DE307" s="160">
        <f t="shared" si="223"/>
        <v>0</v>
      </c>
      <c r="DF307" s="160">
        <f t="shared" si="223"/>
        <v>17</v>
      </c>
      <c r="DG307" s="160">
        <f t="shared" si="223"/>
        <v>0</v>
      </c>
      <c r="DH307" s="160">
        <f t="shared" si="223"/>
        <v>10</v>
      </c>
      <c r="DI307" s="160">
        <f t="shared" si="223"/>
        <v>10</v>
      </c>
      <c r="DJ307" s="160">
        <f t="shared" si="223"/>
        <v>3</v>
      </c>
      <c r="DK307" s="160">
        <f t="shared" si="223"/>
        <v>17</v>
      </c>
      <c r="DL307" s="160">
        <f t="shared" si="223"/>
        <v>20</v>
      </c>
      <c r="DM307" s="160">
        <f t="shared" si="223"/>
        <v>0</v>
      </c>
      <c r="DN307" s="160">
        <f t="shared" si="223"/>
        <v>0</v>
      </c>
      <c r="DO307" s="160">
        <f t="shared" si="223"/>
        <v>0</v>
      </c>
      <c r="DP307" s="160">
        <f t="shared" si="223"/>
        <v>0</v>
      </c>
      <c r="DQ307" s="160">
        <f t="shared" si="223"/>
        <v>0</v>
      </c>
      <c r="DR307" s="160">
        <f t="shared" si="223"/>
        <v>3080</v>
      </c>
      <c r="DS307" s="160">
        <f t="shared" si="223"/>
        <v>0</v>
      </c>
      <c r="DT307" s="160">
        <f t="shared" si="223"/>
        <v>0</v>
      </c>
      <c r="DU307" s="160">
        <f t="shared" si="223"/>
        <v>330</v>
      </c>
      <c r="DV307" s="160">
        <f t="shared" si="223"/>
        <v>0</v>
      </c>
      <c r="DW307" s="160">
        <f t="shared" si="223"/>
        <v>0</v>
      </c>
      <c r="DX307" s="160">
        <f t="shared" si="223"/>
        <v>0</v>
      </c>
      <c r="DY307" s="160">
        <f t="shared" si="223"/>
        <v>0</v>
      </c>
      <c r="DZ307" s="160">
        <f t="shared" si="223"/>
        <v>0</v>
      </c>
      <c r="EA307" s="160">
        <f t="shared" si="223"/>
        <v>0</v>
      </c>
      <c r="EB307" s="160">
        <f t="shared" si="223"/>
        <v>0</v>
      </c>
      <c r="EC307" s="160">
        <f t="shared" si="223"/>
        <v>0</v>
      </c>
      <c r="ED307" s="160">
        <f t="shared" si="223"/>
        <v>0</v>
      </c>
      <c r="EE307" s="160">
        <f t="shared" si="223"/>
        <v>0</v>
      </c>
      <c r="EF307" s="160">
        <f t="shared" ref="EF307:FF307" si="224">EF154+EF173+EF232</f>
        <v>2</v>
      </c>
      <c r="EG307" s="160">
        <f t="shared" si="224"/>
        <v>0</v>
      </c>
      <c r="EH307" s="160">
        <f t="shared" si="224"/>
        <v>0</v>
      </c>
      <c r="EI307" s="160">
        <f t="shared" si="224"/>
        <v>0</v>
      </c>
      <c r="EJ307" s="160">
        <f t="shared" si="224"/>
        <v>0</v>
      </c>
      <c r="EK307" s="160">
        <f t="shared" si="224"/>
        <v>0</v>
      </c>
      <c r="EL307" s="160">
        <f t="shared" si="224"/>
        <v>0</v>
      </c>
      <c r="EM307" s="160">
        <f t="shared" si="224"/>
        <v>155</v>
      </c>
      <c r="EN307" s="160">
        <f t="shared" si="224"/>
        <v>0</v>
      </c>
      <c r="EO307" s="160">
        <f t="shared" si="224"/>
        <v>0</v>
      </c>
      <c r="EP307" s="160">
        <f t="shared" si="224"/>
        <v>1290</v>
      </c>
      <c r="EQ307" s="160">
        <f t="shared" si="224"/>
        <v>95</v>
      </c>
      <c r="ER307" s="160">
        <f t="shared" si="224"/>
        <v>0</v>
      </c>
      <c r="ES307" s="160">
        <f t="shared" si="224"/>
        <v>0</v>
      </c>
      <c r="ET307" s="160">
        <f t="shared" si="224"/>
        <v>20</v>
      </c>
      <c r="EU307" s="160">
        <f t="shared" si="224"/>
        <v>0</v>
      </c>
      <c r="EV307" s="160">
        <f t="shared" si="224"/>
        <v>0</v>
      </c>
      <c r="EW307" s="160">
        <f t="shared" si="224"/>
        <v>0</v>
      </c>
      <c r="EX307" s="160">
        <f t="shared" si="224"/>
        <v>0</v>
      </c>
      <c r="EY307" s="160">
        <f t="shared" si="224"/>
        <v>0</v>
      </c>
      <c r="EZ307" s="160">
        <f t="shared" si="224"/>
        <v>0</v>
      </c>
      <c r="FA307" s="160">
        <f t="shared" si="224"/>
        <v>0</v>
      </c>
      <c r="FB307" s="160">
        <f t="shared" si="224"/>
        <v>0</v>
      </c>
      <c r="FC307" s="160">
        <f t="shared" si="224"/>
        <v>330</v>
      </c>
      <c r="FD307" s="160">
        <f t="shared" si="224"/>
        <v>0</v>
      </c>
      <c r="FE307" s="160">
        <f t="shared" si="224"/>
        <v>0</v>
      </c>
      <c r="FF307" s="160">
        <f t="shared" si="224"/>
        <v>0</v>
      </c>
      <c r="FG307" s="172">
        <f>SUM(H307:FF307)</f>
        <v>23269</v>
      </c>
      <c r="FM307" s="5"/>
    </row>
    <row r="308" spans="2:169" s="12" customFormat="1" ht="17.55" hidden="1" customHeight="1">
      <c r="B308" s="22"/>
      <c r="E308" s="22"/>
      <c r="G308" s="159" t="s">
        <v>69</v>
      </c>
      <c r="H308" s="160">
        <f t="shared" ref="H308:AM308" si="225">H241</f>
        <v>0</v>
      </c>
      <c r="I308" s="160">
        <f t="shared" si="225"/>
        <v>0</v>
      </c>
      <c r="J308" s="160">
        <f t="shared" si="225"/>
        <v>0</v>
      </c>
      <c r="K308" s="160">
        <f t="shared" si="225"/>
        <v>0</v>
      </c>
      <c r="L308" s="160">
        <f t="shared" si="225"/>
        <v>0</v>
      </c>
      <c r="M308" s="160">
        <f t="shared" si="225"/>
        <v>0</v>
      </c>
      <c r="N308" s="160">
        <f t="shared" si="225"/>
        <v>0</v>
      </c>
      <c r="O308" s="160">
        <f t="shared" si="225"/>
        <v>0</v>
      </c>
      <c r="P308" s="160">
        <f t="shared" si="225"/>
        <v>0</v>
      </c>
      <c r="Q308" s="160">
        <f t="shared" si="225"/>
        <v>0</v>
      </c>
      <c r="R308" s="160">
        <f t="shared" si="225"/>
        <v>0</v>
      </c>
      <c r="S308" s="160">
        <f t="shared" si="225"/>
        <v>0</v>
      </c>
      <c r="T308" s="160">
        <f t="shared" si="225"/>
        <v>0</v>
      </c>
      <c r="U308" s="160">
        <f t="shared" si="225"/>
        <v>0</v>
      </c>
      <c r="V308" s="160">
        <f t="shared" si="225"/>
        <v>0</v>
      </c>
      <c r="W308" s="160">
        <f t="shared" si="225"/>
        <v>0</v>
      </c>
      <c r="X308" s="160">
        <f t="shared" si="225"/>
        <v>0</v>
      </c>
      <c r="Y308" s="160">
        <f t="shared" si="225"/>
        <v>0</v>
      </c>
      <c r="Z308" s="160">
        <f t="shared" si="225"/>
        <v>0</v>
      </c>
      <c r="AA308" s="160">
        <f t="shared" si="225"/>
        <v>0</v>
      </c>
      <c r="AB308" s="160">
        <f t="shared" si="225"/>
        <v>0</v>
      </c>
      <c r="AC308" s="160">
        <f t="shared" si="225"/>
        <v>210</v>
      </c>
      <c r="AD308" s="160">
        <f t="shared" si="225"/>
        <v>0</v>
      </c>
      <c r="AE308" s="160">
        <f t="shared" si="225"/>
        <v>160</v>
      </c>
      <c r="AF308" s="160">
        <f t="shared" si="225"/>
        <v>0</v>
      </c>
      <c r="AG308" s="160">
        <f t="shared" si="225"/>
        <v>0</v>
      </c>
      <c r="AH308" s="160">
        <f t="shared" si="225"/>
        <v>0</v>
      </c>
      <c r="AI308" s="160">
        <f t="shared" si="225"/>
        <v>0</v>
      </c>
      <c r="AJ308" s="160">
        <f t="shared" si="225"/>
        <v>0</v>
      </c>
      <c r="AK308" s="160">
        <f t="shared" si="225"/>
        <v>0</v>
      </c>
      <c r="AL308" s="160">
        <f t="shared" si="225"/>
        <v>0</v>
      </c>
      <c r="AM308" s="160">
        <f t="shared" si="225"/>
        <v>0</v>
      </c>
      <c r="AN308" s="160">
        <f t="shared" ref="AN308:BS308" si="226">AN241</f>
        <v>0</v>
      </c>
      <c r="AO308" s="160">
        <f t="shared" si="226"/>
        <v>0</v>
      </c>
      <c r="AP308" s="160">
        <f t="shared" si="226"/>
        <v>0</v>
      </c>
      <c r="AQ308" s="160">
        <f t="shared" si="226"/>
        <v>0</v>
      </c>
      <c r="AR308" s="160">
        <f t="shared" si="226"/>
        <v>0</v>
      </c>
      <c r="AS308" s="160">
        <f t="shared" si="226"/>
        <v>0</v>
      </c>
      <c r="AT308" s="160">
        <f t="shared" si="226"/>
        <v>4000</v>
      </c>
      <c r="AU308" s="160">
        <f t="shared" si="226"/>
        <v>0</v>
      </c>
      <c r="AV308" s="160">
        <f t="shared" si="226"/>
        <v>0</v>
      </c>
      <c r="AW308" s="160">
        <f t="shared" si="226"/>
        <v>0</v>
      </c>
      <c r="AX308" s="160">
        <f t="shared" si="226"/>
        <v>0</v>
      </c>
      <c r="AY308" s="160">
        <f t="shared" si="226"/>
        <v>0</v>
      </c>
      <c r="AZ308" s="160">
        <f t="shared" si="226"/>
        <v>0</v>
      </c>
      <c r="BA308" s="160">
        <f t="shared" si="226"/>
        <v>0</v>
      </c>
      <c r="BB308" s="160">
        <f t="shared" si="226"/>
        <v>0</v>
      </c>
      <c r="BC308" s="160">
        <f t="shared" si="226"/>
        <v>0</v>
      </c>
      <c r="BD308" s="160">
        <f t="shared" si="226"/>
        <v>1000</v>
      </c>
      <c r="BE308" s="160">
        <f t="shared" si="226"/>
        <v>0</v>
      </c>
      <c r="BF308" s="160">
        <f t="shared" si="226"/>
        <v>0</v>
      </c>
      <c r="BG308" s="160">
        <f t="shared" si="226"/>
        <v>0</v>
      </c>
      <c r="BH308" s="160">
        <f t="shared" si="226"/>
        <v>0</v>
      </c>
      <c r="BI308" s="160">
        <f t="shared" si="226"/>
        <v>0</v>
      </c>
      <c r="BJ308" s="160">
        <f t="shared" si="226"/>
        <v>0</v>
      </c>
      <c r="BK308" s="160">
        <f t="shared" si="226"/>
        <v>0</v>
      </c>
      <c r="BL308" s="160">
        <f t="shared" si="226"/>
        <v>0</v>
      </c>
      <c r="BM308" s="160">
        <f t="shared" si="226"/>
        <v>0</v>
      </c>
      <c r="BN308" s="160">
        <f t="shared" si="226"/>
        <v>0</v>
      </c>
      <c r="BO308" s="160">
        <f t="shared" si="226"/>
        <v>0</v>
      </c>
      <c r="BP308" s="160">
        <f t="shared" si="226"/>
        <v>500</v>
      </c>
      <c r="BQ308" s="160">
        <f t="shared" si="226"/>
        <v>0</v>
      </c>
      <c r="BR308" s="160">
        <f t="shared" si="226"/>
        <v>100</v>
      </c>
      <c r="BS308" s="160">
        <f t="shared" si="226"/>
        <v>1200</v>
      </c>
      <c r="BT308" s="160">
        <f t="shared" ref="BT308:CY308" si="227">BT241</f>
        <v>700</v>
      </c>
      <c r="BU308" s="160">
        <f t="shared" si="227"/>
        <v>15</v>
      </c>
      <c r="BV308" s="160">
        <f t="shared" si="227"/>
        <v>10</v>
      </c>
      <c r="BW308" s="160">
        <f t="shared" si="227"/>
        <v>0</v>
      </c>
      <c r="BX308" s="160">
        <f t="shared" si="227"/>
        <v>0</v>
      </c>
      <c r="BY308" s="160">
        <f t="shared" si="227"/>
        <v>0</v>
      </c>
      <c r="BZ308" s="160">
        <f t="shared" si="227"/>
        <v>0</v>
      </c>
      <c r="CA308" s="160">
        <f t="shared" si="227"/>
        <v>0</v>
      </c>
      <c r="CB308" s="160">
        <f t="shared" si="227"/>
        <v>1</v>
      </c>
      <c r="CC308" s="160">
        <f t="shared" si="227"/>
        <v>1000</v>
      </c>
      <c r="CD308" s="160">
        <f t="shared" si="227"/>
        <v>0</v>
      </c>
      <c r="CE308" s="160">
        <f t="shared" si="227"/>
        <v>0</v>
      </c>
      <c r="CF308" s="160">
        <f t="shared" si="227"/>
        <v>470</v>
      </c>
      <c r="CG308" s="160">
        <f t="shared" si="227"/>
        <v>70</v>
      </c>
      <c r="CH308" s="160">
        <f t="shared" si="227"/>
        <v>0</v>
      </c>
      <c r="CI308" s="160">
        <f t="shared" si="227"/>
        <v>0</v>
      </c>
      <c r="CJ308" s="160">
        <f t="shared" si="227"/>
        <v>0</v>
      </c>
      <c r="CK308" s="160">
        <f t="shared" si="227"/>
        <v>0</v>
      </c>
      <c r="CL308" s="160">
        <f t="shared" si="227"/>
        <v>0</v>
      </c>
      <c r="CM308" s="160">
        <f t="shared" si="227"/>
        <v>0</v>
      </c>
      <c r="CN308" s="160">
        <f t="shared" si="227"/>
        <v>530</v>
      </c>
      <c r="CO308" s="160">
        <f t="shared" si="227"/>
        <v>0</v>
      </c>
      <c r="CP308" s="160">
        <f t="shared" si="227"/>
        <v>0</v>
      </c>
      <c r="CQ308" s="160">
        <f t="shared" si="227"/>
        <v>0</v>
      </c>
      <c r="CR308" s="160">
        <f t="shared" si="227"/>
        <v>0</v>
      </c>
      <c r="CS308" s="160">
        <f t="shared" si="227"/>
        <v>0</v>
      </c>
      <c r="CT308" s="160">
        <f t="shared" si="227"/>
        <v>0</v>
      </c>
      <c r="CU308" s="160">
        <f t="shared" si="227"/>
        <v>0</v>
      </c>
      <c r="CV308" s="160">
        <f t="shared" si="227"/>
        <v>50</v>
      </c>
      <c r="CW308" s="160">
        <f t="shared" si="227"/>
        <v>0</v>
      </c>
      <c r="CX308" s="160">
        <f t="shared" si="227"/>
        <v>0</v>
      </c>
      <c r="CY308" s="160">
        <f t="shared" si="227"/>
        <v>0</v>
      </c>
      <c r="CZ308" s="160">
        <f t="shared" ref="CZ308:EE308" si="228">CZ241</f>
        <v>24</v>
      </c>
      <c r="DA308" s="160">
        <f t="shared" si="228"/>
        <v>35</v>
      </c>
      <c r="DB308" s="160">
        <f t="shared" si="228"/>
        <v>190</v>
      </c>
      <c r="DC308" s="160">
        <f t="shared" si="228"/>
        <v>0</v>
      </c>
      <c r="DD308" s="160">
        <f t="shared" si="228"/>
        <v>0</v>
      </c>
      <c r="DE308" s="160">
        <f t="shared" si="228"/>
        <v>5</v>
      </c>
      <c r="DF308" s="160">
        <f t="shared" si="228"/>
        <v>0</v>
      </c>
      <c r="DG308" s="160">
        <f t="shared" si="228"/>
        <v>0</v>
      </c>
      <c r="DH308" s="160">
        <f t="shared" si="228"/>
        <v>0</v>
      </c>
      <c r="DI308" s="160">
        <f t="shared" si="228"/>
        <v>0</v>
      </c>
      <c r="DJ308" s="160">
        <f t="shared" si="228"/>
        <v>30</v>
      </c>
      <c r="DK308" s="160">
        <f t="shared" si="228"/>
        <v>0</v>
      </c>
      <c r="DL308" s="160">
        <f t="shared" si="228"/>
        <v>0</v>
      </c>
      <c r="DM308" s="160">
        <f t="shared" si="228"/>
        <v>0</v>
      </c>
      <c r="DN308" s="160">
        <f t="shared" si="228"/>
        <v>0</v>
      </c>
      <c r="DO308" s="160">
        <f t="shared" si="228"/>
        <v>0</v>
      </c>
      <c r="DP308" s="160">
        <f t="shared" si="228"/>
        <v>0</v>
      </c>
      <c r="DQ308" s="160">
        <f t="shared" si="228"/>
        <v>0</v>
      </c>
      <c r="DR308" s="160">
        <f t="shared" si="228"/>
        <v>0</v>
      </c>
      <c r="DS308" s="160">
        <f t="shared" si="228"/>
        <v>0</v>
      </c>
      <c r="DT308" s="160">
        <f t="shared" si="228"/>
        <v>0</v>
      </c>
      <c r="DU308" s="160">
        <f t="shared" si="228"/>
        <v>330</v>
      </c>
      <c r="DV308" s="160">
        <f t="shared" si="228"/>
        <v>0</v>
      </c>
      <c r="DW308" s="160">
        <f t="shared" si="228"/>
        <v>0</v>
      </c>
      <c r="DX308" s="160">
        <f t="shared" si="228"/>
        <v>0</v>
      </c>
      <c r="DY308" s="160">
        <f t="shared" si="228"/>
        <v>0</v>
      </c>
      <c r="DZ308" s="160">
        <f t="shared" si="228"/>
        <v>0</v>
      </c>
      <c r="EA308" s="160">
        <f t="shared" si="228"/>
        <v>0</v>
      </c>
      <c r="EB308" s="160">
        <f t="shared" si="228"/>
        <v>0</v>
      </c>
      <c r="EC308" s="160">
        <f t="shared" si="228"/>
        <v>0</v>
      </c>
      <c r="ED308" s="160">
        <f t="shared" si="228"/>
        <v>0</v>
      </c>
      <c r="EE308" s="160">
        <f t="shared" si="228"/>
        <v>0</v>
      </c>
      <c r="EF308" s="160">
        <f t="shared" ref="EF308:FF308" si="229">EF241</f>
        <v>0</v>
      </c>
      <c r="EG308" s="160">
        <f t="shared" si="229"/>
        <v>0</v>
      </c>
      <c r="EH308" s="160">
        <f t="shared" si="229"/>
        <v>0</v>
      </c>
      <c r="EI308" s="160">
        <f t="shared" si="229"/>
        <v>0</v>
      </c>
      <c r="EJ308" s="160">
        <f t="shared" si="229"/>
        <v>0</v>
      </c>
      <c r="EK308" s="160">
        <f t="shared" si="229"/>
        <v>0</v>
      </c>
      <c r="EL308" s="160">
        <f t="shared" si="229"/>
        <v>0</v>
      </c>
      <c r="EM308" s="160">
        <f t="shared" si="229"/>
        <v>245</v>
      </c>
      <c r="EN308" s="160">
        <f t="shared" si="229"/>
        <v>0</v>
      </c>
      <c r="EO308" s="160">
        <f t="shared" si="229"/>
        <v>0</v>
      </c>
      <c r="EP308" s="160">
        <f t="shared" si="229"/>
        <v>500</v>
      </c>
      <c r="EQ308" s="160">
        <f t="shared" si="229"/>
        <v>95</v>
      </c>
      <c r="ER308" s="160">
        <f t="shared" si="229"/>
        <v>0</v>
      </c>
      <c r="ES308" s="160">
        <f t="shared" si="229"/>
        <v>2</v>
      </c>
      <c r="ET308" s="160">
        <f t="shared" si="229"/>
        <v>15</v>
      </c>
      <c r="EU308" s="160">
        <f t="shared" si="229"/>
        <v>5</v>
      </c>
      <c r="EV308" s="160">
        <f t="shared" si="229"/>
        <v>0</v>
      </c>
      <c r="EW308" s="160">
        <f t="shared" si="229"/>
        <v>0</v>
      </c>
      <c r="EX308" s="160">
        <f t="shared" si="229"/>
        <v>2</v>
      </c>
      <c r="EY308" s="160">
        <f t="shared" si="229"/>
        <v>0</v>
      </c>
      <c r="EZ308" s="160">
        <f t="shared" si="229"/>
        <v>0</v>
      </c>
      <c r="FA308" s="160">
        <f t="shared" si="229"/>
        <v>0</v>
      </c>
      <c r="FB308" s="160">
        <f t="shared" si="229"/>
        <v>0</v>
      </c>
      <c r="FC308" s="160">
        <f t="shared" si="229"/>
        <v>0</v>
      </c>
      <c r="FD308" s="160">
        <f t="shared" si="229"/>
        <v>0</v>
      </c>
      <c r="FE308" s="160">
        <f t="shared" si="229"/>
        <v>0</v>
      </c>
      <c r="FF308" s="160">
        <f t="shared" si="229"/>
        <v>0</v>
      </c>
      <c r="FG308" s="172">
        <f>SUM(H308:FF308)</f>
        <v>11494</v>
      </c>
      <c r="FM308" s="5"/>
    </row>
    <row r="309" spans="2:169" s="12" customFormat="1" ht="17.55" hidden="1" customHeight="1">
      <c r="B309" s="22"/>
      <c r="E309" s="22"/>
      <c r="G309" s="159" t="s">
        <v>77</v>
      </c>
      <c r="H309" s="160">
        <f t="shared" ref="H309:AM309" si="230">H246+H253+H266</f>
        <v>0</v>
      </c>
      <c r="I309" s="160">
        <f t="shared" si="230"/>
        <v>0</v>
      </c>
      <c r="J309" s="160">
        <f t="shared" si="230"/>
        <v>0</v>
      </c>
      <c r="K309" s="160">
        <f t="shared" si="230"/>
        <v>0</v>
      </c>
      <c r="L309" s="160">
        <f t="shared" si="230"/>
        <v>0</v>
      </c>
      <c r="M309" s="160">
        <f t="shared" si="230"/>
        <v>0</v>
      </c>
      <c r="N309" s="160">
        <f t="shared" si="230"/>
        <v>0</v>
      </c>
      <c r="O309" s="160">
        <f t="shared" si="230"/>
        <v>0</v>
      </c>
      <c r="P309" s="160">
        <f t="shared" si="230"/>
        <v>0</v>
      </c>
      <c r="Q309" s="160">
        <f t="shared" si="230"/>
        <v>0</v>
      </c>
      <c r="R309" s="160">
        <f t="shared" si="230"/>
        <v>0</v>
      </c>
      <c r="S309" s="160">
        <f t="shared" si="230"/>
        <v>0</v>
      </c>
      <c r="T309" s="160">
        <f t="shared" si="230"/>
        <v>0</v>
      </c>
      <c r="U309" s="160">
        <f t="shared" si="230"/>
        <v>0</v>
      </c>
      <c r="V309" s="160">
        <f t="shared" si="230"/>
        <v>0</v>
      </c>
      <c r="W309" s="160">
        <f t="shared" si="230"/>
        <v>0</v>
      </c>
      <c r="X309" s="160">
        <f t="shared" si="230"/>
        <v>0</v>
      </c>
      <c r="Y309" s="160">
        <f t="shared" si="230"/>
        <v>0</v>
      </c>
      <c r="Z309" s="160">
        <f t="shared" si="230"/>
        <v>0</v>
      </c>
      <c r="AA309" s="160">
        <f t="shared" si="230"/>
        <v>0</v>
      </c>
      <c r="AB309" s="160">
        <f t="shared" si="230"/>
        <v>0</v>
      </c>
      <c r="AC309" s="160">
        <f t="shared" si="230"/>
        <v>0</v>
      </c>
      <c r="AD309" s="160">
        <f t="shared" si="230"/>
        <v>0</v>
      </c>
      <c r="AE309" s="160">
        <f t="shared" si="230"/>
        <v>0</v>
      </c>
      <c r="AF309" s="160">
        <f t="shared" si="230"/>
        <v>0</v>
      </c>
      <c r="AG309" s="160">
        <f t="shared" si="230"/>
        <v>0</v>
      </c>
      <c r="AH309" s="160">
        <f t="shared" si="230"/>
        <v>0</v>
      </c>
      <c r="AI309" s="160">
        <f t="shared" si="230"/>
        <v>0</v>
      </c>
      <c r="AJ309" s="160">
        <f t="shared" si="230"/>
        <v>0</v>
      </c>
      <c r="AK309" s="160">
        <f t="shared" si="230"/>
        <v>0</v>
      </c>
      <c r="AL309" s="160">
        <f t="shared" si="230"/>
        <v>0</v>
      </c>
      <c r="AM309" s="160">
        <f t="shared" si="230"/>
        <v>0</v>
      </c>
      <c r="AN309" s="160">
        <f t="shared" ref="AN309:BS309" si="231">AN246+AN253+AN266</f>
        <v>0</v>
      </c>
      <c r="AO309" s="160">
        <f t="shared" si="231"/>
        <v>0</v>
      </c>
      <c r="AP309" s="160">
        <f t="shared" si="231"/>
        <v>0</v>
      </c>
      <c r="AQ309" s="160">
        <f t="shared" si="231"/>
        <v>0</v>
      </c>
      <c r="AR309" s="160">
        <f t="shared" si="231"/>
        <v>0</v>
      </c>
      <c r="AS309" s="160">
        <f t="shared" si="231"/>
        <v>0</v>
      </c>
      <c r="AT309" s="160">
        <f t="shared" si="231"/>
        <v>0</v>
      </c>
      <c r="AU309" s="160">
        <f t="shared" si="231"/>
        <v>0</v>
      </c>
      <c r="AV309" s="160">
        <f t="shared" si="231"/>
        <v>0</v>
      </c>
      <c r="AW309" s="160">
        <f t="shared" si="231"/>
        <v>0</v>
      </c>
      <c r="AX309" s="160">
        <f t="shared" si="231"/>
        <v>0</v>
      </c>
      <c r="AY309" s="160">
        <f t="shared" si="231"/>
        <v>0</v>
      </c>
      <c r="AZ309" s="160">
        <f t="shared" si="231"/>
        <v>0</v>
      </c>
      <c r="BA309" s="160">
        <f t="shared" si="231"/>
        <v>0</v>
      </c>
      <c r="BB309" s="160">
        <f t="shared" si="231"/>
        <v>0</v>
      </c>
      <c r="BC309" s="160">
        <f t="shared" si="231"/>
        <v>0</v>
      </c>
      <c r="BD309" s="160">
        <f t="shared" si="231"/>
        <v>0</v>
      </c>
      <c r="BE309" s="160">
        <f t="shared" si="231"/>
        <v>0</v>
      </c>
      <c r="BF309" s="160">
        <f t="shared" si="231"/>
        <v>0</v>
      </c>
      <c r="BG309" s="160">
        <f t="shared" si="231"/>
        <v>0</v>
      </c>
      <c r="BH309" s="160">
        <f t="shared" si="231"/>
        <v>0</v>
      </c>
      <c r="BI309" s="160">
        <f t="shared" si="231"/>
        <v>0</v>
      </c>
      <c r="BJ309" s="160">
        <f t="shared" si="231"/>
        <v>0</v>
      </c>
      <c r="BK309" s="160">
        <f t="shared" si="231"/>
        <v>0</v>
      </c>
      <c r="BL309" s="160">
        <f t="shared" si="231"/>
        <v>0</v>
      </c>
      <c r="BM309" s="160">
        <f t="shared" si="231"/>
        <v>0</v>
      </c>
      <c r="BN309" s="160">
        <f t="shared" si="231"/>
        <v>0</v>
      </c>
      <c r="BO309" s="160">
        <f t="shared" si="231"/>
        <v>0</v>
      </c>
      <c r="BP309" s="160">
        <f t="shared" si="231"/>
        <v>0</v>
      </c>
      <c r="BQ309" s="160">
        <f t="shared" si="231"/>
        <v>0</v>
      </c>
      <c r="BR309" s="160">
        <f t="shared" si="231"/>
        <v>0</v>
      </c>
      <c r="BS309" s="160">
        <f t="shared" si="231"/>
        <v>0</v>
      </c>
      <c r="BT309" s="160">
        <f t="shared" ref="BT309:CY309" si="232">BT246+BT253+BT266</f>
        <v>0</v>
      </c>
      <c r="BU309" s="160">
        <f t="shared" si="232"/>
        <v>0</v>
      </c>
      <c r="BV309" s="160">
        <f t="shared" si="232"/>
        <v>0</v>
      </c>
      <c r="BW309" s="160">
        <f t="shared" si="232"/>
        <v>0</v>
      </c>
      <c r="BX309" s="160">
        <f t="shared" si="232"/>
        <v>0</v>
      </c>
      <c r="BY309" s="160">
        <f t="shared" si="232"/>
        <v>0</v>
      </c>
      <c r="BZ309" s="160">
        <f t="shared" si="232"/>
        <v>0</v>
      </c>
      <c r="CA309" s="160">
        <f t="shared" si="232"/>
        <v>0</v>
      </c>
      <c r="CB309" s="160">
        <f t="shared" si="232"/>
        <v>0</v>
      </c>
      <c r="CC309" s="160">
        <f t="shared" si="232"/>
        <v>0</v>
      </c>
      <c r="CD309" s="160">
        <f t="shared" si="232"/>
        <v>0</v>
      </c>
      <c r="CE309" s="160">
        <f t="shared" si="232"/>
        <v>0</v>
      </c>
      <c r="CF309" s="160">
        <f t="shared" si="232"/>
        <v>0</v>
      </c>
      <c r="CG309" s="160">
        <f t="shared" si="232"/>
        <v>0</v>
      </c>
      <c r="CH309" s="160">
        <f t="shared" si="232"/>
        <v>0</v>
      </c>
      <c r="CI309" s="160">
        <f t="shared" si="232"/>
        <v>0</v>
      </c>
      <c r="CJ309" s="160">
        <f t="shared" si="232"/>
        <v>0</v>
      </c>
      <c r="CK309" s="160">
        <f t="shared" si="232"/>
        <v>0</v>
      </c>
      <c r="CL309" s="160">
        <f t="shared" si="232"/>
        <v>0</v>
      </c>
      <c r="CM309" s="160">
        <f t="shared" si="232"/>
        <v>0</v>
      </c>
      <c r="CN309" s="160">
        <f t="shared" si="232"/>
        <v>0</v>
      </c>
      <c r="CO309" s="160">
        <f t="shared" si="232"/>
        <v>0</v>
      </c>
      <c r="CP309" s="160">
        <f t="shared" si="232"/>
        <v>0</v>
      </c>
      <c r="CQ309" s="160">
        <f t="shared" si="232"/>
        <v>0</v>
      </c>
      <c r="CR309" s="160">
        <f t="shared" si="232"/>
        <v>0</v>
      </c>
      <c r="CS309" s="160">
        <f t="shared" si="232"/>
        <v>0</v>
      </c>
      <c r="CT309" s="160">
        <f t="shared" si="232"/>
        <v>0</v>
      </c>
      <c r="CU309" s="160">
        <f t="shared" si="232"/>
        <v>0</v>
      </c>
      <c r="CV309" s="160">
        <f t="shared" si="232"/>
        <v>0</v>
      </c>
      <c r="CW309" s="160">
        <f t="shared" si="232"/>
        <v>0</v>
      </c>
      <c r="CX309" s="160">
        <f t="shared" si="232"/>
        <v>0</v>
      </c>
      <c r="CY309" s="160">
        <f t="shared" si="232"/>
        <v>0</v>
      </c>
      <c r="CZ309" s="160">
        <f t="shared" ref="CZ309:EE309" si="233">CZ246+CZ253+CZ266</f>
        <v>0</v>
      </c>
      <c r="DA309" s="160">
        <f t="shared" si="233"/>
        <v>0</v>
      </c>
      <c r="DB309" s="160">
        <f t="shared" si="233"/>
        <v>0</v>
      </c>
      <c r="DC309" s="160">
        <f t="shared" si="233"/>
        <v>0</v>
      </c>
      <c r="DD309" s="160">
        <f t="shared" si="233"/>
        <v>0</v>
      </c>
      <c r="DE309" s="160">
        <f t="shared" si="233"/>
        <v>0</v>
      </c>
      <c r="DF309" s="160">
        <f t="shared" si="233"/>
        <v>0</v>
      </c>
      <c r="DG309" s="160">
        <f t="shared" si="233"/>
        <v>0</v>
      </c>
      <c r="DH309" s="160">
        <f t="shared" si="233"/>
        <v>0</v>
      </c>
      <c r="DI309" s="160">
        <f t="shared" si="233"/>
        <v>0</v>
      </c>
      <c r="DJ309" s="160">
        <f t="shared" si="233"/>
        <v>0</v>
      </c>
      <c r="DK309" s="160">
        <f t="shared" si="233"/>
        <v>0</v>
      </c>
      <c r="DL309" s="160">
        <f t="shared" si="233"/>
        <v>0</v>
      </c>
      <c r="DM309" s="160">
        <f t="shared" si="233"/>
        <v>0</v>
      </c>
      <c r="DN309" s="160">
        <f t="shared" si="233"/>
        <v>0</v>
      </c>
      <c r="DO309" s="160">
        <f t="shared" si="233"/>
        <v>0</v>
      </c>
      <c r="DP309" s="160">
        <f t="shared" si="233"/>
        <v>0</v>
      </c>
      <c r="DQ309" s="160">
        <f t="shared" si="233"/>
        <v>0</v>
      </c>
      <c r="DR309" s="160">
        <f t="shared" si="233"/>
        <v>0</v>
      </c>
      <c r="DS309" s="160">
        <f t="shared" si="233"/>
        <v>0</v>
      </c>
      <c r="DT309" s="160">
        <f t="shared" si="233"/>
        <v>0</v>
      </c>
      <c r="DU309" s="160">
        <f t="shared" si="233"/>
        <v>0</v>
      </c>
      <c r="DV309" s="160">
        <f t="shared" si="233"/>
        <v>0</v>
      </c>
      <c r="DW309" s="160">
        <f t="shared" si="233"/>
        <v>0</v>
      </c>
      <c r="DX309" s="160">
        <f t="shared" si="233"/>
        <v>0</v>
      </c>
      <c r="DY309" s="160">
        <f t="shared" si="233"/>
        <v>0</v>
      </c>
      <c r="DZ309" s="160">
        <f t="shared" si="233"/>
        <v>0</v>
      </c>
      <c r="EA309" s="160">
        <f t="shared" si="233"/>
        <v>0</v>
      </c>
      <c r="EB309" s="160">
        <f t="shared" si="233"/>
        <v>0</v>
      </c>
      <c r="EC309" s="160">
        <f t="shared" si="233"/>
        <v>0</v>
      </c>
      <c r="ED309" s="160">
        <f t="shared" si="233"/>
        <v>0</v>
      </c>
      <c r="EE309" s="160">
        <f t="shared" si="233"/>
        <v>0</v>
      </c>
      <c r="EF309" s="160">
        <f t="shared" ref="EF309:FF309" si="234">EF246+EF253+EF266</f>
        <v>0</v>
      </c>
      <c r="EG309" s="160">
        <f t="shared" si="234"/>
        <v>0</v>
      </c>
      <c r="EH309" s="160">
        <f t="shared" si="234"/>
        <v>0</v>
      </c>
      <c r="EI309" s="160">
        <f t="shared" si="234"/>
        <v>0</v>
      </c>
      <c r="EJ309" s="160">
        <f t="shared" si="234"/>
        <v>0</v>
      </c>
      <c r="EK309" s="160">
        <f t="shared" si="234"/>
        <v>0</v>
      </c>
      <c r="EL309" s="160">
        <f t="shared" si="234"/>
        <v>0</v>
      </c>
      <c r="EM309" s="160">
        <f t="shared" si="234"/>
        <v>0</v>
      </c>
      <c r="EN309" s="160">
        <f t="shared" si="234"/>
        <v>0</v>
      </c>
      <c r="EO309" s="160">
        <f t="shared" si="234"/>
        <v>0</v>
      </c>
      <c r="EP309" s="160">
        <f t="shared" si="234"/>
        <v>0</v>
      </c>
      <c r="EQ309" s="160">
        <f t="shared" si="234"/>
        <v>0</v>
      </c>
      <c r="ER309" s="160">
        <f t="shared" si="234"/>
        <v>0</v>
      </c>
      <c r="ES309" s="160">
        <f t="shared" si="234"/>
        <v>0</v>
      </c>
      <c r="ET309" s="160">
        <f t="shared" si="234"/>
        <v>0</v>
      </c>
      <c r="EU309" s="160">
        <f t="shared" si="234"/>
        <v>0</v>
      </c>
      <c r="EV309" s="160">
        <f t="shared" si="234"/>
        <v>0</v>
      </c>
      <c r="EW309" s="160">
        <f t="shared" si="234"/>
        <v>0</v>
      </c>
      <c r="EX309" s="160">
        <f t="shared" si="234"/>
        <v>0</v>
      </c>
      <c r="EY309" s="160">
        <f t="shared" si="234"/>
        <v>0</v>
      </c>
      <c r="EZ309" s="160">
        <f t="shared" si="234"/>
        <v>0</v>
      </c>
      <c r="FA309" s="160">
        <f t="shared" si="234"/>
        <v>0</v>
      </c>
      <c r="FB309" s="160">
        <f t="shared" si="234"/>
        <v>0</v>
      </c>
      <c r="FC309" s="160">
        <f t="shared" si="234"/>
        <v>0</v>
      </c>
      <c r="FD309" s="160">
        <f t="shared" si="234"/>
        <v>0</v>
      </c>
      <c r="FE309" s="160">
        <f t="shared" si="234"/>
        <v>0</v>
      </c>
      <c r="FF309" s="160">
        <f t="shared" si="234"/>
        <v>0</v>
      </c>
      <c r="FG309" s="172">
        <f>SUM(H309:FF309)</f>
        <v>0</v>
      </c>
      <c r="FM309" s="5"/>
    </row>
    <row r="310" spans="2:169" s="12" customFormat="1" ht="17.55" hidden="1" customHeight="1">
      <c r="B310" s="22"/>
      <c r="E310" s="22"/>
      <c r="G310" s="161" t="s">
        <v>70</v>
      </c>
      <c r="H310" s="162">
        <f>H277</f>
        <v>0</v>
      </c>
      <c r="I310" s="162">
        <f t="shared" ref="I310:BH310" si="235">I277</f>
        <v>0</v>
      </c>
      <c r="J310" s="162">
        <f t="shared" si="235"/>
        <v>0</v>
      </c>
      <c r="K310" s="162">
        <f t="shared" si="235"/>
        <v>0</v>
      </c>
      <c r="L310" s="162">
        <f t="shared" si="235"/>
        <v>0</v>
      </c>
      <c r="M310" s="162">
        <f t="shared" si="235"/>
        <v>0</v>
      </c>
      <c r="N310" s="162">
        <f t="shared" si="235"/>
        <v>0</v>
      </c>
      <c r="O310" s="162">
        <f t="shared" si="235"/>
        <v>0</v>
      </c>
      <c r="P310" s="162">
        <f t="shared" si="235"/>
        <v>0</v>
      </c>
      <c r="Q310" s="162">
        <f t="shared" si="235"/>
        <v>0</v>
      </c>
      <c r="R310" s="162">
        <f t="shared" si="235"/>
        <v>0</v>
      </c>
      <c r="S310" s="162">
        <f t="shared" si="235"/>
        <v>0</v>
      </c>
      <c r="T310" s="162">
        <f t="shared" si="235"/>
        <v>0</v>
      </c>
      <c r="U310" s="162">
        <f t="shared" si="235"/>
        <v>0</v>
      </c>
      <c r="V310" s="162">
        <f t="shared" si="235"/>
        <v>0</v>
      </c>
      <c r="W310" s="162">
        <f t="shared" si="235"/>
        <v>0</v>
      </c>
      <c r="X310" s="162">
        <f t="shared" ref="X310:AH310" si="236">X277</f>
        <v>0</v>
      </c>
      <c r="Y310" s="162">
        <f t="shared" si="236"/>
        <v>0</v>
      </c>
      <c r="Z310" s="162">
        <f t="shared" si="236"/>
        <v>2</v>
      </c>
      <c r="AA310" s="162">
        <f t="shared" si="236"/>
        <v>0</v>
      </c>
      <c r="AB310" s="162">
        <f t="shared" si="236"/>
        <v>11</v>
      </c>
      <c r="AC310" s="162">
        <f t="shared" si="236"/>
        <v>320</v>
      </c>
      <c r="AD310" s="162">
        <f t="shared" si="236"/>
        <v>0</v>
      </c>
      <c r="AE310" s="162">
        <f t="shared" si="236"/>
        <v>260</v>
      </c>
      <c r="AF310" s="162">
        <f t="shared" si="236"/>
        <v>0</v>
      </c>
      <c r="AG310" s="162">
        <f t="shared" si="236"/>
        <v>0</v>
      </c>
      <c r="AH310" s="162">
        <f t="shared" si="236"/>
        <v>7</v>
      </c>
      <c r="AI310" s="162">
        <f t="shared" si="235"/>
        <v>5</v>
      </c>
      <c r="AJ310" s="162">
        <f t="shared" si="235"/>
        <v>0</v>
      </c>
      <c r="AK310" s="162">
        <f t="shared" si="235"/>
        <v>0</v>
      </c>
      <c r="AL310" s="162">
        <f t="shared" si="235"/>
        <v>0</v>
      </c>
      <c r="AM310" s="162">
        <f t="shared" si="235"/>
        <v>1220</v>
      </c>
      <c r="AN310" s="162">
        <f t="shared" si="235"/>
        <v>0</v>
      </c>
      <c r="AO310" s="162">
        <f t="shared" si="235"/>
        <v>870</v>
      </c>
      <c r="AP310" s="162">
        <f t="shared" si="235"/>
        <v>0</v>
      </c>
      <c r="AQ310" s="162">
        <f t="shared" si="235"/>
        <v>0</v>
      </c>
      <c r="AR310" s="162">
        <f t="shared" si="235"/>
        <v>0</v>
      </c>
      <c r="AS310" s="162">
        <f t="shared" si="235"/>
        <v>12</v>
      </c>
      <c r="AT310" s="162">
        <f t="shared" ref="AT310:BE310" si="237">AT277</f>
        <v>7300</v>
      </c>
      <c r="AU310" s="162">
        <f t="shared" ref="AU310:BA310" si="238">AU277</f>
        <v>0</v>
      </c>
      <c r="AV310" s="162">
        <f t="shared" si="238"/>
        <v>0</v>
      </c>
      <c r="AW310" s="162">
        <f t="shared" si="238"/>
        <v>2</v>
      </c>
      <c r="AX310" s="162">
        <f t="shared" si="238"/>
        <v>0</v>
      </c>
      <c r="AY310" s="162">
        <f t="shared" si="238"/>
        <v>0</v>
      </c>
      <c r="AZ310" s="162">
        <f t="shared" si="238"/>
        <v>7</v>
      </c>
      <c r="BA310" s="162">
        <f t="shared" si="238"/>
        <v>0</v>
      </c>
      <c r="BB310" s="162">
        <f t="shared" si="237"/>
        <v>0</v>
      </c>
      <c r="BC310" s="162">
        <f t="shared" si="237"/>
        <v>0</v>
      </c>
      <c r="BD310" s="162">
        <f t="shared" si="237"/>
        <v>4850</v>
      </c>
      <c r="BE310" s="162">
        <f t="shared" si="237"/>
        <v>0</v>
      </c>
      <c r="BF310" s="162">
        <f t="shared" si="235"/>
        <v>2</v>
      </c>
      <c r="BG310" s="162">
        <f t="shared" si="235"/>
        <v>0</v>
      </c>
      <c r="BH310" s="162">
        <f t="shared" si="235"/>
        <v>0</v>
      </c>
      <c r="BI310" s="162">
        <f t="shared" ref="BI310:FF310" si="239">BI277</f>
        <v>0</v>
      </c>
      <c r="BJ310" s="162">
        <f t="shared" si="239"/>
        <v>0</v>
      </c>
      <c r="BK310" s="162">
        <f t="shared" si="239"/>
        <v>0</v>
      </c>
      <c r="BL310" s="162">
        <f t="shared" si="239"/>
        <v>0</v>
      </c>
      <c r="BM310" s="162">
        <f t="shared" si="239"/>
        <v>0</v>
      </c>
      <c r="BN310" s="162">
        <f t="shared" si="239"/>
        <v>0</v>
      </c>
      <c r="BO310" s="162">
        <f t="shared" si="239"/>
        <v>0</v>
      </c>
      <c r="BP310" s="162">
        <f t="shared" si="239"/>
        <v>590</v>
      </c>
      <c r="BQ310" s="162">
        <f t="shared" si="239"/>
        <v>0</v>
      </c>
      <c r="BR310" s="162">
        <f t="shared" si="239"/>
        <v>210</v>
      </c>
      <c r="BS310" s="162">
        <f t="shared" si="239"/>
        <v>2200</v>
      </c>
      <c r="BT310" s="162">
        <f t="shared" si="239"/>
        <v>750</v>
      </c>
      <c r="BU310" s="162">
        <f t="shared" si="239"/>
        <v>16</v>
      </c>
      <c r="BV310" s="162">
        <f t="shared" si="239"/>
        <v>40</v>
      </c>
      <c r="BW310" s="162">
        <f t="shared" si="239"/>
        <v>0</v>
      </c>
      <c r="BX310" s="162">
        <f t="shared" si="239"/>
        <v>0</v>
      </c>
      <c r="BY310" s="162">
        <f t="shared" si="239"/>
        <v>0</v>
      </c>
      <c r="BZ310" s="162">
        <f t="shared" si="239"/>
        <v>0</v>
      </c>
      <c r="CA310" s="162">
        <f t="shared" si="239"/>
        <v>0</v>
      </c>
      <c r="CB310" s="162">
        <f t="shared" si="239"/>
        <v>0</v>
      </c>
      <c r="CC310" s="162">
        <f t="shared" si="239"/>
        <v>640</v>
      </c>
      <c r="CD310" s="162">
        <f t="shared" si="239"/>
        <v>0</v>
      </c>
      <c r="CE310" s="162">
        <f t="shared" si="239"/>
        <v>0</v>
      </c>
      <c r="CF310" s="162">
        <f t="shared" si="239"/>
        <v>650</v>
      </c>
      <c r="CG310" s="162">
        <f t="shared" si="239"/>
        <v>60</v>
      </c>
      <c r="CH310" s="162">
        <f t="shared" si="239"/>
        <v>0</v>
      </c>
      <c r="CI310" s="162">
        <f t="shared" si="239"/>
        <v>29</v>
      </c>
      <c r="CJ310" s="162">
        <f t="shared" si="239"/>
        <v>30</v>
      </c>
      <c r="CK310" s="162">
        <f t="shared" si="239"/>
        <v>130</v>
      </c>
      <c r="CL310" s="162">
        <f t="shared" si="239"/>
        <v>0</v>
      </c>
      <c r="CM310" s="162">
        <f t="shared" si="239"/>
        <v>0</v>
      </c>
      <c r="CN310" s="162">
        <f t="shared" si="239"/>
        <v>190</v>
      </c>
      <c r="CO310" s="162">
        <f t="shared" si="239"/>
        <v>0</v>
      </c>
      <c r="CP310" s="162">
        <f t="shared" si="239"/>
        <v>0</v>
      </c>
      <c r="CQ310" s="162">
        <f t="shared" si="239"/>
        <v>0</v>
      </c>
      <c r="CR310" s="162">
        <f t="shared" si="239"/>
        <v>40</v>
      </c>
      <c r="CS310" s="162">
        <f t="shared" si="239"/>
        <v>0</v>
      </c>
      <c r="CT310" s="162">
        <f t="shared" si="239"/>
        <v>0</v>
      </c>
      <c r="CU310" s="162">
        <f t="shared" si="239"/>
        <v>0</v>
      </c>
      <c r="CV310" s="162">
        <f t="shared" si="239"/>
        <v>0</v>
      </c>
      <c r="CW310" s="162">
        <f t="shared" si="239"/>
        <v>0</v>
      </c>
      <c r="CX310" s="162">
        <f t="shared" si="239"/>
        <v>0</v>
      </c>
      <c r="CY310" s="162">
        <f t="shared" si="239"/>
        <v>0</v>
      </c>
      <c r="CZ310" s="162">
        <f t="shared" si="239"/>
        <v>38</v>
      </c>
      <c r="DA310" s="162">
        <f t="shared" si="239"/>
        <v>50</v>
      </c>
      <c r="DB310" s="162">
        <f t="shared" si="239"/>
        <v>230</v>
      </c>
      <c r="DC310" s="162">
        <f t="shared" si="239"/>
        <v>0</v>
      </c>
      <c r="DD310" s="162">
        <f t="shared" ref="DD310:DJ310" si="240">DD277</f>
        <v>0</v>
      </c>
      <c r="DE310" s="162">
        <f t="shared" si="240"/>
        <v>3</v>
      </c>
      <c r="DF310" s="162">
        <f t="shared" si="240"/>
        <v>0</v>
      </c>
      <c r="DG310" s="162">
        <f t="shared" si="240"/>
        <v>20</v>
      </c>
      <c r="DH310" s="162">
        <f t="shared" si="240"/>
        <v>0</v>
      </c>
      <c r="DI310" s="162">
        <f t="shared" si="240"/>
        <v>0</v>
      </c>
      <c r="DJ310" s="162">
        <f t="shared" si="240"/>
        <v>0</v>
      </c>
      <c r="DK310" s="162">
        <f t="shared" si="239"/>
        <v>24</v>
      </c>
      <c r="DL310" s="162">
        <f t="shared" si="239"/>
        <v>0</v>
      </c>
      <c r="DM310" s="162">
        <f t="shared" si="239"/>
        <v>0</v>
      </c>
      <c r="DN310" s="162">
        <f t="shared" si="239"/>
        <v>0</v>
      </c>
      <c r="DO310" s="162">
        <f t="shared" si="239"/>
        <v>0</v>
      </c>
      <c r="DP310" s="162">
        <f t="shared" si="239"/>
        <v>0</v>
      </c>
      <c r="DQ310" s="162">
        <f t="shared" si="239"/>
        <v>0</v>
      </c>
      <c r="DR310" s="162">
        <f t="shared" ref="DR310:EJ310" si="241">DR277</f>
        <v>2560</v>
      </c>
      <c r="DS310" s="162">
        <f t="shared" si="241"/>
        <v>0</v>
      </c>
      <c r="DT310" s="162">
        <f t="shared" si="241"/>
        <v>15</v>
      </c>
      <c r="DU310" s="162">
        <f t="shared" si="241"/>
        <v>580</v>
      </c>
      <c r="DV310" s="162">
        <f t="shared" si="241"/>
        <v>0</v>
      </c>
      <c r="DW310" s="162">
        <f t="shared" si="241"/>
        <v>0</v>
      </c>
      <c r="DX310" s="162">
        <f t="shared" si="241"/>
        <v>4</v>
      </c>
      <c r="DY310" s="162">
        <f t="shared" si="241"/>
        <v>0</v>
      </c>
      <c r="DZ310" s="162">
        <f t="shared" si="241"/>
        <v>0</v>
      </c>
      <c r="EA310" s="162">
        <f t="shared" ref="EA310:EG310" si="242">EA277</f>
        <v>0</v>
      </c>
      <c r="EB310" s="162">
        <f t="shared" si="242"/>
        <v>0</v>
      </c>
      <c r="EC310" s="162">
        <f t="shared" si="242"/>
        <v>0</v>
      </c>
      <c r="ED310" s="162">
        <f t="shared" si="242"/>
        <v>0</v>
      </c>
      <c r="EE310" s="162">
        <f t="shared" si="242"/>
        <v>0</v>
      </c>
      <c r="EF310" s="162">
        <f t="shared" si="242"/>
        <v>0</v>
      </c>
      <c r="EG310" s="162">
        <f t="shared" si="242"/>
        <v>0</v>
      </c>
      <c r="EH310" s="162">
        <f t="shared" si="241"/>
        <v>0</v>
      </c>
      <c r="EI310" s="162">
        <f t="shared" si="241"/>
        <v>0</v>
      </c>
      <c r="EJ310" s="162">
        <f t="shared" si="241"/>
        <v>0</v>
      </c>
      <c r="EK310" s="162">
        <f t="shared" si="239"/>
        <v>0</v>
      </c>
      <c r="EL310" s="162">
        <f t="shared" ref="EL310:EW310" si="243">EL277</f>
        <v>0</v>
      </c>
      <c r="EM310" s="162">
        <f t="shared" si="243"/>
        <v>140</v>
      </c>
      <c r="EN310" s="162">
        <f t="shared" si="243"/>
        <v>0</v>
      </c>
      <c r="EO310" s="162">
        <f t="shared" ref="EO310:ER310" si="244">EO277</f>
        <v>0</v>
      </c>
      <c r="EP310" s="162">
        <f t="shared" si="244"/>
        <v>270</v>
      </c>
      <c r="EQ310" s="162">
        <f t="shared" si="244"/>
        <v>55</v>
      </c>
      <c r="ER310" s="162">
        <f t="shared" si="244"/>
        <v>0</v>
      </c>
      <c r="ES310" s="162">
        <f t="shared" si="243"/>
        <v>0</v>
      </c>
      <c r="ET310" s="162">
        <f t="shared" si="243"/>
        <v>11</v>
      </c>
      <c r="EU310" s="162">
        <f t="shared" si="243"/>
        <v>2</v>
      </c>
      <c r="EV310" s="162">
        <f t="shared" si="243"/>
        <v>0</v>
      </c>
      <c r="EW310" s="162">
        <f t="shared" si="243"/>
        <v>0</v>
      </c>
      <c r="EX310" s="162">
        <f t="shared" si="239"/>
        <v>0</v>
      </c>
      <c r="EY310" s="162">
        <f t="shared" si="239"/>
        <v>0</v>
      </c>
      <c r="EZ310" s="162">
        <f t="shared" ref="EZ310" si="245">EZ277</f>
        <v>0</v>
      </c>
      <c r="FA310" s="162">
        <f t="shared" si="239"/>
        <v>0</v>
      </c>
      <c r="FB310" s="162">
        <f t="shared" si="239"/>
        <v>0</v>
      </c>
      <c r="FC310" s="162">
        <f t="shared" si="239"/>
        <v>290</v>
      </c>
      <c r="FD310" s="162">
        <f t="shared" ref="FD310" si="246">FD277</f>
        <v>0</v>
      </c>
      <c r="FE310" s="162">
        <f t="shared" si="239"/>
        <v>0</v>
      </c>
      <c r="FF310" s="162">
        <f t="shared" si="239"/>
        <v>0</v>
      </c>
      <c r="FG310" s="173">
        <f>SUM(H310:FF310)</f>
        <v>24735</v>
      </c>
      <c r="FM310" s="5"/>
    </row>
    <row r="311" spans="2:169" s="12" customFormat="1" ht="17.55" hidden="1" customHeight="1">
      <c r="B311" s="22"/>
      <c r="E311" s="22"/>
      <c r="G311" s="163" t="s">
        <v>91</v>
      </c>
      <c r="H311" s="164" t="str">
        <f t="shared" ref="H311:AM311" si="247">H5</f>
        <v>9CANVLINK-00-10</v>
      </c>
      <c r="I311" s="164" t="str">
        <f t="shared" si="247"/>
        <v>9VN1030D2L-00-10</v>
      </c>
      <c r="J311" s="164" t="str">
        <f t="shared" si="247"/>
        <v>9VN1030L2L-00-10</v>
      </c>
      <c r="K311" s="164" t="str">
        <f t="shared" si="247"/>
        <v>9VN1030O2I-00-10</v>
      </c>
      <c r="L311" s="164" t="str">
        <f t="shared" si="247"/>
        <v>9VN103D42L-00-10</v>
      </c>
      <c r="M311" s="164" t="str">
        <f t="shared" si="247"/>
        <v>9VN105T4L-00-10</v>
      </c>
      <c r="N311" s="164" t="str">
        <f t="shared" si="247"/>
        <v>9VN105TD4D-00-12</v>
      </c>
      <c r="O311" s="164" t="str">
        <f t="shared" si="247"/>
        <v>9VN105TO4D-00-12</v>
      </c>
      <c r="P311" s="164" t="str">
        <f t="shared" si="247"/>
        <v>9VN105TO4L-00-10</v>
      </c>
      <c r="Q311" s="164" t="str">
        <f t="shared" si="247"/>
        <v>9VN1650D4L-00-10</v>
      </c>
      <c r="R311" s="164" t="str">
        <f t="shared" si="247"/>
        <v>9VN1650GO4-00-20</v>
      </c>
      <c r="S311" s="164" t="str">
        <f t="shared" si="247"/>
        <v>9VN1650IO4-00-10</v>
      </c>
      <c r="T311" s="164" t="str">
        <f t="shared" si="247"/>
        <v>9VN1650IX4-00-10</v>
      </c>
      <c r="U311" s="164" t="str">
        <f t="shared" si="247"/>
        <v>9VN1650O4-00-10</v>
      </c>
      <c r="V311" s="164" t="str">
        <f t="shared" si="247"/>
        <v>9VN1650O4L-00-10</v>
      </c>
      <c r="W311" s="164" t="str">
        <f t="shared" si="247"/>
        <v>9VN1650W24-00-10</v>
      </c>
      <c r="X311" s="164" t="str">
        <f t="shared" si="247"/>
        <v>9VN1650WO4-00-10</v>
      </c>
      <c r="Y311" s="164" t="str">
        <f t="shared" si="247"/>
        <v>9VN1656D4-00-20</v>
      </c>
      <c r="Z311" s="164" t="str">
        <f t="shared" si="247"/>
        <v>9VN1656D4L-00-10</v>
      </c>
      <c r="AA311" s="164" t="str">
        <f t="shared" si="247"/>
        <v>9VN1656EO4-00-10</v>
      </c>
      <c r="AB311" s="164" t="str">
        <f t="shared" si="247"/>
        <v>9VN1656O4-00-10</v>
      </c>
      <c r="AC311" s="164" t="str">
        <f t="shared" si="247"/>
        <v>9VN1656O4L-00-10</v>
      </c>
      <c r="AD311" s="164" t="str">
        <f t="shared" si="247"/>
        <v>9VN1656W24-00-10</v>
      </c>
      <c r="AE311" s="164" t="str">
        <f t="shared" si="247"/>
        <v>9VN1656WO4-00-10</v>
      </c>
      <c r="AF311" s="164" t="str">
        <f t="shared" si="247"/>
        <v>9VN165SD4-00-10</v>
      </c>
      <c r="AG311" s="164" t="str">
        <f t="shared" si="247"/>
        <v>9VN165SO4-00-10</v>
      </c>
      <c r="AH311" s="164" t="str">
        <f t="shared" si="247"/>
        <v>9VN165SWO4-00-10</v>
      </c>
      <c r="AI311" s="164" t="str">
        <f t="shared" si="247"/>
        <v>9VN1660D6-00-10</v>
      </c>
      <c r="AJ311" s="164" t="str">
        <f t="shared" si="247"/>
        <v>9VN1660G6-00-10</v>
      </c>
      <c r="AK311" s="164" t="str">
        <f t="shared" si="247"/>
        <v>9VN1660GO6-00-10</v>
      </c>
      <c r="AL311" s="164" t="str">
        <f t="shared" si="247"/>
        <v>9VN1660IO6-00-10</v>
      </c>
      <c r="AM311" s="164" t="str">
        <f t="shared" si="247"/>
        <v>9VN1660O6-00-10</v>
      </c>
      <c r="AN311" s="164" t="str">
        <f t="shared" ref="AN311:BS311" si="248">AN5</f>
        <v>9VN166SA-00-10</v>
      </c>
      <c r="AO311" s="164" t="str">
        <f t="shared" si="248"/>
        <v>9VN166SD6-00-10</v>
      </c>
      <c r="AP311" s="164" t="str">
        <f t="shared" si="248"/>
        <v>9VN166SG6-00-10</v>
      </c>
      <c r="AQ311" s="164" t="str">
        <f t="shared" si="248"/>
        <v>9VN166SGO6-00-10</v>
      </c>
      <c r="AR311" s="164" t="str">
        <f t="shared" si="248"/>
        <v>9VN166SIO6-00-10</v>
      </c>
      <c r="AS311" s="164" t="str">
        <f t="shared" si="248"/>
        <v>9VN166SIX6-00-10</v>
      </c>
      <c r="AT311" s="164" t="str">
        <f t="shared" si="248"/>
        <v>9VN166SO6-00-10</v>
      </c>
      <c r="AU311" s="164" t="str">
        <f t="shared" si="248"/>
        <v>9VN166TGO6-00-10</v>
      </c>
      <c r="AV311" s="164" t="str">
        <f t="shared" si="248"/>
        <v>9VN166TIO6-00-10</v>
      </c>
      <c r="AW311" s="164" t="str">
        <f t="shared" si="248"/>
        <v>9VN166TIX6-00-10</v>
      </c>
      <c r="AX311" s="164" t="str">
        <f t="shared" si="248"/>
        <v>9VN166TO6-00-10</v>
      </c>
      <c r="AY311" s="164" t="str">
        <f t="shared" si="248"/>
        <v>9VN166TW26-00-10</v>
      </c>
      <c r="AZ311" s="164" t="str">
        <f t="shared" si="248"/>
        <v>9VN2060D6-00-10</v>
      </c>
      <c r="BA311" s="164" t="str">
        <f t="shared" si="248"/>
        <v>9VN2060GP-00-20</v>
      </c>
      <c r="BB311" s="164" t="str">
        <f t="shared" si="248"/>
        <v>9VN2060IO6-00-20</v>
      </c>
      <c r="BC311" s="164" t="str">
        <f t="shared" si="248"/>
        <v>9VN2060IX6-00-10</v>
      </c>
      <c r="BD311" s="164" t="str">
        <f t="shared" si="248"/>
        <v>9VN2060O6-00-20</v>
      </c>
      <c r="BE311" s="164" t="str">
        <f t="shared" si="248"/>
        <v>9VN2060W26-00-20</v>
      </c>
      <c r="BF311" s="164" t="str">
        <f t="shared" si="248"/>
        <v>9VN2060WO6-00-20</v>
      </c>
      <c r="BG311" s="164" t="str">
        <f t="shared" si="248"/>
        <v>9VN206SW2-00-20</v>
      </c>
      <c r="BH311" s="164" t="str">
        <f t="shared" si="248"/>
        <v>9VN206SW2O-00-20</v>
      </c>
      <c r="BI311" s="164" t="str">
        <f t="shared" si="248"/>
        <v>9VN207SA-00-20</v>
      </c>
      <c r="BJ311" s="164" t="str">
        <f t="shared" si="248"/>
        <v>9VN207SGOD-00-11</v>
      </c>
      <c r="BK311" s="164" t="str">
        <f t="shared" si="248"/>
        <v>9VN207SGWD-00-11</v>
      </c>
      <c r="BL311" s="164" t="str">
        <f t="shared" si="248"/>
        <v>9VN207SW-00-11</v>
      </c>
      <c r="BM311" s="164" t="str">
        <f t="shared" si="248"/>
        <v>9VN207SWO-00-11</v>
      </c>
      <c r="BN311" s="164" t="str">
        <f t="shared" si="248"/>
        <v>9VN208SG-00-20</v>
      </c>
      <c r="BO311" s="164" t="str">
        <f t="shared" si="248"/>
        <v>9VN208SGO-00-20</v>
      </c>
      <c r="BP311" s="164" t="str">
        <f t="shared" si="248"/>
        <v>9VN3060AE-00-10</v>
      </c>
      <c r="BQ311" s="164" t="str">
        <f t="shared" si="248"/>
        <v>9VN3060E-00-10</v>
      </c>
      <c r="BR311" s="164" t="str">
        <f t="shared" si="248"/>
        <v>9VN3060EO-00-10</v>
      </c>
      <c r="BS311" s="164" t="str">
        <f t="shared" si="248"/>
        <v>9VN3060GO-00-10</v>
      </c>
      <c r="BT311" s="164" t="str">
        <f t="shared" ref="BT311:CY311" si="249">BT5</f>
        <v>9VN3060VO-00-10</v>
      </c>
      <c r="BU311" s="164" t="str">
        <f t="shared" si="249"/>
        <v>9VN306TAE-00-10</v>
      </c>
      <c r="BV311" s="164" t="str">
        <f t="shared" si="249"/>
        <v>9VN306TAM-00-10</v>
      </c>
      <c r="BW311" s="164" t="str">
        <f t="shared" si="249"/>
        <v>9VN306TE-00-10</v>
      </c>
      <c r="BX311" s="164" t="str">
        <f t="shared" si="249"/>
        <v>9VN306TEO-00-10</v>
      </c>
      <c r="BY311" s="164" t="str">
        <f t="shared" si="249"/>
        <v>9VN306TGO-00-10</v>
      </c>
      <c r="BZ311" s="164" t="str">
        <f t="shared" si="249"/>
        <v>9VN306TGOP-00-20</v>
      </c>
      <c r="CA311" s="164" t="str">
        <f t="shared" si="249"/>
        <v>9VN306TGP-00-10</v>
      </c>
      <c r="CB311" s="164" t="str">
        <f t="shared" si="249"/>
        <v>9VN306TVO-00-10</v>
      </c>
      <c r="CC311" s="164" t="str">
        <f t="shared" si="249"/>
        <v>9VN3070AM-00-11</v>
      </c>
      <c r="CD311" s="164" t="str">
        <f t="shared" si="249"/>
        <v>9VN3070E-00-10</v>
      </c>
      <c r="CE311" s="164" t="str">
        <f t="shared" si="249"/>
        <v>9VN3070EO-00-10</v>
      </c>
      <c r="CF311" s="164" t="str">
        <f t="shared" si="249"/>
        <v>9VN3070GO-00-10</v>
      </c>
      <c r="CG311" s="164" t="str">
        <f t="shared" si="249"/>
        <v>9VN3070VO-00-10</v>
      </c>
      <c r="CH311" s="164" t="str">
        <f t="shared" si="249"/>
        <v>9VN3080AM-00-20</v>
      </c>
      <c r="CI311" s="164" t="str">
        <f t="shared" si="249"/>
        <v>9VN3080AW-00-10</v>
      </c>
      <c r="CJ311" s="164" t="str">
        <f t="shared" si="249"/>
        <v>9VN3080AWB-00-10</v>
      </c>
      <c r="CK311" s="164" t="str">
        <f t="shared" si="249"/>
        <v>9VN3080AX-00-10</v>
      </c>
      <c r="CL311" s="164" t="str">
        <f t="shared" si="249"/>
        <v>9VN3080E-00-10</v>
      </c>
      <c r="CM311" s="164" t="str">
        <f t="shared" si="249"/>
        <v>9VN3080EO-00-10</v>
      </c>
      <c r="CN311" s="164" t="str">
        <f t="shared" si="249"/>
        <v>9VN3080GO-00-10</v>
      </c>
      <c r="CO311" s="164" t="str">
        <f t="shared" si="249"/>
        <v>9VN3080GWB-00-10</v>
      </c>
      <c r="CP311" s="164" t="str">
        <f t="shared" si="249"/>
        <v>9AN3080IE-00-10</v>
      </c>
      <c r="CQ311" s="164" t="str">
        <f t="shared" si="249"/>
        <v>9AN3080IE-AU-10</v>
      </c>
      <c r="CR311" s="164" t="str">
        <f t="shared" si="249"/>
        <v>9AN3080IE-CN-10</v>
      </c>
      <c r="CS311" s="164" t="str">
        <f t="shared" si="249"/>
        <v>9AN3080IE-JP-10</v>
      </c>
      <c r="CT311" s="164" t="str">
        <f t="shared" si="249"/>
        <v>9AN3080IE-KR-10</v>
      </c>
      <c r="CU311" s="164" t="str">
        <f t="shared" si="249"/>
        <v>9AN3080IE-TW-10</v>
      </c>
      <c r="CV311" s="164" t="str">
        <f t="shared" si="249"/>
        <v>9AN3080IE-US-10</v>
      </c>
      <c r="CW311" s="164" t="str">
        <f t="shared" si="249"/>
        <v>9VN3080T-00-10</v>
      </c>
      <c r="CX311" s="164" t="str">
        <f t="shared" si="249"/>
        <v>9VN3080VO-00-10</v>
      </c>
      <c r="CY311" s="164" t="str">
        <f t="shared" si="249"/>
        <v>9VN3090AM-00-20</v>
      </c>
      <c r="CZ311" s="164" t="str">
        <f t="shared" ref="CZ311:EE311" si="250">CZ5</f>
        <v>9VN3090AW-00-10</v>
      </c>
      <c r="DA311" s="164" t="str">
        <f t="shared" si="250"/>
        <v>9VN3090AWB-00-10</v>
      </c>
      <c r="DB311" s="164" t="str">
        <f t="shared" si="250"/>
        <v>9VN3090AX-00-10</v>
      </c>
      <c r="DC311" s="164" t="str">
        <f t="shared" si="250"/>
        <v>9VN3090E-00-10</v>
      </c>
      <c r="DD311" s="164" t="str">
        <f t="shared" si="250"/>
        <v>9VN3090EO-00-10</v>
      </c>
      <c r="DE311" s="164" t="str">
        <f t="shared" si="250"/>
        <v>9VN3090GO-00-10</v>
      </c>
      <c r="DF311" s="164" t="str">
        <f t="shared" si="250"/>
        <v>9AN3090IE-00-10</v>
      </c>
      <c r="DG311" s="164" t="str">
        <f t="shared" si="250"/>
        <v>9AN3090IE-CN-10</v>
      </c>
      <c r="DH311" s="164" t="str">
        <f t="shared" si="250"/>
        <v>9AN3090IE-JP-10</v>
      </c>
      <c r="DI311" s="164" t="str">
        <f t="shared" si="250"/>
        <v>9AN3090IE-KR-10</v>
      </c>
      <c r="DJ311" s="164" t="str">
        <f t="shared" si="250"/>
        <v>9AN3090IE-US-10</v>
      </c>
      <c r="DK311" s="164" t="str">
        <f t="shared" si="250"/>
        <v>9VN3090T-00-10</v>
      </c>
      <c r="DL311" s="164" t="str">
        <f t="shared" si="250"/>
        <v>9VN3090T-EC-10</v>
      </c>
      <c r="DM311" s="164" t="str">
        <f t="shared" si="250"/>
        <v>9VN3090VO-00-10</v>
      </c>
      <c r="DN311" s="164" t="str">
        <f t="shared" si="250"/>
        <v>9VN38TAM-00-10</v>
      </c>
      <c r="DO311" s="164" t="str">
        <f t="shared" si="250"/>
        <v>9VN38TAX-00-10</v>
      </c>
      <c r="DP311" s="164" t="str">
        <f t="shared" si="250"/>
        <v>9VN71052IL-00-10</v>
      </c>
      <c r="DQ311" s="164" t="str">
        <f t="shared" si="250"/>
        <v>9VN7105S2L-00-10</v>
      </c>
      <c r="DR311" s="164" t="str">
        <f t="shared" si="250"/>
        <v>9VN710D32L-00-20</v>
      </c>
      <c r="DS311" s="164" t="str">
        <f t="shared" si="250"/>
        <v>9VN710D52L-00-10</v>
      </c>
      <c r="DT311" s="164" t="str">
        <f t="shared" si="250"/>
        <v>9VN710D5GL-00-20</v>
      </c>
      <c r="DU311" s="164" t="str">
        <f t="shared" si="250"/>
        <v>9VN730D52I-00-20</v>
      </c>
      <c r="DV311" s="164" t="str">
        <f t="shared" si="250"/>
        <v>9VN730D52L-00-10</v>
      </c>
      <c r="DW311" s="164" t="str">
        <f t="shared" si="250"/>
        <v>9VR55XTD6-00-20</v>
      </c>
      <c r="DX311" s="164" t="str">
        <f t="shared" si="250"/>
        <v>9VR55XTD64-00-20</v>
      </c>
      <c r="DY311" s="164" t="str">
        <f t="shared" si="250"/>
        <v>9VR55XTGO-00-10</v>
      </c>
      <c r="DZ311" s="164" t="str">
        <f t="shared" si="250"/>
        <v>9VR55XTGO4-00-10</v>
      </c>
      <c r="EA311" s="164" t="str">
        <f t="shared" si="250"/>
        <v>9VR55XTOC-00-20</v>
      </c>
      <c r="EB311" s="164" t="str">
        <f t="shared" si="250"/>
        <v>9VR55XTOC4-00-20</v>
      </c>
      <c r="EC311" s="164" t="str">
        <f t="shared" si="250"/>
        <v>9VR56XTGO-00-20</v>
      </c>
      <c r="ED311" s="164" t="str">
        <f t="shared" si="250"/>
        <v>9VR56XTWF-00-20</v>
      </c>
      <c r="EE311" s="164" t="str">
        <f t="shared" si="250"/>
        <v>9VR56XTWO-00-20</v>
      </c>
      <c r="EF311" s="164" t="str">
        <f t="shared" ref="EF311:FF311" si="251">EF5</f>
        <v>9VR57G-00-10</v>
      </c>
      <c r="EG311" s="164" t="str">
        <f t="shared" si="251"/>
        <v>9VR57GO-00-11</v>
      </c>
      <c r="EH311" s="164" t="str">
        <f t="shared" si="251"/>
        <v>9VR57XTA-00-20</v>
      </c>
      <c r="EI311" s="164" t="str">
        <f t="shared" si="251"/>
        <v>9VR57XTG-00-20</v>
      </c>
      <c r="EJ311" s="164" t="str">
        <f t="shared" si="251"/>
        <v>9VR57XTGO-00-20</v>
      </c>
      <c r="EK311" s="164" t="str">
        <f t="shared" si="251"/>
        <v>9VR67E-00-10</v>
      </c>
      <c r="EL311" s="164" t="str">
        <f t="shared" si="251"/>
        <v>9VR67GO-00-10</v>
      </c>
      <c r="EM311" s="164" t="str">
        <f t="shared" si="251"/>
        <v>9VR67XTAE-00-10</v>
      </c>
      <c r="EN311" s="164" t="str">
        <f t="shared" si="251"/>
        <v>9VR67XTB-00-10</v>
      </c>
      <c r="EO311" s="164" t="str">
        <f t="shared" si="251"/>
        <v>9VR67XTE-00-10</v>
      </c>
      <c r="EP311" s="164" t="str">
        <f t="shared" si="251"/>
        <v>9VR67XTGO-00-10</v>
      </c>
      <c r="EQ311" s="164" t="str">
        <f t="shared" si="251"/>
        <v>9VR68AM-00-10</v>
      </c>
      <c r="ER311" s="164" t="str">
        <f t="shared" si="251"/>
        <v>9VR68B-00-10</v>
      </c>
      <c r="ES311" s="164" t="str">
        <f t="shared" si="251"/>
        <v>9VR68GO-00-10</v>
      </c>
      <c r="ET311" s="164" t="str">
        <f t="shared" si="251"/>
        <v>9VR68XTAM-00-10</v>
      </c>
      <c r="EU311" s="164" t="str">
        <f t="shared" si="251"/>
        <v>9VR68XTAMC-00-10</v>
      </c>
      <c r="EV311" s="164" t="str">
        <f t="shared" si="251"/>
        <v>9VR68XTB-00-10</v>
      </c>
      <c r="EW311" s="164" t="str">
        <f t="shared" si="251"/>
        <v>9VR68XTGO-00-10</v>
      </c>
      <c r="EX311" s="164" t="str">
        <f t="shared" si="251"/>
        <v>9VR69XTAM-00-10</v>
      </c>
      <c r="EY311" s="164" t="str">
        <f t="shared" si="251"/>
        <v>9VR69XTAWB-00-10</v>
      </c>
      <c r="EZ311" s="164" t="str">
        <f t="shared" si="251"/>
        <v>9VR69XTB-00-10</v>
      </c>
      <c r="FA311" s="164" t="str">
        <f t="shared" si="251"/>
        <v>9VR69XTGO-00-10</v>
      </c>
      <c r="FB311" s="164" t="str">
        <f t="shared" si="251"/>
        <v>9VRX550D5-00-20</v>
      </c>
      <c r="FC311" s="164" t="str">
        <f t="shared" si="251"/>
        <v>9VRX570G8-00-20</v>
      </c>
      <c r="FD311" s="164" t="str">
        <f t="shared" si="251"/>
        <v>9VRX580G8-00-20</v>
      </c>
      <c r="FE311" s="164" t="str">
        <f t="shared" si="251"/>
        <v>9VRX582048-00-20</v>
      </c>
      <c r="FF311" s="164" t="str">
        <f t="shared" si="251"/>
        <v>9VRX590GME-00-10</v>
      </c>
      <c r="FG311" s="174" t="s">
        <v>90</v>
      </c>
      <c r="FM311" s="5"/>
    </row>
    <row r="312" spans="2:169" s="12" customFormat="1" ht="17.55" hidden="1" customHeight="1">
      <c r="B312" s="22"/>
      <c r="E312" s="22"/>
      <c r="G312" s="164" t="s">
        <v>88</v>
      </c>
      <c r="H312" s="165">
        <f t="shared" ref="H312:AM312" si="252">H113</f>
        <v>0</v>
      </c>
      <c r="I312" s="165">
        <f t="shared" si="252"/>
        <v>0</v>
      </c>
      <c r="J312" s="165">
        <f t="shared" si="252"/>
        <v>0</v>
      </c>
      <c r="K312" s="165">
        <f t="shared" si="252"/>
        <v>0</v>
      </c>
      <c r="L312" s="165">
        <f t="shared" si="252"/>
        <v>0</v>
      </c>
      <c r="M312" s="165">
        <f t="shared" si="252"/>
        <v>0</v>
      </c>
      <c r="N312" s="165">
        <f t="shared" si="252"/>
        <v>0</v>
      </c>
      <c r="O312" s="165">
        <f t="shared" si="252"/>
        <v>0</v>
      </c>
      <c r="P312" s="165">
        <f t="shared" si="252"/>
        <v>0</v>
      </c>
      <c r="Q312" s="165">
        <f t="shared" si="252"/>
        <v>0</v>
      </c>
      <c r="R312" s="165">
        <f t="shared" si="252"/>
        <v>0</v>
      </c>
      <c r="S312" s="165">
        <f t="shared" si="252"/>
        <v>0</v>
      </c>
      <c r="T312" s="165">
        <f t="shared" si="252"/>
        <v>0</v>
      </c>
      <c r="U312" s="165">
        <f t="shared" si="252"/>
        <v>0</v>
      </c>
      <c r="V312" s="165">
        <f t="shared" si="252"/>
        <v>0</v>
      </c>
      <c r="W312" s="165">
        <f t="shared" si="252"/>
        <v>0</v>
      </c>
      <c r="X312" s="165">
        <f t="shared" si="252"/>
        <v>0</v>
      </c>
      <c r="Y312" s="165">
        <f t="shared" si="252"/>
        <v>0</v>
      </c>
      <c r="Z312" s="165">
        <f t="shared" si="252"/>
        <v>0</v>
      </c>
      <c r="AA312" s="165">
        <f t="shared" si="252"/>
        <v>0</v>
      </c>
      <c r="AB312" s="165">
        <f t="shared" si="252"/>
        <v>0</v>
      </c>
      <c r="AC312" s="165">
        <f t="shared" si="252"/>
        <v>420</v>
      </c>
      <c r="AD312" s="165">
        <f t="shared" si="252"/>
        <v>0</v>
      </c>
      <c r="AE312" s="165">
        <f t="shared" si="252"/>
        <v>320</v>
      </c>
      <c r="AF312" s="165">
        <f t="shared" si="252"/>
        <v>0</v>
      </c>
      <c r="AG312" s="165">
        <f t="shared" si="252"/>
        <v>0</v>
      </c>
      <c r="AH312" s="165">
        <f t="shared" si="252"/>
        <v>0</v>
      </c>
      <c r="AI312" s="165">
        <f t="shared" si="252"/>
        <v>0</v>
      </c>
      <c r="AJ312" s="165">
        <f t="shared" si="252"/>
        <v>0</v>
      </c>
      <c r="AK312" s="165">
        <f t="shared" si="252"/>
        <v>0</v>
      </c>
      <c r="AL312" s="165">
        <f t="shared" si="252"/>
        <v>0</v>
      </c>
      <c r="AM312" s="165">
        <f t="shared" si="252"/>
        <v>1420</v>
      </c>
      <c r="AN312" s="165">
        <f t="shared" ref="AN312:BS312" si="253">AN113</f>
        <v>0</v>
      </c>
      <c r="AO312" s="165">
        <f t="shared" si="253"/>
        <v>700</v>
      </c>
      <c r="AP312" s="165">
        <f t="shared" si="253"/>
        <v>0</v>
      </c>
      <c r="AQ312" s="165">
        <f t="shared" si="253"/>
        <v>0</v>
      </c>
      <c r="AR312" s="165">
        <f t="shared" si="253"/>
        <v>0</v>
      </c>
      <c r="AS312" s="165">
        <f t="shared" si="253"/>
        <v>0</v>
      </c>
      <c r="AT312" s="165">
        <f t="shared" si="253"/>
        <v>9300</v>
      </c>
      <c r="AU312" s="165">
        <f t="shared" si="253"/>
        <v>0</v>
      </c>
      <c r="AV312" s="165">
        <f t="shared" si="253"/>
        <v>0</v>
      </c>
      <c r="AW312" s="165">
        <f t="shared" si="253"/>
        <v>0</v>
      </c>
      <c r="AX312" s="165">
        <f t="shared" si="253"/>
        <v>0</v>
      </c>
      <c r="AY312" s="165">
        <f t="shared" si="253"/>
        <v>0</v>
      </c>
      <c r="AZ312" s="165">
        <f t="shared" si="253"/>
        <v>0</v>
      </c>
      <c r="BA312" s="165">
        <f t="shared" si="253"/>
        <v>0</v>
      </c>
      <c r="BB312" s="165">
        <f t="shared" si="253"/>
        <v>0</v>
      </c>
      <c r="BC312" s="165">
        <f t="shared" si="253"/>
        <v>0</v>
      </c>
      <c r="BD312" s="165">
        <f t="shared" si="253"/>
        <v>5200</v>
      </c>
      <c r="BE312" s="165">
        <f t="shared" si="253"/>
        <v>0</v>
      </c>
      <c r="BF312" s="165">
        <f t="shared" si="253"/>
        <v>0</v>
      </c>
      <c r="BG312" s="165">
        <f t="shared" si="253"/>
        <v>0</v>
      </c>
      <c r="BH312" s="165">
        <f t="shared" si="253"/>
        <v>0</v>
      </c>
      <c r="BI312" s="165">
        <f t="shared" si="253"/>
        <v>0</v>
      </c>
      <c r="BJ312" s="165">
        <f t="shared" si="253"/>
        <v>0</v>
      </c>
      <c r="BK312" s="165">
        <f t="shared" si="253"/>
        <v>0</v>
      </c>
      <c r="BL312" s="165">
        <f t="shared" si="253"/>
        <v>0</v>
      </c>
      <c r="BM312" s="165">
        <f t="shared" si="253"/>
        <v>0</v>
      </c>
      <c r="BN312" s="165">
        <f t="shared" si="253"/>
        <v>0</v>
      </c>
      <c r="BO312" s="165">
        <f t="shared" si="253"/>
        <v>0</v>
      </c>
      <c r="BP312" s="165">
        <f t="shared" si="253"/>
        <v>1080</v>
      </c>
      <c r="BQ312" s="165">
        <f t="shared" si="253"/>
        <v>0</v>
      </c>
      <c r="BR312" s="165">
        <f t="shared" si="253"/>
        <v>380</v>
      </c>
      <c r="BS312" s="165">
        <f t="shared" si="253"/>
        <v>4000</v>
      </c>
      <c r="BT312" s="165">
        <f t="shared" ref="BT312:CY312" si="254">BT113</f>
        <v>1360</v>
      </c>
      <c r="BU312" s="165">
        <f t="shared" si="254"/>
        <v>40</v>
      </c>
      <c r="BV312" s="165">
        <f t="shared" si="254"/>
        <v>80</v>
      </c>
      <c r="BW312" s="165">
        <f t="shared" si="254"/>
        <v>0</v>
      </c>
      <c r="BX312" s="165">
        <f t="shared" si="254"/>
        <v>0</v>
      </c>
      <c r="BY312" s="165">
        <f t="shared" si="254"/>
        <v>0</v>
      </c>
      <c r="BZ312" s="165">
        <f t="shared" si="254"/>
        <v>0</v>
      </c>
      <c r="CA312" s="165">
        <f t="shared" si="254"/>
        <v>0</v>
      </c>
      <c r="CB312" s="165">
        <f t="shared" si="254"/>
        <v>1</v>
      </c>
      <c r="CC312" s="165">
        <f t="shared" si="254"/>
        <v>1600</v>
      </c>
      <c r="CD312" s="165">
        <f t="shared" si="254"/>
        <v>0</v>
      </c>
      <c r="CE312" s="165">
        <f t="shared" si="254"/>
        <v>0</v>
      </c>
      <c r="CF312" s="165">
        <f t="shared" si="254"/>
        <v>1630</v>
      </c>
      <c r="CG312" s="165">
        <f t="shared" si="254"/>
        <v>130</v>
      </c>
      <c r="CH312" s="165">
        <f t="shared" si="254"/>
        <v>0</v>
      </c>
      <c r="CI312" s="165">
        <f t="shared" si="254"/>
        <v>72</v>
      </c>
      <c r="CJ312" s="165">
        <f t="shared" si="254"/>
        <v>75</v>
      </c>
      <c r="CK312" s="165">
        <f t="shared" si="254"/>
        <v>320</v>
      </c>
      <c r="CL312" s="165">
        <f t="shared" si="254"/>
        <v>0</v>
      </c>
      <c r="CM312" s="165">
        <f t="shared" si="254"/>
        <v>0</v>
      </c>
      <c r="CN312" s="165">
        <f t="shared" si="254"/>
        <v>480</v>
      </c>
      <c r="CO312" s="165">
        <f t="shared" si="254"/>
        <v>0</v>
      </c>
      <c r="CP312" s="165">
        <f t="shared" si="254"/>
        <v>90</v>
      </c>
      <c r="CQ312" s="165">
        <f t="shared" si="254"/>
        <v>0</v>
      </c>
      <c r="CR312" s="165">
        <f t="shared" si="254"/>
        <v>0</v>
      </c>
      <c r="CS312" s="165">
        <f t="shared" si="254"/>
        <v>0</v>
      </c>
      <c r="CT312" s="165">
        <f t="shared" si="254"/>
        <v>0</v>
      </c>
      <c r="CU312" s="165">
        <f t="shared" si="254"/>
        <v>0</v>
      </c>
      <c r="CV312" s="165">
        <f t="shared" si="254"/>
        <v>0</v>
      </c>
      <c r="CW312" s="165">
        <f t="shared" si="254"/>
        <v>0</v>
      </c>
      <c r="CX312" s="165">
        <f t="shared" si="254"/>
        <v>0</v>
      </c>
      <c r="CY312" s="165">
        <f t="shared" si="254"/>
        <v>0</v>
      </c>
      <c r="CZ312" s="165">
        <f t="shared" ref="CZ312:EE312" si="255">CZ113</f>
        <v>52</v>
      </c>
      <c r="DA312" s="165">
        <f t="shared" si="255"/>
        <v>70</v>
      </c>
      <c r="DB312" s="165">
        <f t="shared" si="255"/>
        <v>305</v>
      </c>
      <c r="DC312" s="165">
        <f t="shared" si="255"/>
        <v>0</v>
      </c>
      <c r="DD312" s="165">
        <f t="shared" si="255"/>
        <v>0</v>
      </c>
      <c r="DE312" s="165">
        <f t="shared" si="255"/>
        <v>5</v>
      </c>
      <c r="DF312" s="165">
        <f t="shared" si="255"/>
        <v>70</v>
      </c>
      <c r="DG312" s="165">
        <f t="shared" si="255"/>
        <v>0</v>
      </c>
      <c r="DH312" s="165">
        <f t="shared" si="255"/>
        <v>0</v>
      </c>
      <c r="DI312" s="165">
        <f t="shared" si="255"/>
        <v>0</v>
      </c>
      <c r="DJ312" s="165">
        <f t="shared" si="255"/>
        <v>0</v>
      </c>
      <c r="DK312" s="165">
        <f t="shared" si="255"/>
        <v>23</v>
      </c>
      <c r="DL312" s="165">
        <f t="shared" si="255"/>
        <v>0</v>
      </c>
      <c r="DM312" s="165">
        <f t="shared" si="255"/>
        <v>0</v>
      </c>
      <c r="DN312" s="165">
        <f t="shared" si="255"/>
        <v>0</v>
      </c>
      <c r="DO312" s="165">
        <f t="shared" si="255"/>
        <v>0</v>
      </c>
      <c r="DP312" s="165">
        <f t="shared" si="255"/>
        <v>0</v>
      </c>
      <c r="DQ312" s="165">
        <f t="shared" si="255"/>
        <v>0</v>
      </c>
      <c r="DR312" s="165">
        <f t="shared" si="255"/>
        <v>2900</v>
      </c>
      <c r="DS312" s="165">
        <f t="shared" si="255"/>
        <v>0</v>
      </c>
      <c r="DT312" s="165">
        <f t="shared" si="255"/>
        <v>0</v>
      </c>
      <c r="DU312" s="165">
        <f t="shared" si="255"/>
        <v>660</v>
      </c>
      <c r="DV312" s="165">
        <f t="shared" si="255"/>
        <v>0</v>
      </c>
      <c r="DW312" s="165">
        <f t="shared" si="255"/>
        <v>0</v>
      </c>
      <c r="DX312" s="165">
        <f t="shared" si="255"/>
        <v>0</v>
      </c>
      <c r="DY312" s="165">
        <f t="shared" si="255"/>
        <v>0</v>
      </c>
      <c r="DZ312" s="165">
        <f t="shared" si="255"/>
        <v>0</v>
      </c>
      <c r="EA312" s="165">
        <f t="shared" si="255"/>
        <v>0</v>
      </c>
      <c r="EB312" s="165">
        <f t="shared" si="255"/>
        <v>0</v>
      </c>
      <c r="EC312" s="165">
        <f t="shared" si="255"/>
        <v>0</v>
      </c>
      <c r="ED312" s="165">
        <f t="shared" si="255"/>
        <v>0</v>
      </c>
      <c r="EE312" s="165">
        <f t="shared" si="255"/>
        <v>0</v>
      </c>
      <c r="EF312" s="165">
        <f t="shared" ref="EF312:FF312" si="256">EF113</f>
        <v>0</v>
      </c>
      <c r="EG312" s="165">
        <f t="shared" si="256"/>
        <v>0</v>
      </c>
      <c r="EH312" s="165">
        <f t="shared" si="256"/>
        <v>0</v>
      </c>
      <c r="EI312" s="165">
        <f t="shared" si="256"/>
        <v>0</v>
      </c>
      <c r="EJ312" s="165">
        <f t="shared" si="256"/>
        <v>0</v>
      </c>
      <c r="EK312" s="165">
        <f t="shared" si="256"/>
        <v>0</v>
      </c>
      <c r="EL312" s="165">
        <f t="shared" si="256"/>
        <v>0</v>
      </c>
      <c r="EM312" s="165">
        <f t="shared" si="256"/>
        <v>360</v>
      </c>
      <c r="EN312" s="165">
        <f t="shared" si="256"/>
        <v>0</v>
      </c>
      <c r="EO312" s="165">
        <f t="shared" si="256"/>
        <v>0</v>
      </c>
      <c r="EP312" s="165">
        <f t="shared" si="256"/>
        <v>700</v>
      </c>
      <c r="EQ312" s="165">
        <f t="shared" si="256"/>
        <v>155</v>
      </c>
      <c r="ER312" s="165">
        <f t="shared" si="256"/>
        <v>0</v>
      </c>
      <c r="ES312" s="165">
        <f t="shared" si="256"/>
        <v>2</v>
      </c>
      <c r="ET312" s="165">
        <f t="shared" si="256"/>
        <v>30</v>
      </c>
      <c r="EU312" s="165">
        <f t="shared" si="256"/>
        <v>5</v>
      </c>
      <c r="EV312" s="165">
        <f t="shared" si="256"/>
        <v>0</v>
      </c>
      <c r="EW312" s="165">
        <f t="shared" si="256"/>
        <v>0</v>
      </c>
      <c r="EX312" s="165">
        <f t="shared" si="256"/>
        <v>2</v>
      </c>
      <c r="EY312" s="165">
        <f t="shared" si="256"/>
        <v>0</v>
      </c>
      <c r="EZ312" s="165">
        <f t="shared" si="256"/>
        <v>0</v>
      </c>
      <c r="FA312" s="165">
        <f t="shared" si="256"/>
        <v>0</v>
      </c>
      <c r="FB312" s="165">
        <f t="shared" si="256"/>
        <v>0</v>
      </c>
      <c r="FC312" s="165">
        <f t="shared" si="256"/>
        <v>330</v>
      </c>
      <c r="FD312" s="165">
        <f t="shared" si="256"/>
        <v>0</v>
      </c>
      <c r="FE312" s="165">
        <f t="shared" si="256"/>
        <v>0</v>
      </c>
      <c r="FF312" s="165">
        <f t="shared" si="256"/>
        <v>0</v>
      </c>
      <c r="FG312" s="172">
        <f t="shared" ref="FG312:FG320" si="257">SUM(H312:FF312)</f>
        <v>34367</v>
      </c>
      <c r="FM312" s="5"/>
    </row>
    <row r="313" spans="2:169" s="12" customFormat="1" ht="17.55" hidden="1" customHeight="1">
      <c r="B313" s="22"/>
      <c r="E313" s="22"/>
      <c r="G313" s="164" t="s">
        <v>80</v>
      </c>
      <c r="H313" s="165">
        <f t="shared" ref="H313:AM313" si="258">H154</f>
        <v>0</v>
      </c>
      <c r="I313" s="165">
        <f t="shared" si="258"/>
        <v>0</v>
      </c>
      <c r="J313" s="165">
        <f t="shared" si="258"/>
        <v>0</v>
      </c>
      <c r="K313" s="165">
        <f t="shared" si="258"/>
        <v>0</v>
      </c>
      <c r="L313" s="165">
        <f t="shared" si="258"/>
        <v>0</v>
      </c>
      <c r="M313" s="165">
        <f t="shared" si="258"/>
        <v>0</v>
      </c>
      <c r="N313" s="165">
        <f t="shared" si="258"/>
        <v>0</v>
      </c>
      <c r="O313" s="165">
        <f t="shared" si="258"/>
        <v>0</v>
      </c>
      <c r="P313" s="165">
        <f t="shared" si="258"/>
        <v>0</v>
      </c>
      <c r="Q313" s="165">
        <f t="shared" si="258"/>
        <v>0</v>
      </c>
      <c r="R313" s="165">
        <f t="shared" si="258"/>
        <v>0</v>
      </c>
      <c r="S313" s="165">
        <f t="shared" si="258"/>
        <v>0</v>
      </c>
      <c r="T313" s="165">
        <f t="shared" si="258"/>
        <v>0</v>
      </c>
      <c r="U313" s="165">
        <f t="shared" si="258"/>
        <v>0</v>
      </c>
      <c r="V313" s="165">
        <f t="shared" si="258"/>
        <v>0</v>
      </c>
      <c r="W313" s="165">
        <f t="shared" si="258"/>
        <v>0</v>
      </c>
      <c r="X313" s="165">
        <f t="shared" si="258"/>
        <v>0</v>
      </c>
      <c r="Y313" s="165">
        <f t="shared" si="258"/>
        <v>0</v>
      </c>
      <c r="Z313" s="165">
        <f t="shared" si="258"/>
        <v>0</v>
      </c>
      <c r="AA313" s="165">
        <f t="shared" si="258"/>
        <v>0</v>
      </c>
      <c r="AB313" s="165">
        <f t="shared" si="258"/>
        <v>0</v>
      </c>
      <c r="AC313" s="165">
        <f t="shared" si="258"/>
        <v>0</v>
      </c>
      <c r="AD313" s="165">
        <f t="shared" si="258"/>
        <v>0</v>
      </c>
      <c r="AE313" s="165">
        <f t="shared" si="258"/>
        <v>70</v>
      </c>
      <c r="AF313" s="165">
        <f t="shared" si="258"/>
        <v>0</v>
      </c>
      <c r="AG313" s="165">
        <f t="shared" si="258"/>
        <v>0</v>
      </c>
      <c r="AH313" s="165">
        <f t="shared" si="258"/>
        <v>0</v>
      </c>
      <c r="AI313" s="165">
        <f t="shared" si="258"/>
        <v>0</v>
      </c>
      <c r="AJ313" s="165">
        <f t="shared" si="258"/>
        <v>0</v>
      </c>
      <c r="AK313" s="165">
        <f t="shared" si="258"/>
        <v>0</v>
      </c>
      <c r="AL313" s="165">
        <f t="shared" si="258"/>
        <v>0</v>
      </c>
      <c r="AM313" s="165">
        <f t="shared" si="258"/>
        <v>500</v>
      </c>
      <c r="AN313" s="165">
        <f t="shared" ref="AN313:BS313" si="259">AN154</f>
        <v>0</v>
      </c>
      <c r="AO313" s="165">
        <f t="shared" si="259"/>
        <v>320</v>
      </c>
      <c r="AP313" s="165">
        <f t="shared" si="259"/>
        <v>0</v>
      </c>
      <c r="AQ313" s="165">
        <f t="shared" si="259"/>
        <v>0</v>
      </c>
      <c r="AR313" s="165">
        <f t="shared" si="259"/>
        <v>0</v>
      </c>
      <c r="AS313" s="165">
        <f t="shared" si="259"/>
        <v>0</v>
      </c>
      <c r="AT313" s="165">
        <f t="shared" si="259"/>
        <v>950</v>
      </c>
      <c r="AU313" s="165">
        <f t="shared" si="259"/>
        <v>0</v>
      </c>
      <c r="AV313" s="165">
        <f t="shared" si="259"/>
        <v>0</v>
      </c>
      <c r="AW313" s="165">
        <f t="shared" si="259"/>
        <v>0</v>
      </c>
      <c r="AX313" s="165">
        <f t="shared" si="259"/>
        <v>0</v>
      </c>
      <c r="AY313" s="165">
        <f t="shared" si="259"/>
        <v>0</v>
      </c>
      <c r="AZ313" s="165">
        <f t="shared" si="259"/>
        <v>10</v>
      </c>
      <c r="BA313" s="165">
        <f t="shared" si="259"/>
        <v>0</v>
      </c>
      <c r="BB313" s="165">
        <f t="shared" si="259"/>
        <v>0</v>
      </c>
      <c r="BC313" s="165">
        <f t="shared" si="259"/>
        <v>0</v>
      </c>
      <c r="BD313" s="165">
        <f t="shared" si="259"/>
        <v>1360</v>
      </c>
      <c r="BE313" s="165">
        <f t="shared" si="259"/>
        <v>0</v>
      </c>
      <c r="BF313" s="165">
        <f t="shared" si="259"/>
        <v>0</v>
      </c>
      <c r="BG313" s="165">
        <f t="shared" si="259"/>
        <v>0</v>
      </c>
      <c r="BH313" s="165">
        <f t="shared" si="259"/>
        <v>0</v>
      </c>
      <c r="BI313" s="165">
        <f t="shared" si="259"/>
        <v>0</v>
      </c>
      <c r="BJ313" s="165">
        <f t="shared" si="259"/>
        <v>0</v>
      </c>
      <c r="BK313" s="165">
        <f t="shared" si="259"/>
        <v>0</v>
      </c>
      <c r="BL313" s="165">
        <f t="shared" si="259"/>
        <v>0</v>
      </c>
      <c r="BM313" s="165">
        <f t="shared" si="259"/>
        <v>0</v>
      </c>
      <c r="BN313" s="165">
        <f t="shared" si="259"/>
        <v>0</v>
      </c>
      <c r="BO313" s="165">
        <f t="shared" si="259"/>
        <v>0</v>
      </c>
      <c r="BP313" s="165">
        <f t="shared" si="259"/>
        <v>135</v>
      </c>
      <c r="BQ313" s="165">
        <f t="shared" si="259"/>
        <v>0</v>
      </c>
      <c r="BR313" s="165">
        <f t="shared" si="259"/>
        <v>45</v>
      </c>
      <c r="BS313" s="165">
        <f t="shared" si="259"/>
        <v>580</v>
      </c>
      <c r="BT313" s="165">
        <f t="shared" ref="BT313:CY313" si="260">BT154</f>
        <v>115</v>
      </c>
      <c r="BU313" s="165">
        <f t="shared" si="260"/>
        <v>0</v>
      </c>
      <c r="BV313" s="165">
        <f t="shared" si="260"/>
        <v>25</v>
      </c>
      <c r="BW313" s="165">
        <f t="shared" si="260"/>
        <v>0</v>
      </c>
      <c r="BX313" s="165">
        <f t="shared" si="260"/>
        <v>0</v>
      </c>
      <c r="BY313" s="165">
        <f t="shared" si="260"/>
        <v>0</v>
      </c>
      <c r="BZ313" s="165">
        <f t="shared" si="260"/>
        <v>0</v>
      </c>
      <c r="CA313" s="165">
        <f t="shared" si="260"/>
        <v>0</v>
      </c>
      <c r="CB313" s="165">
        <f t="shared" si="260"/>
        <v>0</v>
      </c>
      <c r="CC313" s="165">
        <f t="shared" si="260"/>
        <v>100</v>
      </c>
      <c r="CD313" s="165">
        <f t="shared" si="260"/>
        <v>0</v>
      </c>
      <c r="CE313" s="165">
        <f t="shared" si="260"/>
        <v>0</v>
      </c>
      <c r="CF313" s="165">
        <f t="shared" si="260"/>
        <v>185</v>
      </c>
      <c r="CG313" s="165">
        <f t="shared" si="260"/>
        <v>30</v>
      </c>
      <c r="CH313" s="165">
        <f t="shared" si="260"/>
        <v>0</v>
      </c>
      <c r="CI313" s="165">
        <f t="shared" si="260"/>
        <v>40</v>
      </c>
      <c r="CJ313" s="165">
        <f t="shared" si="260"/>
        <v>25</v>
      </c>
      <c r="CK313" s="165">
        <f t="shared" si="260"/>
        <v>60</v>
      </c>
      <c r="CL313" s="165">
        <f t="shared" si="260"/>
        <v>0</v>
      </c>
      <c r="CM313" s="165">
        <f t="shared" si="260"/>
        <v>0</v>
      </c>
      <c r="CN313" s="165">
        <f t="shared" si="260"/>
        <v>0</v>
      </c>
      <c r="CO313" s="165">
        <f t="shared" si="260"/>
        <v>0</v>
      </c>
      <c r="CP313" s="165">
        <f t="shared" si="260"/>
        <v>10</v>
      </c>
      <c r="CQ313" s="165">
        <f t="shared" si="260"/>
        <v>0</v>
      </c>
      <c r="CR313" s="165">
        <f t="shared" si="260"/>
        <v>0</v>
      </c>
      <c r="CS313" s="165">
        <f t="shared" si="260"/>
        <v>0</v>
      </c>
      <c r="CT313" s="165">
        <f t="shared" si="260"/>
        <v>0</v>
      </c>
      <c r="CU313" s="165">
        <f t="shared" si="260"/>
        <v>0</v>
      </c>
      <c r="CV313" s="165">
        <f t="shared" si="260"/>
        <v>7</v>
      </c>
      <c r="CW313" s="165">
        <f t="shared" si="260"/>
        <v>0</v>
      </c>
      <c r="CX313" s="165">
        <f t="shared" si="260"/>
        <v>0</v>
      </c>
      <c r="CY313" s="165">
        <f t="shared" si="260"/>
        <v>0</v>
      </c>
      <c r="CZ313" s="165">
        <f t="shared" ref="CZ313:EE313" si="261">CZ154</f>
        <v>20</v>
      </c>
      <c r="DA313" s="165">
        <f t="shared" si="261"/>
        <v>25</v>
      </c>
      <c r="DB313" s="165">
        <f t="shared" si="261"/>
        <v>25</v>
      </c>
      <c r="DC313" s="165">
        <f t="shared" si="261"/>
        <v>0</v>
      </c>
      <c r="DD313" s="165">
        <f t="shared" si="261"/>
        <v>0</v>
      </c>
      <c r="DE313" s="165">
        <f t="shared" si="261"/>
        <v>0</v>
      </c>
      <c r="DF313" s="165">
        <f t="shared" si="261"/>
        <v>0</v>
      </c>
      <c r="DG313" s="165">
        <f t="shared" si="261"/>
        <v>0</v>
      </c>
      <c r="DH313" s="165">
        <f t="shared" si="261"/>
        <v>0</v>
      </c>
      <c r="DI313" s="165">
        <f t="shared" si="261"/>
        <v>0</v>
      </c>
      <c r="DJ313" s="165">
        <f t="shared" si="261"/>
        <v>3</v>
      </c>
      <c r="DK313" s="165">
        <f t="shared" si="261"/>
        <v>7</v>
      </c>
      <c r="DL313" s="165">
        <f t="shared" si="261"/>
        <v>0</v>
      </c>
      <c r="DM313" s="165">
        <f t="shared" si="261"/>
        <v>0</v>
      </c>
      <c r="DN313" s="165">
        <f t="shared" si="261"/>
        <v>0</v>
      </c>
      <c r="DO313" s="165">
        <f t="shared" si="261"/>
        <v>0</v>
      </c>
      <c r="DP313" s="165">
        <f t="shared" si="261"/>
        <v>0</v>
      </c>
      <c r="DQ313" s="165">
        <f t="shared" si="261"/>
        <v>0</v>
      </c>
      <c r="DR313" s="165">
        <f t="shared" si="261"/>
        <v>750</v>
      </c>
      <c r="DS313" s="165">
        <f t="shared" si="261"/>
        <v>0</v>
      </c>
      <c r="DT313" s="165">
        <f t="shared" si="261"/>
        <v>0</v>
      </c>
      <c r="DU313" s="165">
        <f t="shared" si="261"/>
        <v>50</v>
      </c>
      <c r="DV313" s="165">
        <f t="shared" si="261"/>
        <v>0</v>
      </c>
      <c r="DW313" s="165">
        <f t="shared" si="261"/>
        <v>0</v>
      </c>
      <c r="DX313" s="165">
        <f t="shared" si="261"/>
        <v>0</v>
      </c>
      <c r="DY313" s="165">
        <f t="shared" si="261"/>
        <v>0</v>
      </c>
      <c r="DZ313" s="165">
        <f t="shared" si="261"/>
        <v>0</v>
      </c>
      <c r="EA313" s="165">
        <f t="shared" si="261"/>
        <v>0</v>
      </c>
      <c r="EB313" s="165">
        <f t="shared" si="261"/>
        <v>0</v>
      </c>
      <c r="EC313" s="165">
        <f t="shared" si="261"/>
        <v>0</v>
      </c>
      <c r="ED313" s="165">
        <f t="shared" si="261"/>
        <v>0</v>
      </c>
      <c r="EE313" s="165">
        <f t="shared" si="261"/>
        <v>0</v>
      </c>
      <c r="EF313" s="165">
        <f t="shared" ref="EF313:FF313" si="262">EF154</f>
        <v>2</v>
      </c>
      <c r="EG313" s="165">
        <f t="shared" si="262"/>
        <v>0</v>
      </c>
      <c r="EH313" s="165">
        <f t="shared" si="262"/>
        <v>0</v>
      </c>
      <c r="EI313" s="165">
        <f t="shared" si="262"/>
        <v>0</v>
      </c>
      <c r="EJ313" s="165">
        <f t="shared" si="262"/>
        <v>0</v>
      </c>
      <c r="EK313" s="165">
        <f t="shared" si="262"/>
        <v>0</v>
      </c>
      <c r="EL313" s="165">
        <f t="shared" si="262"/>
        <v>0</v>
      </c>
      <c r="EM313" s="165">
        <f t="shared" si="262"/>
        <v>45</v>
      </c>
      <c r="EN313" s="165">
        <f t="shared" si="262"/>
        <v>0</v>
      </c>
      <c r="EO313" s="165">
        <f t="shared" si="262"/>
        <v>0</v>
      </c>
      <c r="EP313" s="165">
        <f t="shared" si="262"/>
        <v>80</v>
      </c>
      <c r="EQ313" s="165">
        <f t="shared" si="262"/>
        <v>35</v>
      </c>
      <c r="ER313" s="165">
        <f t="shared" si="262"/>
        <v>0</v>
      </c>
      <c r="ES313" s="165">
        <f t="shared" si="262"/>
        <v>0</v>
      </c>
      <c r="ET313" s="165">
        <f t="shared" si="262"/>
        <v>0</v>
      </c>
      <c r="EU313" s="165">
        <f t="shared" si="262"/>
        <v>0</v>
      </c>
      <c r="EV313" s="165">
        <f t="shared" si="262"/>
        <v>0</v>
      </c>
      <c r="EW313" s="165">
        <f t="shared" si="262"/>
        <v>0</v>
      </c>
      <c r="EX313" s="165">
        <f t="shared" si="262"/>
        <v>0</v>
      </c>
      <c r="EY313" s="165">
        <f t="shared" si="262"/>
        <v>0</v>
      </c>
      <c r="EZ313" s="165">
        <f t="shared" si="262"/>
        <v>0</v>
      </c>
      <c r="FA313" s="165">
        <f t="shared" si="262"/>
        <v>0</v>
      </c>
      <c r="FB313" s="165">
        <f t="shared" si="262"/>
        <v>0</v>
      </c>
      <c r="FC313" s="165">
        <f t="shared" si="262"/>
        <v>210</v>
      </c>
      <c r="FD313" s="165">
        <f t="shared" si="262"/>
        <v>0</v>
      </c>
      <c r="FE313" s="165">
        <f t="shared" si="262"/>
        <v>0</v>
      </c>
      <c r="FF313" s="165">
        <f t="shared" si="262"/>
        <v>0</v>
      </c>
      <c r="FG313" s="172">
        <f t="shared" si="257"/>
        <v>5819</v>
      </c>
      <c r="FM313" s="5"/>
    </row>
    <row r="314" spans="2:169" s="12" customFormat="1" ht="17.55" hidden="1" customHeight="1">
      <c r="B314" s="22"/>
      <c r="E314" s="22"/>
      <c r="G314" s="164" t="s">
        <v>81</v>
      </c>
      <c r="H314" s="165">
        <f t="shared" ref="H314:AM314" si="263">H173</f>
        <v>0</v>
      </c>
      <c r="I314" s="165">
        <f t="shared" si="263"/>
        <v>0</v>
      </c>
      <c r="J314" s="165">
        <f t="shared" si="263"/>
        <v>0</v>
      </c>
      <c r="K314" s="165">
        <f t="shared" si="263"/>
        <v>0</v>
      </c>
      <c r="L314" s="165">
        <f t="shared" si="263"/>
        <v>0</v>
      </c>
      <c r="M314" s="165">
        <f t="shared" si="263"/>
        <v>0</v>
      </c>
      <c r="N314" s="165">
        <f t="shared" si="263"/>
        <v>0</v>
      </c>
      <c r="O314" s="165">
        <f t="shared" si="263"/>
        <v>0</v>
      </c>
      <c r="P314" s="165">
        <f t="shared" si="263"/>
        <v>0</v>
      </c>
      <c r="Q314" s="165">
        <f t="shared" si="263"/>
        <v>0</v>
      </c>
      <c r="R314" s="165">
        <f t="shared" si="263"/>
        <v>0</v>
      </c>
      <c r="S314" s="165">
        <f t="shared" si="263"/>
        <v>0</v>
      </c>
      <c r="T314" s="165">
        <f t="shared" si="263"/>
        <v>0</v>
      </c>
      <c r="U314" s="165">
        <f t="shared" si="263"/>
        <v>0</v>
      </c>
      <c r="V314" s="165">
        <f t="shared" si="263"/>
        <v>0</v>
      </c>
      <c r="W314" s="165">
        <f t="shared" si="263"/>
        <v>0</v>
      </c>
      <c r="X314" s="165">
        <f t="shared" si="263"/>
        <v>0</v>
      </c>
      <c r="Y314" s="165">
        <f t="shared" si="263"/>
        <v>0</v>
      </c>
      <c r="Z314" s="165">
        <f t="shared" si="263"/>
        <v>0</v>
      </c>
      <c r="AA314" s="165">
        <f t="shared" si="263"/>
        <v>0</v>
      </c>
      <c r="AB314" s="165">
        <f t="shared" si="263"/>
        <v>0</v>
      </c>
      <c r="AC314" s="165">
        <f t="shared" si="263"/>
        <v>180</v>
      </c>
      <c r="AD314" s="165">
        <f t="shared" si="263"/>
        <v>0</v>
      </c>
      <c r="AE314" s="165">
        <f t="shared" si="263"/>
        <v>30</v>
      </c>
      <c r="AF314" s="165">
        <f t="shared" si="263"/>
        <v>0</v>
      </c>
      <c r="AG314" s="165">
        <f t="shared" si="263"/>
        <v>0</v>
      </c>
      <c r="AH314" s="165">
        <f t="shared" si="263"/>
        <v>0</v>
      </c>
      <c r="AI314" s="165">
        <f t="shared" si="263"/>
        <v>0</v>
      </c>
      <c r="AJ314" s="165">
        <f t="shared" si="263"/>
        <v>0</v>
      </c>
      <c r="AK314" s="165">
        <f t="shared" si="263"/>
        <v>0</v>
      </c>
      <c r="AL314" s="165">
        <f t="shared" si="263"/>
        <v>0</v>
      </c>
      <c r="AM314" s="165">
        <f t="shared" si="263"/>
        <v>20</v>
      </c>
      <c r="AN314" s="165">
        <f t="shared" ref="AN314:BS314" si="264">AN173</f>
        <v>0</v>
      </c>
      <c r="AO314" s="165">
        <f t="shared" si="264"/>
        <v>110</v>
      </c>
      <c r="AP314" s="165">
        <f t="shared" si="264"/>
        <v>0</v>
      </c>
      <c r="AQ314" s="165">
        <f t="shared" si="264"/>
        <v>0</v>
      </c>
      <c r="AR314" s="165">
        <f t="shared" si="264"/>
        <v>0</v>
      </c>
      <c r="AS314" s="165">
        <f t="shared" si="264"/>
        <v>0</v>
      </c>
      <c r="AT314" s="165">
        <f t="shared" si="264"/>
        <v>230</v>
      </c>
      <c r="AU314" s="165">
        <f t="shared" si="264"/>
        <v>0</v>
      </c>
      <c r="AV314" s="165">
        <f t="shared" si="264"/>
        <v>0</v>
      </c>
      <c r="AW314" s="165">
        <f t="shared" si="264"/>
        <v>0</v>
      </c>
      <c r="AX314" s="165">
        <f t="shared" si="264"/>
        <v>0</v>
      </c>
      <c r="AY314" s="165">
        <f t="shared" si="264"/>
        <v>0</v>
      </c>
      <c r="AZ314" s="165">
        <f t="shared" si="264"/>
        <v>0</v>
      </c>
      <c r="BA314" s="165">
        <f t="shared" si="264"/>
        <v>0</v>
      </c>
      <c r="BB314" s="165">
        <f t="shared" si="264"/>
        <v>0</v>
      </c>
      <c r="BC314" s="165">
        <f t="shared" si="264"/>
        <v>0</v>
      </c>
      <c r="BD314" s="165">
        <f t="shared" si="264"/>
        <v>300</v>
      </c>
      <c r="BE314" s="165">
        <f t="shared" si="264"/>
        <v>0</v>
      </c>
      <c r="BF314" s="165">
        <f t="shared" si="264"/>
        <v>0</v>
      </c>
      <c r="BG314" s="165">
        <f t="shared" si="264"/>
        <v>0</v>
      </c>
      <c r="BH314" s="165">
        <f t="shared" si="264"/>
        <v>0</v>
      </c>
      <c r="BI314" s="165">
        <f t="shared" si="264"/>
        <v>0</v>
      </c>
      <c r="BJ314" s="165">
        <f t="shared" si="264"/>
        <v>0</v>
      </c>
      <c r="BK314" s="165">
        <f t="shared" si="264"/>
        <v>0</v>
      </c>
      <c r="BL314" s="165">
        <f t="shared" si="264"/>
        <v>0</v>
      </c>
      <c r="BM314" s="165">
        <f t="shared" si="264"/>
        <v>0</v>
      </c>
      <c r="BN314" s="165">
        <f t="shared" si="264"/>
        <v>0</v>
      </c>
      <c r="BO314" s="165">
        <f t="shared" si="264"/>
        <v>0</v>
      </c>
      <c r="BP314" s="165">
        <f t="shared" si="264"/>
        <v>45</v>
      </c>
      <c r="BQ314" s="165">
        <f t="shared" si="264"/>
        <v>0</v>
      </c>
      <c r="BR314" s="165">
        <f t="shared" si="264"/>
        <v>65</v>
      </c>
      <c r="BS314" s="165">
        <f t="shared" si="264"/>
        <v>180</v>
      </c>
      <c r="BT314" s="165">
        <f t="shared" ref="BT314:CY314" si="265">BT173</f>
        <v>65</v>
      </c>
      <c r="BU314" s="165">
        <f t="shared" si="265"/>
        <v>0</v>
      </c>
      <c r="BV314" s="165">
        <f t="shared" si="265"/>
        <v>5</v>
      </c>
      <c r="BW314" s="165">
        <f t="shared" si="265"/>
        <v>0</v>
      </c>
      <c r="BX314" s="165">
        <f t="shared" si="265"/>
        <v>0</v>
      </c>
      <c r="BY314" s="165">
        <f t="shared" si="265"/>
        <v>0</v>
      </c>
      <c r="BZ314" s="165">
        <f t="shared" si="265"/>
        <v>0</v>
      </c>
      <c r="CA314" s="165">
        <f t="shared" si="265"/>
        <v>0</v>
      </c>
      <c r="CB314" s="165">
        <f t="shared" si="265"/>
        <v>0</v>
      </c>
      <c r="CC314" s="165">
        <f t="shared" si="265"/>
        <v>35</v>
      </c>
      <c r="CD314" s="165">
        <f t="shared" si="265"/>
        <v>0</v>
      </c>
      <c r="CE314" s="165">
        <f t="shared" si="265"/>
        <v>0</v>
      </c>
      <c r="CF314" s="165">
        <f t="shared" si="265"/>
        <v>65</v>
      </c>
      <c r="CG314" s="165">
        <f t="shared" si="265"/>
        <v>5</v>
      </c>
      <c r="CH314" s="165">
        <f t="shared" si="265"/>
        <v>0</v>
      </c>
      <c r="CI314" s="165">
        <f t="shared" si="265"/>
        <v>0</v>
      </c>
      <c r="CJ314" s="165">
        <f t="shared" si="265"/>
        <v>0</v>
      </c>
      <c r="CK314" s="165">
        <f t="shared" si="265"/>
        <v>15</v>
      </c>
      <c r="CL314" s="165">
        <f t="shared" si="265"/>
        <v>0</v>
      </c>
      <c r="CM314" s="165">
        <f t="shared" si="265"/>
        <v>0</v>
      </c>
      <c r="CN314" s="165">
        <f t="shared" si="265"/>
        <v>0</v>
      </c>
      <c r="CO314" s="165">
        <f t="shared" si="265"/>
        <v>0</v>
      </c>
      <c r="CP314" s="165">
        <f t="shared" si="265"/>
        <v>0</v>
      </c>
      <c r="CQ314" s="165">
        <f t="shared" si="265"/>
        <v>0</v>
      </c>
      <c r="CR314" s="165">
        <f t="shared" si="265"/>
        <v>0</v>
      </c>
      <c r="CS314" s="165">
        <f t="shared" si="265"/>
        <v>0</v>
      </c>
      <c r="CT314" s="165">
        <f t="shared" si="265"/>
        <v>0</v>
      </c>
      <c r="CU314" s="165">
        <f t="shared" si="265"/>
        <v>0</v>
      </c>
      <c r="CV314" s="165">
        <f t="shared" si="265"/>
        <v>0</v>
      </c>
      <c r="CW314" s="165">
        <f t="shared" si="265"/>
        <v>0</v>
      </c>
      <c r="CX314" s="165">
        <f t="shared" si="265"/>
        <v>0</v>
      </c>
      <c r="CY314" s="165">
        <f t="shared" si="265"/>
        <v>0</v>
      </c>
      <c r="CZ314" s="165">
        <f t="shared" ref="CZ314:EE314" si="266">CZ173</f>
        <v>0</v>
      </c>
      <c r="DA314" s="165">
        <f t="shared" si="266"/>
        <v>0</v>
      </c>
      <c r="DB314" s="165">
        <f t="shared" si="266"/>
        <v>5</v>
      </c>
      <c r="DC314" s="165">
        <f t="shared" si="266"/>
        <v>0</v>
      </c>
      <c r="DD314" s="165">
        <f t="shared" si="266"/>
        <v>0</v>
      </c>
      <c r="DE314" s="165">
        <f t="shared" si="266"/>
        <v>0</v>
      </c>
      <c r="DF314" s="165">
        <f t="shared" si="266"/>
        <v>0</v>
      </c>
      <c r="DG314" s="165">
        <f t="shared" si="266"/>
        <v>0</v>
      </c>
      <c r="DH314" s="165">
        <f t="shared" si="266"/>
        <v>0</v>
      </c>
      <c r="DI314" s="165">
        <f t="shared" si="266"/>
        <v>0</v>
      </c>
      <c r="DJ314" s="165">
        <f t="shared" si="266"/>
        <v>0</v>
      </c>
      <c r="DK314" s="165">
        <f t="shared" si="266"/>
        <v>0</v>
      </c>
      <c r="DL314" s="165">
        <f t="shared" si="266"/>
        <v>0</v>
      </c>
      <c r="DM314" s="165">
        <f t="shared" si="266"/>
        <v>0</v>
      </c>
      <c r="DN314" s="165">
        <f t="shared" si="266"/>
        <v>0</v>
      </c>
      <c r="DO314" s="165">
        <f t="shared" si="266"/>
        <v>0</v>
      </c>
      <c r="DP314" s="165">
        <f t="shared" si="266"/>
        <v>0</v>
      </c>
      <c r="DQ314" s="165">
        <f t="shared" si="266"/>
        <v>0</v>
      </c>
      <c r="DR314" s="165">
        <f t="shared" si="266"/>
        <v>1590</v>
      </c>
      <c r="DS314" s="165">
        <f t="shared" si="266"/>
        <v>0</v>
      </c>
      <c r="DT314" s="165">
        <f t="shared" si="266"/>
        <v>0</v>
      </c>
      <c r="DU314" s="165">
        <f t="shared" si="266"/>
        <v>0</v>
      </c>
      <c r="DV314" s="165">
        <f t="shared" si="266"/>
        <v>0</v>
      </c>
      <c r="DW314" s="165">
        <f t="shared" si="266"/>
        <v>0</v>
      </c>
      <c r="DX314" s="165">
        <f t="shared" si="266"/>
        <v>0</v>
      </c>
      <c r="DY314" s="165">
        <f t="shared" si="266"/>
        <v>0</v>
      </c>
      <c r="DZ314" s="165">
        <f t="shared" si="266"/>
        <v>0</v>
      </c>
      <c r="EA314" s="165">
        <f t="shared" si="266"/>
        <v>0</v>
      </c>
      <c r="EB314" s="165">
        <f t="shared" si="266"/>
        <v>0</v>
      </c>
      <c r="EC314" s="165">
        <f t="shared" si="266"/>
        <v>0</v>
      </c>
      <c r="ED314" s="165">
        <f t="shared" si="266"/>
        <v>0</v>
      </c>
      <c r="EE314" s="165">
        <f t="shared" si="266"/>
        <v>0</v>
      </c>
      <c r="EF314" s="165">
        <f t="shared" ref="EF314:FF314" si="267">EF173</f>
        <v>0</v>
      </c>
      <c r="EG314" s="165">
        <f t="shared" si="267"/>
        <v>0</v>
      </c>
      <c r="EH314" s="165">
        <f t="shared" si="267"/>
        <v>0</v>
      </c>
      <c r="EI314" s="165">
        <f t="shared" si="267"/>
        <v>0</v>
      </c>
      <c r="EJ314" s="165">
        <f t="shared" si="267"/>
        <v>0</v>
      </c>
      <c r="EK314" s="165">
        <f t="shared" si="267"/>
        <v>0</v>
      </c>
      <c r="EL314" s="165">
        <f t="shared" si="267"/>
        <v>0</v>
      </c>
      <c r="EM314" s="165">
        <f t="shared" si="267"/>
        <v>5</v>
      </c>
      <c r="EN314" s="165">
        <f t="shared" si="267"/>
        <v>0</v>
      </c>
      <c r="EO314" s="165">
        <f t="shared" si="267"/>
        <v>0</v>
      </c>
      <c r="EP314" s="165">
        <f t="shared" si="267"/>
        <v>5</v>
      </c>
      <c r="EQ314" s="165">
        <f t="shared" si="267"/>
        <v>5</v>
      </c>
      <c r="ER314" s="165">
        <f t="shared" si="267"/>
        <v>0</v>
      </c>
      <c r="ES314" s="165">
        <f t="shared" si="267"/>
        <v>0</v>
      </c>
      <c r="ET314" s="165">
        <f t="shared" si="267"/>
        <v>0</v>
      </c>
      <c r="EU314" s="165">
        <f t="shared" si="267"/>
        <v>0</v>
      </c>
      <c r="EV314" s="165">
        <f t="shared" si="267"/>
        <v>0</v>
      </c>
      <c r="EW314" s="165">
        <f t="shared" si="267"/>
        <v>0</v>
      </c>
      <c r="EX314" s="165">
        <f t="shared" si="267"/>
        <v>0</v>
      </c>
      <c r="EY314" s="165">
        <f t="shared" si="267"/>
        <v>0</v>
      </c>
      <c r="EZ314" s="165">
        <f t="shared" si="267"/>
        <v>0</v>
      </c>
      <c r="FA314" s="165">
        <f t="shared" si="267"/>
        <v>0</v>
      </c>
      <c r="FB314" s="165">
        <f t="shared" si="267"/>
        <v>0</v>
      </c>
      <c r="FC314" s="165">
        <f t="shared" si="267"/>
        <v>0</v>
      </c>
      <c r="FD314" s="165">
        <f t="shared" si="267"/>
        <v>0</v>
      </c>
      <c r="FE314" s="165">
        <f t="shared" si="267"/>
        <v>0</v>
      </c>
      <c r="FF314" s="165">
        <f t="shared" si="267"/>
        <v>0</v>
      </c>
      <c r="FG314" s="172">
        <f t="shared" si="257"/>
        <v>2960</v>
      </c>
      <c r="FM314" s="5"/>
    </row>
    <row r="315" spans="2:169" s="12" customFormat="1" ht="17.55" hidden="1" customHeight="1">
      <c r="B315" s="22"/>
      <c r="E315" s="22"/>
      <c r="G315" s="164" t="s">
        <v>82</v>
      </c>
      <c r="H315" s="165">
        <f t="shared" ref="H315:AM315" si="268">H232</f>
        <v>0</v>
      </c>
      <c r="I315" s="165">
        <f t="shared" si="268"/>
        <v>0</v>
      </c>
      <c r="J315" s="165">
        <f t="shared" si="268"/>
        <v>0</v>
      </c>
      <c r="K315" s="165">
        <f t="shared" si="268"/>
        <v>0</v>
      </c>
      <c r="L315" s="165">
        <f t="shared" si="268"/>
        <v>0</v>
      </c>
      <c r="M315" s="165">
        <f t="shared" si="268"/>
        <v>0</v>
      </c>
      <c r="N315" s="165">
        <f t="shared" si="268"/>
        <v>0</v>
      </c>
      <c r="O315" s="165">
        <f t="shared" si="268"/>
        <v>0</v>
      </c>
      <c r="P315" s="165">
        <f t="shared" si="268"/>
        <v>0</v>
      </c>
      <c r="Q315" s="165">
        <f t="shared" si="268"/>
        <v>0</v>
      </c>
      <c r="R315" s="165">
        <f t="shared" si="268"/>
        <v>0</v>
      </c>
      <c r="S315" s="165">
        <f t="shared" si="268"/>
        <v>0</v>
      </c>
      <c r="T315" s="165">
        <f t="shared" si="268"/>
        <v>0</v>
      </c>
      <c r="U315" s="165">
        <f t="shared" si="268"/>
        <v>0</v>
      </c>
      <c r="V315" s="165">
        <f t="shared" si="268"/>
        <v>0</v>
      </c>
      <c r="W315" s="165">
        <f t="shared" si="268"/>
        <v>0</v>
      </c>
      <c r="X315" s="165">
        <f t="shared" si="268"/>
        <v>0</v>
      </c>
      <c r="Y315" s="165">
        <f t="shared" si="268"/>
        <v>0</v>
      </c>
      <c r="Z315" s="165">
        <f t="shared" si="268"/>
        <v>0</v>
      </c>
      <c r="AA315" s="165">
        <f t="shared" si="268"/>
        <v>0</v>
      </c>
      <c r="AB315" s="165">
        <f t="shared" si="268"/>
        <v>0</v>
      </c>
      <c r="AC315" s="165">
        <f t="shared" si="268"/>
        <v>30</v>
      </c>
      <c r="AD315" s="165">
        <f t="shared" si="268"/>
        <v>0</v>
      </c>
      <c r="AE315" s="165">
        <f t="shared" si="268"/>
        <v>60</v>
      </c>
      <c r="AF315" s="165">
        <f t="shared" si="268"/>
        <v>0</v>
      </c>
      <c r="AG315" s="165">
        <f t="shared" si="268"/>
        <v>0</v>
      </c>
      <c r="AH315" s="165">
        <f t="shared" si="268"/>
        <v>0</v>
      </c>
      <c r="AI315" s="165">
        <f t="shared" si="268"/>
        <v>0</v>
      </c>
      <c r="AJ315" s="165">
        <f t="shared" si="268"/>
        <v>0</v>
      </c>
      <c r="AK315" s="165">
        <f t="shared" si="268"/>
        <v>0</v>
      </c>
      <c r="AL315" s="165">
        <f t="shared" si="268"/>
        <v>0</v>
      </c>
      <c r="AM315" s="165">
        <f t="shared" si="268"/>
        <v>900</v>
      </c>
      <c r="AN315" s="165">
        <f t="shared" ref="AN315:BS315" si="269">AN232</f>
        <v>0</v>
      </c>
      <c r="AO315" s="165">
        <f t="shared" si="269"/>
        <v>700</v>
      </c>
      <c r="AP315" s="165">
        <f t="shared" si="269"/>
        <v>0</v>
      </c>
      <c r="AQ315" s="165">
        <f t="shared" si="269"/>
        <v>0</v>
      </c>
      <c r="AR315" s="165">
        <f t="shared" si="269"/>
        <v>0</v>
      </c>
      <c r="AS315" s="165">
        <f t="shared" si="269"/>
        <v>0</v>
      </c>
      <c r="AT315" s="165">
        <f t="shared" si="269"/>
        <v>2070</v>
      </c>
      <c r="AU315" s="165">
        <f t="shared" si="269"/>
        <v>0</v>
      </c>
      <c r="AV315" s="165">
        <f t="shared" si="269"/>
        <v>0</v>
      </c>
      <c r="AW315" s="165">
        <f t="shared" si="269"/>
        <v>0</v>
      </c>
      <c r="AX315" s="165">
        <f t="shared" si="269"/>
        <v>0</v>
      </c>
      <c r="AY315" s="165">
        <f t="shared" si="269"/>
        <v>0</v>
      </c>
      <c r="AZ315" s="165">
        <f t="shared" si="269"/>
        <v>0</v>
      </c>
      <c r="BA315" s="165">
        <f t="shared" si="269"/>
        <v>0</v>
      </c>
      <c r="BB315" s="165">
        <f t="shared" si="269"/>
        <v>0</v>
      </c>
      <c r="BC315" s="165">
        <f t="shared" si="269"/>
        <v>0</v>
      </c>
      <c r="BD315" s="165">
        <f t="shared" si="269"/>
        <v>3040</v>
      </c>
      <c r="BE315" s="165">
        <f t="shared" si="269"/>
        <v>0</v>
      </c>
      <c r="BF315" s="165">
        <f t="shared" si="269"/>
        <v>0</v>
      </c>
      <c r="BG315" s="165">
        <f t="shared" si="269"/>
        <v>0</v>
      </c>
      <c r="BH315" s="165">
        <f t="shared" si="269"/>
        <v>0</v>
      </c>
      <c r="BI315" s="165">
        <f t="shared" si="269"/>
        <v>0</v>
      </c>
      <c r="BJ315" s="165">
        <f t="shared" si="269"/>
        <v>0</v>
      </c>
      <c r="BK315" s="165">
        <f t="shared" si="269"/>
        <v>0</v>
      </c>
      <c r="BL315" s="165">
        <f t="shared" si="269"/>
        <v>0</v>
      </c>
      <c r="BM315" s="165">
        <f t="shared" si="269"/>
        <v>0</v>
      </c>
      <c r="BN315" s="165">
        <f t="shared" si="269"/>
        <v>0</v>
      </c>
      <c r="BO315" s="165">
        <f t="shared" si="269"/>
        <v>0</v>
      </c>
      <c r="BP315" s="165">
        <f t="shared" si="269"/>
        <v>350</v>
      </c>
      <c r="BQ315" s="165">
        <f t="shared" si="269"/>
        <v>0</v>
      </c>
      <c r="BR315" s="165">
        <f t="shared" si="269"/>
        <v>150</v>
      </c>
      <c r="BS315" s="165">
        <f t="shared" si="269"/>
        <v>1840</v>
      </c>
      <c r="BT315" s="165">
        <f t="shared" ref="BT315:CY315" si="270">BT232</f>
        <v>410</v>
      </c>
      <c r="BU315" s="165">
        <f t="shared" si="270"/>
        <v>15</v>
      </c>
      <c r="BV315" s="165">
        <f t="shared" si="270"/>
        <v>30</v>
      </c>
      <c r="BW315" s="165">
        <f t="shared" si="270"/>
        <v>0</v>
      </c>
      <c r="BX315" s="165">
        <f t="shared" si="270"/>
        <v>0</v>
      </c>
      <c r="BY315" s="165">
        <f t="shared" si="270"/>
        <v>0</v>
      </c>
      <c r="BZ315" s="165">
        <f t="shared" si="270"/>
        <v>0</v>
      </c>
      <c r="CA315" s="165">
        <f t="shared" si="270"/>
        <v>0</v>
      </c>
      <c r="CB315" s="165">
        <f t="shared" si="270"/>
        <v>0</v>
      </c>
      <c r="CC315" s="165">
        <f t="shared" si="270"/>
        <v>625</v>
      </c>
      <c r="CD315" s="165">
        <f t="shared" si="270"/>
        <v>0</v>
      </c>
      <c r="CE315" s="165">
        <f t="shared" si="270"/>
        <v>0</v>
      </c>
      <c r="CF315" s="165">
        <f t="shared" si="270"/>
        <v>1070</v>
      </c>
      <c r="CG315" s="165">
        <f t="shared" si="270"/>
        <v>40</v>
      </c>
      <c r="CH315" s="165">
        <f t="shared" si="270"/>
        <v>0</v>
      </c>
      <c r="CI315" s="165">
        <f t="shared" si="270"/>
        <v>44</v>
      </c>
      <c r="CJ315" s="165">
        <f t="shared" si="270"/>
        <v>55</v>
      </c>
      <c r="CK315" s="165">
        <f t="shared" si="270"/>
        <v>275</v>
      </c>
      <c r="CL315" s="165">
        <f t="shared" si="270"/>
        <v>0</v>
      </c>
      <c r="CM315" s="165">
        <f t="shared" si="270"/>
        <v>0</v>
      </c>
      <c r="CN315" s="165">
        <f t="shared" si="270"/>
        <v>0</v>
      </c>
      <c r="CO315" s="165">
        <f t="shared" si="270"/>
        <v>0</v>
      </c>
      <c r="CP315" s="165">
        <f t="shared" si="270"/>
        <v>7</v>
      </c>
      <c r="CQ315" s="165">
        <f t="shared" si="270"/>
        <v>14</v>
      </c>
      <c r="CR315" s="165">
        <f t="shared" si="270"/>
        <v>0</v>
      </c>
      <c r="CS315" s="165">
        <f t="shared" si="270"/>
        <v>5</v>
      </c>
      <c r="CT315" s="165">
        <f t="shared" si="270"/>
        <v>7</v>
      </c>
      <c r="CU315" s="165">
        <f t="shared" si="270"/>
        <v>0</v>
      </c>
      <c r="CV315" s="165">
        <f t="shared" si="270"/>
        <v>0</v>
      </c>
      <c r="CW315" s="165">
        <f t="shared" si="270"/>
        <v>0</v>
      </c>
      <c r="CX315" s="165">
        <f t="shared" si="270"/>
        <v>0</v>
      </c>
      <c r="CY315" s="165">
        <f t="shared" si="270"/>
        <v>0</v>
      </c>
      <c r="CZ315" s="165">
        <f t="shared" ref="CZ315:EE315" si="271">CZ232</f>
        <v>16</v>
      </c>
      <c r="DA315" s="165">
        <f t="shared" si="271"/>
        <v>20</v>
      </c>
      <c r="DB315" s="165">
        <f t="shared" si="271"/>
        <v>125</v>
      </c>
      <c r="DC315" s="165">
        <f t="shared" si="271"/>
        <v>0</v>
      </c>
      <c r="DD315" s="165">
        <f t="shared" si="271"/>
        <v>0</v>
      </c>
      <c r="DE315" s="165">
        <f t="shared" si="271"/>
        <v>0</v>
      </c>
      <c r="DF315" s="165">
        <f t="shared" si="271"/>
        <v>17</v>
      </c>
      <c r="DG315" s="165">
        <f t="shared" si="271"/>
        <v>0</v>
      </c>
      <c r="DH315" s="165">
        <f t="shared" si="271"/>
        <v>10</v>
      </c>
      <c r="DI315" s="165">
        <f t="shared" si="271"/>
        <v>10</v>
      </c>
      <c r="DJ315" s="165">
        <f t="shared" si="271"/>
        <v>0</v>
      </c>
      <c r="DK315" s="165">
        <f t="shared" si="271"/>
        <v>10</v>
      </c>
      <c r="DL315" s="165">
        <f t="shared" si="271"/>
        <v>20</v>
      </c>
      <c r="DM315" s="165">
        <f t="shared" si="271"/>
        <v>0</v>
      </c>
      <c r="DN315" s="165">
        <f t="shared" si="271"/>
        <v>0</v>
      </c>
      <c r="DO315" s="165">
        <f t="shared" si="271"/>
        <v>0</v>
      </c>
      <c r="DP315" s="165">
        <f t="shared" si="271"/>
        <v>0</v>
      </c>
      <c r="DQ315" s="165">
        <f t="shared" si="271"/>
        <v>0</v>
      </c>
      <c r="DR315" s="165">
        <f t="shared" si="271"/>
        <v>740</v>
      </c>
      <c r="DS315" s="165">
        <f t="shared" si="271"/>
        <v>0</v>
      </c>
      <c r="DT315" s="165">
        <f t="shared" si="271"/>
        <v>0</v>
      </c>
      <c r="DU315" s="165">
        <f t="shared" si="271"/>
        <v>280</v>
      </c>
      <c r="DV315" s="165">
        <f t="shared" si="271"/>
        <v>0</v>
      </c>
      <c r="DW315" s="165">
        <f t="shared" si="271"/>
        <v>0</v>
      </c>
      <c r="DX315" s="165">
        <f t="shared" si="271"/>
        <v>0</v>
      </c>
      <c r="DY315" s="165">
        <f t="shared" si="271"/>
        <v>0</v>
      </c>
      <c r="DZ315" s="165">
        <f t="shared" si="271"/>
        <v>0</v>
      </c>
      <c r="EA315" s="165">
        <f t="shared" si="271"/>
        <v>0</v>
      </c>
      <c r="EB315" s="165">
        <f t="shared" si="271"/>
        <v>0</v>
      </c>
      <c r="EC315" s="165">
        <f t="shared" si="271"/>
        <v>0</v>
      </c>
      <c r="ED315" s="165">
        <f t="shared" si="271"/>
        <v>0</v>
      </c>
      <c r="EE315" s="165">
        <f t="shared" si="271"/>
        <v>0</v>
      </c>
      <c r="EF315" s="165">
        <f t="shared" ref="EF315:FF315" si="272">EF232</f>
        <v>0</v>
      </c>
      <c r="EG315" s="165">
        <f t="shared" si="272"/>
        <v>0</v>
      </c>
      <c r="EH315" s="165">
        <f t="shared" si="272"/>
        <v>0</v>
      </c>
      <c r="EI315" s="165">
        <f t="shared" si="272"/>
        <v>0</v>
      </c>
      <c r="EJ315" s="165">
        <f t="shared" si="272"/>
        <v>0</v>
      </c>
      <c r="EK315" s="165">
        <f t="shared" si="272"/>
        <v>0</v>
      </c>
      <c r="EL315" s="165">
        <f t="shared" si="272"/>
        <v>0</v>
      </c>
      <c r="EM315" s="165">
        <f t="shared" si="272"/>
        <v>105</v>
      </c>
      <c r="EN315" s="165">
        <f t="shared" si="272"/>
        <v>0</v>
      </c>
      <c r="EO315" s="165">
        <f t="shared" si="272"/>
        <v>0</v>
      </c>
      <c r="EP315" s="165">
        <f t="shared" si="272"/>
        <v>1205</v>
      </c>
      <c r="EQ315" s="165">
        <f t="shared" si="272"/>
        <v>55</v>
      </c>
      <c r="ER315" s="165">
        <f t="shared" si="272"/>
        <v>0</v>
      </c>
      <c r="ES315" s="165">
        <f t="shared" si="272"/>
        <v>0</v>
      </c>
      <c r="ET315" s="165">
        <f t="shared" si="272"/>
        <v>20</v>
      </c>
      <c r="EU315" s="165">
        <f t="shared" si="272"/>
        <v>0</v>
      </c>
      <c r="EV315" s="165">
        <f t="shared" si="272"/>
        <v>0</v>
      </c>
      <c r="EW315" s="165">
        <f t="shared" si="272"/>
        <v>0</v>
      </c>
      <c r="EX315" s="165">
        <f t="shared" si="272"/>
        <v>0</v>
      </c>
      <c r="EY315" s="165">
        <f t="shared" si="272"/>
        <v>0</v>
      </c>
      <c r="EZ315" s="165">
        <f t="shared" si="272"/>
        <v>0</v>
      </c>
      <c r="FA315" s="165">
        <f t="shared" si="272"/>
        <v>0</v>
      </c>
      <c r="FB315" s="165">
        <f t="shared" si="272"/>
        <v>0</v>
      </c>
      <c r="FC315" s="165">
        <f t="shared" si="272"/>
        <v>120</v>
      </c>
      <c r="FD315" s="165">
        <f t="shared" si="272"/>
        <v>0</v>
      </c>
      <c r="FE315" s="165">
        <f t="shared" si="272"/>
        <v>0</v>
      </c>
      <c r="FF315" s="165">
        <f t="shared" si="272"/>
        <v>0</v>
      </c>
      <c r="FG315" s="172">
        <f t="shared" si="257"/>
        <v>14490</v>
      </c>
      <c r="FM315" s="5"/>
    </row>
    <row r="316" spans="2:169" s="12" customFormat="1" ht="17.55" hidden="1" customHeight="1">
      <c r="B316" s="22"/>
      <c r="E316" s="22"/>
      <c r="G316" s="164" t="s">
        <v>83</v>
      </c>
      <c r="H316" s="165">
        <f t="shared" ref="H316:AM316" si="273">H241</f>
        <v>0</v>
      </c>
      <c r="I316" s="165">
        <f t="shared" si="273"/>
        <v>0</v>
      </c>
      <c r="J316" s="165">
        <f t="shared" si="273"/>
        <v>0</v>
      </c>
      <c r="K316" s="165">
        <f t="shared" si="273"/>
        <v>0</v>
      </c>
      <c r="L316" s="165">
        <f t="shared" si="273"/>
        <v>0</v>
      </c>
      <c r="M316" s="165">
        <f t="shared" si="273"/>
        <v>0</v>
      </c>
      <c r="N316" s="165">
        <f t="shared" si="273"/>
        <v>0</v>
      </c>
      <c r="O316" s="165">
        <f t="shared" si="273"/>
        <v>0</v>
      </c>
      <c r="P316" s="165">
        <f t="shared" si="273"/>
        <v>0</v>
      </c>
      <c r="Q316" s="165">
        <f t="shared" si="273"/>
        <v>0</v>
      </c>
      <c r="R316" s="165">
        <f t="shared" si="273"/>
        <v>0</v>
      </c>
      <c r="S316" s="165">
        <f t="shared" si="273"/>
        <v>0</v>
      </c>
      <c r="T316" s="165">
        <f t="shared" si="273"/>
        <v>0</v>
      </c>
      <c r="U316" s="165">
        <f t="shared" si="273"/>
        <v>0</v>
      </c>
      <c r="V316" s="165">
        <f t="shared" si="273"/>
        <v>0</v>
      </c>
      <c r="W316" s="165">
        <f t="shared" si="273"/>
        <v>0</v>
      </c>
      <c r="X316" s="165">
        <f t="shared" si="273"/>
        <v>0</v>
      </c>
      <c r="Y316" s="165">
        <f t="shared" si="273"/>
        <v>0</v>
      </c>
      <c r="Z316" s="165">
        <f t="shared" si="273"/>
        <v>0</v>
      </c>
      <c r="AA316" s="165">
        <f t="shared" si="273"/>
        <v>0</v>
      </c>
      <c r="AB316" s="165">
        <f t="shared" si="273"/>
        <v>0</v>
      </c>
      <c r="AC316" s="165">
        <f t="shared" si="273"/>
        <v>210</v>
      </c>
      <c r="AD316" s="165">
        <f t="shared" si="273"/>
        <v>0</v>
      </c>
      <c r="AE316" s="165">
        <f t="shared" si="273"/>
        <v>160</v>
      </c>
      <c r="AF316" s="165">
        <f t="shared" si="273"/>
        <v>0</v>
      </c>
      <c r="AG316" s="165">
        <f t="shared" si="273"/>
        <v>0</v>
      </c>
      <c r="AH316" s="165">
        <f t="shared" si="273"/>
        <v>0</v>
      </c>
      <c r="AI316" s="165">
        <f t="shared" si="273"/>
        <v>0</v>
      </c>
      <c r="AJ316" s="165">
        <f t="shared" si="273"/>
        <v>0</v>
      </c>
      <c r="AK316" s="165">
        <f t="shared" si="273"/>
        <v>0</v>
      </c>
      <c r="AL316" s="165">
        <f t="shared" si="273"/>
        <v>0</v>
      </c>
      <c r="AM316" s="165">
        <f t="shared" si="273"/>
        <v>0</v>
      </c>
      <c r="AN316" s="165">
        <f t="shared" ref="AN316:BS316" si="274">AN241</f>
        <v>0</v>
      </c>
      <c r="AO316" s="165">
        <f t="shared" si="274"/>
        <v>0</v>
      </c>
      <c r="AP316" s="165">
        <f t="shared" si="274"/>
        <v>0</v>
      </c>
      <c r="AQ316" s="165">
        <f t="shared" si="274"/>
        <v>0</v>
      </c>
      <c r="AR316" s="165">
        <f t="shared" si="274"/>
        <v>0</v>
      </c>
      <c r="AS316" s="165">
        <f t="shared" si="274"/>
        <v>0</v>
      </c>
      <c r="AT316" s="165">
        <f t="shared" si="274"/>
        <v>4000</v>
      </c>
      <c r="AU316" s="165">
        <f t="shared" si="274"/>
        <v>0</v>
      </c>
      <c r="AV316" s="165">
        <f t="shared" si="274"/>
        <v>0</v>
      </c>
      <c r="AW316" s="165">
        <f t="shared" si="274"/>
        <v>0</v>
      </c>
      <c r="AX316" s="165">
        <f t="shared" si="274"/>
        <v>0</v>
      </c>
      <c r="AY316" s="165">
        <f t="shared" si="274"/>
        <v>0</v>
      </c>
      <c r="AZ316" s="165">
        <f t="shared" si="274"/>
        <v>0</v>
      </c>
      <c r="BA316" s="165">
        <f t="shared" si="274"/>
        <v>0</v>
      </c>
      <c r="BB316" s="165">
        <f t="shared" si="274"/>
        <v>0</v>
      </c>
      <c r="BC316" s="165">
        <f t="shared" si="274"/>
        <v>0</v>
      </c>
      <c r="BD316" s="165">
        <f t="shared" si="274"/>
        <v>1000</v>
      </c>
      <c r="BE316" s="165">
        <f t="shared" si="274"/>
        <v>0</v>
      </c>
      <c r="BF316" s="165">
        <f t="shared" si="274"/>
        <v>0</v>
      </c>
      <c r="BG316" s="165">
        <f t="shared" si="274"/>
        <v>0</v>
      </c>
      <c r="BH316" s="165">
        <f t="shared" si="274"/>
        <v>0</v>
      </c>
      <c r="BI316" s="165">
        <f t="shared" si="274"/>
        <v>0</v>
      </c>
      <c r="BJ316" s="165">
        <f t="shared" si="274"/>
        <v>0</v>
      </c>
      <c r="BK316" s="165">
        <f t="shared" si="274"/>
        <v>0</v>
      </c>
      <c r="BL316" s="165">
        <f t="shared" si="274"/>
        <v>0</v>
      </c>
      <c r="BM316" s="165">
        <f t="shared" si="274"/>
        <v>0</v>
      </c>
      <c r="BN316" s="165">
        <f t="shared" si="274"/>
        <v>0</v>
      </c>
      <c r="BO316" s="165">
        <f t="shared" si="274"/>
        <v>0</v>
      </c>
      <c r="BP316" s="165">
        <f t="shared" si="274"/>
        <v>500</v>
      </c>
      <c r="BQ316" s="165">
        <f t="shared" si="274"/>
        <v>0</v>
      </c>
      <c r="BR316" s="165">
        <f t="shared" si="274"/>
        <v>100</v>
      </c>
      <c r="BS316" s="165">
        <f t="shared" si="274"/>
        <v>1200</v>
      </c>
      <c r="BT316" s="165">
        <f t="shared" ref="BT316:CY316" si="275">BT241</f>
        <v>700</v>
      </c>
      <c r="BU316" s="165">
        <f t="shared" si="275"/>
        <v>15</v>
      </c>
      <c r="BV316" s="165">
        <f t="shared" si="275"/>
        <v>10</v>
      </c>
      <c r="BW316" s="165">
        <f t="shared" si="275"/>
        <v>0</v>
      </c>
      <c r="BX316" s="165">
        <f t="shared" si="275"/>
        <v>0</v>
      </c>
      <c r="BY316" s="165">
        <f t="shared" si="275"/>
        <v>0</v>
      </c>
      <c r="BZ316" s="165">
        <f t="shared" si="275"/>
        <v>0</v>
      </c>
      <c r="CA316" s="165">
        <f t="shared" si="275"/>
        <v>0</v>
      </c>
      <c r="CB316" s="165">
        <f t="shared" si="275"/>
        <v>1</v>
      </c>
      <c r="CC316" s="165">
        <f t="shared" si="275"/>
        <v>1000</v>
      </c>
      <c r="CD316" s="165">
        <f t="shared" si="275"/>
        <v>0</v>
      </c>
      <c r="CE316" s="165">
        <f t="shared" si="275"/>
        <v>0</v>
      </c>
      <c r="CF316" s="165">
        <f t="shared" si="275"/>
        <v>470</v>
      </c>
      <c r="CG316" s="165">
        <f t="shared" si="275"/>
        <v>70</v>
      </c>
      <c r="CH316" s="165">
        <f t="shared" si="275"/>
        <v>0</v>
      </c>
      <c r="CI316" s="165">
        <f t="shared" si="275"/>
        <v>0</v>
      </c>
      <c r="CJ316" s="165">
        <f t="shared" si="275"/>
        <v>0</v>
      </c>
      <c r="CK316" s="165">
        <f t="shared" si="275"/>
        <v>0</v>
      </c>
      <c r="CL316" s="165">
        <f t="shared" si="275"/>
        <v>0</v>
      </c>
      <c r="CM316" s="165">
        <f t="shared" si="275"/>
        <v>0</v>
      </c>
      <c r="CN316" s="165">
        <f t="shared" si="275"/>
        <v>530</v>
      </c>
      <c r="CO316" s="165">
        <f t="shared" si="275"/>
        <v>0</v>
      </c>
      <c r="CP316" s="165">
        <f t="shared" si="275"/>
        <v>0</v>
      </c>
      <c r="CQ316" s="165">
        <f t="shared" si="275"/>
        <v>0</v>
      </c>
      <c r="CR316" s="165">
        <f t="shared" si="275"/>
        <v>0</v>
      </c>
      <c r="CS316" s="165">
        <f t="shared" si="275"/>
        <v>0</v>
      </c>
      <c r="CT316" s="165">
        <f t="shared" si="275"/>
        <v>0</v>
      </c>
      <c r="CU316" s="165">
        <f t="shared" si="275"/>
        <v>0</v>
      </c>
      <c r="CV316" s="165">
        <f t="shared" si="275"/>
        <v>50</v>
      </c>
      <c r="CW316" s="165">
        <f t="shared" si="275"/>
        <v>0</v>
      </c>
      <c r="CX316" s="165">
        <f t="shared" si="275"/>
        <v>0</v>
      </c>
      <c r="CY316" s="165">
        <f t="shared" si="275"/>
        <v>0</v>
      </c>
      <c r="CZ316" s="165">
        <f t="shared" ref="CZ316:EE316" si="276">CZ241</f>
        <v>24</v>
      </c>
      <c r="DA316" s="165">
        <f t="shared" si="276"/>
        <v>35</v>
      </c>
      <c r="DB316" s="165">
        <f t="shared" si="276"/>
        <v>190</v>
      </c>
      <c r="DC316" s="165">
        <f t="shared" si="276"/>
        <v>0</v>
      </c>
      <c r="DD316" s="165">
        <f t="shared" si="276"/>
        <v>0</v>
      </c>
      <c r="DE316" s="165">
        <f t="shared" si="276"/>
        <v>5</v>
      </c>
      <c r="DF316" s="165">
        <f t="shared" si="276"/>
        <v>0</v>
      </c>
      <c r="DG316" s="165">
        <f t="shared" si="276"/>
        <v>0</v>
      </c>
      <c r="DH316" s="165">
        <f t="shared" si="276"/>
        <v>0</v>
      </c>
      <c r="DI316" s="165">
        <f t="shared" si="276"/>
        <v>0</v>
      </c>
      <c r="DJ316" s="165">
        <f t="shared" si="276"/>
        <v>30</v>
      </c>
      <c r="DK316" s="165">
        <f t="shared" si="276"/>
        <v>0</v>
      </c>
      <c r="DL316" s="165">
        <f t="shared" si="276"/>
        <v>0</v>
      </c>
      <c r="DM316" s="165">
        <f t="shared" si="276"/>
        <v>0</v>
      </c>
      <c r="DN316" s="165">
        <f t="shared" si="276"/>
        <v>0</v>
      </c>
      <c r="DO316" s="165">
        <f t="shared" si="276"/>
        <v>0</v>
      </c>
      <c r="DP316" s="165">
        <f t="shared" si="276"/>
        <v>0</v>
      </c>
      <c r="DQ316" s="165">
        <f t="shared" si="276"/>
        <v>0</v>
      </c>
      <c r="DR316" s="165">
        <f t="shared" si="276"/>
        <v>0</v>
      </c>
      <c r="DS316" s="165">
        <f t="shared" si="276"/>
        <v>0</v>
      </c>
      <c r="DT316" s="165">
        <f t="shared" si="276"/>
        <v>0</v>
      </c>
      <c r="DU316" s="165">
        <f t="shared" si="276"/>
        <v>330</v>
      </c>
      <c r="DV316" s="165">
        <f t="shared" si="276"/>
        <v>0</v>
      </c>
      <c r="DW316" s="165">
        <f t="shared" si="276"/>
        <v>0</v>
      </c>
      <c r="DX316" s="165">
        <f t="shared" si="276"/>
        <v>0</v>
      </c>
      <c r="DY316" s="165">
        <f t="shared" si="276"/>
        <v>0</v>
      </c>
      <c r="DZ316" s="165">
        <f t="shared" si="276"/>
        <v>0</v>
      </c>
      <c r="EA316" s="165">
        <f t="shared" si="276"/>
        <v>0</v>
      </c>
      <c r="EB316" s="165">
        <f t="shared" si="276"/>
        <v>0</v>
      </c>
      <c r="EC316" s="165">
        <f t="shared" si="276"/>
        <v>0</v>
      </c>
      <c r="ED316" s="165">
        <f t="shared" si="276"/>
        <v>0</v>
      </c>
      <c r="EE316" s="165">
        <f t="shared" si="276"/>
        <v>0</v>
      </c>
      <c r="EF316" s="165">
        <f t="shared" ref="EF316:FF316" si="277">EF241</f>
        <v>0</v>
      </c>
      <c r="EG316" s="165">
        <f t="shared" si="277"/>
        <v>0</v>
      </c>
      <c r="EH316" s="165">
        <f t="shared" si="277"/>
        <v>0</v>
      </c>
      <c r="EI316" s="165">
        <f t="shared" si="277"/>
        <v>0</v>
      </c>
      <c r="EJ316" s="165">
        <f t="shared" si="277"/>
        <v>0</v>
      </c>
      <c r="EK316" s="165">
        <f t="shared" si="277"/>
        <v>0</v>
      </c>
      <c r="EL316" s="165">
        <f t="shared" si="277"/>
        <v>0</v>
      </c>
      <c r="EM316" s="165">
        <f t="shared" si="277"/>
        <v>245</v>
      </c>
      <c r="EN316" s="165">
        <f t="shared" si="277"/>
        <v>0</v>
      </c>
      <c r="EO316" s="165">
        <f t="shared" si="277"/>
        <v>0</v>
      </c>
      <c r="EP316" s="165">
        <f t="shared" si="277"/>
        <v>500</v>
      </c>
      <c r="EQ316" s="165">
        <f t="shared" si="277"/>
        <v>95</v>
      </c>
      <c r="ER316" s="165">
        <f t="shared" si="277"/>
        <v>0</v>
      </c>
      <c r="ES316" s="165">
        <f t="shared" si="277"/>
        <v>2</v>
      </c>
      <c r="ET316" s="165">
        <f t="shared" si="277"/>
        <v>15</v>
      </c>
      <c r="EU316" s="165">
        <f t="shared" si="277"/>
        <v>5</v>
      </c>
      <c r="EV316" s="165">
        <f t="shared" si="277"/>
        <v>0</v>
      </c>
      <c r="EW316" s="165">
        <f t="shared" si="277"/>
        <v>0</v>
      </c>
      <c r="EX316" s="165">
        <f t="shared" si="277"/>
        <v>2</v>
      </c>
      <c r="EY316" s="165">
        <f t="shared" si="277"/>
        <v>0</v>
      </c>
      <c r="EZ316" s="165">
        <f t="shared" si="277"/>
        <v>0</v>
      </c>
      <c r="FA316" s="165">
        <f t="shared" si="277"/>
        <v>0</v>
      </c>
      <c r="FB316" s="165">
        <f t="shared" si="277"/>
        <v>0</v>
      </c>
      <c r="FC316" s="165">
        <f t="shared" si="277"/>
        <v>0</v>
      </c>
      <c r="FD316" s="165">
        <f t="shared" si="277"/>
        <v>0</v>
      </c>
      <c r="FE316" s="165">
        <f t="shared" si="277"/>
        <v>0</v>
      </c>
      <c r="FF316" s="165">
        <f t="shared" si="277"/>
        <v>0</v>
      </c>
      <c r="FG316" s="172">
        <f t="shared" si="257"/>
        <v>11494</v>
      </c>
      <c r="FM316" s="5"/>
    </row>
    <row r="317" spans="2:169" s="12" customFormat="1" ht="17.55" hidden="1" customHeight="1">
      <c r="B317" s="22"/>
      <c r="E317" s="22"/>
      <c r="G317" s="164" t="s">
        <v>84</v>
      </c>
      <c r="H317" s="165">
        <f t="shared" ref="H317:AM317" si="278">H246</f>
        <v>0</v>
      </c>
      <c r="I317" s="165">
        <f t="shared" si="278"/>
        <v>0</v>
      </c>
      <c r="J317" s="165">
        <f t="shared" si="278"/>
        <v>0</v>
      </c>
      <c r="K317" s="165">
        <f t="shared" si="278"/>
        <v>0</v>
      </c>
      <c r="L317" s="165">
        <f t="shared" si="278"/>
        <v>0</v>
      </c>
      <c r="M317" s="165">
        <f t="shared" si="278"/>
        <v>0</v>
      </c>
      <c r="N317" s="165">
        <f t="shared" si="278"/>
        <v>0</v>
      </c>
      <c r="O317" s="165">
        <f t="shared" si="278"/>
        <v>0</v>
      </c>
      <c r="P317" s="165">
        <f t="shared" si="278"/>
        <v>0</v>
      </c>
      <c r="Q317" s="165">
        <f t="shared" si="278"/>
        <v>0</v>
      </c>
      <c r="R317" s="165">
        <f t="shared" si="278"/>
        <v>0</v>
      </c>
      <c r="S317" s="165">
        <f t="shared" si="278"/>
        <v>0</v>
      </c>
      <c r="T317" s="165">
        <f t="shared" si="278"/>
        <v>0</v>
      </c>
      <c r="U317" s="165">
        <f t="shared" si="278"/>
        <v>0</v>
      </c>
      <c r="V317" s="165">
        <f t="shared" si="278"/>
        <v>0</v>
      </c>
      <c r="W317" s="165">
        <f t="shared" si="278"/>
        <v>0</v>
      </c>
      <c r="X317" s="165">
        <f t="shared" si="278"/>
        <v>0</v>
      </c>
      <c r="Y317" s="165">
        <f t="shared" si="278"/>
        <v>0</v>
      </c>
      <c r="Z317" s="165">
        <f t="shared" si="278"/>
        <v>0</v>
      </c>
      <c r="AA317" s="165">
        <f t="shared" si="278"/>
        <v>0</v>
      </c>
      <c r="AB317" s="165">
        <f t="shared" si="278"/>
        <v>0</v>
      </c>
      <c r="AC317" s="165">
        <f t="shared" si="278"/>
        <v>0</v>
      </c>
      <c r="AD317" s="165">
        <f t="shared" si="278"/>
        <v>0</v>
      </c>
      <c r="AE317" s="165">
        <f t="shared" si="278"/>
        <v>0</v>
      </c>
      <c r="AF317" s="165">
        <f t="shared" si="278"/>
        <v>0</v>
      </c>
      <c r="AG317" s="165">
        <f t="shared" si="278"/>
        <v>0</v>
      </c>
      <c r="AH317" s="165">
        <f t="shared" si="278"/>
        <v>0</v>
      </c>
      <c r="AI317" s="165">
        <f t="shared" si="278"/>
        <v>0</v>
      </c>
      <c r="AJ317" s="165">
        <f t="shared" si="278"/>
        <v>0</v>
      </c>
      <c r="AK317" s="165">
        <f t="shared" si="278"/>
        <v>0</v>
      </c>
      <c r="AL317" s="165">
        <f t="shared" si="278"/>
        <v>0</v>
      </c>
      <c r="AM317" s="165">
        <f t="shared" si="278"/>
        <v>0</v>
      </c>
      <c r="AN317" s="165">
        <f t="shared" ref="AN317:BS317" si="279">AN246</f>
        <v>0</v>
      </c>
      <c r="AO317" s="165">
        <f t="shared" si="279"/>
        <v>0</v>
      </c>
      <c r="AP317" s="165">
        <f t="shared" si="279"/>
        <v>0</v>
      </c>
      <c r="AQ317" s="165">
        <f t="shared" si="279"/>
        <v>0</v>
      </c>
      <c r="AR317" s="165">
        <f t="shared" si="279"/>
        <v>0</v>
      </c>
      <c r="AS317" s="165">
        <f t="shared" si="279"/>
        <v>0</v>
      </c>
      <c r="AT317" s="165">
        <f t="shared" si="279"/>
        <v>0</v>
      </c>
      <c r="AU317" s="165">
        <f t="shared" si="279"/>
        <v>0</v>
      </c>
      <c r="AV317" s="165">
        <f t="shared" si="279"/>
        <v>0</v>
      </c>
      <c r="AW317" s="165">
        <f t="shared" si="279"/>
        <v>0</v>
      </c>
      <c r="AX317" s="165">
        <f t="shared" si="279"/>
        <v>0</v>
      </c>
      <c r="AY317" s="165">
        <f t="shared" si="279"/>
        <v>0</v>
      </c>
      <c r="AZ317" s="165">
        <f t="shared" si="279"/>
        <v>0</v>
      </c>
      <c r="BA317" s="165">
        <f t="shared" si="279"/>
        <v>0</v>
      </c>
      <c r="BB317" s="165">
        <f t="shared" si="279"/>
        <v>0</v>
      </c>
      <c r="BC317" s="165">
        <f t="shared" si="279"/>
        <v>0</v>
      </c>
      <c r="BD317" s="165">
        <f t="shared" si="279"/>
        <v>0</v>
      </c>
      <c r="BE317" s="165">
        <f t="shared" si="279"/>
        <v>0</v>
      </c>
      <c r="BF317" s="165">
        <f t="shared" si="279"/>
        <v>0</v>
      </c>
      <c r="BG317" s="165">
        <f t="shared" si="279"/>
        <v>0</v>
      </c>
      <c r="BH317" s="165">
        <f t="shared" si="279"/>
        <v>0</v>
      </c>
      <c r="BI317" s="165">
        <f t="shared" si="279"/>
        <v>0</v>
      </c>
      <c r="BJ317" s="165">
        <f t="shared" si="279"/>
        <v>0</v>
      </c>
      <c r="BK317" s="165">
        <f t="shared" si="279"/>
        <v>0</v>
      </c>
      <c r="BL317" s="165">
        <f t="shared" si="279"/>
        <v>0</v>
      </c>
      <c r="BM317" s="165">
        <f t="shared" si="279"/>
        <v>0</v>
      </c>
      <c r="BN317" s="165">
        <f t="shared" si="279"/>
        <v>0</v>
      </c>
      <c r="BO317" s="165">
        <f t="shared" si="279"/>
        <v>0</v>
      </c>
      <c r="BP317" s="165">
        <f t="shared" si="279"/>
        <v>0</v>
      </c>
      <c r="BQ317" s="165">
        <f t="shared" si="279"/>
        <v>0</v>
      </c>
      <c r="BR317" s="165">
        <f t="shared" si="279"/>
        <v>0</v>
      </c>
      <c r="BS317" s="165">
        <f t="shared" si="279"/>
        <v>0</v>
      </c>
      <c r="BT317" s="165">
        <f t="shared" ref="BT317:CY317" si="280">BT246</f>
        <v>0</v>
      </c>
      <c r="BU317" s="165">
        <f t="shared" si="280"/>
        <v>0</v>
      </c>
      <c r="BV317" s="165">
        <f t="shared" si="280"/>
        <v>0</v>
      </c>
      <c r="BW317" s="165">
        <f t="shared" si="280"/>
        <v>0</v>
      </c>
      <c r="BX317" s="165">
        <f t="shared" si="280"/>
        <v>0</v>
      </c>
      <c r="BY317" s="165">
        <f t="shared" si="280"/>
        <v>0</v>
      </c>
      <c r="BZ317" s="165">
        <f t="shared" si="280"/>
        <v>0</v>
      </c>
      <c r="CA317" s="165">
        <f t="shared" si="280"/>
        <v>0</v>
      </c>
      <c r="CB317" s="165">
        <f t="shared" si="280"/>
        <v>0</v>
      </c>
      <c r="CC317" s="165">
        <f t="shared" si="280"/>
        <v>0</v>
      </c>
      <c r="CD317" s="165">
        <f t="shared" si="280"/>
        <v>0</v>
      </c>
      <c r="CE317" s="165">
        <f t="shared" si="280"/>
        <v>0</v>
      </c>
      <c r="CF317" s="165">
        <f t="shared" si="280"/>
        <v>0</v>
      </c>
      <c r="CG317" s="165">
        <f t="shared" si="280"/>
        <v>0</v>
      </c>
      <c r="CH317" s="165">
        <f t="shared" si="280"/>
        <v>0</v>
      </c>
      <c r="CI317" s="165">
        <f t="shared" si="280"/>
        <v>0</v>
      </c>
      <c r="CJ317" s="165">
        <f t="shared" si="280"/>
        <v>0</v>
      </c>
      <c r="CK317" s="165">
        <f t="shared" si="280"/>
        <v>0</v>
      </c>
      <c r="CL317" s="165">
        <f t="shared" si="280"/>
        <v>0</v>
      </c>
      <c r="CM317" s="165">
        <f t="shared" si="280"/>
        <v>0</v>
      </c>
      <c r="CN317" s="165">
        <f t="shared" si="280"/>
        <v>0</v>
      </c>
      <c r="CO317" s="165">
        <f t="shared" si="280"/>
        <v>0</v>
      </c>
      <c r="CP317" s="165">
        <f t="shared" si="280"/>
        <v>0</v>
      </c>
      <c r="CQ317" s="165">
        <f t="shared" si="280"/>
        <v>0</v>
      </c>
      <c r="CR317" s="165">
        <f t="shared" si="280"/>
        <v>0</v>
      </c>
      <c r="CS317" s="165">
        <f t="shared" si="280"/>
        <v>0</v>
      </c>
      <c r="CT317" s="165">
        <f t="shared" si="280"/>
        <v>0</v>
      </c>
      <c r="CU317" s="165">
        <f t="shared" si="280"/>
        <v>0</v>
      </c>
      <c r="CV317" s="165">
        <f t="shared" si="280"/>
        <v>0</v>
      </c>
      <c r="CW317" s="165">
        <f t="shared" si="280"/>
        <v>0</v>
      </c>
      <c r="CX317" s="165">
        <f t="shared" si="280"/>
        <v>0</v>
      </c>
      <c r="CY317" s="165">
        <f t="shared" si="280"/>
        <v>0</v>
      </c>
      <c r="CZ317" s="165">
        <f t="shared" ref="CZ317:EE317" si="281">CZ246</f>
        <v>0</v>
      </c>
      <c r="DA317" s="165">
        <f t="shared" si="281"/>
        <v>0</v>
      </c>
      <c r="DB317" s="165">
        <f t="shared" si="281"/>
        <v>0</v>
      </c>
      <c r="DC317" s="165">
        <f t="shared" si="281"/>
        <v>0</v>
      </c>
      <c r="DD317" s="165">
        <f t="shared" si="281"/>
        <v>0</v>
      </c>
      <c r="DE317" s="165">
        <f t="shared" si="281"/>
        <v>0</v>
      </c>
      <c r="DF317" s="165">
        <f t="shared" si="281"/>
        <v>0</v>
      </c>
      <c r="DG317" s="165">
        <f t="shared" si="281"/>
        <v>0</v>
      </c>
      <c r="DH317" s="165">
        <f t="shared" si="281"/>
        <v>0</v>
      </c>
      <c r="DI317" s="165">
        <f t="shared" si="281"/>
        <v>0</v>
      </c>
      <c r="DJ317" s="165">
        <f t="shared" si="281"/>
        <v>0</v>
      </c>
      <c r="DK317" s="165">
        <f t="shared" si="281"/>
        <v>0</v>
      </c>
      <c r="DL317" s="165">
        <f t="shared" si="281"/>
        <v>0</v>
      </c>
      <c r="DM317" s="165">
        <f t="shared" si="281"/>
        <v>0</v>
      </c>
      <c r="DN317" s="165">
        <f t="shared" si="281"/>
        <v>0</v>
      </c>
      <c r="DO317" s="165">
        <f t="shared" si="281"/>
        <v>0</v>
      </c>
      <c r="DP317" s="165">
        <f t="shared" si="281"/>
        <v>0</v>
      </c>
      <c r="DQ317" s="165">
        <f t="shared" si="281"/>
        <v>0</v>
      </c>
      <c r="DR317" s="165">
        <f t="shared" si="281"/>
        <v>0</v>
      </c>
      <c r="DS317" s="165">
        <f t="shared" si="281"/>
        <v>0</v>
      </c>
      <c r="DT317" s="165">
        <f t="shared" si="281"/>
        <v>0</v>
      </c>
      <c r="DU317" s="165">
        <f t="shared" si="281"/>
        <v>0</v>
      </c>
      <c r="DV317" s="165">
        <f t="shared" si="281"/>
        <v>0</v>
      </c>
      <c r="DW317" s="165">
        <f t="shared" si="281"/>
        <v>0</v>
      </c>
      <c r="DX317" s="165">
        <f t="shared" si="281"/>
        <v>0</v>
      </c>
      <c r="DY317" s="165">
        <f t="shared" si="281"/>
        <v>0</v>
      </c>
      <c r="DZ317" s="165">
        <f t="shared" si="281"/>
        <v>0</v>
      </c>
      <c r="EA317" s="165">
        <f t="shared" si="281"/>
        <v>0</v>
      </c>
      <c r="EB317" s="165">
        <f t="shared" si="281"/>
        <v>0</v>
      </c>
      <c r="EC317" s="165">
        <f t="shared" si="281"/>
        <v>0</v>
      </c>
      <c r="ED317" s="165">
        <f t="shared" si="281"/>
        <v>0</v>
      </c>
      <c r="EE317" s="165">
        <f t="shared" si="281"/>
        <v>0</v>
      </c>
      <c r="EF317" s="165">
        <f t="shared" ref="EF317:FF317" si="282">EF246</f>
        <v>0</v>
      </c>
      <c r="EG317" s="165">
        <f t="shared" si="282"/>
        <v>0</v>
      </c>
      <c r="EH317" s="165">
        <f t="shared" si="282"/>
        <v>0</v>
      </c>
      <c r="EI317" s="165">
        <f t="shared" si="282"/>
        <v>0</v>
      </c>
      <c r="EJ317" s="165">
        <f t="shared" si="282"/>
        <v>0</v>
      </c>
      <c r="EK317" s="165">
        <f t="shared" si="282"/>
        <v>0</v>
      </c>
      <c r="EL317" s="165">
        <f t="shared" si="282"/>
        <v>0</v>
      </c>
      <c r="EM317" s="165">
        <f t="shared" si="282"/>
        <v>0</v>
      </c>
      <c r="EN317" s="165">
        <f t="shared" si="282"/>
        <v>0</v>
      </c>
      <c r="EO317" s="165">
        <f t="shared" si="282"/>
        <v>0</v>
      </c>
      <c r="EP317" s="165">
        <f t="shared" si="282"/>
        <v>0</v>
      </c>
      <c r="EQ317" s="165">
        <f t="shared" si="282"/>
        <v>0</v>
      </c>
      <c r="ER317" s="165">
        <f t="shared" si="282"/>
        <v>0</v>
      </c>
      <c r="ES317" s="165">
        <f t="shared" si="282"/>
        <v>0</v>
      </c>
      <c r="ET317" s="165">
        <f t="shared" si="282"/>
        <v>0</v>
      </c>
      <c r="EU317" s="165">
        <f t="shared" si="282"/>
        <v>0</v>
      </c>
      <c r="EV317" s="165">
        <f t="shared" si="282"/>
        <v>0</v>
      </c>
      <c r="EW317" s="165">
        <f t="shared" si="282"/>
        <v>0</v>
      </c>
      <c r="EX317" s="165">
        <f t="shared" si="282"/>
        <v>0</v>
      </c>
      <c r="EY317" s="165">
        <f t="shared" si="282"/>
        <v>0</v>
      </c>
      <c r="EZ317" s="165">
        <f t="shared" si="282"/>
        <v>0</v>
      </c>
      <c r="FA317" s="165">
        <f t="shared" si="282"/>
        <v>0</v>
      </c>
      <c r="FB317" s="165">
        <f t="shared" si="282"/>
        <v>0</v>
      </c>
      <c r="FC317" s="165">
        <f t="shared" si="282"/>
        <v>0</v>
      </c>
      <c r="FD317" s="165">
        <f t="shared" si="282"/>
        <v>0</v>
      </c>
      <c r="FE317" s="165">
        <f t="shared" si="282"/>
        <v>0</v>
      </c>
      <c r="FF317" s="165">
        <f t="shared" si="282"/>
        <v>0</v>
      </c>
      <c r="FG317" s="172">
        <f t="shared" si="257"/>
        <v>0</v>
      </c>
      <c r="FM317" s="5"/>
    </row>
    <row r="318" spans="2:169" s="12" customFormat="1" ht="17.55" hidden="1" customHeight="1">
      <c r="B318" s="22"/>
      <c r="E318" s="22"/>
      <c r="G318" s="164" t="s">
        <v>85</v>
      </c>
      <c r="H318" s="165">
        <f t="shared" ref="H318:AM318" si="283">H253</f>
        <v>0</v>
      </c>
      <c r="I318" s="165">
        <f t="shared" si="283"/>
        <v>0</v>
      </c>
      <c r="J318" s="165">
        <f t="shared" si="283"/>
        <v>0</v>
      </c>
      <c r="K318" s="165">
        <f t="shared" si="283"/>
        <v>0</v>
      </c>
      <c r="L318" s="165">
        <f t="shared" si="283"/>
        <v>0</v>
      </c>
      <c r="M318" s="165">
        <f t="shared" si="283"/>
        <v>0</v>
      </c>
      <c r="N318" s="165">
        <f t="shared" si="283"/>
        <v>0</v>
      </c>
      <c r="O318" s="165">
        <f t="shared" si="283"/>
        <v>0</v>
      </c>
      <c r="P318" s="165">
        <f t="shared" si="283"/>
        <v>0</v>
      </c>
      <c r="Q318" s="165">
        <f t="shared" si="283"/>
        <v>0</v>
      </c>
      <c r="R318" s="165">
        <f t="shared" si="283"/>
        <v>0</v>
      </c>
      <c r="S318" s="165">
        <f t="shared" si="283"/>
        <v>0</v>
      </c>
      <c r="T318" s="165">
        <f t="shared" si="283"/>
        <v>0</v>
      </c>
      <c r="U318" s="165">
        <f t="shared" si="283"/>
        <v>0</v>
      </c>
      <c r="V318" s="165">
        <f t="shared" si="283"/>
        <v>0</v>
      </c>
      <c r="W318" s="165">
        <f t="shared" si="283"/>
        <v>0</v>
      </c>
      <c r="X318" s="165">
        <f t="shared" si="283"/>
        <v>0</v>
      </c>
      <c r="Y318" s="165">
        <f t="shared" si="283"/>
        <v>0</v>
      </c>
      <c r="Z318" s="165">
        <f t="shared" si="283"/>
        <v>0</v>
      </c>
      <c r="AA318" s="165">
        <f t="shared" si="283"/>
        <v>0</v>
      </c>
      <c r="AB318" s="165">
        <f t="shared" si="283"/>
        <v>0</v>
      </c>
      <c r="AC318" s="165">
        <f t="shared" si="283"/>
        <v>0</v>
      </c>
      <c r="AD318" s="165">
        <f t="shared" si="283"/>
        <v>0</v>
      </c>
      <c r="AE318" s="165">
        <f t="shared" si="283"/>
        <v>0</v>
      </c>
      <c r="AF318" s="165">
        <f t="shared" si="283"/>
        <v>0</v>
      </c>
      <c r="AG318" s="165">
        <f t="shared" si="283"/>
        <v>0</v>
      </c>
      <c r="AH318" s="165">
        <f t="shared" si="283"/>
        <v>0</v>
      </c>
      <c r="AI318" s="165">
        <f t="shared" si="283"/>
        <v>0</v>
      </c>
      <c r="AJ318" s="165">
        <f t="shared" si="283"/>
        <v>0</v>
      </c>
      <c r="AK318" s="165">
        <f t="shared" si="283"/>
        <v>0</v>
      </c>
      <c r="AL318" s="165">
        <f t="shared" si="283"/>
        <v>0</v>
      </c>
      <c r="AM318" s="165">
        <f t="shared" si="283"/>
        <v>0</v>
      </c>
      <c r="AN318" s="165">
        <f t="shared" ref="AN318:BS318" si="284">AN253</f>
        <v>0</v>
      </c>
      <c r="AO318" s="165">
        <f t="shared" si="284"/>
        <v>0</v>
      </c>
      <c r="AP318" s="165">
        <f t="shared" si="284"/>
        <v>0</v>
      </c>
      <c r="AQ318" s="165">
        <f t="shared" si="284"/>
        <v>0</v>
      </c>
      <c r="AR318" s="165">
        <f t="shared" si="284"/>
        <v>0</v>
      </c>
      <c r="AS318" s="165">
        <f t="shared" si="284"/>
        <v>0</v>
      </c>
      <c r="AT318" s="165">
        <f t="shared" si="284"/>
        <v>0</v>
      </c>
      <c r="AU318" s="165">
        <f t="shared" si="284"/>
        <v>0</v>
      </c>
      <c r="AV318" s="165">
        <f t="shared" si="284"/>
        <v>0</v>
      </c>
      <c r="AW318" s="165">
        <f t="shared" si="284"/>
        <v>0</v>
      </c>
      <c r="AX318" s="165">
        <f t="shared" si="284"/>
        <v>0</v>
      </c>
      <c r="AY318" s="165">
        <f t="shared" si="284"/>
        <v>0</v>
      </c>
      <c r="AZ318" s="165">
        <f t="shared" si="284"/>
        <v>0</v>
      </c>
      <c r="BA318" s="165">
        <f t="shared" si="284"/>
        <v>0</v>
      </c>
      <c r="BB318" s="165">
        <f t="shared" si="284"/>
        <v>0</v>
      </c>
      <c r="BC318" s="165">
        <f t="shared" si="284"/>
        <v>0</v>
      </c>
      <c r="BD318" s="165">
        <f t="shared" si="284"/>
        <v>0</v>
      </c>
      <c r="BE318" s="165">
        <f t="shared" si="284"/>
        <v>0</v>
      </c>
      <c r="BF318" s="165">
        <f t="shared" si="284"/>
        <v>0</v>
      </c>
      <c r="BG318" s="165">
        <f t="shared" si="284"/>
        <v>0</v>
      </c>
      <c r="BH318" s="165">
        <f t="shared" si="284"/>
        <v>0</v>
      </c>
      <c r="BI318" s="165">
        <f t="shared" si="284"/>
        <v>0</v>
      </c>
      <c r="BJ318" s="165">
        <f t="shared" si="284"/>
        <v>0</v>
      </c>
      <c r="BK318" s="165">
        <f t="shared" si="284"/>
        <v>0</v>
      </c>
      <c r="BL318" s="165">
        <f t="shared" si="284"/>
        <v>0</v>
      </c>
      <c r="BM318" s="165">
        <f t="shared" si="284"/>
        <v>0</v>
      </c>
      <c r="BN318" s="165">
        <f t="shared" si="284"/>
        <v>0</v>
      </c>
      <c r="BO318" s="165">
        <f t="shared" si="284"/>
        <v>0</v>
      </c>
      <c r="BP318" s="165">
        <f t="shared" si="284"/>
        <v>0</v>
      </c>
      <c r="BQ318" s="165">
        <f t="shared" si="284"/>
        <v>0</v>
      </c>
      <c r="BR318" s="165">
        <f t="shared" si="284"/>
        <v>0</v>
      </c>
      <c r="BS318" s="165">
        <f t="shared" si="284"/>
        <v>0</v>
      </c>
      <c r="BT318" s="165">
        <f t="shared" ref="BT318:CY318" si="285">BT253</f>
        <v>0</v>
      </c>
      <c r="BU318" s="165">
        <f t="shared" si="285"/>
        <v>0</v>
      </c>
      <c r="BV318" s="165">
        <f t="shared" si="285"/>
        <v>0</v>
      </c>
      <c r="BW318" s="165">
        <f t="shared" si="285"/>
        <v>0</v>
      </c>
      <c r="BX318" s="165">
        <f t="shared" si="285"/>
        <v>0</v>
      </c>
      <c r="BY318" s="165">
        <f t="shared" si="285"/>
        <v>0</v>
      </c>
      <c r="BZ318" s="165">
        <f t="shared" si="285"/>
        <v>0</v>
      </c>
      <c r="CA318" s="165">
        <f t="shared" si="285"/>
        <v>0</v>
      </c>
      <c r="CB318" s="165">
        <f t="shared" si="285"/>
        <v>0</v>
      </c>
      <c r="CC318" s="165">
        <f t="shared" si="285"/>
        <v>0</v>
      </c>
      <c r="CD318" s="165">
        <f t="shared" si="285"/>
        <v>0</v>
      </c>
      <c r="CE318" s="165">
        <f t="shared" si="285"/>
        <v>0</v>
      </c>
      <c r="CF318" s="165">
        <f t="shared" si="285"/>
        <v>0</v>
      </c>
      <c r="CG318" s="165">
        <f t="shared" si="285"/>
        <v>0</v>
      </c>
      <c r="CH318" s="165">
        <f t="shared" si="285"/>
        <v>0</v>
      </c>
      <c r="CI318" s="165">
        <f t="shared" si="285"/>
        <v>0</v>
      </c>
      <c r="CJ318" s="165">
        <f t="shared" si="285"/>
        <v>0</v>
      </c>
      <c r="CK318" s="165">
        <f t="shared" si="285"/>
        <v>0</v>
      </c>
      <c r="CL318" s="165">
        <f t="shared" si="285"/>
        <v>0</v>
      </c>
      <c r="CM318" s="165">
        <f t="shared" si="285"/>
        <v>0</v>
      </c>
      <c r="CN318" s="165">
        <f t="shared" si="285"/>
        <v>0</v>
      </c>
      <c r="CO318" s="165">
        <f t="shared" si="285"/>
        <v>0</v>
      </c>
      <c r="CP318" s="165">
        <f t="shared" si="285"/>
        <v>0</v>
      </c>
      <c r="CQ318" s="165">
        <f t="shared" si="285"/>
        <v>0</v>
      </c>
      <c r="CR318" s="165">
        <f t="shared" si="285"/>
        <v>0</v>
      </c>
      <c r="CS318" s="165">
        <f t="shared" si="285"/>
        <v>0</v>
      </c>
      <c r="CT318" s="165">
        <f t="shared" si="285"/>
        <v>0</v>
      </c>
      <c r="CU318" s="165">
        <f t="shared" si="285"/>
        <v>0</v>
      </c>
      <c r="CV318" s="165">
        <f t="shared" si="285"/>
        <v>0</v>
      </c>
      <c r="CW318" s="165">
        <f t="shared" si="285"/>
        <v>0</v>
      </c>
      <c r="CX318" s="165">
        <f t="shared" si="285"/>
        <v>0</v>
      </c>
      <c r="CY318" s="165">
        <f t="shared" si="285"/>
        <v>0</v>
      </c>
      <c r="CZ318" s="165">
        <f t="shared" ref="CZ318:EE318" si="286">CZ253</f>
        <v>0</v>
      </c>
      <c r="DA318" s="165">
        <f t="shared" si="286"/>
        <v>0</v>
      </c>
      <c r="DB318" s="165">
        <f t="shared" si="286"/>
        <v>0</v>
      </c>
      <c r="DC318" s="165">
        <f t="shared" si="286"/>
        <v>0</v>
      </c>
      <c r="DD318" s="165">
        <f t="shared" si="286"/>
        <v>0</v>
      </c>
      <c r="DE318" s="165">
        <f t="shared" si="286"/>
        <v>0</v>
      </c>
      <c r="DF318" s="165">
        <f t="shared" si="286"/>
        <v>0</v>
      </c>
      <c r="DG318" s="165">
        <f t="shared" si="286"/>
        <v>0</v>
      </c>
      <c r="DH318" s="165">
        <f t="shared" si="286"/>
        <v>0</v>
      </c>
      <c r="DI318" s="165">
        <f t="shared" si="286"/>
        <v>0</v>
      </c>
      <c r="DJ318" s="165">
        <f t="shared" si="286"/>
        <v>0</v>
      </c>
      <c r="DK318" s="165">
        <f t="shared" si="286"/>
        <v>0</v>
      </c>
      <c r="DL318" s="165">
        <f t="shared" si="286"/>
        <v>0</v>
      </c>
      <c r="DM318" s="165">
        <f t="shared" si="286"/>
        <v>0</v>
      </c>
      <c r="DN318" s="165">
        <f t="shared" si="286"/>
        <v>0</v>
      </c>
      <c r="DO318" s="165">
        <f t="shared" si="286"/>
        <v>0</v>
      </c>
      <c r="DP318" s="165">
        <f t="shared" si="286"/>
        <v>0</v>
      </c>
      <c r="DQ318" s="165">
        <f t="shared" si="286"/>
        <v>0</v>
      </c>
      <c r="DR318" s="165">
        <f t="shared" si="286"/>
        <v>0</v>
      </c>
      <c r="DS318" s="165">
        <f t="shared" si="286"/>
        <v>0</v>
      </c>
      <c r="DT318" s="165">
        <f t="shared" si="286"/>
        <v>0</v>
      </c>
      <c r="DU318" s="165">
        <f t="shared" si="286"/>
        <v>0</v>
      </c>
      <c r="DV318" s="165">
        <f t="shared" si="286"/>
        <v>0</v>
      </c>
      <c r="DW318" s="165">
        <f t="shared" si="286"/>
        <v>0</v>
      </c>
      <c r="DX318" s="165">
        <f t="shared" si="286"/>
        <v>0</v>
      </c>
      <c r="DY318" s="165">
        <f t="shared" si="286"/>
        <v>0</v>
      </c>
      <c r="DZ318" s="165">
        <f t="shared" si="286"/>
        <v>0</v>
      </c>
      <c r="EA318" s="165">
        <f t="shared" si="286"/>
        <v>0</v>
      </c>
      <c r="EB318" s="165">
        <f t="shared" si="286"/>
        <v>0</v>
      </c>
      <c r="EC318" s="165">
        <f t="shared" si="286"/>
        <v>0</v>
      </c>
      <c r="ED318" s="165">
        <f t="shared" si="286"/>
        <v>0</v>
      </c>
      <c r="EE318" s="165">
        <f t="shared" si="286"/>
        <v>0</v>
      </c>
      <c r="EF318" s="165">
        <f t="shared" ref="EF318:FF318" si="287">EF253</f>
        <v>0</v>
      </c>
      <c r="EG318" s="165">
        <f t="shared" si="287"/>
        <v>0</v>
      </c>
      <c r="EH318" s="165">
        <f t="shared" si="287"/>
        <v>0</v>
      </c>
      <c r="EI318" s="165">
        <f t="shared" si="287"/>
        <v>0</v>
      </c>
      <c r="EJ318" s="165">
        <f t="shared" si="287"/>
        <v>0</v>
      </c>
      <c r="EK318" s="165">
        <f t="shared" si="287"/>
        <v>0</v>
      </c>
      <c r="EL318" s="165">
        <f t="shared" si="287"/>
        <v>0</v>
      </c>
      <c r="EM318" s="165">
        <f t="shared" si="287"/>
        <v>0</v>
      </c>
      <c r="EN318" s="165">
        <f t="shared" si="287"/>
        <v>0</v>
      </c>
      <c r="EO318" s="165">
        <f t="shared" si="287"/>
        <v>0</v>
      </c>
      <c r="EP318" s="165">
        <f t="shared" si="287"/>
        <v>0</v>
      </c>
      <c r="EQ318" s="165">
        <f t="shared" si="287"/>
        <v>0</v>
      </c>
      <c r="ER318" s="165">
        <f t="shared" si="287"/>
        <v>0</v>
      </c>
      <c r="ES318" s="165">
        <f t="shared" si="287"/>
        <v>0</v>
      </c>
      <c r="ET318" s="165">
        <f t="shared" si="287"/>
        <v>0</v>
      </c>
      <c r="EU318" s="165">
        <f t="shared" si="287"/>
        <v>0</v>
      </c>
      <c r="EV318" s="165">
        <f t="shared" si="287"/>
        <v>0</v>
      </c>
      <c r="EW318" s="165">
        <f t="shared" si="287"/>
        <v>0</v>
      </c>
      <c r="EX318" s="165">
        <f t="shared" si="287"/>
        <v>0</v>
      </c>
      <c r="EY318" s="165">
        <f t="shared" si="287"/>
        <v>0</v>
      </c>
      <c r="EZ318" s="165">
        <f t="shared" si="287"/>
        <v>0</v>
      </c>
      <c r="FA318" s="165">
        <f t="shared" si="287"/>
        <v>0</v>
      </c>
      <c r="FB318" s="165">
        <f t="shared" si="287"/>
        <v>0</v>
      </c>
      <c r="FC318" s="165">
        <f t="shared" si="287"/>
        <v>0</v>
      </c>
      <c r="FD318" s="165">
        <f t="shared" si="287"/>
        <v>0</v>
      </c>
      <c r="FE318" s="165">
        <f t="shared" si="287"/>
        <v>0</v>
      </c>
      <c r="FF318" s="165">
        <f t="shared" si="287"/>
        <v>0</v>
      </c>
      <c r="FG318" s="172">
        <f t="shared" si="257"/>
        <v>0</v>
      </c>
      <c r="FM318" s="5"/>
    </row>
    <row r="319" spans="2:169" s="12" customFormat="1" ht="17.55" hidden="1" customHeight="1">
      <c r="B319" s="22"/>
      <c r="E319" s="22"/>
      <c r="G319" s="164" t="s">
        <v>86</v>
      </c>
      <c r="H319" s="165">
        <f t="shared" ref="H319:AM319" si="288">H266</f>
        <v>0</v>
      </c>
      <c r="I319" s="165">
        <f t="shared" si="288"/>
        <v>0</v>
      </c>
      <c r="J319" s="165">
        <f t="shared" si="288"/>
        <v>0</v>
      </c>
      <c r="K319" s="165">
        <f t="shared" si="288"/>
        <v>0</v>
      </c>
      <c r="L319" s="165">
        <f t="shared" si="288"/>
        <v>0</v>
      </c>
      <c r="M319" s="165">
        <f t="shared" si="288"/>
        <v>0</v>
      </c>
      <c r="N319" s="165">
        <f t="shared" si="288"/>
        <v>0</v>
      </c>
      <c r="O319" s="165">
        <f t="shared" si="288"/>
        <v>0</v>
      </c>
      <c r="P319" s="165">
        <f t="shared" si="288"/>
        <v>0</v>
      </c>
      <c r="Q319" s="165">
        <f t="shared" si="288"/>
        <v>0</v>
      </c>
      <c r="R319" s="165">
        <f t="shared" si="288"/>
        <v>0</v>
      </c>
      <c r="S319" s="165">
        <f t="shared" si="288"/>
        <v>0</v>
      </c>
      <c r="T319" s="165">
        <f t="shared" si="288"/>
        <v>0</v>
      </c>
      <c r="U319" s="165">
        <f t="shared" si="288"/>
        <v>0</v>
      </c>
      <c r="V319" s="165">
        <f t="shared" si="288"/>
        <v>0</v>
      </c>
      <c r="W319" s="165">
        <f t="shared" si="288"/>
        <v>0</v>
      </c>
      <c r="X319" s="165">
        <f t="shared" si="288"/>
        <v>0</v>
      </c>
      <c r="Y319" s="165">
        <f t="shared" si="288"/>
        <v>0</v>
      </c>
      <c r="Z319" s="165">
        <f t="shared" si="288"/>
        <v>0</v>
      </c>
      <c r="AA319" s="165">
        <f t="shared" si="288"/>
        <v>0</v>
      </c>
      <c r="AB319" s="165">
        <f t="shared" si="288"/>
        <v>0</v>
      </c>
      <c r="AC319" s="165">
        <f t="shared" si="288"/>
        <v>0</v>
      </c>
      <c r="AD319" s="165">
        <f t="shared" si="288"/>
        <v>0</v>
      </c>
      <c r="AE319" s="165">
        <f t="shared" si="288"/>
        <v>0</v>
      </c>
      <c r="AF319" s="165">
        <f t="shared" si="288"/>
        <v>0</v>
      </c>
      <c r="AG319" s="165">
        <f t="shared" si="288"/>
        <v>0</v>
      </c>
      <c r="AH319" s="165">
        <f t="shared" si="288"/>
        <v>0</v>
      </c>
      <c r="AI319" s="165">
        <f t="shared" si="288"/>
        <v>0</v>
      </c>
      <c r="AJ319" s="165">
        <f t="shared" si="288"/>
        <v>0</v>
      </c>
      <c r="AK319" s="165">
        <f t="shared" si="288"/>
        <v>0</v>
      </c>
      <c r="AL319" s="165">
        <f t="shared" si="288"/>
        <v>0</v>
      </c>
      <c r="AM319" s="165">
        <f t="shared" si="288"/>
        <v>0</v>
      </c>
      <c r="AN319" s="165">
        <f t="shared" ref="AN319:BS319" si="289">AN266</f>
        <v>0</v>
      </c>
      <c r="AO319" s="165">
        <f t="shared" si="289"/>
        <v>0</v>
      </c>
      <c r="AP319" s="165">
        <f t="shared" si="289"/>
        <v>0</v>
      </c>
      <c r="AQ319" s="165">
        <f t="shared" si="289"/>
        <v>0</v>
      </c>
      <c r="AR319" s="165">
        <f t="shared" si="289"/>
        <v>0</v>
      </c>
      <c r="AS319" s="165">
        <f t="shared" si="289"/>
        <v>0</v>
      </c>
      <c r="AT319" s="165">
        <f t="shared" si="289"/>
        <v>0</v>
      </c>
      <c r="AU319" s="165">
        <f t="shared" si="289"/>
        <v>0</v>
      </c>
      <c r="AV319" s="165">
        <f t="shared" si="289"/>
        <v>0</v>
      </c>
      <c r="AW319" s="165">
        <f t="shared" si="289"/>
        <v>0</v>
      </c>
      <c r="AX319" s="165">
        <f t="shared" si="289"/>
        <v>0</v>
      </c>
      <c r="AY319" s="165">
        <f t="shared" si="289"/>
        <v>0</v>
      </c>
      <c r="AZ319" s="165">
        <f t="shared" si="289"/>
        <v>0</v>
      </c>
      <c r="BA319" s="165">
        <f t="shared" si="289"/>
        <v>0</v>
      </c>
      <c r="BB319" s="165">
        <f t="shared" si="289"/>
        <v>0</v>
      </c>
      <c r="BC319" s="165">
        <f t="shared" si="289"/>
        <v>0</v>
      </c>
      <c r="BD319" s="165">
        <f t="shared" si="289"/>
        <v>0</v>
      </c>
      <c r="BE319" s="165">
        <f t="shared" si="289"/>
        <v>0</v>
      </c>
      <c r="BF319" s="165">
        <f t="shared" si="289"/>
        <v>0</v>
      </c>
      <c r="BG319" s="165">
        <f t="shared" si="289"/>
        <v>0</v>
      </c>
      <c r="BH319" s="165">
        <f t="shared" si="289"/>
        <v>0</v>
      </c>
      <c r="BI319" s="165">
        <f t="shared" si="289"/>
        <v>0</v>
      </c>
      <c r="BJ319" s="165">
        <f t="shared" si="289"/>
        <v>0</v>
      </c>
      <c r="BK319" s="165">
        <f t="shared" si="289"/>
        <v>0</v>
      </c>
      <c r="BL319" s="165">
        <f t="shared" si="289"/>
        <v>0</v>
      </c>
      <c r="BM319" s="165">
        <f t="shared" si="289"/>
        <v>0</v>
      </c>
      <c r="BN319" s="165">
        <f t="shared" si="289"/>
        <v>0</v>
      </c>
      <c r="BO319" s="165">
        <f t="shared" si="289"/>
        <v>0</v>
      </c>
      <c r="BP319" s="165">
        <f t="shared" si="289"/>
        <v>0</v>
      </c>
      <c r="BQ319" s="165">
        <f t="shared" si="289"/>
        <v>0</v>
      </c>
      <c r="BR319" s="165">
        <f t="shared" si="289"/>
        <v>0</v>
      </c>
      <c r="BS319" s="165">
        <f t="shared" si="289"/>
        <v>0</v>
      </c>
      <c r="BT319" s="165">
        <f t="shared" ref="BT319:CY319" si="290">BT266</f>
        <v>0</v>
      </c>
      <c r="BU319" s="165">
        <f t="shared" si="290"/>
        <v>0</v>
      </c>
      <c r="BV319" s="165">
        <f t="shared" si="290"/>
        <v>0</v>
      </c>
      <c r="BW319" s="165">
        <f t="shared" si="290"/>
        <v>0</v>
      </c>
      <c r="BX319" s="165">
        <f t="shared" si="290"/>
        <v>0</v>
      </c>
      <c r="BY319" s="165">
        <f t="shared" si="290"/>
        <v>0</v>
      </c>
      <c r="BZ319" s="165">
        <f t="shared" si="290"/>
        <v>0</v>
      </c>
      <c r="CA319" s="165">
        <f t="shared" si="290"/>
        <v>0</v>
      </c>
      <c r="CB319" s="165">
        <f t="shared" si="290"/>
        <v>0</v>
      </c>
      <c r="CC319" s="165">
        <f t="shared" si="290"/>
        <v>0</v>
      </c>
      <c r="CD319" s="165">
        <f t="shared" si="290"/>
        <v>0</v>
      </c>
      <c r="CE319" s="165">
        <f t="shared" si="290"/>
        <v>0</v>
      </c>
      <c r="CF319" s="165">
        <f t="shared" si="290"/>
        <v>0</v>
      </c>
      <c r="CG319" s="165">
        <f t="shared" si="290"/>
        <v>0</v>
      </c>
      <c r="CH319" s="165">
        <f t="shared" si="290"/>
        <v>0</v>
      </c>
      <c r="CI319" s="165">
        <f t="shared" si="290"/>
        <v>0</v>
      </c>
      <c r="CJ319" s="165">
        <f t="shared" si="290"/>
        <v>0</v>
      </c>
      <c r="CK319" s="165">
        <f t="shared" si="290"/>
        <v>0</v>
      </c>
      <c r="CL319" s="165">
        <f t="shared" si="290"/>
        <v>0</v>
      </c>
      <c r="CM319" s="165">
        <f t="shared" si="290"/>
        <v>0</v>
      </c>
      <c r="CN319" s="165">
        <f t="shared" si="290"/>
        <v>0</v>
      </c>
      <c r="CO319" s="165">
        <f t="shared" si="290"/>
        <v>0</v>
      </c>
      <c r="CP319" s="165">
        <f t="shared" si="290"/>
        <v>0</v>
      </c>
      <c r="CQ319" s="165">
        <f t="shared" si="290"/>
        <v>0</v>
      </c>
      <c r="CR319" s="165">
        <f t="shared" si="290"/>
        <v>0</v>
      </c>
      <c r="CS319" s="165">
        <f t="shared" si="290"/>
        <v>0</v>
      </c>
      <c r="CT319" s="165">
        <f t="shared" si="290"/>
        <v>0</v>
      </c>
      <c r="CU319" s="165">
        <f t="shared" si="290"/>
        <v>0</v>
      </c>
      <c r="CV319" s="165">
        <f t="shared" si="290"/>
        <v>0</v>
      </c>
      <c r="CW319" s="165">
        <f t="shared" si="290"/>
        <v>0</v>
      </c>
      <c r="CX319" s="165">
        <f t="shared" si="290"/>
        <v>0</v>
      </c>
      <c r="CY319" s="165">
        <f t="shared" si="290"/>
        <v>0</v>
      </c>
      <c r="CZ319" s="165">
        <f t="shared" ref="CZ319:EE319" si="291">CZ266</f>
        <v>0</v>
      </c>
      <c r="DA319" s="165">
        <f t="shared" si="291"/>
        <v>0</v>
      </c>
      <c r="DB319" s="165">
        <f t="shared" si="291"/>
        <v>0</v>
      </c>
      <c r="DC319" s="165">
        <f t="shared" si="291"/>
        <v>0</v>
      </c>
      <c r="DD319" s="165">
        <f t="shared" si="291"/>
        <v>0</v>
      </c>
      <c r="DE319" s="165">
        <f t="shared" si="291"/>
        <v>0</v>
      </c>
      <c r="DF319" s="165">
        <f t="shared" si="291"/>
        <v>0</v>
      </c>
      <c r="DG319" s="165">
        <f t="shared" si="291"/>
        <v>0</v>
      </c>
      <c r="DH319" s="165">
        <f t="shared" si="291"/>
        <v>0</v>
      </c>
      <c r="DI319" s="165">
        <f t="shared" si="291"/>
        <v>0</v>
      </c>
      <c r="DJ319" s="165">
        <f t="shared" si="291"/>
        <v>0</v>
      </c>
      <c r="DK319" s="165">
        <f t="shared" si="291"/>
        <v>0</v>
      </c>
      <c r="DL319" s="165">
        <f t="shared" si="291"/>
        <v>0</v>
      </c>
      <c r="DM319" s="165">
        <f t="shared" si="291"/>
        <v>0</v>
      </c>
      <c r="DN319" s="165">
        <f t="shared" si="291"/>
        <v>0</v>
      </c>
      <c r="DO319" s="165">
        <f t="shared" si="291"/>
        <v>0</v>
      </c>
      <c r="DP319" s="165">
        <f t="shared" si="291"/>
        <v>0</v>
      </c>
      <c r="DQ319" s="165">
        <f t="shared" si="291"/>
        <v>0</v>
      </c>
      <c r="DR319" s="165">
        <f t="shared" si="291"/>
        <v>0</v>
      </c>
      <c r="DS319" s="165">
        <f t="shared" si="291"/>
        <v>0</v>
      </c>
      <c r="DT319" s="165">
        <f t="shared" si="291"/>
        <v>0</v>
      </c>
      <c r="DU319" s="165">
        <f t="shared" si="291"/>
        <v>0</v>
      </c>
      <c r="DV319" s="165">
        <f t="shared" si="291"/>
        <v>0</v>
      </c>
      <c r="DW319" s="165">
        <f t="shared" si="291"/>
        <v>0</v>
      </c>
      <c r="DX319" s="165">
        <f t="shared" si="291"/>
        <v>0</v>
      </c>
      <c r="DY319" s="165">
        <f t="shared" si="291"/>
        <v>0</v>
      </c>
      <c r="DZ319" s="165">
        <f t="shared" si="291"/>
        <v>0</v>
      </c>
      <c r="EA319" s="165">
        <f t="shared" si="291"/>
        <v>0</v>
      </c>
      <c r="EB319" s="165">
        <f t="shared" si="291"/>
        <v>0</v>
      </c>
      <c r="EC319" s="165">
        <f t="shared" si="291"/>
        <v>0</v>
      </c>
      <c r="ED319" s="165">
        <f t="shared" si="291"/>
        <v>0</v>
      </c>
      <c r="EE319" s="165">
        <f t="shared" si="291"/>
        <v>0</v>
      </c>
      <c r="EF319" s="165">
        <f t="shared" ref="EF319:FF319" si="292">EF266</f>
        <v>0</v>
      </c>
      <c r="EG319" s="165">
        <f t="shared" si="292"/>
        <v>0</v>
      </c>
      <c r="EH319" s="165">
        <f t="shared" si="292"/>
        <v>0</v>
      </c>
      <c r="EI319" s="165">
        <f t="shared" si="292"/>
        <v>0</v>
      </c>
      <c r="EJ319" s="165">
        <f t="shared" si="292"/>
        <v>0</v>
      </c>
      <c r="EK319" s="165">
        <f t="shared" si="292"/>
        <v>0</v>
      </c>
      <c r="EL319" s="165">
        <f t="shared" si="292"/>
        <v>0</v>
      </c>
      <c r="EM319" s="165">
        <f t="shared" si="292"/>
        <v>0</v>
      </c>
      <c r="EN319" s="165">
        <f t="shared" si="292"/>
        <v>0</v>
      </c>
      <c r="EO319" s="165">
        <f t="shared" si="292"/>
        <v>0</v>
      </c>
      <c r="EP319" s="165">
        <f t="shared" si="292"/>
        <v>0</v>
      </c>
      <c r="EQ319" s="165">
        <f t="shared" si="292"/>
        <v>0</v>
      </c>
      <c r="ER319" s="165">
        <f t="shared" si="292"/>
        <v>0</v>
      </c>
      <c r="ES319" s="165">
        <f t="shared" si="292"/>
        <v>0</v>
      </c>
      <c r="ET319" s="165">
        <f t="shared" si="292"/>
        <v>0</v>
      </c>
      <c r="EU319" s="165">
        <f t="shared" si="292"/>
        <v>0</v>
      </c>
      <c r="EV319" s="165">
        <f t="shared" si="292"/>
        <v>0</v>
      </c>
      <c r="EW319" s="165">
        <f t="shared" si="292"/>
        <v>0</v>
      </c>
      <c r="EX319" s="165">
        <f t="shared" si="292"/>
        <v>0</v>
      </c>
      <c r="EY319" s="165">
        <f t="shared" si="292"/>
        <v>0</v>
      </c>
      <c r="EZ319" s="165">
        <f t="shared" si="292"/>
        <v>0</v>
      </c>
      <c r="FA319" s="165">
        <f t="shared" si="292"/>
        <v>0</v>
      </c>
      <c r="FB319" s="165">
        <f t="shared" si="292"/>
        <v>0</v>
      </c>
      <c r="FC319" s="165">
        <f t="shared" si="292"/>
        <v>0</v>
      </c>
      <c r="FD319" s="165">
        <f t="shared" si="292"/>
        <v>0</v>
      </c>
      <c r="FE319" s="165">
        <f t="shared" si="292"/>
        <v>0</v>
      </c>
      <c r="FF319" s="165">
        <f t="shared" si="292"/>
        <v>0</v>
      </c>
      <c r="FG319" s="172">
        <f t="shared" si="257"/>
        <v>0</v>
      </c>
      <c r="FM319" s="5"/>
    </row>
    <row r="320" spans="2:169" s="12" customFormat="1" ht="17.55" hidden="1" customHeight="1">
      <c r="B320" s="22"/>
      <c r="E320" s="22"/>
      <c r="G320" s="164" t="s">
        <v>104</v>
      </c>
      <c r="H320" s="165">
        <f>H277</f>
        <v>0</v>
      </c>
      <c r="I320" s="165">
        <f t="shared" ref="I320:FF320" si="293">I277</f>
        <v>0</v>
      </c>
      <c r="J320" s="165">
        <f t="shared" si="293"/>
        <v>0</v>
      </c>
      <c r="K320" s="165">
        <f t="shared" si="293"/>
        <v>0</v>
      </c>
      <c r="L320" s="165">
        <f t="shared" si="293"/>
        <v>0</v>
      </c>
      <c r="M320" s="165">
        <f t="shared" si="293"/>
        <v>0</v>
      </c>
      <c r="N320" s="165">
        <f t="shared" si="293"/>
        <v>0</v>
      </c>
      <c r="O320" s="165">
        <f t="shared" si="293"/>
        <v>0</v>
      </c>
      <c r="P320" s="165">
        <f t="shared" si="293"/>
        <v>0</v>
      </c>
      <c r="Q320" s="165">
        <f t="shared" si="293"/>
        <v>0</v>
      </c>
      <c r="R320" s="165">
        <f t="shared" si="293"/>
        <v>0</v>
      </c>
      <c r="S320" s="165">
        <f t="shared" si="293"/>
        <v>0</v>
      </c>
      <c r="T320" s="165">
        <f t="shared" si="293"/>
        <v>0</v>
      </c>
      <c r="U320" s="165">
        <f t="shared" si="293"/>
        <v>0</v>
      </c>
      <c r="V320" s="165">
        <f t="shared" si="293"/>
        <v>0</v>
      </c>
      <c r="W320" s="165">
        <f t="shared" si="293"/>
        <v>0</v>
      </c>
      <c r="X320" s="165">
        <f t="shared" ref="X320:AH320" si="294">X277</f>
        <v>0</v>
      </c>
      <c r="Y320" s="165">
        <f t="shared" si="294"/>
        <v>0</v>
      </c>
      <c r="Z320" s="165">
        <f t="shared" si="294"/>
        <v>2</v>
      </c>
      <c r="AA320" s="165">
        <f t="shared" si="294"/>
        <v>0</v>
      </c>
      <c r="AB320" s="165">
        <f t="shared" si="294"/>
        <v>11</v>
      </c>
      <c r="AC320" s="165">
        <f t="shared" si="294"/>
        <v>320</v>
      </c>
      <c r="AD320" s="165">
        <f t="shared" si="294"/>
        <v>0</v>
      </c>
      <c r="AE320" s="165">
        <f t="shared" si="294"/>
        <v>260</v>
      </c>
      <c r="AF320" s="165">
        <f t="shared" si="294"/>
        <v>0</v>
      </c>
      <c r="AG320" s="165">
        <f t="shared" si="294"/>
        <v>0</v>
      </c>
      <c r="AH320" s="165">
        <f t="shared" si="294"/>
        <v>7</v>
      </c>
      <c r="AI320" s="165">
        <f t="shared" si="293"/>
        <v>5</v>
      </c>
      <c r="AJ320" s="165">
        <f t="shared" si="293"/>
        <v>0</v>
      </c>
      <c r="AK320" s="165">
        <f t="shared" si="293"/>
        <v>0</v>
      </c>
      <c r="AL320" s="165">
        <f t="shared" si="293"/>
        <v>0</v>
      </c>
      <c r="AM320" s="165">
        <f t="shared" si="293"/>
        <v>1220</v>
      </c>
      <c r="AN320" s="165">
        <f t="shared" si="293"/>
        <v>0</v>
      </c>
      <c r="AO320" s="165">
        <f t="shared" si="293"/>
        <v>870</v>
      </c>
      <c r="AP320" s="165">
        <f t="shared" si="293"/>
        <v>0</v>
      </c>
      <c r="AQ320" s="165">
        <f t="shared" si="293"/>
        <v>0</v>
      </c>
      <c r="AR320" s="165">
        <f t="shared" si="293"/>
        <v>0</v>
      </c>
      <c r="AS320" s="165">
        <f t="shared" si="293"/>
        <v>12</v>
      </c>
      <c r="AT320" s="165">
        <f t="shared" ref="AT320:BE320" si="295">AT277</f>
        <v>7300</v>
      </c>
      <c r="AU320" s="165">
        <f t="shared" ref="AU320:BA320" si="296">AU277</f>
        <v>0</v>
      </c>
      <c r="AV320" s="165">
        <f t="shared" si="296"/>
        <v>0</v>
      </c>
      <c r="AW320" s="165">
        <f t="shared" si="296"/>
        <v>2</v>
      </c>
      <c r="AX320" s="165">
        <f t="shared" si="296"/>
        <v>0</v>
      </c>
      <c r="AY320" s="165">
        <f t="shared" si="296"/>
        <v>0</v>
      </c>
      <c r="AZ320" s="165">
        <f t="shared" si="296"/>
        <v>7</v>
      </c>
      <c r="BA320" s="165">
        <f t="shared" si="296"/>
        <v>0</v>
      </c>
      <c r="BB320" s="165">
        <f t="shared" si="295"/>
        <v>0</v>
      </c>
      <c r="BC320" s="165">
        <f t="shared" si="295"/>
        <v>0</v>
      </c>
      <c r="BD320" s="165">
        <f t="shared" si="295"/>
        <v>4850</v>
      </c>
      <c r="BE320" s="165">
        <f t="shared" si="295"/>
        <v>0</v>
      </c>
      <c r="BF320" s="165">
        <f t="shared" si="293"/>
        <v>2</v>
      </c>
      <c r="BG320" s="165">
        <f t="shared" si="293"/>
        <v>0</v>
      </c>
      <c r="BH320" s="165">
        <f t="shared" si="293"/>
        <v>0</v>
      </c>
      <c r="BI320" s="165">
        <f t="shared" si="293"/>
        <v>0</v>
      </c>
      <c r="BJ320" s="165">
        <f t="shared" si="293"/>
        <v>0</v>
      </c>
      <c r="BK320" s="165">
        <f t="shared" si="293"/>
        <v>0</v>
      </c>
      <c r="BL320" s="165">
        <f t="shared" si="293"/>
        <v>0</v>
      </c>
      <c r="BM320" s="165">
        <f t="shared" si="293"/>
        <v>0</v>
      </c>
      <c r="BN320" s="165">
        <f t="shared" si="293"/>
        <v>0</v>
      </c>
      <c r="BO320" s="165">
        <f t="shared" si="293"/>
        <v>0</v>
      </c>
      <c r="BP320" s="165">
        <f t="shared" si="293"/>
        <v>590</v>
      </c>
      <c r="BQ320" s="165">
        <f t="shared" si="293"/>
        <v>0</v>
      </c>
      <c r="BR320" s="165">
        <f t="shared" si="293"/>
        <v>210</v>
      </c>
      <c r="BS320" s="165">
        <f t="shared" si="293"/>
        <v>2200</v>
      </c>
      <c r="BT320" s="165">
        <f t="shared" si="293"/>
        <v>750</v>
      </c>
      <c r="BU320" s="165">
        <f t="shared" si="293"/>
        <v>16</v>
      </c>
      <c r="BV320" s="165">
        <f t="shared" si="293"/>
        <v>40</v>
      </c>
      <c r="BW320" s="165">
        <f t="shared" si="293"/>
        <v>0</v>
      </c>
      <c r="BX320" s="165">
        <f t="shared" si="293"/>
        <v>0</v>
      </c>
      <c r="BY320" s="165">
        <f t="shared" si="293"/>
        <v>0</v>
      </c>
      <c r="BZ320" s="165">
        <f t="shared" si="293"/>
        <v>0</v>
      </c>
      <c r="CA320" s="165">
        <f t="shared" si="293"/>
        <v>0</v>
      </c>
      <c r="CB320" s="165">
        <f t="shared" si="293"/>
        <v>0</v>
      </c>
      <c r="CC320" s="165">
        <f t="shared" si="293"/>
        <v>640</v>
      </c>
      <c r="CD320" s="165">
        <f t="shared" si="293"/>
        <v>0</v>
      </c>
      <c r="CE320" s="165">
        <f t="shared" si="293"/>
        <v>0</v>
      </c>
      <c r="CF320" s="165">
        <f t="shared" si="293"/>
        <v>650</v>
      </c>
      <c r="CG320" s="165">
        <f t="shared" si="293"/>
        <v>60</v>
      </c>
      <c r="CH320" s="165">
        <f t="shared" si="293"/>
        <v>0</v>
      </c>
      <c r="CI320" s="165">
        <f t="shared" si="293"/>
        <v>29</v>
      </c>
      <c r="CJ320" s="165">
        <f t="shared" si="293"/>
        <v>30</v>
      </c>
      <c r="CK320" s="165">
        <f t="shared" si="293"/>
        <v>130</v>
      </c>
      <c r="CL320" s="165">
        <f t="shared" si="293"/>
        <v>0</v>
      </c>
      <c r="CM320" s="165">
        <f t="shared" si="293"/>
        <v>0</v>
      </c>
      <c r="CN320" s="165">
        <f t="shared" si="293"/>
        <v>190</v>
      </c>
      <c r="CO320" s="165">
        <f t="shared" si="293"/>
        <v>0</v>
      </c>
      <c r="CP320" s="165">
        <f t="shared" si="293"/>
        <v>0</v>
      </c>
      <c r="CQ320" s="165">
        <f t="shared" si="293"/>
        <v>0</v>
      </c>
      <c r="CR320" s="165">
        <f t="shared" si="293"/>
        <v>40</v>
      </c>
      <c r="CS320" s="165">
        <f t="shared" si="293"/>
        <v>0</v>
      </c>
      <c r="CT320" s="165">
        <f t="shared" si="293"/>
        <v>0</v>
      </c>
      <c r="CU320" s="165">
        <f t="shared" si="293"/>
        <v>0</v>
      </c>
      <c r="CV320" s="165">
        <f t="shared" si="293"/>
        <v>0</v>
      </c>
      <c r="CW320" s="165">
        <f t="shared" si="293"/>
        <v>0</v>
      </c>
      <c r="CX320" s="165">
        <f t="shared" si="293"/>
        <v>0</v>
      </c>
      <c r="CY320" s="165">
        <f t="shared" si="293"/>
        <v>0</v>
      </c>
      <c r="CZ320" s="165">
        <f t="shared" si="293"/>
        <v>38</v>
      </c>
      <c r="DA320" s="165">
        <f t="shared" si="293"/>
        <v>50</v>
      </c>
      <c r="DB320" s="165">
        <f t="shared" si="293"/>
        <v>230</v>
      </c>
      <c r="DC320" s="165">
        <f t="shared" si="293"/>
        <v>0</v>
      </c>
      <c r="DD320" s="165">
        <f t="shared" ref="DD320:DJ320" si="297">DD277</f>
        <v>0</v>
      </c>
      <c r="DE320" s="165">
        <f t="shared" si="297"/>
        <v>3</v>
      </c>
      <c r="DF320" s="165">
        <f t="shared" si="297"/>
        <v>0</v>
      </c>
      <c r="DG320" s="165">
        <f t="shared" si="297"/>
        <v>20</v>
      </c>
      <c r="DH320" s="165">
        <f t="shared" si="297"/>
        <v>0</v>
      </c>
      <c r="DI320" s="165">
        <f t="shared" si="297"/>
        <v>0</v>
      </c>
      <c r="DJ320" s="165">
        <f t="shared" si="297"/>
        <v>0</v>
      </c>
      <c r="DK320" s="165">
        <f t="shared" si="293"/>
        <v>24</v>
      </c>
      <c r="DL320" s="165">
        <f t="shared" si="293"/>
        <v>0</v>
      </c>
      <c r="DM320" s="165">
        <f t="shared" si="293"/>
        <v>0</v>
      </c>
      <c r="DN320" s="165">
        <f t="shared" si="293"/>
        <v>0</v>
      </c>
      <c r="DO320" s="165">
        <f t="shared" si="293"/>
        <v>0</v>
      </c>
      <c r="DP320" s="165">
        <f t="shared" si="293"/>
        <v>0</v>
      </c>
      <c r="DQ320" s="165">
        <f t="shared" si="293"/>
        <v>0</v>
      </c>
      <c r="DR320" s="165">
        <f t="shared" ref="DR320:EJ320" si="298">DR277</f>
        <v>2560</v>
      </c>
      <c r="DS320" s="165">
        <f t="shared" si="298"/>
        <v>0</v>
      </c>
      <c r="DT320" s="165">
        <f t="shared" si="298"/>
        <v>15</v>
      </c>
      <c r="DU320" s="165">
        <f t="shared" si="298"/>
        <v>580</v>
      </c>
      <c r="DV320" s="165">
        <f t="shared" si="298"/>
        <v>0</v>
      </c>
      <c r="DW320" s="165">
        <f t="shared" si="298"/>
        <v>0</v>
      </c>
      <c r="DX320" s="165">
        <f t="shared" si="298"/>
        <v>4</v>
      </c>
      <c r="DY320" s="165">
        <f t="shared" si="298"/>
        <v>0</v>
      </c>
      <c r="DZ320" s="165">
        <f t="shared" si="298"/>
        <v>0</v>
      </c>
      <c r="EA320" s="165">
        <f t="shared" ref="EA320:EG320" si="299">EA277</f>
        <v>0</v>
      </c>
      <c r="EB320" s="165">
        <f t="shared" si="299"/>
        <v>0</v>
      </c>
      <c r="EC320" s="165">
        <f t="shared" si="299"/>
        <v>0</v>
      </c>
      <c r="ED320" s="165">
        <f t="shared" si="299"/>
        <v>0</v>
      </c>
      <c r="EE320" s="165">
        <f t="shared" si="299"/>
        <v>0</v>
      </c>
      <c r="EF320" s="165">
        <f t="shared" si="299"/>
        <v>0</v>
      </c>
      <c r="EG320" s="165">
        <f t="shared" si="299"/>
        <v>0</v>
      </c>
      <c r="EH320" s="165">
        <f t="shared" si="298"/>
        <v>0</v>
      </c>
      <c r="EI320" s="165">
        <f t="shared" si="298"/>
        <v>0</v>
      </c>
      <c r="EJ320" s="165">
        <f t="shared" si="298"/>
        <v>0</v>
      </c>
      <c r="EK320" s="165">
        <f t="shared" si="293"/>
        <v>0</v>
      </c>
      <c r="EL320" s="165">
        <f t="shared" ref="EL320:EW320" si="300">EL277</f>
        <v>0</v>
      </c>
      <c r="EM320" s="165">
        <f t="shared" si="300"/>
        <v>140</v>
      </c>
      <c r="EN320" s="165">
        <f t="shared" si="300"/>
        <v>0</v>
      </c>
      <c r="EO320" s="165">
        <f t="shared" ref="EO320:ER320" si="301">EO277</f>
        <v>0</v>
      </c>
      <c r="EP320" s="165">
        <f t="shared" si="301"/>
        <v>270</v>
      </c>
      <c r="EQ320" s="165">
        <f t="shared" si="301"/>
        <v>55</v>
      </c>
      <c r="ER320" s="165">
        <f t="shared" si="301"/>
        <v>0</v>
      </c>
      <c r="ES320" s="165">
        <f t="shared" si="300"/>
        <v>0</v>
      </c>
      <c r="ET320" s="165">
        <f t="shared" si="300"/>
        <v>11</v>
      </c>
      <c r="EU320" s="165">
        <f t="shared" si="300"/>
        <v>2</v>
      </c>
      <c r="EV320" s="165">
        <f t="shared" si="300"/>
        <v>0</v>
      </c>
      <c r="EW320" s="165">
        <f t="shared" si="300"/>
        <v>0</v>
      </c>
      <c r="EX320" s="165">
        <f t="shared" si="293"/>
        <v>0</v>
      </c>
      <c r="EY320" s="165">
        <f t="shared" si="293"/>
        <v>0</v>
      </c>
      <c r="EZ320" s="165">
        <f t="shared" ref="EZ320" si="302">EZ277</f>
        <v>0</v>
      </c>
      <c r="FA320" s="165">
        <f t="shared" si="293"/>
        <v>0</v>
      </c>
      <c r="FB320" s="165">
        <f t="shared" si="293"/>
        <v>0</v>
      </c>
      <c r="FC320" s="165">
        <f t="shared" si="293"/>
        <v>290</v>
      </c>
      <c r="FD320" s="165">
        <f t="shared" ref="FD320" si="303">FD277</f>
        <v>0</v>
      </c>
      <c r="FE320" s="165">
        <f t="shared" si="293"/>
        <v>0</v>
      </c>
      <c r="FF320" s="165">
        <f t="shared" si="293"/>
        <v>0</v>
      </c>
      <c r="FG320" s="172">
        <f t="shared" si="257"/>
        <v>24735</v>
      </c>
      <c r="FM320" s="5"/>
    </row>
    <row r="321" spans="2:169" s="12" customFormat="1" ht="17.55" hidden="1" customHeight="1">
      <c r="B321" s="22"/>
      <c r="E321" s="22"/>
      <c r="G321" s="182" t="s">
        <v>97</v>
      </c>
      <c r="H321" s="22" t="str">
        <f>H291</f>
        <v>工單W05周開立, L/T不足</v>
      </c>
      <c r="I321" s="22" t="str">
        <f t="shared" ref="I321:DH321" si="304">I291</f>
        <v>缺DDR</v>
      </c>
      <c r="J321" s="22" t="str">
        <f t="shared" si="304"/>
        <v>缺DDR</v>
      </c>
      <c r="K321" s="22" t="str">
        <f t="shared" si="304"/>
        <v>缺DDR</v>
      </c>
      <c r="L321" s="22" t="str">
        <f t="shared" si="304"/>
        <v>缺DDR</v>
      </c>
      <c r="M321" s="22" t="str">
        <f t="shared" ref="M321:W321" si="305">M291</f>
        <v>無庫存</v>
      </c>
      <c r="N321" s="22" t="str">
        <f t="shared" si="305"/>
        <v>缺DDR</v>
      </c>
      <c r="O321" s="22" t="str">
        <f t="shared" si="305"/>
        <v>缺DDR</v>
      </c>
      <c r="P321" s="22" t="str">
        <f t="shared" si="305"/>
        <v>缺DDR</v>
      </c>
      <c r="Q321" s="22" t="str">
        <f t="shared" si="305"/>
        <v>無庫存</v>
      </c>
      <c r="R321" s="22" t="str">
        <f t="shared" si="305"/>
        <v>缺DDR</v>
      </c>
      <c r="S321" s="22" t="str">
        <f t="shared" si="305"/>
        <v>缺DDR</v>
      </c>
      <c r="T321" s="22" t="str">
        <f t="shared" si="305"/>
        <v>無庫存</v>
      </c>
      <c r="U321" s="22" t="str">
        <f t="shared" si="305"/>
        <v>缺DDR</v>
      </c>
      <c r="V321" s="22" t="str">
        <f t="shared" si="305"/>
        <v>缺DDR</v>
      </c>
      <c r="W321" s="22" t="str">
        <f t="shared" si="305"/>
        <v>無庫存</v>
      </c>
      <c r="X321" s="22" t="str">
        <f t="shared" si="304"/>
        <v>EOL</v>
      </c>
      <c r="Y321" s="22" t="str">
        <f t="shared" si="304"/>
        <v>無庫存</v>
      </c>
      <c r="Z321" s="22" t="str">
        <f t="shared" si="304"/>
        <v>庫存不足</v>
      </c>
      <c r="AA321" s="22" t="str">
        <f t="shared" si="304"/>
        <v>EOL</v>
      </c>
      <c r="AB321" s="22" t="str">
        <f t="shared" si="304"/>
        <v>GPU本周配貨*2.2K</v>
      </c>
      <c r="AC321" s="22" t="str">
        <f t="shared" si="304"/>
        <v>GPU本周配貨*2.2K</v>
      </c>
      <c r="AD321" s="22" t="str">
        <f t="shared" si="304"/>
        <v>無庫存</v>
      </c>
      <c r="AE321" s="22" t="str">
        <f t="shared" si="304"/>
        <v>GPU本周配貨*2.2K</v>
      </c>
      <c r="AF321" s="22" t="str">
        <f t="shared" si="304"/>
        <v>無庫存</v>
      </c>
      <c r="AG321" s="22" t="str">
        <f t="shared" si="304"/>
        <v>缺GPU</v>
      </c>
      <c r="AH321" s="22" t="str">
        <f t="shared" si="304"/>
        <v>缺GPU</v>
      </c>
      <c r="AI321" s="22" t="str">
        <f t="shared" ref="AI321:AS321" si="306">AI291</f>
        <v>無庫存</v>
      </c>
      <c r="AJ321" s="22" t="str">
        <f t="shared" si="306"/>
        <v>無庫存</v>
      </c>
      <c r="AK321" s="22" t="str">
        <f t="shared" si="306"/>
        <v>EOL</v>
      </c>
      <c r="AL321" s="22" t="str">
        <f t="shared" si="306"/>
        <v>EOL</v>
      </c>
      <c r="AM321" s="22" t="str">
        <f t="shared" si="306"/>
        <v>缺DDR</v>
      </c>
      <c r="AN321" s="22" t="str">
        <f t="shared" si="306"/>
        <v>EOL</v>
      </c>
      <c r="AO321" s="22" t="str">
        <f t="shared" si="306"/>
        <v>庫存不足</v>
      </c>
      <c r="AP321" s="22" t="str">
        <f t="shared" si="306"/>
        <v>EOL</v>
      </c>
      <c r="AQ321" s="22" t="str">
        <f t="shared" si="306"/>
        <v>EOL</v>
      </c>
      <c r="AR321" s="22" t="str">
        <f t="shared" si="306"/>
        <v>無庫存</v>
      </c>
      <c r="AS321" s="22" t="str">
        <f t="shared" si="306"/>
        <v>庫存不足</v>
      </c>
      <c r="AT321" s="22" t="str">
        <f t="shared" si="304"/>
        <v>工單L/T不足</v>
      </c>
      <c r="AU321" s="22" t="str">
        <f t="shared" ref="AU321:BA321" si="307">AU291</f>
        <v>EOL</v>
      </c>
      <c r="AV321" s="22" t="str">
        <f t="shared" si="307"/>
        <v>EOL</v>
      </c>
      <c r="AW321" s="22" t="str">
        <f t="shared" si="307"/>
        <v>庫存不足</v>
      </c>
      <c r="AX321" s="22" t="str">
        <f t="shared" si="307"/>
        <v>EOL</v>
      </c>
      <c r="AY321" s="22" t="str">
        <f t="shared" si="307"/>
        <v>EOL</v>
      </c>
      <c r="AZ321" s="22" t="str">
        <f t="shared" si="307"/>
        <v>庫存不足</v>
      </c>
      <c r="BA321" s="22" t="str">
        <f t="shared" si="307"/>
        <v>EOL</v>
      </c>
      <c r="BB321" s="22" t="str">
        <f t="shared" si="304"/>
        <v>無庫存</v>
      </c>
      <c r="BC321" s="22" t="str">
        <f t="shared" si="304"/>
        <v>無庫存</v>
      </c>
      <c r="BD321" s="22" t="str">
        <f t="shared" si="304"/>
        <v>工單L/T不足</v>
      </c>
      <c r="BE321" s="22" t="str">
        <f t="shared" si="304"/>
        <v>EOL</v>
      </c>
      <c r="BF321" s="22" t="str">
        <f t="shared" si="304"/>
        <v>EOL</v>
      </c>
      <c r="BG321" s="22" t="str">
        <f t="shared" si="304"/>
        <v>EOL</v>
      </c>
      <c r="BH321" s="22" t="str">
        <f t="shared" si="304"/>
        <v>EOL</v>
      </c>
      <c r="BI321" s="22" t="str">
        <f t="shared" si="304"/>
        <v>EOL</v>
      </c>
      <c r="BJ321" s="22" t="str">
        <f t="shared" si="304"/>
        <v>EOL</v>
      </c>
      <c r="BK321" s="22" t="str">
        <f t="shared" si="304"/>
        <v>EOL</v>
      </c>
      <c r="BL321" s="22" t="str">
        <f t="shared" si="304"/>
        <v>EOL</v>
      </c>
      <c r="BM321" s="22" t="str">
        <f t="shared" si="304"/>
        <v>EOL</v>
      </c>
      <c r="BN321" s="22" t="str">
        <f t="shared" si="304"/>
        <v>EOL</v>
      </c>
      <c r="BO321" s="22" t="str">
        <f t="shared" si="304"/>
        <v>EOL</v>
      </c>
      <c r="BP321" s="22" t="str">
        <f t="shared" si="304"/>
        <v>GPU本周配貨*17.5K</v>
      </c>
      <c r="BQ321" s="22" t="str">
        <f t="shared" si="304"/>
        <v>GPU本周配貨*17.5K</v>
      </c>
      <c r="BR321" s="22" t="str">
        <f t="shared" si="304"/>
        <v>GPU本周配貨*17.5K</v>
      </c>
      <c r="BS321" s="22" t="str">
        <f t="shared" si="304"/>
        <v>GPU本周配貨*17.5K</v>
      </c>
      <c r="BT321" s="22" t="str">
        <f t="shared" si="304"/>
        <v>GPU本周配貨*17.5K</v>
      </c>
      <c r="BU321" s="22" t="str">
        <f t="shared" si="304"/>
        <v>缺GPU</v>
      </c>
      <c r="BV321" s="22" t="str">
        <f t="shared" si="304"/>
        <v>缺GPU</v>
      </c>
      <c r="BW321" s="22" t="str">
        <f t="shared" si="304"/>
        <v>缺GPU</v>
      </c>
      <c r="BX321" s="22" t="str">
        <f t="shared" si="304"/>
        <v>缺GPU</v>
      </c>
      <c r="BY321" s="22" t="str">
        <f t="shared" si="304"/>
        <v>缺GPU</v>
      </c>
      <c r="BZ321" s="22" t="str">
        <f t="shared" si="304"/>
        <v>缺GPU</v>
      </c>
      <c r="CA321" s="22" t="str">
        <f t="shared" si="304"/>
        <v>缺GPU</v>
      </c>
      <c r="CB321" s="22" t="str">
        <f t="shared" si="304"/>
        <v>缺GPU</v>
      </c>
      <c r="CC321" s="22" t="str">
        <f t="shared" si="304"/>
        <v>GPU本周配貨*7.2K</v>
      </c>
      <c r="CD321" s="22" t="str">
        <f t="shared" si="304"/>
        <v>GPU本周配貨*7.2K</v>
      </c>
      <c r="CE321" s="22" t="str">
        <f t="shared" si="304"/>
        <v>GPU本周配貨*7.2K</v>
      </c>
      <c r="CF321" s="22" t="str">
        <f t="shared" si="304"/>
        <v>GPU本周配貨*7.2K</v>
      </c>
      <c r="CG321" s="22" t="str">
        <f t="shared" si="304"/>
        <v>GPU本周配貨*7.2K</v>
      </c>
      <c r="CH321" s="22" t="str">
        <f t="shared" si="304"/>
        <v>GPU本周配貨*3K</v>
      </c>
      <c r="CI321" s="22" t="str">
        <f t="shared" si="304"/>
        <v>GPU本周配貨*3K</v>
      </c>
      <c r="CJ321" s="22" t="str">
        <f t="shared" si="304"/>
        <v>GPU本周配貨*3K</v>
      </c>
      <c r="CK321" s="22" t="str">
        <f t="shared" si="304"/>
        <v>GPU本周配貨*3K</v>
      </c>
      <c r="CL321" s="22" t="str">
        <f t="shared" si="304"/>
        <v>GPU本周配貨*3K</v>
      </c>
      <c r="CM321" s="22" t="str">
        <f t="shared" si="304"/>
        <v>GPU本周配貨*3K</v>
      </c>
      <c r="CN321" s="22" t="str">
        <f t="shared" si="304"/>
        <v>GPU本周配貨*3K</v>
      </c>
      <c r="CO321" s="22" t="str">
        <f t="shared" si="304"/>
        <v>GPU本周配貨*3K</v>
      </c>
      <c r="CP321" s="22" t="str">
        <f t="shared" si="304"/>
        <v>GPU本周配貨*3K</v>
      </c>
      <c r="CQ321" s="22" t="str">
        <f t="shared" si="304"/>
        <v>GPU本周配貨*3K</v>
      </c>
      <c r="CR321" s="22" t="str">
        <f t="shared" si="304"/>
        <v>GPU本周配貨*3K</v>
      </c>
      <c r="CS321" s="22" t="str">
        <f t="shared" si="304"/>
        <v>GPU本周配貨*3K</v>
      </c>
      <c r="CT321" s="22" t="str">
        <f t="shared" si="304"/>
        <v>GPU本周配貨*3K</v>
      </c>
      <c r="CU321" s="22" t="str">
        <f t="shared" si="304"/>
        <v>GPU本周配貨*3K</v>
      </c>
      <c r="CV321" s="22" t="str">
        <f t="shared" si="304"/>
        <v>GPU本周配貨*3K</v>
      </c>
      <c r="CW321" s="22" t="str">
        <f t="shared" si="304"/>
        <v>GPU本周配貨*3K</v>
      </c>
      <c r="CX321" s="22" t="str">
        <f t="shared" si="304"/>
        <v>GPU本周配貨*3K</v>
      </c>
      <c r="CY321" s="22" t="str">
        <f t="shared" si="304"/>
        <v>GPU本周配貨*1.4K</v>
      </c>
      <c r="CZ321" s="22" t="str">
        <f t="shared" si="304"/>
        <v>GPU本周配貨*1.4K</v>
      </c>
      <c r="DA321" s="22" t="str">
        <f t="shared" si="304"/>
        <v>GPU本周配貨*1.4K</v>
      </c>
      <c r="DB321" s="22" t="str">
        <f t="shared" si="304"/>
        <v>GPU本周配貨*1.4K</v>
      </c>
      <c r="DC321" s="22" t="str">
        <f t="shared" si="304"/>
        <v>GPU本周配貨*1.4K</v>
      </c>
      <c r="DD321" s="22" t="str">
        <f t="shared" si="304"/>
        <v>GPU本周配貨*1.4K</v>
      </c>
      <c r="DE321" s="22" t="str">
        <f t="shared" si="304"/>
        <v>GPU本周配貨*1.4K</v>
      </c>
      <c r="DF321" s="22" t="str">
        <f t="shared" si="304"/>
        <v/>
      </c>
      <c r="DG321" s="22" t="str">
        <f t="shared" si="304"/>
        <v/>
      </c>
      <c r="DH321" s="22" t="str">
        <f t="shared" si="304"/>
        <v/>
      </c>
      <c r="DI321" s="22" t="str">
        <f t="shared" ref="DI321:FF321" si="308">DI291</f>
        <v>GPU本周配貨*1.4K</v>
      </c>
      <c r="DJ321" s="22" t="str">
        <f t="shared" si="308"/>
        <v>GPU本周配貨*1.4K</v>
      </c>
      <c r="DK321" s="22" t="str">
        <f t="shared" si="308"/>
        <v>GPU本周配貨*1.4K</v>
      </c>
      <c r="DL321" s="22" t="str">
        <f t="shared" si="308"/>
        <v>GPU本周配貨*1.4K</v>
      </c>
      <c r="DM321" s="22" t="str">
        <f t="shared" si="308"/>
        <v>GPU本周配貨*1.4K</v>
      </c>
      <c r="DN321" s="22" t="str">
        <f t="shared" si="308"/>
        <v>缺GPU</v>
      </c>
      <c r="DO321" s="22" t="str">
        <f t="shared" si="308"/>
        <v>缺GPU</v>
      </c>
      <c r="DP321" s="22" t="str">
        <f t="shared" si="308"/>
        <v>GPU本周配貨*9K</v>
      </c>
      <c r="DQ321" s="22" t="str">
        <f t="shared" si="308"/>
        <v>GPU本周配貨*9K</v>
      </c>
      <c r="DR321" s="22" t="str">
        <f t="shared" si="308"/>
        <v>GPU本周配貨*9K</v>
      </c>
      <c r="DS321" s="22" t="str">
        <f t="shared" si="308"/>
        <v>GPU本周配貨*9K</v>
      </c>
      <c r="DT321" s="22" t="str">
        <f t="shared" si="308"/>
        <v>GPU本周配貨*9K</v>
      </c>
      <c r="DU321" s="22" t="str">
        <f t="shared" si="308"/>
        <v>GPU本周配貨*2K</v>
      </c>
      <c r="DV321" s="22" t="str">
        <f t="shared" si="308"/>
        <v>缺DDR</v>
      </c>
      <c r="DW321" s="22" t="str">
        <f t="shared" si="308"/>
        <v>EOL</v>
      </c>
      <c r="DX321" s="22" t="str">
        <f t="shared" si="308"/>
        <v>EOL</v>
      </c>
      <c r="DY321" s="22" t="str">
        <f t="shared" si="308"/>
        <v>EOL</v>
      </c>
      <c r="DZ321" s="22" t="str">
        <f t="shared" si="308"/>
        <v>EOL</v>
      </c>
      <c r="EA321" s="22" t="str">
        <f t="shared" ref="EA321:EG321" si="309">EA291</f>
        <v>EOL</v>
      </c>
      <c r="EB321" s="22" t="str">
        <f t="shared" si="309"/>
        <v>EOL</v>
      </c>
      <c r="EC321" s="22" t="str">
        <f t="shared" si="309"/>
        <v>缺GPU</v>
      </c>
      <c r="ED321" s="22" t="str">
        <f t="shared" si="309"/>
        <v>無庫存</v>
      </c>
      <c r="EE321" s="22" t="str">
        <f t="shared" si="309"/>
        <v>缺GPU</v>
      </c>
      <c r="EF321" s="22" t="str">
        <f t="shared" si="309"/>
        <v>EOL</v>
      </c>
      <c r="EG321" s="22" t="str">
        <f t="shared" si="309"/>
        <v>EOL</v>
      </c>
      <c r="EH321" s="22" t="str">
        <f t="shared" si="308"/>
        <v>缺GPU</v>
      </c>
      <c r="EI321" s="22" t="str">
        <f t="shared" si="308"/>
        <v>無庫存</v>
      </c>
      <c r="EJ321" s="22" t="str">
        <f t="shared" si="308"/>
        <v>缺GPU</v>
      </c>
      <c r="EK321" s="22" t="str">
        <f t="shared" si="308"/>
        <v>HOLD</v>
      </c>
      <c r="EL321" s="22" t="str">
        <f t="shared" ref="EL321:EW321" si="310">EL291</f>
        <v>HOLD</v>
      </c>
      <c r="EM321" s="22" t="str">
        <f t="shared" si="310"/>
        <v>GPU本周配貨*4K</v>
      </c>
      <c r="EN321" s="22" t="str">
        <f t="shared" si="310"/>
        <v>外購卡無進料</v>
      </c>
      <c r="EO321" s="22" t="str">
        <f t="shared" ref="EO321:ER321" si="311">EO291</f>
        <v>缺GPU</v>
      </c>
      <c r="EP321" s="22" t="str">
        <f t="shared" si="311"/>
        <v>GPU本周配貨*4K</v>
      </c>
      <c r="EQ321" s="22" t="str">
        <f t="shared" si="311"/>
        <v>GPU本周配貨*0.48K</v>
      </c>
      <c r="ER321" s="22" t="str">
        <f t="shared" si="311"/>
        <v>外購卡無進料</v>
      </c>
      <c r="ES321" s="22" t="str">
        <f t="shared" si="310"/>
        <v>缺GPU</v>
      </c>
      <c r="ET321" s="22" t="str">
        <f t="shared" si="310"/>
        <v>缺GPU</v>
      </c>
      <c r="EU321" s="22" t="str">
        <f t="shared" si="310"/>
        <v>缺GPU</v>
      </c>
      <c r="EV321" s="22" t="str">
        <f t="shared" si="310"/>
        <v>外購卡無進料</v>
      </c>
      <c r="EW321" s="22" t="str">
        <f t="shared" si="310"/>
        <v>缺GPU</v>
      </c>
      <c r="EX321" s="22" t="str">
        <f t="shared" si="308"/>
        <v>缺GPU</v>
      </c>
      <c r="EY321" s="22" t="str">
        <f t="shared" si="308"/>
        <v>外購卡無進料</v>
      </c>
      <c r="EZ321" s="22" t="str">
        <f t="shared" si="308"/>
        <v>外購卡無進料</v>
      </c>
      <c r="FA321" s="22" t="str">
        <f t="shared" si="308"/>
        <v>缺GPU</v>
      </c>
      <c r="FB321" s="22" t="str">
        <f t="shared" si="308"/>
        <v>EOL</v>
      </c>
      <c r="FC321" s="22" t="str">
        <f t="shared" si="308"/>
        <v>EOL</v>
      </c>
      <c r="FD321" s="22" t="str">
        <f t="shared" ref="FD321" si="312">FD291</f>
        <v>缺GPU</v>
      </c>
      <c r="FE321" s="22" t="str">
        <f t="shared" si="308"/>
        <v>EOL</v>
      </c>
      <c r="FF321" s="22" t="str">
        <f t="shared" si="308"/>
        <v>缺GPU</v>
      </c>
      <c r="FG321" s="126"/>
      <c r="FM321" s="5"/>
    </row>
    <row r="322" spans="2:169" s="12" customFormat="1" ht="17.55" hidden="1" customHeight="1">
      <c r="B322" s="22"/>
      <c r="E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  <c r="FG322" s="126"/>
      <c r="FM322" s="5"/>
    </row>
    <row r="323" spans="2:169" s="12" customFormat="1" ht="17.55" hidden="1" customHeight="1">
      <c r="B323" s="22"/>
      <c r="E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  <c r="FG323" s="126"/>
      <c r="FM323" s="5"/>
    </row>
    <row r="324" spans="2:169" s="12" customFormat="1" ht="17.55" hidden="1" customHeight="1">
      <c r="B324" s="22"/>
      <c r="E324" s="22"/>
      <c r="G324" s="195" t="s">
        <v>103</v>
      </c>
      <c r="H324" s="188">
        <f>SUM(H228:H230)</f>
        <v>0</v>
      </c>
      <c r="I324" s="188">
        <f t="shared" ref="I324:BT324" si="313">SUM(I228:I230)</f>
        <v>0</v>
      </c>
      <c r="J324" s="188">
        <f t="shared" si="313"/>
        <v>0</v>
      </c>
      <c r="K324" s="188">
        <f t="shared" si="313"/>
        <v>0</v>
      </c>
      <c r="L324" s="188">
        <f t="shared" si="313"/>
        <v>0</v>
      </c>
      <c r="M324" s="188">
        <f t="shared" si="313"/>
        <v>0</v>
      </c>
      <c r="N324" s="188">
        <f t="shared" si="313"/>
        <v>0</v>
      </c>
      <c r="O324" s="188">
        <f t="shared" si="313"/>
        <v>0</v>
      </c>
      <c r="P324" s="188">
        <f t="shared" si="313"/>
        <v>0</v>
      </c>
      <c r="Q324" s="188">
        <f t="shared" si="313"/>
        <v>0</v>
      </c>
      <c r="R324" s="188">
        <f t="shared" si="313"/>
        <v>0</v>
      </c>
      <c r="S324" s="188">
        <f t="shared" si="313"/>
        <v>0</v>
      </c>
      <c r="T324" s="188">
        <f t="shared" si="313"/>
        <v>0</v>
      </c>
      <c r="U324" s="188">
        <f t="shared" si="313"/>
        <v>0</v>
      </c>
      <c r="V324" s="188">
        <f t="shared" si="313"/>
        <v>0</v>
      </c>
      <c r="W324" s="188">
        <f t="shared" si="313"/>
        <v>0</v>
      </c>
      <c r="X324" s="188">
        <f t="shared" si="313"/>
        <v>0</v>
      </c>
      <c r="Y324" s="188">
        <f t="shared" si="313"/>
        <v>0</v>
      </c>
      <c r="Z324" s="188">
        <f t="shared" si="313"/>
        <v>0</v>
      </c>
      <c r="AA324" s="188">
        <f t="shared" si="313"/>
        <v>0</v>
      </c>
      <c r="AB324" s="188">
        <f t="shared" si="313"/>
        <v>0</v>
      </c>
      <c r="AC324" s="188">
        <f t="shared" si="313"/>
        <v>0</v>
      </c>
      <c r="AD324" s="188">
        <f t="shared" si="313"/>
        <v>0</v>
      </c>
      <c r="AE324" s="188">
        <f t="shared" si="313"/>
        <v>0</v>
      </c>
      <c r="AF324" s="188">
        <f t="shared" si="313"/>
        <v>0</v>
      </c>
      <c r="AG324" s="188">
        <f t="shared" si="313"/>
        <v>0</v>
      </c>
      <c r="AH324" s="188">
        <f t="shared" si="313"/>
        <v>0</v>
      </c>
      <c r="AI324" s="188">
        <f t="shared" si="313"/>
        <v>0</v>
      </c>
      <c r="AJ324" s="188">
        <f t="shared" si="313"/>
        <v>0</v>
      </c>
      <c r="AK324" s="188">
        <f t="shared" si="313"/>
        <v>0</v>
      </c>
      <c r="AL324" s="188">
        <f t="shared" si="313"/>
        <v>0</v>
      </c>
      <c r="AM324" s="188">
        <f t="shared" si="313"/>
        <v>0</v>
      </c>
      <c r="AN324" s="188">
        <f t="shared" si="313"/>
        <v>0</v>
      </c>
      <c r="AO324" s="188">
        <f t="shared" si="313"/>
        <v>0</v>
      </c>
      <c r="AP324" s="188">
        <f t="shared" si="313"/>
        <v>0</v>
      </c>
      <c r="AQ324" s="188">
        <f t="shared" si="313"/>
        <v>0</v>
      </c>
      <c r="AR324" s="188">
        <f t="shared" si="313"/>
        <v>0</v>
      </c>
      <c r="AS324" s="188">
        <f t="shared" si="313"/>
        <v>0</v>
      </c>
      <c r="AT324" s="188">
        <f t="shared" si="313"/>
        <v>0</v>
      </c>
      <c r="AU324" s="188">
        <f t="shared" si="313"/>
        <v>0</v>
      </c>
      <c r="AV324" s="188">
        <f t="shared" si="313"/>
        <v>0</v>
      </c>
      <c r="AW324" s="188">
        <f t="shared" si="313"/>
        <v>0</v>
      </c>
      <c r="AX324" s="188">
        <f t="shared" si="313"/>
        <v>0</v>
      </c>
      <c r="AY324" s="188">
        <f t="shared" si="313"/>
        <v>0</v>
      </c>
      <c r="AZ324" s="188">
        <f t="shared" si="313"/>
        <v>0</v>
      </c>
      <c r="BA324" s="188">
        <f t="shared" si="313"/>
        <v>0</v>
      </c>
      <c r="BB324" s="188">
        <f t="shared" si="313"/>
        <v>0</v>
      </c>
      <c r="BC324" s="188">
        <f t="shared" si="313"/>
        <v>0</v>
      </c>
      <c r="BD324" s="188">
        <f t="shared" si="313"/>
        <v>0</v>
      </c>
      <c r="BE324" s="188">
        <f t="shared" si="313"/>
        <v>0</v>
      </c>
      <c r="BF324" s="188">
        <f t="shared" si="313"/>
        <v>0</v>
      </c>
      <c r="BG324" s="188">
        <f t="shared" si="313"/>
        <v>0</v>
      </c>
      <c r="BH324" s="188">
        <f t="shared" si="313"/>
        <v>0</v>
      </c>
      <c r="BI324" s="188">
        <f t="shared" si="313"/>
        <v>0</v>
      </c>
      <c r="BJ324" s="188">
        <f t="shared" si="313"/>
        <v>0</v>
      </c>
      <c r="BK324" s="188">
        <f t="shared" si="313"/>
        <v>0</v>
      </c>
      <c r="BL324" s="188">
        <f t="shared" si="313"/>
        <v>0</v>
      </c>
      <c r="BM324" s="188">
        <f t="shared" si="313"/>
        <v>0</v>
      </c>
      <c r="BN324" s="188">
        <f t="shared" si="313"/>
        <v>0</v>
      </c>
      <c r="BO324" s="188">
        <f t="shared" si="313"/>
        <v>0</v>
      </c>
      <c r="BP324" s="188">
        <f t="shared" si="313"/>
        <v>0</v>
      </c>
      <c r="BQ324" s="188">
        <f t="shared" si="313"/>
        <v>0</v>
      </c>
      <c r="BR324" s="188">
        <f t="shared" si="313"/>
        <v>0</v>
      </c>
      <c r="BS324" s="188">
        <f t="shared" si="313"/>
        <v>0</v>
      </c>
      <c r="BT324" s="188">
        <f t="shared" si="313"/>
        <v>0</v>
      </c>
      <c r="BU324" s="188">
        <f t="shared" ref="BU324:EF324" si="314">SUM(BU228:BU230)</f>
        <v>0</v>
      </c>
      <c r="BV324" s="188">
        <f t="shared" si="314"/>
        <v>0</v>
      </c>
      <c r="BW324" s="188">
        <f t="shared" si="314"/>
        <v>0</v>
      </c>
      <c r="BX324" s="188">
        <f t="shared" si="314"/>
        <v>0</v>
      </c>
      <c r="BY324" s="188">
        <f t="shared" si="314"/>
        <v>0</v>
      </c>
      <c r="BZ324" s="188">
        <f t="shared" si="314"/>
        <v>0</v>
      </c>
      <c r="CA324" s="188">
        <f t="shared" si="314"/>
        <v>0</v>
      </c>
      <c r="CB324" s="188">
        <f t="shared" si="314"/>
        <v>0</v>
      </c>
      <c r="CC324" s="188">
        <f t="shared" si="314"/>
        <v>0</v>
      </c>
      <c r="CD324" s="188">
        <f t="shared" si="314"/>
        <v>0</v>
      </c>
      <c r="CE324" s="188">
        <f t="shared" si="314"/>
        <v>0</v>
      </c>
      <c r="CF324" s="188">
        <f t="shared" si="314"/>
        <v>0</v>
      </c>
      <c r="CG324" s="188">
        <f t="shared" si="314"/>
        <v>0</v>
      </c>
      <c r="CH324" s="188">
        <f t="shared" si="314"/>
        <v>0</v>
      </c>
      <c r="CI324" s="188">
        <f t="shared" si="314"/>
        <v>0</v>
      </c>
      <c r="CJ324" s="188">
        <f t="shared" si="314"/>
        <v>0</v>
      </c>
      <c r="CK324" s="188">
        <f t="shared" si="314"/>
        <v>0</v>
      </c>
      <c r="CL324" s="188">
        <f t="shared" si="314"/>
        <v>0</v>
      </c>
      <c r="CM324" s="188">
        <f t="shared" si="314"/>
        <v>0</v>
      </c>
      <c r="CN324" s="188">
        <f t="shared" si="314"/>
        <v>0</v>
      </c>
      <c r="CO324" s="188">
        <f t="shared" si="314"/>
        <v>0</v>
      </c>
      <c r="CP324" s="188">
        <f t="shared" si="314"/>
        <v>0</v>
      </c>
      <c r="CQ324" s="188">
        <f t="shared" si="314"/>
        <v>0</v>
      </c>
      <c r="CR324" s="188">
        <f t="shared" si="314"/>
        <v>0</v>
      </c>
      <c r="CS324" s="188">
        <f t="shared" si="314"/>
        <v>0</v>
      </c>
      <c r="CT324" s="188">
        <f t="shared" si="314"/>
        <v>0</v>
      </c>
      <c r="CU324" s="188">
        <f t="shared" si="314"/>
        <v>0</v>
      </c>
      <c r="CV324" s="188">
        <f t="shared" si="314"/>
        <v>0</v>
      </c>
      <c r="CW324" s="188">
        <f t="shared" si="314"/>
        <v>0</v>
      </c>
      <c r="CX324" s="188">
        <f t="shared" si="314"/>
        <v>0</v>
      </c>
      <c r="CY324" s="188">
        <f t="shared" si="314"/>
        <v>0</v>
      </c>
      <c r="CZ324" s="188">
        <f t="shared" si="314"/>
        <v>0</v>
      </c>
      <c r="DA324" s="188">
        <f t="shared" si="314"/>
        <v>0</v>
      </c>
      <c r="DB324" s="188">
        <f t="shared" si="314"/>
        <v>0</v>
      </c>
      <c r="DC324" s="188">
        <f t="shared" si="314"/>
        <v>0</v>
      </c>
      <c r="DD324" s="188">
        <f t="shared" si="314"/>
        <v>0</v>
      </c>
      <c r="DE324" s="188">
        <f t="shared" si="314"/>
        <v>0</v>
      </c>
      <c r="DF324" s="188">
        <f t="shared" si="314"/>
        <v>0</v>
      </c>
      <c r="DG324" s="188">
        <f t="shared" si="314"/>
        <v>0</v>
      </c>
      <c r="DH324" s="188">
        <f t="shared" si="314"/>
        <v>0</v>
      </c>
      <c r="DI324" s="188">
        <f t="shared" si="314"/>
        <v>0</v>
      </c>
      <c r="DJ324" s="188">
        <f t="shared" si="314"/>
        <v>0</v>
      </c>
      <c r="DK324" s="188">
        <f t="shared" si="314"/>
        <v>0</v>
      </c>
      <c r="DL324" s="188">
        <f t="shared" si="314"/>
        <v>0</v>
      </c>
      <c r="DM324" s="188">
        <f t="shared" si="314"/>
        <v>0</v>
      </c>
      <c r="DN324" s="188">
        <f t="shared" si="314"/>
        <v>0</v>
      </c>
      <c r="DO324" s="188">
        <f t="shared" si="314"/>
        <v>0</v>
      </c>
      <c r="DP324" s="188">
        <f t="shared" si="314"/>
        <v>0</v>
      </c>
      <c r="DQ324" s="188">
        <f t="shared" si="314"/>
        <v>0</v>
      </c>
      <c r="DR324" s="188">
        <f t="shared" si="314"/>
        <v>0</v>
      </c>
      <c r="DS324" s="188">
        <f t="shared" si="314"/>
        <v>0</v>
      </c>
      <c r="DT324" s="188">
        <f t="shared" si="314"/>
        <v>0</v>
      </c>
      <c r="DU324" s="188">
        <f t="shared" si="314"/>
        <v>0</v>
      </c>
      <c r="DV324" s="188">
        <f t="shared" si="314"/>
        <v>0</v>
      </c>
      <c r="DW324" s="188">
        <f t="shared" si="314"/>
        <v>0</v>
      </c>
      <c r="DX324" s="188">
        <f t="shared" si="314"/>
        <v>0</v>
      </c>
      <c r="DY324" s="188">
        <f t="shared" si="314"/>
        <v>0</v>
      </c>
      <c r="DZ324" s="188">
        <f t="shared" si="314"/>
        <v>0</v>
      </c>
      <c r="EA324" s="188">
        <f t="shared" si="314"/>
        <v>0</v>
      </c>
      <c r="EB324" s="188">
        <f t="shared" si="314"/>
        <v>0</v>
      </c>
      <c r="EC324" s="188">
        <f t="shared" si="314"/>
        <v>0</v>
      </c>
      <c r="ED324" s="188">
        <f t="shared" si="314"/>
        <v>0</v>
      </c>
      <c r="EE324" s="188">
        <f t="shared" si="314"/>
        <v>0</v>
      </c>
      <c r="EF324" s="188">
        <f t="shared" si="314"/>
        <v>0</v>
      </c>
      <c r="EG324" s="188">
        <f t="shared" ref="EG324:FF324" si="315">SUM(EG228:EG230)</f>
        <v>0</v>
      </c>
      <c r="EH324" s="188">
        <f t="shared" si="315"/>
        <v>0</v>
      </c>
      <c r="EI324" s="188">
        <f t="shared" si="315"/>
        <v>0</v>
      </c>
      <c r="EJ324" s="188">
        <f t="shared" si="315"/>
        <v>0</v>
      </c>
      <c r="EK324" s="188">
        <f t="shared" si="315"/>
        <v>0</v>
      </c>
      <c r="EL324" s="188">
        <f t="shared" si="315"/>
        <v>0</v>
      </c>
      <c r="EM324" s="188">
        <f t="shared" si="315"/>
        <v>0</v>
      </c>
      <c r="EN324" s="188">
        <f t="shared" si="315"/>
        <v>0</v>
      </c>
      <c r="EO324" s="188">
        <f t="shared" si="315"/>
        <v>0</v>
      </c>
      <c r="EP324" s="188">
        <f t="shared" si="315"/>
        <v>0</v>
      </c>
      <c r="EQ324" s="188">
        <f t="shared" si="315"/>
        <v>0</v>
      </c>
      <c r="ER324" s="188">
        <f t="shared" si="315"/>
        <v>0</v>
      </c>
      <c r="ES324" s="188">
        <f t="shared" si="315"/>
        <v>0</v>
      </c>
      <c r="ET324" s="188">
        <f t="shared" si="315"/>
        <v>0</v>
      </c>
      <c r="EU324" s="188">
        <f t="shared" si="315"/>
        <v>0</v>
      </c>
      <c r="EV324" s="188">
        <f t="shared" si="315"/>
        <v>0</v>
      </c>
      <c r="EW324" s="188">
        <f t="shared" si="315"/>
        <v>0</v>
      </c>
      <c r="EX324" s="188">
        <f t="shared" si="315"/>
        <v>0</v>
      </c>
      <c r="EY324" s="188">
        <f t="shared" si="315"/>
        <v>0</v>
      </c>
      <c r="EZ324" s="188">
        <f t="shared" si="315"/>
        <v>0</v>
      </c>
      <c r="FA324" s="188">
        <f t="shared" si="315"/>
        <v>0</v>
      </c>
      <c r="FB324" s="188">
        <f t="shared" si="315"/>
        <v>0</v>
      </c>
      <c r="FC324" s="188">
        <f t="shared" si="315"/>
        <v>0</v>
      </c>
      <c r="FD324" s="188">
        <f t="shared" si="315"/>
        <v>0</v>
      </c>
      <c r="FE324" s="188">
        <f t="shared" si="315"/>
        <v>0</v>
      </c>
      <c r="FF324" s="188">
        <f t="shared" si="315"/>
        <v>0</v>
      </c>
      <c r="FG324" s="126"/>
      <c r="FM324" s="5"/>
    </row>
    <row r="325" spans="2:169" s="12" customFormat="1" ht="17.55" customHeight="1">
      <c r="B325" s="22"/>
      <c r="E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  <c r="FG325" s="126"/>
      <c r="FM325" s="5"/>
    </row>
    <row r="326" spans="2:169" s="12" customFormat="1" ht="17.55" customHeight="1">
      <c r="B326" s="22"/>
      <c r="E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  <c r="FG326" s="126"/>
      <c r="FM326" s="5"/>
    </row>
    <row r="327" spans="2:169" s="12" customFormat="1" ht="17.55" customHeight="1">
      <c r="B327" s="22"/>
      <c r="E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126"/>
      <c r="FM327" s="5"/>
    </row>
    <row r="328" spans="2:169" s="12" customFormat="1" ht="17.55" customHeight="1">
      <c r="B328" s="22"/>
      <c r="E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  <c r="FG328" s="126"/>
      <c r="FM328" s="5"/>
    </row>
    <row r="329" spans="2:169" s="12" customFormat="1" ht="17.55" customHeight="1">
      <c r="B329" s="22"/>
      <c r="E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  <c r="FG329" s="126"/>
      <c r="FM329" s="5"/>
    </row>
    <row r="330" spans="2:169" s="12" customFormat="1" ht="17.55" customHeight="1">
      <c r="B330" s="22"/>
      <c r="E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Y330" s="22"/>
      <c r="DZ330" s="22"/>
      <c r="EA330" s="22"/>
      <c r="EB330" s="22"/>
      <c r="EC330" s="22"/>
      <c r="ED330" s="22"/>
      <c r="EE330" s="22"/>
      <c r="EF330" s="22"/>
      <c r="EG330" s="22"/>
      <c r="EH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  <c r="FE330" s="22"/>
      <c r="FF330" s="22"/>
      <c r="FG330" s="126"/>
      <c r="FM330" s="5"/>
    </row>
    <row r="331" spans="2:169" s="12" customFormat="1" ht="17.55" customHeight="1">
      <c r="B331" s="22"/>
      <c r="E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Y331" s="22"/>
      <c r="DZ331" s="22"/>
      <c r="EA331" s="22"/>
      <c r="EB331" s="22"/>
      <c r="EC331" s="22"/>
      <c r="ED331" s="22"/>
      <c r="EE331" s="22"/>
      <c r="EF331" s="22"/>
      <c r="EG331" s="22"/>
      <c r="EH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  <c r="FE331" s="22"/>
      <c r="FF331" s="22"/>
      <c r="FG331" s="126"/>
      <c r="FM331" s="5"/>
    </row>
    <row r="332" spans="2:169" s="12" customFormat="1" ht="17.55" customHeight="1">
      <c r="B332" s="22"/>
      <c r="E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  <c r="FG332" s="126"/>
      <c r="FM332" s="99"/>
    </row>
    <row r="333" spans="2:169" s="12" customFormat="1" ht="17.55" customHeight="1">
      <c r="B333" s="22"/>
      <c r="E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126"/>
      <c r="FM333" s="99"/>
    </row>
    <row r="334" spans="2:169" s="12" customFormat="1" ht="17.55" customHeight="1">
      <c r="B334" s="22"/>
      <c r="E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  <c r="FG334" s="126"/>
      <c r="FM334" s="99"/>
    </row>
    <row r="335" spans="2:169" s="12" customFormat="1" ht="17.55" customHeight="1">
      <c r="B335" s="22"/>
      <c r="E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2"/>
      <c r="DW335" s="22"/>
      <c r="DX335" s="22"/>
      <c r="DY335" s="22"/>
      <c r="DZ335" s="22"/>
      <c r="EA335" s="22"/>
      <c r="EB335" s="22"/>
      <c r="EC335" s="22"/>
      <c r="ED335" s="22"/>
      <c r="EE335" s="22"/>
      <c r="EF335" s="22"/>
      <c r="EG335" s="22"/>
      <c r="EH335" s="22"/>
      <c r="EI335" s="22"/>
      <c r="EJ335" s="22"/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  <c r="FE335" s="22"/>
      <c r="FF335" s="22"/>
      <c r="FG335" s="126"/>
      <c r="FM335" s="99"/>
    </row>
    <row r="336" spans="2:169" s="12" customFormat="1" ht="17.55" customHeight="1">
      <c r="B336" s="22"/>
      <c r="E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2"/>
      <c r="DW336" s="22"/>
      <c r="DX336" s="22"/>
      <c r="DY336" s="22"/>
      <c r="DZ336" s="22"/>
      <c r="EA336" s="22"/>
      <c r="EB336" s="22"/>
      <c r="EC336" s="22"/>
      <c r="ED336" s="22"/>
      <c r="EE336" s="22"/>
      <c r="EF336" s="22"/>
      <c r="EG336" s="22"/>
      <c r="EH336" s="22"/>
      <c r="EI336" s="22"/>
      <c r="EJ336" s="22"/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  <c r="FE336" s="22"/>
      <c r="FF336" s="22"/>
      <c r="FG336" s="126"/>
      <c r="FM336" s="99"/>
    </row>
    <row r="337" spans="2:169" s="12" customFormat="1" ht="17.55" customHeight="1">
      <c r="B337" s="22"/>
      <c r="E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  <c r="FG337" s="126"/>
      <c r="FM337" s="99"/>
    </row>
    <row r="338" spans="2:169" s="12" customFormat="1" ht="17.55" customHeight="1">
      <c r="B338" s="22"/>
      <c r="E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126"/>
      <c r="FM338" s="99"/>
    </row>
    <row r="339" spans="2:169" s="12" customFormat="1" ht="17.55" customHeight="1">
      <c r="B339" s="22"/>
      <c r="E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  <c r="FG339" s="126"/>
      <c r="FM339" s="99"/>
    </row>
    <row r="340" spans="2:169" s="12" customFormat="1" ht="17.55" customHeight="1">
      <c r="B340" s="22"/>
      <c r="E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Y340" s="22"/>
      <c r="DZ340" s="22"/>
      <c r="EA340" s="22"/>
      <c r="EB340" s="22"/>
      <c r="EC340" s="22"/>
      <c r="ED340" s="22"/>
      <c r="EE340" s="22"/>
      <c r="EF340" s="22"/>
      <c r="EG340" s="22"/>
      <c r="EH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  <c r="FE340" s="22"/>
      <c r="FF340" s="22"/>
      <c r="FG340" s="126"/>
      <c r="FM340" s="99"/>
    </row>
    <row r="341" spans="2:169" s="12" customFormat="1" ht="17.55" customHeight="1">
      <c r="B341" s="22"/>
      <c r="E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Y341" s="22"/>
      <c r="DZ341" s="22"/>
      <c r="EA341" s="22"/>
      <c r="EB341" s="22"/>
      <c r="EC341" s="22"/>
      <c r="ED341" s="22"/>
      <c r="EE341" s="22"/>
      <c r="EF341" s="22"/>
      <c r="EG341" s="22"/>
      <c r="EH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  <c r="FE341" s="22"/>
      <c r="FF341" s="22"/>
      <c r="FG341" s="126"/>
      <c r="FM341" s="99"/>
    </row>
    <row r="342" spans="2:169" s="12" customFormat="1" ht="17.55" customHeight="1">
      <c r="B342" s="22"/>
      <c r="E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Y342" s="22"/>
      <c r="DZ342" s="22"/>
      <c r="EA342" s="22"/>
      <c r="EB342" s="22"/>
      <c r="EC342" s="22"/>
      <c r="ED342" s="22"/>
      <c r="EE342" s="22"/>
      <c r="EF342" s="22"/>
      <c r="EG342" s="22"/>
      <c r="EH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  <c r="FE342" s="22"/>
      <c r="FF342" s="22"/>
      <c r="FG342" s="126"/>
      <c r="FM342" s="99"/>
    </row>
    <row r="343" spans="2:169" s="12" customFormat="1" ht="17.55" customHeight="1">
      <c r="B343" s="22"/>
      <c r="E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Y343" s="22"/>
      <c r="DZ343" s="22"/>
      <c r="EA343" s="22"/>
      <c r="EB343" s="22"/>
      <c r="EC343" s="22"/>
      <c r="ED343" s="22"/>
      <c r="EE343" s="22"/>
      <c r="EF343" s="22"/>
      <c r="EG343" s="22"/>
      <c r="EH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  <c r="FE343" s="22"/>
      <c r="FF343" s="22"/>
      <c r="FG343" s="126"/>
      <c r="FM343" s="99"/>
    </row>
    <row r="344" spans="2:169" s="12" customFormat="1" ht="17.55" customHeight="1">
      <c r="B344" s="22"/>
      <c r="E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Y344" s="22"/>
      <c r="DZ344" s="22"/>
      <c r="EA344" s="22"/>
      <c r="EB344" s="22"/>
      <c r="EC344" s="22"/>
      <c r="ED344" s="22"/>
      <c r="EE344" s="22"/>
      <c r="EF344" s="22"/>
      <c r="EG344" s="22"/>
      <c r="EH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  <c r="FE344" s="22"/>
      <c r="FF344" s="22"/>
      <c r="FG344" s="126"/>
      <c r="FM344" s="99"/>
    </row>
    <row r="345" spans="2:169" s="12" customFormat="1" ht="17.55" customHeight="1">
      <c r="B345" s="22"/>
      <c r="E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  <c r="FG345" s="126"/>
      <c r="FM345" s="99"/>
    </row>
    <row r="346" spans="2:169" s="12" customFormat="1" ht="17.55" customHeight="1">
      <c r="B346" s="22"/>
      <c r="E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Y346" s="22"/>
      <c r="DZ346" s="22"/>
      <c r="EA346" s="22"/>
      <c r="EB346" s="22"/>
      <c r="EC346" s="22"/>
      <c r="ED346" s="22"/>
      <c r="EE346" s="22"/>
      <c r="EF346" s="22"/>
      <c r="EG346" s="22"/>
      <c r="EH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  <c r="FE346" s="22"/>
      <c r="FF346" s="22"/>
      <c r="FG346" s="126"/>
      <c r="FM346" s="99"/>
    </row>
    <row r="347" spans="2:169" s="12" customFormat="1" ht="17.55" customHeight="1">
      <c r="B347" s="22"/>
      <c r="E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Y347" s="22"/>
      <c r="DZ347" s="22"/>
      <c r="EA347" s="22"/>
      <c r="EB347" s="22"/>
      <c r="EC347" s="22"/>
      <c r="ED347" s="22"/>
      <c r="EE347" s="22"/>
      <c r="EF347" s="22"/>
      <c r="EG347" s="22"/>
      <c r="EH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/>
      <c r="FC347" s="22"/>
      <c r="FD347" s="22"/>
      <c r="FE347" s="22"/>
      <c r="FF347" s="22"/>
      <c r="FG347" s="126"/>
      <c r="FM347" s="99"/>
    </row>
    <row r="348" spans="2:169" s="12" customFormat="1" ht="17.55" customHeight="1">
      <c r="B348" s="22"/>
      <c r="E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Y348" s="22"/>
      <c r="DZ348" s="22"/>
      <c r="EA348" s="22"/>
      <c r="EB348" s="22"/>
      <c r="EC348" s="22"/>
      <c r="ED348" s="22"/>
      <c r="EE348" s="22"/>
      <c r="EF348" s="22"/>
      <c r="EG348" s="22"/>
      <c r="EH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  <c r="FE348" s="22"/>
      <c r="FF348" s="22"/>
      <c r="FG348" s="126"/>
      <c r="FM348" s="99"/>
    </row>
    <row r="349" spans="2:169" s="12" customFormat="1" ht="17.55" customHeight="1">
      <c r="B349" s="22"/>
      <c r="E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126"/>
      <c r="FM349" s="99"/>
    </row>
    <row r="350" spans="2:169" s="12" customFormat="1" ht="17.55" customHeight="1">
      <c r="B350" s="22"/>
      <c r="E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Y350" s="22"/>
      <c r="DZ350" s="22"/>
      <c r="EA350" s="22"/>
      <c r="EB350" s="22"/>
      <c r="EC350" s="22"/>
      <c r="ED350" s="22"/>
      <c r="EE350" s="22"/>
      <c r="EF350" s="22"/>
      <c r="EG350" s="22"/>
      <c r="EH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  <c r="FE350" s="22"/>
      <c r="FF350" s="22"/>
      <c r="FG350" s="126"/>
      <c r="FM350" s="99"/>
    </row>
    <row r="351" spans="2:169" s="12" customFormat="1" ht="17.55" customHeight="1">
      <c r="B351" s="22"/>
      <c r="E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Y351" s="22"/>
      <c r="DZ351" s="22"/>
      <c r="EA351" s="22"/>
      <c r="EB351" s="22"/>
      <c r="EC351" s="22"/>
      <c r="ED351" s="22"/>
      <c r="EE351" s="22"/>
      <c r="EF351" s="22"/>
      <c r="EG351" s="22"/>
      <c r="EH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  <c r="FE351" s="22"/>
      <c r="FF351" s="22"/>
      <c r="FG351" s="126"/>
      <c r="FM351" s="99"/>
    </row>
    <row r="352" spans="2:169" s="12" customFormat="1" ht="17.55" customHeight="1">
      <c r="B352" s="22"/>
      <c r="E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2"/>
      <c r="DW352" s="22"/>
      <c r="DX352" s="22"/>
      <c r="DY352" s="22"/>
      <c r="DZ352" s="22"/>
      <c r="EA352" s="22"/>
      <c r="EB352" s="22"/>
      <c r="EC352" s="22"/>
      <c r="ED352" s="22"/>
      <c r="EE352" s="22"/>
      <c r="EF352" s="22"/>
      <c r="EG352" s="22"/>
      <c r="EH352" s="22"/>
      <c r="EI352" s="22"/>
      <c r="EJ352" s="22"/>
      <c r="EK352" s="22"/>
      <c r="EL352" s="22"/>
      <c r="EM352" s="22"/>
      <c r="EN352" s="22"/>
      <c r="EO352" s="22"/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  <c r="FE352" s="22"/>
      <c r="FF352" s="22"/>
      <c r="FG352" s="126"/>
      <c r="FM352" s="99"/>
    </row>
    <row r="353" spans="2:169" s="12" customFormat="1" ht="17.55" customHeight="1">
      <c r="B353" s="22"/>
      <c r="E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22"/>
      <c r="EG353" s="22"/>
      <c r="EH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22"/>
      <c r="FG353" s="126"/>
      <c r="FM353" s="99"/>
    </row>
    <row r="354" spans="2:169" s="12" customFormat="1" ht="17.55" customHeight="1">
      <c r="B354" s="22"/>
      <c r="E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Y354" s="22"/>
      <c r="DZ354" s="22"/>
      <c r="EA354" s="22"/>
      <c r="EB354" s="22"/>
      <c r="EC354" s="22"/>
      <c r="ED354" s="22"/>
      <c r="EE354" s="22"/>
      <c r="EF354" s="22"/>
      <c r="EG354" s="22"/>
      <c r="EH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  <c r="FE354" s="22"/>
      <c r="FF354" s="22"/>
      <c r="FG354" s="126"/>
      <c r="FM354" s="99"/>
    </row>
    <row r="355" spans="2:169" s="12" customFormat="1" ht="17.55" customHeight="1">
      <c r="B355" s="22"/>
      <c r="E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Y355" s="22"/>
      <c r="DZ355" s="2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  <c r="FE355" s="22"/>
      <c r="FF355" s="22"/>
      <c r="FG355" s="126"/>
      <c r="FM355" s="99"/>
    </row>
    <row r="356" spans="2:169" s="12" customFormat="1" ht="17.55" customHeight="1">
      <c r="B356" s="22"/>
      <c r="E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  <c r="FE356" s="22"/>
      <c r="FF356" s="22"/>
      <c r="FG356" s="126"/>
      <c r="FM356" s="99"/>
    </row>
    <row r="357" spans="2:169" s="12" customFormat="1" ht="17.55" customHeight="1">
      <c r="B357" s="22"/>
      <c r="E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  <c r="FE357" s="22"/>
      <c r="FF357" s="22"/>
      <c r="FG357" s="126"/>
      <c r="FM357" s="99"/>
    </row>
    <row r="358" spans="2:169" s="12" customFormat="1" ht="17.55" customHeight="1">
      <c r="B358" s="22"/>
      <c r="E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Y358" s="22"/>
      <c r="DZ358" s="2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  <c r="FE358" s="22"/>
      <c r="FF358" s="22"/>
      <c r="FG358" s="126"/>
      <c r="FM358" s="99"/>
    </row>
    <row r="359" spans="2:169" s="12" customFormat="1" ht="17.55" customHeight="1">
      <c r="B359" s="22"/>
      <c r="E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Y359" s="22"/>
      <c r="DZ359" s="22"/>
      <c r="EA359" s="22"/>
      <c r="EB359" s="22"/>
      <c r="EC359" s="22"/>
      <c r="ED359" s="22"/>
      <c r="EE359" s="22"/>
      <c r="EF359" s="22"/>
      <c r="EG359" s="22"/>
      <c r="EH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  <c r="FE359" s="22"/>
      <c r="FF359" s="22"/>
      <c r="FG359" s="126"/>
      <c r="FM359" s="99"/>
    </row>
    <row r="360" spans="2:169" s="12" customFormat="1" ht="17.55" customHeight="1">
      <c r="B360" s="22"/>
      <c r="E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2"/>
      <c r="DW360" s="22"/>
      <c r="DX360" s="22"/>
      <c r="DY360" s="22"/>
      <c r="DZ360" s="22"/>
      <c r="EA360" s="22"/>
      <c r="EB360" s="22"/>
      <c r="EC360" s="22"/>
      <c r="ED360" s="22"/>
      <c r="EE360" s="22"/>
      <c r="EF360" s="22"/>
      <c r="EG360" s="22"/>
      <c r="EH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  <c r="FE360" s="22"/>
      <c r="FF360" s="22"/>
      <c r="FG360" s="126"/>
      <c r="FM360" s="99"/>
    </row>
    <row r="361" spans="2:169" s="12" customFormat="1" ht="17.55" customHeight="1">
      <c r="B361" s="22"/>
      <c r="E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Y361" s="22"/>
      <c r="DZ361" s="22"/>
      <c r="EA361" s="22"/>
      <c r="EB361" s="22"/>
      <c r="EC361" s="22"/>
      <c r="ED361" s="22"/>
      <c r="EE361" s="22"/>
      <c r="EF361" s="22"/>
      <c r="EG361" s="22"/>
      <c r="EH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  <c r="FE361" s="22"/>
      <c r="FF361" s="22"/>
      <c r="FG361" s="126"/>
      <c r="FM361" s="99"/>
    </row>
    <row r="362" spans="2:169" s="12" customFormat="1" ht="17.55" customHeight="1">
      <c r="B362" s="22"/>
      <c r="E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Y362" s="22"/>
      <c r="DZ362" s="22"/>
      <c r="EA362" s="22"/>
      <c r="EB362" s="22"/>
      <c r="EC362" s="22"/>
      <c r="ED362" s="22"/>
      <c r="EE362" s="22"/>
      <c r="EF362" s="22"/>
      <c r="EG362" s="22"/>
      <c r="EH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  <c r="FE362" s="22"/>
      <c r="FF362" s="22"/>
      <c r="FG362" s="126"/>
      <c r="FM362" s="99"/>
    </row>
    <row r="363" spans="2:169" s="12" customFormat="1" ht="17.55" customHeight="1">
      <c r="B363" s="22"/>
      <c r="E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/>
      <c r="DW363" s="22"/>
      <c r="DX363" s="22"/>
      <c r="DY363" s="22"/>
      <c r="DZ363" s="22"/>
      <c r="EA363" s="22"/>
      <c r="EB363" s="22"/>
      <c r="EC363" s="22"/>
      <c r="ED363" s="22"/>
      <c r="EE363" s="22"/>
      <c r="EF363" s="22"/>
      <c r="EG363" s="22"/>
      <c r="EH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  <c r="FE363" s="22"/>
      <c r="FF363" s="22"/>
      <c r="FG363" s="126"/>
      <c r="FM363" s="99"/>
    </row>
    <row r="364" spans="2:169" s="12" customFormat="1" ht="17.55" customHeight="1">
      <c r="B364" s="22"/>
      <c r="E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Y364" s="22"/>
      <c r="DZ364" s="22"/>
      <c r="EA364" s="22"/>
      <c r="EB364" s="22"/>
      <c r="EC364" s="22"/>
      <c r="ED364" s="22"/>
      <c r="EE364" s="22"/>
      <c r="EF364" s="22"/>
      <c r="EG364" s="22"/>
      <c r="EH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/>
      <c r="FC364" s="22"/>
      <c r="FD364" s="22"/>
      <c r="FE364" s="22"/>
      <c r="FF364" s="22"/>
      <c r="FG364" s="126"/>
      <c r="FM364" s="99"/>
    </row>
    <row r="365" spans="2:169" s="12" customFormat="1" ht="17.55" customHeight="1">
      <c r="B365" s="22"/>
      <c r="E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Y365" s="22"/>
      <c r="DZ365" s="22"/>
      <c r="EA365" s="22"/>
      <c r="EB365" s="22"/>
      <c r="EC365" s="22"/>
      <c r="ED365" s="22"/>
      <c r="EE365" s="22"/>
      <c r="EF365" s="22"/>
      <c r="EG365" s="22"/>
      <c r="EH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  <c r="FE365" s="22"/>
      <c r="FF365" s="22"/>
      <c r="FG365" s="126"/>
      <c r="FM365" s="99"/>
    </row>
    <row r="366" spans="2:169" s="12" customFormat="1" ht="17.55" customHeight="1">
      <c r="B366" s="22"/>
      <c r="E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  <c r="FE366" s="22"/>
      <c r="FF366" s="22"/>
      <c r="FG366" s="126"/>
      <c r="FM366" s="99"/>
    </row>
    <row r="367" spans="2:169" s="12" customFormat="1" ht="17.55" customHeight="1">
      <c r="B367" s="22"/>
      <c r="E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22"/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  <c r="FE367" s="22"/>
      <c r="FF367" s="22"/>
      <c r="FG367" s="126"/>
      <c r="FM367" s="99"/>
    </row>
    <row r="368" spans="2:169" s="12" customFormat="1" ht="17.55" customHeight="1">
      <c r="B368" s="22"/>
      <c r="E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  <c r="FG368" s="126"/>
      <c r="FM368" s="99"/>
    </row>
    <row r="369" spans="2:169" s="12" customFormat="1" ht="17.55" customHeight="1">
      <c r="B369" s="22"/>
      <c r="E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Y369" s="22"/>
      <c r="DZ369" s="22"/>
      <c r="EA369" s="22"/>
      <c r="EB369" s="22"/>
      <c r="EC369" s="22"/>
      <c r="ED369" s="22"/>
      <c r="EE369" s="22"/>
      <c r="EF369" s="22"/>
      <c r="EG369" s="22"/>
      <c r="EH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  <c r="FE369" s="22"/>
      <c r="FF369" s="22"/>
      <c r="FG369" s="126"/>
      <c r="FM369" s="99"/>
    </row>
    <row r="370" spans="2:169" s="12" customFormat="1" ht="17.55" customHeight="1">
      <c r="B370" s="22"/>
      <c r="E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Y370" s="22"/>
      <c r="DZ370" s="22"/>
      <c r="EA370" s="22"/>
      <c r="EB370" s="22"/>
      <c r="EC370" s="22"/>
      <c r="ED370" s="22"/>
      <c r="EE370" s="22"/>
      <c r="EF370" s="22"/>
      <c r="EG370" s="22"/>
      <c r="EH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  <c r="FE370" s="22"/>
      <c r="FF370" s="22"/>
      <c r="FG370" s="126"/>
      <c r="FM370" s="99"/>
    </row>
    <row r="371" spans="2:169" s="12" customFormat="1" ht="17.55" customHeight="1">
      <c r="B371" s="22"/>
      <c r="E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Y371" s="22"/>
      <c r="DZ371" s="22"/>
      <c r="EA371" s="22"/>
      <c r="EB371" s="22"/>
      <c r="EC371" s="22"/>
      <c r="ED371" s="22"/>
      <c r="EE371" s="22"/>
      <c r="EF371" s="22"/>
      <c r="EG371" s="22"/>
      <c r="EH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  <c r="FE371" s="22"/>
      <c r="FF371" s="22"/>
      <c r="FG371" s="126"/>
      <c r="FM371" s="99"/>
    </row>
    <row r="372" spans="2:169" s="12" customFormat="1" ht="17.55" customHeight="1">
      <c r="B372" s="22"/>
      <c r="E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Y372" s="22"/>
      <c r="DZ372" s="22"/>
      <c r="EA372" s="22"/>
      <c r="EB372" s="22"/>
      <c r="EC372" s="22"/>
      <c r="ED372" s="22"/>
      <c r="EE372" s="22"/>
      <c r="EF372" s="22"/>
      <c r="EG372" s="22"/>
      <c r="EH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  <c r="FE372" s="22"/>
      <c r="FF372" s="22"/>
      <c r="FG372" s="126"/>
      <c r="FM372" s="99"/>
    </row>
    <row r="373" spans="2:169" s="12" customFormat="1" ht="17.55" customHeight="1">
      <c r="B373" s="22"/>
      <c r="E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Y373" s="22"/>
      <c r="DZ373" s="22"/>
      <c r="EA373" s="22"/>
      <c r="EB373" s="22"/>
      <c r="EC373" s="22"/>
      <c r="ED373" s="22"/>
      <c r="EE373" s="22"/>
      <c r="EF373" s="22"/>
      <c r="EG373" s="22"/>
      <c r="EH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  <c r="FE373" s="22"/>
      <c r="FF373" s="22"/>
      <c r="FG373" s="126"/>
      <c r="FM373" s="99"/>
    </row>
    <row r="374" spans="2:169" s="12" customFormat="1" ht="17.55" customHeight="1">
      <c r="B374" s="22"/>
      <c r="E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  <c r="FG374" s="126"/>
      <c r="FM374" s="99"/>
    </row>
    <row r="375" spans="2:169" s="12" customFormat="1" ht="17.55" customHeight="1">
      <c r="B375" s="22"/>
      <c r="E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126"/>
      <c r="FM375" s="99"/>
    </row>
    <row r="376" spans="2:169" s="12" customFormat="1" ht="17.55" customHeight="1">
      <c r="B376" s="22"/>
      <c r="E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  <c r="FG376" s="126"/>
      <c r="FM376" s="99"/>
    </row>
    <row r="377" spans="2:169" s="12" customFormat="1" ht="17.55" customHeight="1">
      <c r="B377" s="22"/>
      <c r="E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Y377" s="22"/>
      <c r="DZ377" s="22"/>
      <c r="EA377" s="22"/>
      <c r="EB377" s="22"/>
      <c r="EC377" s="22"/>
      <c r="ED377" s="22"/>
      <c r="EE377" s="22"/>
      <c r="EF377" s="22"/>
      <c r="EG377" s="22"/>
      <c r="EH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  <c r="FE377" s="22"/>
      <c r="FF377" s="22"/>
      <c r="FG377" s="126"/>
      <c r="FM377" s="99"/>
    </row>
    <row r="378" spans="2:169" s="12" customFormat="1" ht="17.55" customHeight="1">
      <c r="B378" s="22"/>
      <c r="E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2"/>
      <c r="DW378" s="22"/>
      <c r="DX378" s="22"/>
      <c r="DY378" s="22"/>
      <c r="DZ378" s="22"/>
      <c r="EA378" s="22"/>
      <c r="EB378" s="22"/>
      <c r="EC378" s="22"/>
      <c r="ED378" s="22"/>
      <c r="EE378" s="22"/>
      <c r="EF378" s="22"/>
      <c r="EG378" s="22"/>
      <c r="EH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  <c r="FE378" s="22"/>
      <c r="FF378" s="22"/>
      <c r="FG378" s="126"/>
      <c r="FM378" s="99"/>
    </row>
    <row r="379" spans="2:169" s="12" customFormat="1" ht="17.55" customHeight="1">
      <c r="B379" s="22"/>
      <c r="E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Y379" s="22"/>
      <c r="DZ379" s="22"/>
      <c r="EA379" s="22"/>
      <c r="EB379" s="22"/>
      <c r="EC379" s="22"/>
      <c r="ED379" s="22"/>
      <c r="EE379" s="22"/>
      <c r="EF379" s="22"/>
      <c r="EG379" s="22"/>
      <c r="EH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  <c r="FE379" s="22"/>
      <c r="FF379" s="22"/>
      <c r="FG379" s="126"/>
      <c r="FM379" s="99"/>
    </row>
    <row r="380" spans="2:169" s="12" customFormat="1" ht="17.55" customHeight="1">
      <c r="B380" s="22"/>
      <c r="E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  <c r="FG380" s="126"/>
      <c r="FM380" s="99"/>
    </row>
    <row r="381" spans="2:169" s="12" customFormat="1" ht="17.55" customHeight="1">
      <c r="B381" s="22"/>
      <c r="E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  <c r="FG381" s="126"/>
      <c r="FM381" s="99"/>
    </row>
    <row r="382" spans="2:169" s="12" customFormat="1" ht="17.55" customHeight="1">
      <c r="B382" s="22"/>
      <c r="E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  <c r="FG382" s="126"/>
      <c r="FM382" s="99"/>
    </row>
    <row r="383" spans="2:169" s="12" customFormat="1" ht="17.55" customHeight="1">
      <c r="B383" s="22"/>
      <c r="E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  <c r="FG383" s="126"/>
      <c r="FM383" s="99"/>
    </row>
    <row r="384" spans="2:169" s="12" customFormat="1" ht="17.55" customHeight="1">
      <c r="B384" s="22"/>
      <c r="E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/>
      <c r="DR384" s="22"/>
      <c r="DS384" s="22"/>
      <c r="DT384" s="22"/>
      <c r="DU384" s="22"/>
      <c r="DV384" s="22"/>
      <c r="DW384" s="22"/>
      <c r="DX384" s="22"/>
      <c r="DY384" s="22"/>
      <c r="DZ384" s="22"/>
      <c r="EA384" s="22"/>
      <c r="EB384" s="22"/>
      <c r="EC384" s="22"/>
      <c r="ED384" s="22"/>
      <c r="EE384" s="22"/>
      <c r="EF384" s="22"/>
      <c r="EG384" s="22"/>
      <c r="EH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  <c r="FE384" s="22"/>
      <c r="FF384" s="22"/>
      <c r="FG384" s="126"/>
      <c r="FM384" s="99"/>
    </row>
    <row r="385" spans="2:169" s="12" customFormat="1" ht="17.55" customHeight="1">
      <c r="B385" s="22"/>
      <c r="E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Y385" s="22"/>
      <c r="DZ385" s="22"/>
      <c r="EA385" s="22"/>
      <c r="EB385" s="22"/>
      <c r="EC385" s="22"/>
      <c r="ED385" s="22"/>
      <c r="EE385" s="22"/>
      <c r="EF385" s="22"/>
      <c r="EG385" s="22"/>
      <c r="EH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  <c r="FE385" s="22"/>
      <c r="FF385" s="22"/>
      <c r="FG385" s="126"/>
      <c r="FM385" s="99"/>
    </row>
    <row r="386" spans="2:169" s="12" customFormat="1" ht="17.55" customHeight="1">
      <c r="B386" s="22"/>
      <c r="E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/>
      <c r="DM386" s="22"/>
      <c r="DN386" s="22"/>
      <c r="DO386" s="22"/>
      <c r="DP386" s="22"/>
      <c r="DQ386" s="22"/>
      <c r="DR386" s="22"/>
      <c r="DS386" s="22"/>
      <c r="DT386" s="22"/>
      <c r="DU386" s="22"/>
      <c r="DV386" s="22"/>
      <c r="DW386" s="22"/>
      <c r="DX386" s="22"/>
      <c r="DY386" s="22"/>
      <c r="DZ386" s="22"/>
      <c r="EA386" s="22"/>
      <c r="EB386" s="22"/>
      <c r="EC386" s="22"/>
      <c r="ED386" s="22"/>
      <c r="EE386" s="22"/>
      <c r="EF386" s="22"/>
      <c r="EG386" s="22"/>
      <c r="EH386" s="22"/>
      <c r="EI386" s="22"/>
      <c r="EJ386" s="22"/>
      <c r="EK386" s="22"/>
      <c r="EL386" s="22"/>
      <c r="EM386" s="22"/>
      <c r="EN386" s="22"/>
      <c r="EO386" s="22"/>
      <c r="EP386" s="22"/>
      <c r="EQ386" s="22"/>
      <c r="ER386" s="22"/>
      <c r="ES386" s="22"/>
      <c r="ET386" s="22"/>
      <c r="EU386" s="22"/>
      <c r="EV386" s="22"/>
      <c r="EW386" s="22"/>
      <c r="EX386" s="22"/>
      <c r="EY386" s="22"/>
      <c r="EZ386" s="22"/>
      <c r="FA386" s="22"/>
      <c r="FB386" s="22"/>
      <c r="FC386" s="22"/>
      <c r="FD386" s="22"/>
      <c r="FE386" s="22"/>
      <c r="FF386" s="22"/>
      <c r="FG386" s="126"/>
      <c r="FM386" s="99"/>
    </row>
    <row r="387" spans="2:169" s="12" customFormat="1" ht="17.55" customHeight="1">
      <c r="B387" s="22"/>
      <c r="E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  <c r="FE387" s="22"/>
      <c r="FF387" s="22"/>
      <c r="FG387" s="126"/>
      <c r="FM387" s="99"/>
    </row>
    <row r="388" spans="2:169" s="12" customFormat="1" ht="17.55" customHeight="1">
      <c r="B388" s="22"/>
      <c r="E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/>
      <c r="DV388" s="22"/>
      <c r="DW388" s="22"/>
      <c r="DX388" s="22"/>
      <c r="DY388" s="22"/>
      <c r="DZ388" s="22"/>
      <c r="EA388" s="22"/>
      <c r="EB388" s="22"/>
      <c r="EC388" s="22"/>
      <c r="ED388" s="22"/>
      <c r="EE388" s="22"/>
      <c r="EF388" s="22"/>
      <c r="EG388" s="22"/>
      <c r="EH388" s="22"/>
      <c r="EI388" s="22"/>
      <c r="EJ388" s="22"/>
      <c r="EK388" s="22"/>
      <c r="EL388" s="22"/>
      <c r="EM388" s="22"/>
      <c r="EN388" s="22"/>
      <c r="EO388" s="22"/>
      <c r="EP388" s="22"/>
      <c r="EQ388" s="22"/>
      <c r="ER388" s="22"/>
      <c r="ES388" s="22"/>
      <c r="ET388" s="22"/>
      <c r="EU388" s="22"/>
      <c r="EV388" s="22"/>
      <c r="EW388" s="22"/>
      <c r="EX388" s="22"/>
      <c r="EY388" s="22"/>
      <c r="EZ388" s="22"/>
      <c r="FA388" s="22"/>
      <c r="FB388" s="22"/>
      <c r="FC388" s="22"/>
      <c r="FD388" s="22"/>
      <c r="FE388" s="22"/>
      <c r="FF388" s="22"/>
      <c r="FG388" s="126"/>
      <c r="FM388" s="99"/>
    </row>
    <row r="389" spans="2:169" s="12" customFormat="1" ht="17.55" customHeight="1">
      <c r="B389" s="22"/>
      <c r="E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/>
      <c r="DV389" s="22"/>
      <c r="DW389" s="22"/>
      <c r="DX389" s="22"/>
      <c r="DY389" s="22"/>
      <c r="DZ389" s="22"/>
      <c r="EA389" s="22"/>
      <c r="EB389" s="22"/>
      <c r="EC389" s="22"/>
      <c r="ED389" s="22"/>
      <c r="EE389" s="22"/>
      <c r="EF389" s="22"/>
      <c r="EG389" s="22"/>
      <c r="EH389" s="22"/>
      <c r="EI389" s="22"/>
      <c r="EJ389" s="22"/>
      <c r="EK389" s="2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  <c r="EW389" s="22"/>
      <c r="EX389" s="22"/>
      <c r="EY389" s="22"/>
      <c r="EZ389" s="22"/>
      <c r="FA389" s="22"/>
      <c r="FB389" s="22"/>
      <c r="FC389" s="22"/>
      <c r="FD389" s="22"/>
      <c r="FE389" s="22"/>
      <c r="FF389" s="22"/>
      <c r="FG389" s="126"/>
      <c r="FM389" s="99"/>
    </row>
    <row r="390" spans="2:169" s="12" customFormat="1" ht="17.55" customHeight="1">
      <c r="B390" s="22"/>
      <c r="E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/>
      <c r="DL390" s="22"/>
      <c r="DM390" s="22"/>
      <c r="DN390" s="22"/>
      <c r="DO390" s="22"/>
      <c r="DP390" s="22"/>
      <c r="DQ390" s="22"/>
      <c r="DR390" s="22"/>
      <c r="DS390" s="22"/>
      <c r="DT390" s="22"/>
      <c r="DU390" s="22"/>
      <c r="DV390" s="22"/>
      <c r="DW390" s="22"/>
      <c r="DX390" s="22"/>
      <c r="DY390" s="22"/>
      <c r="DZ390" s="22"/>
      <c r="EA390" s="22"/>
      <c r="EB390" s="22"/>
      <c r="EC390" s="22"/>
      <c r="ED390" s="22"/>
      <c r="EE390" s="22"/>
      <c r="EF390" s="22"/>
      <c r="EG390" s="22"/>
      <c r="EH390" s="22"/>
      <c r="EI390" s="22"/>
      <c r="EJ390" s="22"/>
      <c r="EK390" s="2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  <c r="EW390" s="22"/>
      <c r="EX390" s="22"/>
      <c r="EY390" s="22"/>
      <c r="EZ390" s="22"/>
      <c r="FA390" s="22"/>
      <c r="FB390" s="22"/>
      <c r="FC390" s="22"/>
      <c r="FD390" s="22"/>
      <c r="FE390" s="22"/>
      <c r="FF390" s="22"/>
      <c r="FG390" s="126"/>
      <c r="FM390" s="99"/>
    </row>
    <row r="391" spans="2:169" s="12" customFormat="1" ht="17.55" customHeight="1">
      <c r="B391" s="22"/>
      <c r="E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  <c r="DL391" s="22"/>
      <c r="DM391" s="22"/>
      <c r="DN391" s="22"/>
      <c r="DO391" s="22"/>
      <c r="DP391" s="22"/>
      <c r="DQ391" s="22"/>
      <c r="DR391" s="22"/>
      <c r="DS391" s="22"/>
      <c r="DT391" s="22"/>
      <c r="DU391" s="22"/>
      <c r="DV391" s="22"/>
      <c r="DW391" s="22"/>
      <c r="DX391" s="22"/>
      <c r="DY391" s="22"/>
      <c r="DZ391" s="22"/>
      <c r="EA391" s="22"/>
      <c r="EB391" s="22"/>
      <c r="EC391" s="22"/>
      <c r="ED391" s="22"/>
      <c r="EE391" s="22"/>
      <c r="EF391" s="22"/>
      <c r="EG391" s="22"/>
      <c r="EH391" s="22"/>
      <c r="EI391" s="22"/>
      <c r="EJ391" s="22"/>
      <c r="EK391" s="22"/>
      <c r="EL391" s="22"/>
      <c r="EM391" s="22"/>
      <c r="EN391" s="22"/>
      <c r="EO391" s="22"/>
      <c r="EP391" s="22"/>
      <c r="EQ391" s="22"/>
      <c r="ER391" s="22"/>
      <c r="ES391" s="22"/>
      <c r="ET391" s="22"/>
      <c r="EU391" s="22"/>
      <c r="EV391" s="22"/>
      <c r="EW391" s="22"/>
      <c r="EX391" s="22"/>
      <c r="EY391" s="22"/>
      <c r="EZ391" s="22"/>
      <c r="FA391" s="22"/>
      <c r="FB391" s="22"/>
      <c r="FC391" s="22"/>
      <c r="FD391" s="22"/>
      <c r="FE391" s="22"/>
      <c r="FF391" s="22"/>
      <c r="FG391" s="126"/>
      <c r="FM391" s="99"/>
    </row>
    <row r="392" spans="2:169" s="12" customFormat="1" ht="17.55" customHeight="1">
      <c r="B392" s="22"/>
      <c r="E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  <c r="DL392" s="22"/>
      <c r="DM392" s="22"/>
      <c r="DN392" s="22"/>
      <c r="DO392" s="22"/>
      <c r="DP392" s="22"/>
      <c r="DQ392" s="22"/>
      <c r="DR392" s="22"/>
      <c r="DS392" s="22"/>
      <c r="DT392" s="22"/>
      <c r="DU392" s="22"/>
      <c r="DV392" s="22"/>
      <c r="DW392" s="22"/>
      <c r="DX392" s="22"/>
      <c r="DY392" s="22"/>
      <c r="DZ392" s="22"/>
      <c r="EA392" s="22"/>
      <c r="EB392" s="22"/>
      <c r="EC392" s="22"/>
      <c r="ED392" s="22"/>
      <c r="EE392" s="22"/>
      <c r="EF392" s="22"/>
      <c r="EG392" s="22"/>
      <c r="EH392" s="22"/>
      <c r="EI392" s="22"/>
      <c r="EJ392" s="22"/>
      <c r="EK392" s="22"/>
      <c r="EL392" s="22"/>
      <c r="EM392" s="22"/>
      <c r="EN392" s="22"/>
      <c r="EO392" s="22"/>
      <c r="EP392" s="22"/>
      <c r="EQ392" s="22"/>
      <c r="ER392" s="22"/>
      <c r="ES392" s="22"/>
      <c r="ET392" s="22"/>
      <c r="EU392" s="22"/>
      <c r="EV392" s="22"/>
      <c r="EW392" s="22"/>
      <c r="EX392" s="22"/>
      <c r="EY392" s="22"/>
      <c r="EZ392" s="22"/>
      <c r="FA392" s="22"/>
      <c r="FB392" s="22"/>
      <c r="FC392" s="22"/>
      <c r="FD392" s="22"/>
      <c r="FE392" s="22"/>
      <c r="FF392" s="22"/>
      <c r="FG392" s="126"/>
      <c r="FM392" s="99"/>
    </row>
    <row r="393" spans="2:169" s="12" customFormat="1" ht="17.55" customHeight="1">
      <c r="B393" s="22"/>
      <c r="E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  <c r="DL393" s="22"/>
      <c r="DM393" s="22"/>
      <c r="DN393" s="22"/>
      <c r="DO393" s="22"/>
      <c r="DP393" s="22"/>
      <c r="DQ393" s="22"/>
      <c r="DR393" s="22"/>
      <c r="DS393" s="22"/>
      <c r="DT393" s="22"/>
      <c r="DU393" s="22"/>
      <c r="DV393" s="22"/>
      <c r="DW393" s="22"/>
      <c r="DX393" s="22"/>
      <c r="DY393" s="22"/>
      <c r="DZ393" s="22"/>
      <c r="EA393" s="22"/>
      <c r="EB393" s="22"/>
      <c r="EC393" s="22"/>
      <c r="ED393" s="22"/>
      <c r="EE393" s="22"/>
      <c r="EF393" s="22"/>
      <c r="EG393" s="22"/>
      <c r="EH393" s="22"/>
      <c r="EI393" s="22"/>
      <c r="EJ393" s="22"/>
      <c r="EK393" s="22"/>
      <c r="EL393" s="22"/>
      <c r="EM393" s="22"/>
      <c r="EN393" s="22"/>
      <c r="EO393" s="22"/>
      <c r="EP393" s="22"/>
      <c r="EQ393" s="22"/>
      <c r="ER393" s="22"/>
      <c r="ES393" s="22"/>
      <c r="ET393" s="22"/>
      <c r="EU393" s="22"/>
      <c r="EV393" s="22"/>
      <c r="EW393" s="22"/>
      <c r="EX393" s="22"/>
      <c r="EY393" s="22"/>
      <c r="EZ393" s="22"/>
      <c r="FA393" s="22"/>
      <c r="FB393" s="22"/>
      <c r="FC393" s="22"/>
      <c r="FD393" s="22"/>
      <c r="FE393" s="22"/>
      <c r="FF393" s="22"/>
      <c r="FG393" s="126"/>
      <c r="FM393" s="99"/>
    </row>
    <row r="394" spans="2:169" s="12" customFormat="1" ht="17.55" customHeight="1">
      <c r="B394" s="22"/>
      <c r="E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  <c r="DL394" s="22"/>
      <c r="DM394" s="22"/>
      <c r="DN394" s="22"/>
      <c r="DO394" s="22"/>
      <c r="DP394" s="22"/>
      <c r="DQ394" s="22"/>
      <c r="DR394" s="22"/>
      <c r="DS394" s="22"/>
      <c r="DT394" s="22"/>
      <c r="DU394" s="22"/>
      <c r="DV394" s="22"/>
      <c r="DW394" s="22"/>
      <c r="DX394" s="22"/>
      <c r="DY394" s="22"/>
      <c r="DZ394" s="22"/>
      <c r="EA394" s="22"/>
      <c r="EB394" s="22"/>
      <c r="EC394" s="22"/>
      <c r="ED394" s="22"/>
      <c r="EE394" s="22"/>
      <c r="EF394" s="22"/>
      <c r="EG394" s="22"/>
      <c r="EH394" s="22"/>
      <c r="EI394" s="22"/>
      <c r="EJ394" s="22"/>
      <c r="EK394" s="22"/>
      <c r="EL394" s="22"/>
      <c r="EM394" s="22"/>
      <c r="EN394" s="22"/>
      <c r="EO394" s="22"/>
      <c r="EP394" s="22"/>
      <c r="EQ394" s="22"/>
      <c r="ER394" s="22"/>
      <c r="ES394" s="22"/>
      <c r="ET394" s="22"/>
      <c r="EU394" s="22"/>
      <c r="EV394" s="22"/>
      <c r="EW394" s="22"/>
      <c r="EX394" s="22"/>
      <c r="EY394" s="22"/>
      <c r="EZ394" s="22"/>
      <c r="FA394" s="22"/>
      <c r="FB394" s="22"/>
      <c r="FC394" s="22"/>
      <c r="FD394" s="22"/>
      <c r="FE394" s="22"/>
      <c r="FF394" s="22"/>
      <c r="FG394" s="126"/>
      <c r="FM394" s="99"/>
    </row>
    <row r="395" spans="2:169" s="12" customFormat="1" ht="17.55" customHeight="1">
      <c r="B395" s="22"/>
      <c r="E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  <c r="DL395" s="22"/>
      <c r="DM395" s="22"/>
      <c r="DN395" s="22"/>
      <c r="DO395" s="22"/>
      <c r="DP395" s="22"/>
      <c r="DQ395" s="22"/>
      <c r="DR395" s="22"/>
      <c r="DS395" s="22"/>
      <c r="DT395" s="22"/>
      <c r="DU395" s="22"/>
      <c r="DV395" s="22"/>
      <c r="DW395" s="22"/>
      <c r="DX395" s="22"/>
      <c r="DY395" s="22"/>
      <c r="DZ395" s="22"/>
      <c r="EA395" s="22"/>
      <c r="EB395" s="22"/>
      <c r="EC395" s="22"/>
      <c r="ED395" s="22"/>
      <c r="EE395" s="22"/>
      <c r="EF395" s="22"/>
      <c r="EG395" s="22"/>
      <c r="EH395" s="22"/>
      <c r="EI395" s="22"/>
      <c r="EJ395" s="22"/>
      <c r="EK395" s="22"/>
      <c r="EL395" s="22"/>
      <c r="EM395" s="22"/>
      <c r="EN395" s="22"/>
      <c r="EO395" s="22"/>
      <c r="EP395" s="22"/>
      <c r="EQ395" s="22"/>
      <c r="ER395" s="22"/>
      <c r="ES395" s="22"/>
      <c r="ET395" s="22"/>
      <c r="EU395" s="22"/>
      <c r="EV395" s="22"/>
      <c r="EW395" s="22"/>
      <c r="EX395" s="22"/>
      <c r="EY395" s="22"/>
      <c r="EZ395" s="22"/>
      <c r="FA395" s="22"/>
      <c r="FB395" s="22"/>
      <c r="FC395" s="22"/>
      <c r="FD395" s="22"/>
      <c r="FE395" s="22"/>
      <c r="FF395" s="22"/>
      <c r="FG395" s="126"/>
      <c r="FM395" s="99"/>
    </row>
    <row r="396" spans="2:169" s="12" customFormat="1" ht="17.55" customHeight="1">
      <c r="B396" s="22"/>
      <c r="E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Y396" s="22"/>
      <c r="DZ396" s="22"/>
      <c r="EA396" s="22"/>
      <c r="EB396" s="22"/>
      <c r="EC396" s="22"/>
      <c r="ED396" s="22"/>
      <c r="EE396" s="22"/>
      <c r="EF396" s="22"/>
      <c r="EG396" s="22"/>
      <c r="EH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  <c r="EZ396" s="22"/>
      <c r="FA396" s="22"/>
      <c r="FB396" s="22"/>
      <c r="FC396" s="22"/>
      <c r="FD396" s="22"/>
      <c r="FE396" s="22"/>
      <c r="FF396" s="22"/>
      <c r="FG396" s="126"/>
      <c r="FM396" s="99"/>
    </row>
    <row r="397" spans="2:169" s="12" customFormat="1" ht="17.55" customHeight="1">
      <c r="B397" s="22"/>
      <c r="E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  <c r="DL397" s="22"/>
      <c r="DM397" s="22"/>
      <c r="DN397" s="22"/>
      <c r="DO397" s="22"/>
      <c r="DP397" s="22"/>
      <c r="DQ397" s="22"/>
      <c r="DR397" s="22"/>
      <c r="DS397" s="22"/>
      <c r="DT397" s="22"/>
      <c r="DU397" s="22"/>
      <c r="DV397" s="22"/>
      <c r="DW397" s="22"/>
      <c r="DX397" s="22"/>
      <c r="DY397" s="22"/>
      <c r="DZ397" s="22"/>
      <c r="EA397" s="22"/>
      <c r="EB397" s="22"/>
      <c r="EC397" s="22"/>
      <c r="ED397" s="22"/>
      <c r="EE397" s="22"/>
      <c r="EF397" s="22"/>
      <c r="EG397" s="22"/>
      <c r="EH397" s="22"/>
      <c r="EI397" s="22"/>
      <c r="EJ397" s="22"/>
      <c r="EK397" s="22"/>
      <c r="EL397" s="22"/>
      <c r="EM397" s="22"/>
      <c r="EN397" s="22"/>
      <c r="EO397" s="22"/>
      <c r="EP397" s="22"/>
      <c r="EQ397" s="22"/>
      <c r="ER397" s="22"/>
      <c r="ES397" s="22"/>
      <c r="ET397" s="22"/>
      <c r="EU397" s="22"/>
      <c r="EV397" s="22"/>
      <c r="EW397" s="22"/>
      <c r="EX397" s="22"/>
      <c r="EY397" s="22"/>
      <c r="EZ397" s="22"/>
      <c r="FA397" s="22"/>
      <c r="FB397" s="22"/>
      <c r="FC397" s="22"/>
      <c r="FD397" s="22"/>
      <c r="FE397" s="22"/>
      <c r="FF397" s="22"/>
      <c r="FG397" s="126"/>
      <c r="FM397" s="99"/>
    </row>
    <row r="398" spans="2:169" s="12" customFormat="1" ht="17.55" customHeight="1">
      <c r="B398" s="22"/>
      <c r="E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  <c r="DL398" s="22"/>
      <c r="DM398" s="22"/>
      <c r="DN398" s="22"/>
      <c r="DO398" s="22"/>
      <c r="DP398" s="22"/>
      <c r="DQ398" s="22"/>
      <c r="DR398" s="22"/>
      <c r="DS398" s="22"/>
      <c r="DT398" s="22"/>
      <c r="DU398" s="22"/>
      <c r="DV398" s="22"/>
      <c r="DW398" s="22"/>
      <c r="DX398" s="22"/>
      <c r="DY398" s="22"/>
      <c r="DZ398" s="22"/>
      <c r="EA398" s="22"/>
      <c r="EB398" s="22"/>
      <c r="EC398" s="22"/>
      <c r="ED398" s="22"/>
      <c r="EE398" s="22"/>
      <c r="EF398" s="22"/>
      <c r="EG398" s="22"/>
      <c r="EH398" s="22"/>
      <c r="EI398" s="22"/>
      <c r="EJ398" s="22"/>
      <c r="EK398" s="22"/>
      <c r="EL398" s="22"/>
      <c r="EM398" s="22"/>
      <c r="EN398" s="22"/>
      <c r="EO398" s="22"/>
      <c r="EP398" s="22"/>
      <c r="EQ398" s="22"/>
      <c r="ER398" s="22"/>
      <c r="ES398" s="22"/>
      <c r="ET398" s="22"/>
      <c r="EU398" s="22"/>
      <c r="EV398" s="22"/>
      <c r="EW398" s="22"/>
      <c r="EX398" s="22"/>
      <c r="EY398" s="22"/>
      <c r="EZ398" s="22"/>
      <c r="FA398" s="22"/>
      <c r="FB398" s="22"/>
      <c r="FC398" s="22"/>
      <c r="FD398" s="22"/>
      <c r="FE398" s="22"/>
      <c r="FF398" s="22"/>
      <c r="FG398" s="126"/>
      <c r="FM398" s="99"/>
    </row>
    <row r="399" spans="2:169" s="12" customFormat="1" ht="17.55" customHeight="1">
      <c r="B399" s="22"/>
      <c r="E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  <c r="DL399" s="22"/>
      <c r="DM399" s="22"/>
      <c r="DN399" s="22"/>
      <c r="DO399" s="22"/>
      <c r="DP399" s="22"/>
      <c r="DQ399" s="22"/>
      <c r="DR399" s="22"/>
      <c r="DS399" s="22"/>
      <c r="DT399" s="22"/>
      <c r="DU399" s="22"/>
      <c r="DV399" s="22"/>
      <c r="DW399" s="22"/>
      <c r="DX399" s="22"/>
      <c r="DY399" s="22"/>
      <c r="DZ399" s="22"/>
      <c r="EA399" s="22"/>
      <c r="EB399" s="22"/>
      <c r="EC399" s="22"/>
      <c r="ED399" s="22"/>
      <c r="EE399" s="22"/>
      <c r="EF399" s="22"/>
      <c r="EG399" s="22"/>
      <c r="EH399" s="22"/>
      <c r="EI399" s="22"/>
      <c r="EJ399" s="22"/>
      <c r="EK399" s="2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  <c r="EW399" s="22"/>
      <c r="EX399" s="22"/>
      <c r="EY399" s="22"/>
      <c r="EZ399" s="22"/>
      <c r="FA399" s="22"/>
      <c r="FB399" s="22"/>
      <c r="FC399" s="22"/>
      <c r="FD399" s="22"/>
      <c r="FE399" s="22"/>
      <c r="FF399" s="22"/>
      <c r="FG399" s="126"/>
      <c r="FM399" s="99"/>
    </row>
    <row r="400" spans="2:169" s="12" customFormat="1" ht="17.55" customHeight="1">
      <c r="B400" s="22"/>
      <c r="E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  <c r="DL400" s="22"/>
      <c r="DM400" s="22"/>
      <c r="DN400" s="22"/>
      <c r="DO400" s="22"/>
      <c r="DP400" s="22"/>
      <c r="DQ400" s="22"/>
      <c r="DR400" s="22"/>
      <c r="DS400" s="22"/>
      <c r="DT400" s="22"/>
      <c r="DU400" s="22"/>
      <c r="DV400" s="22"/>
      <c r="DW400" s="22"/>
      <c r="DX400" s="22"/>
      <c r="DY400" s="22"/>
      <c r="DZ400" s="22"/>
      <c r="EA400" s="22"/>
      <c r="EB400" s="22"/>
      <c r="EC400" s="22"/>
      <c r="ED400" s="22"/>
      <c r="EE400" s="22"/>
      <c r="EF400" s="22"/>
      <c r="EG400" s="22"/>
      <c r="EH400" s="22"/>
      <c r="EI400" s="22"/>
      <c r="EJ400" s="22"/>
      <c r="EK400" s="22"/>
      <c r="EL400" s="22"/>
      <c r="EM400" s="22"/>
      <c r="EN400" s="22"/>
      <c r="EO400" s="22"/>
      <c r="EP400" s="22"/>
      <c r="EQ400" s="22"/>
      <c r="ER400" s="22"/>
      <c r="ES400" s="22"/>
      <c r="ET400" s="22"/>
      <c r="EU400" s="22"/>
      <c r="EV400" s="22"/>
      <c r="EW400" s="22"/>
      <c r="EX400" s="22"/>
      <c r="EY400" s="22"/>
      <c r="EZ400" s="22"/>
      <c r="FA400" s="22"/>
      <c r="FB400" s="22"/>
      <c r="FC400" s="22"/>
      <c r="FD400" s="22"/>
      <c r="FE400" s="22"/>
      <c r="FF400" s="22"/>
      <c r="FG400" s="126"/>
      <c r="FM400" s="99"/>
    </row>
    <row r="401" spans="2:169" s="12" customFormat="1" ht="17.55" customHeight="1">
      <c r="B401" s="22"/>
      <c r="E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  <c r="DL401" s="22"/>
      <c r="DM401" s="22"/>
      <c r="DN401" s="22"/>
      <c r="DO401" s="22"/>
      <c r="DP401" s="22"/>
      <c r="DQ401" s="22"/>
      <c r="DR401" s="22"/>
      <c r="DS401" s="22"/>
      <c r="DT401" s="22"/>
      <c r="DU401" s="22"/>
      <c r="DV401" s="22"/>
      <c r="DW401" s="22"/>
      <c r="DX401" s="22"/>
      <c r="DY401" s="22"/>
      <c r="DZ401" s="22"/>
      <c r="EA401" s="22"/>
      <c r="EB401" s="22"/>
      <c r="EC401" s="22"/>
      <c r="ED401" s="22"/>
      <c r="EE401" s="22"/>
      <c r="EF401" s="22"/>
      <c r="EG401" s="22"/>
      <c r="EH401" s="22"/>
      <c r="EI401" s="22"/>
      <c r="EJ401" s="22"/>
      <c r="EK401" s="22"/>
      <c r="EL401" s="22"/>
      <c r="EM401" s="22"/>
      <c r="EN401" s="22"/>
      <c r="EO401" s="22"/>
      <c r="EP401" s="22"/>
      <c r="EQ401" s="22"/>
      <c r="ER401" s="22"/>
      <c r="ES401" s="22"/>
      <c r="ET401" s="22"/>
      <c r="EU401" s="22"/>
      <c r="EV401" s="22"/>
      <c r="EW401" s="22"/>
      <c r="EX401" s="22"/>
      <c r="EY401" s="22"/>
      <c r="EZ401" s="22"/>
      <c r="FA401" s="22"/>
      <c r="FB401" s="22"/>
      <c r="FC401" s="22"/>
      <c r="FD401" s="22"/>
      <c r="FE401" s="22"/>
      <c r="FF401" s="22"/>
      <c r="FG401" s="126"/>
      <c r="FM401" s="99"/>
    </row>
    <row r="402" spans="2:169" s="12" customFormat="1" ht="17.55" customHeight="1">
      <c r="B402" s="22"/>
      <c r="E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  <c r="DL402" s="22"/>
      <c r="DM402" s="22"/>
      <c r="DN402" s="22"/>
      <c r="DO402" s="22"/>
      <c r="DP402" s="22"/>
      <c r="DQ402" s="22"/>
      <c r="DR402" s="22"/>
      <c r="DS402" s="22"/>
      <c r="DT402" s="22"/>
      <c r="DU402" s="22"/>
      <c r="DV402" s="22"/>
      <c r="DW402" s="22"/>
      <c r="DX402" s="22"/>
      <c r="DY402" s="22"/>
      <c r="DZ402" s="22"/>
      <c r="EA402" s="22"/>
      <c r="EB402" s="22"/>
      <c r="EC402" s="22"/>
      <c r="ED402" s="22"/>
      <c r="EE402" s="22"/>
      <c r="EF402" s="22"/>
      <c r="EG402" s="22"/>
      <c r="EH402" s="22"/>
      <c r="EI402" s="22"/>
      <c r="EJ402" s="22"/>
      <c r="EK402" s="2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  <c r="EW402" s="22"/>
      <c r="EX402" s="22"/>
      <c r="EY402" s="22"/>
      <c r="EZ402" s="22"/>
      <c r="FA402" s="22"/>
      <c r="FB402" s="22"/>
      <c r="FC402" s="22"/>
      <c r="FD402" s="22"/>
      <c r="FE402" s="22"/>
      <c r="FF402" s="22"/>
      <c r="FG402" s="126"/>
      <c r="FM402" s="99"/>
    </row>
    <row r="403" spans="2:169" s="12" customFormat="1" ht="17.55" customHeight="1">
      <c r="B403" s="22"/>
      <c r="E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2"/>
      <c r="DF403" s="22"/>
      <c r="DG403" s="22"/>
      <c r="DH403" s="22"/>
      <c r="DI403" s="22"/>
      <c r="DJ403" s="22"/>
      <c r="DK403" s="22"/>
      <c r="DL403" s="22"/>
      <c r="DM403" s="22"/>
      <c r="DN403" s="22"/>
      <c r="DO403" s="22"/>
      <c r="DP403" s="22"/>
      <c r="DQ403" s="22"/>
      <c r="DR403" s="22"/>
      <c r="DS403" s="22"/>
      <c r="DT403" s="22"/>
      <c r="DU403" s="22"/>
      <c r="DV403" s="22"/>
      <c r="DW403" s="22"/>
      <c r="DX403" s="22"/>
      <c r="DY403" s="22"/>
      <c r="DZ403" s="22"/>
      <c r="EA403" s="22"/>
      <c r="EB403" s="22"/>
      <c r="EC403" s="22"/>
      <c r="ED403" s="22"/>
      <c r="EE403" s="22"/>
      <c r="EF403" s="22"/>
      <c r="EG403" s="22"/>
      <c r="EH403" s="22"/>
      <c r="EI403" s="22"/>
      <c r="EJ403" s="22"/>
      <c r="EK403" s="2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  <c r="EW403" s="22"/>
      <c r="EX403" s="22"/>
      <c r="EY403" s="22"/>
      <c r="EZ403" s="22"/>
      <c r="FA403" s="22"/>
      <c r="FB403" s="22"/>
      <c r="FC403" s="22"/>
      <c r="FD403" s="22"/>
      <c r="FE403" s="22"/>
      <c r="FF403" s="22"/>
      <c r="FG403" s="126"/>
      <c r="FM403" s="99"/>
    </row>
    <row r="404" spans="2:169" s="12" customFormat="1" ht="17.55" customHeight="1">
      <c r="B404" s="22"/>
      <c r="E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  <c r="DL404" s="22"/>
      <c r="DM404" s="22"/>
      <c r="DN404" s="22"/>
      <c r="DO404" s="22"/>
      <c r="DP404" s="22"/>
      <c r="DQ404" s="22"/>
      <c r="DR404" s="22"/>
      <c r="DS404" s="22"/>
      <c r="DT404" s="22"/>
      <c r="DU404" s="22"/>
      <c r="DV404" s="22"/>
      <c r="DW404" s="22"/>
      <c r="DX404" s="22"/>
      <c r="DY404" s="22"/>
      <c r="DZ404" s="22"/>
      <c r="EA404" s="22"/>
      <c r="EB404" s="22"/>
      <c r="EC404" s="22"/>
      <c r="ED404" s="22"/>
      <c r="EE404" s="22"/>
      <c r="EF404" s="22"/>
      <c r="EG404" s="22"/>
      <c r="EH404" s="22"/>
      <c r="EI404" s="22"/>
      <c r="EJ404" s="22"/>
      <c r="EK404" s="22"/>
      <c r="EL404" s="22"/>
      <c r="EM404" s="22"/>
      <c r="EN404" s="22"/>
      <c r="EO404" s="22"/>
      <c r="EP404" s="22"/>
      <c r="EQ404" s="22"/>
      <c r="ER404" s="22"/>
      <c r="ES404" s="22"/>
      <c r="ET404" s="22"/>
      <c r="EU404" s="22"/>
      <c r="EV404" s="22"/>
      <c r="EW404" s="22"/>
      <c r="EX404" s="22"/>
      <c r="EY404" s="22"/>
      <c r="EZ404" s="22"/>
      <c r="FA404" s="22"/>
      <c r="FB404" s="22"/>
      <c r="FC404" s="22"/>
      <c r="FD404" s="22"/>
      <c r="FE404" s="22"/>
      <c r="FF404" s="22"/>
      <c r="FG404" s="126"/>
      <c r="FM404" s="99"/>
    </row>
    <row r="405" spans="2:169" s="12" customFormat="1" ht="17.55" customHeight="1">
      <c r="B405" s="22"/>
      <c r="E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  <c r="DL405" s="22"/>
      <c r="DM405" s="22"/>
      <c r="DN405" s="22"/>
      <c r="DO405" s="22"/>
      <c r="DP405" s="22"/>
      <c r="DQ405" s="22"/>
      <c r="DR405" s="22"/>
      <c r="DS405" s="22"/>
      <c r="DT405" s="22"/>
      <c r="DU405" s="22"/>
      <c r="DV405" s="22"/>
      <c r="DW405" s="22"/>
      <c r="DX405" s="22"/>
      <c r="DY405" s="22"/>
      <c r="DZ405" s="22"/>
      <c r="EA405" s="22"/>
      <c r="EB405" s="22"/>
      <c r="EC405" s="22"/>
      <c r="ED405" s="22"/>
      <c r="EE405" s="22"/>
      <c r="EF405" s="22"/>
      <c r="EG405" s="22"/>
      <c r="EH405" s="22"/>
      <c r="EI405" s="22"/>
      <c r="EJ405" s="22"/>
      <c r="EK405" s="2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  <c r="EW405" s="22"/>
      <c r="EX405" s="22"/>
      <c r="EY405" s="22"/>
      <c r="EZ405" s="22"/>
      <c r="FA405" s="22"/>
      <c r="FB405" s="22"/>
      <c r="FC405" s="22"/>
      <c r="FD405" s="22"/>
      <c r="FE405" s="22"/>
      <c r="FF405" s="22"/>
      <c r="FG405" s="126"/>
      <c r="FM405" s="99"/>
    </row>
    <row r="406" spans="2:169" s="12" customFormat="1" ht="17.55" customHeight="1">
      <c r="B406" s="22"/>
      <c r="E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  <c r="DL406" s="22"/>
      <c r="DM406" s="22"/>
      <c r="DN406" s="22"/>
      <c r="DO406" s="22"/>
      <c r="DP406" s="22"/>
      <c r="DQ406" s="22"/>
      <c r="DR406" s="22"/>
      <c r="DS406" s="22"/>
      <c r="DT406" s="22"/>
      <c r="DU406" s="22"/>
      <c r="DV406" s="22"/>
      <c r="DW406" s="22"/>
      <c r="DX406" s="22"/>
      <c r="DY406" s="22"/>
      <c r="DZ406" s="22"/>
      <c r="EA406" s="22"/>
      <c r="EB406" s="22"/>
      <c r="EC406" s="22"/>
      <c r="ED406" s="22"/>
      <c r="EE406" s="22"/>
      <c r="EF406" s="22"/>
      <c r="EG406" s="22"/>
      <c r="EH406" s="22"/>
      <c r="EI406" s="22"/>
      <c r="EJ406" s="22"/>
      <c r="EK406" s="22"/>
      <c r="EL406" s="22"/>
      <c r="EM406" s="22"/>
      <c r="EN406" s="22"/>
      <c r="EO406" s="22"/>
      <c r="EP406" s="22"/>
      <c r="EQ406" s="22"/>
      <c r="ER406" s="22"/>
      <c r="ES406" s="22"/>
      <c r="ET406" s="22"/>
      <c r="EU406" s="22"/>
      <c r="EV406" s="22"/>
      <c r="EW406" s="22"/>
      <c r="EX406" s="22"/>
      <c r="EY406" s="22"/>
      <c r="EZ406" s="22"/>
      <c r="FA406" s="22"/>
      <c r="FB406" s="22"/>
      <c r="FC406" s="22"/>
      <c r="FD406" s="22"/>
      <c r="FE406" s="22"/>
      <c r="FF406" s="22"/>
      <c r="FG406" s="126"/>
      <c r="FM406" s="99"/>
    </row>
    <row r="407" spans="2:169" s="12" customFormat="1" ht="17.55" customHeight="1">
      <c r="B407" s="22"/>
      <c r="E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  <c r="DL407" s="22"/>
      <c r="DM407" s="22"/>
      <c r="DN407" s="22"/>
      <c r="DO407" s="22"/>
      <c r="DP407" s="22"/>
      <c r="DQ407" s="22"/>
      <c r="DR407" s="22"/>
      <c r="DS407" s="22"/>
      <c r="DT407" s="22"/>
      <c r="DU407" s="22"/>
      <c r="DV407" s="22"/>
      <c r="DW407" s="22"/>
      <c r="DX407" s="22"/>
      <c r="DY407" s="22"/>
      <c r="DZ407" s="22"/>
      <c r="EA407" s="22"/>
      <c r="EB407" s="22"/>
      <c r="EC407" s="22"/>
      <c r="ED407" s="22"/>
      <c r="EE407" s="22"/>
      <c r="EF407" s="22"/>
      <c r="EG407" s="22"/>
      <c r="EH407" s="22"/>
      <c r="EI407" s="22"/>
      <c r="EJ407" s="22"/>
      <c r="EK407" s="22"/>
      <c r="EL407" s="22"/>
      <c r="EM407" s="22"/>
      <c r="EN407" s="22"/>
      <c r="EO407" s="22"/>
      <c r="EP407" s="22"/>
      <c r="EQ407" s="22"/>
      <c r="ER407" s="22"/>
      <c r="ES407" s="22"/>
      <c r="ET407" s="22"/>
      <c r="EU407" s="22"/>
      <c r="EV407" s="22"/>
      <c r="EW407" s="22"/>
      <c r="EX407" s="22"/>
      <c r="EY407" s="22"/>
      <c r="EZ407" s="22"/>
      <c r="FA407" s="22"/>
      <c r="FB407" s="22"/>
      <c r="FC407" s="22"/>
      <c r="FD407" s="22"/>
      <c r="FE407" s="22"/>
      <c r="FF407" s="22"/>
      <c r="FG407" s="126"/>
      <c r="FM407" s="99"/>
    </row>
    <row r="408" spans="2:169" s="12" customFormat="1" ht="17.55" customHeight="1">
      <c r="B408" s="22"/>
      <c r="E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  <c r="DC408" s="22"/>
      <c r="DD408" s="22"/>
      <c r="DE408" s="22"/>
      <c r="DF408" s="22"/>
      <c r="DG408" s="22"/>
      <c r="DH408" s="22"/>
      <c r="DI408" s="22"/>
      <c r="DJ408" s="22"/>
      <c r="DK408" s="22"/>
      <c r="DL408" s="22"/>
      <c r="DM408" s="22"/>
      <c r="DN408" s="22"/>
      <c r="DO408" s="22"/>
      <c r="DP408" s="22"/>
      <c r="DQ408" s="22"/>
      <c r="DR408" s="22"/>
      <c r="DS408" s="22"/>
      <c r="DT408" s="22"/>
      <c r="DU408" s="22"/>
      <c r="DV408" s="22"/>
      <c r="DW408" s="22"/>
      <c r="DX408" s="22"/>
      <c r="DY408" s="22"/>
      <c r="DZ408" s="22"/>
      <c r="EA408" s="22"/>
      <c r="EB408" s="22"/>
      <c r="EC408" s="22"/>
      <c r="ED408" s="22"/>
      <c r="EE408" s="22"/>
      <c r="EF408" s="22"/>
      <c r="EG408" s="22"/>
      <c r="EH408" s="22"/>
      <c r="EI408" s="22"/>
      <c r="EJ408" s="22"/>
      <c r="EK408" s="22"/>
      <c r="EL408" s="22"/>
      <c r="EM408" s="22"/>
      <c r="EN408" s="22"/>
      <c r="EO408" s="22"/>
      <c r="EP408" s="22"/>
      <c r="EQ408" s="22"/>
      <c r="ER408" s="22"/>
      <c r="ES408" s="22"/>
      <c r="ET408" s="22"/>
      <c r="EU408" s="22"/>
      <c r="EV408" s="22"/>
      <c r="EW408" s="22"/>
      <c r="EX408" s="22"/>
      <c r="EY408" s="22"/>
      <c r="EZ408" s="22"/>
      <c r="FA408" s="22"/>
      <c r="FB408" s="22"/>
      <c r="FC408" s="22"/>
      <c r="FD408" s="22"/>
      <c r="FE408" s="22"/>
      <c r="FF408" s="22"/>
      <c r="FG408" s="126"/>
      <c r="FM408" s="99"/>
    </row>
    <row r="409" spans="2:169" s="12" customFormat="1" ht="17.55" customHeight="1">
      <c r="B409" s="22"/>
      <c r="E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/>
      <c r="DD409" s="22"/>
      <c r="DE409" s="22"/>
      <c r="DF409" s="22"/>
      <c r="DG409" s="22"/>
      <c r="DH409" s="22"/>
      <c r="DI409" s="22"/>
      <c r="DJ409" s="22"/>
      <c r="DK409" s="22"/>
      <c r="DL409" s="22"/>
      <c r="DM409" s="22"/>
      <c r="DN409" s="22"/>
      <c r="DO409" s="22"/>
      <c r="DP409" s="22"/>
      <c r="DQ409" s="22"/>
      <c r="DR409" s="22"/>
      <c r="DS409" s="22"/>
      <c r="DT409" s="22"/>
      <c r="DU409" s="22"/>
      <c r="DV409" s="22"/>
      <c r="DW409" s="22"/>
      <c r="DX409" s="22"/>
      <c r="DY409" s="22"/>
      <c r="DZ409" s="22"/>
      <c r="EA409" s="22"/>
      <c r="EB409" s="22"/>
      <c r="EC409" s="22"/>
      <c r="ED409" s="22"/>
      <c r="EE409" s="22"/>
      <c r="EF409" s="22"/>
      <c r="EG409" s="22"/>
      <c r="EH409" s="22"/>
      <c r="EI409" s="22"/>
      <c r="EJ409" s="22"/>
      <c r="EK409" s="22"/>
      <c r="EL409" s="22"/>
      <c r="EM409" s="22"/>
      <c r="EN409" s="22"/>
      <c r="EO409" s="22"/>
      <c r="EP409" s="22"/>
      <c r="EQ409" s="22"/>
      <c r="ER409" s="22"/>
      <c r="ES409" s="22"/>
      <c r="ET409" s="22"/>
      <c r="EU409" s="22"/>
      <c r="EV409" s="22"/>
      <c r="EW409" s="22"/>
      <c r="EX409" s="22"/>
      <c r="EY409" s="22"/>
      <c r="EZ409" s="22"/>
      <c r="FA409" s="22"/>
      <c r="FB409" s="22"/>
      <c r="FC409" s="22"/>
      <c r="FD409" s="22"/>
      <c r="FE409" s="22"/>
      <c r="FF409" s="22"/>
      <c r="FG409" s="126"/>
      <c r="FM409" s="99"/>
    </row>
    <row r="410" spans="2:169" s="12" customFormat="1" ht="17.55" customHeight="1">
      <c r="B410" s="22"/>
      <c r="E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  <c r="DC410" s="22"/>
      <c r="DD410" s="22"/>
      <c r="DE410" s="22"/>
      <c r="DF410" s="22"/>
      <c r="DG410" s="22"/>
      <c r="DH410" s="22"/>
      <c r="DI410" s="22"/>
      <c r="DJ410" s="22"/>
      <c r="DK410" s="22"/>
      <c r="DL410" s="22"/>
      <c r="DM410" s="22"/>
      <c r="DN410" s="22"/>
      <c r="DO410" s="22"/>
      <c r="DP410" s="22"/>
      <c r="DQ410" s="22"/>
      <c r="DR410" s="22"/>
      <c r="DS410" s="22"/>
      <c r="DT410" s="22"/>
      <c r="DU410" s="22"/>
      <c r="DV410" s="22"/>
      <c r="DW410" s="22"/>
      <c r="DX410" s="22"/>
      <c r="DY410" s="22"/>
      <c r="DZ410" s="22"/>
      <c r="EA410" s="22"/>
      <c r="EB410" s="22"/>
      <c r="EC410" s="22"/>
      <c r="ED410" s="22"/>
      <c r="EE410" s="22"/>
      <c r="EF410" s="22"/>
      <c r="EG410" s="22"/>
      <c r="EH410" s="22"/>
      <c r="EI410" s="22"/>
      <c r="EJ410" s="22"/>
      <c r="EK410" s="22"/>
      <c r="EL410" s="22"/>
      <c r="EM410" s="22"/>
      <c r="EN410" s="22"/>
      <c r="EO410" s="22"/>
      <c r="EP410" s="22"/>
      <c r="EQ410" s="22"/>
      <c r="ER410" s="22"/>
      <c r="ES410" s="22"/>
      <c r="ET410" s="22"/>
      <c r="EU410" s="22"/>
      <c r="EV410" s="22"/>
      <c r="EW410" s="22"/>
      <c r="EX410" s="22"/>
      <c r="EY410" s="22"/>
      <c r="EZ410" s="22"/>
      <c r="FA410" s="22"/>
      <c r="FB410" s="22"/>
      <c r="FC410" s="22"/>
      <c r="FD410" s="22"/>
      <c r="FE410" s="22"/>
      <c r="FF410" s="22"/>
      <c r="FG410" s="126"/>
      <c r="FM410" s="99"/>
    </row>
    <row r="411" spans="2:169" s="12" customFormat="1" ht="17.55" customHeight="1">
      <c r="B411" s="22"/>
      <c r="E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  <c r="DL411" s="22"/>
      <c r="DM411" s="22"/>
      <c r="DN411" s="22"/>
      <c r="DO411" s="22"/>
      <c r="DP411" s="22"/>
      <c r="DQ411" s="22"/>
      <c r="DR411" s="22"/>
      <c r="DS411" s="22"/>
      <c r="DT411" s="22"/>
      <c r="DU411" s="22"/>
      <c r="DV411" s="22"/>
      <c r="DW411" s="22"/>
      <c r="DX411" s="22"/>
      <c r="DY411" s="22"/>
      <c r="DZ411" s="22"/>
      <c r="EA411" s="22"/>
      <c r="EB411" s="22"/>
      <c r="EC411" s="22"/>
      <c r="ED411" s="22"/>
      <c r="EE411" s="22"/>
      <c r="EF411" s="22"/>
      <c r="EG411" s="22"/>
      <c r="EH411" s="22"/>
      <c r="EI411" s="22"/>
      <c r="EJ411" s="22"/>
      <c r="EK411" s="22"/>
      <c r="EL411" s="22"/>
      <c r="EM411" s="22"/>
      <c r="EN411" s="22"/>
      <c r="EO411" s="22"/>
      <c r="EP411" s="22"/>
      <c r="EQ411" s="22"/>
      <c r="ER411" s="22"/>
      <c r="ES411" s="22"/>
      <c r="ET411" s="22"/>
      <c r="EU411" s="22"/>
      <c r="EV411" s="22"/>
      <c r="EW411" s="22"/>
      <c r="EX411" s="22"/>
      <c r="EY411" s="22"/>
      <c r="EZ411" s="22"/>
      <c r="FA411" s="22"/>
      <c r="FB411" s="22"/>
      <c r="FC411" s="22"/>
      <c r="FD411" s="22"/>
      <c r="FE411" s="22"/>
      <c r="FF411" s="22"/>
      <c r="FG411" s="126"/>
      <c r="FM411" s="99"/>
    </row>
    <row r="412" spans="2:169" s="12" customFormat="1" ht="17.55" customHeight="1">
      <c r="B412" s="22"/>
      <c r="E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  <c r="DL412" s="22"/>
      <c r="DM412" s="22"/>
      <c r="DN412" s="22"/>
      <c r="DO412" s="22"/>
      <c r="DP412" s="22"/>
      <c r="DQ412" s="22"/>
      <c r="DR412" s="22"/>
      <c r="DS412" s="22"/>
      <c r="DT412" s="22"/>
      <c r="DU412" s="22"/>
      <c r="DV412" s="22"/>
      <c r="DW412" s="22"/>
      <c r="DX412" s="22"/>
      <c r="DY412" s="22"/>
      <c r="DZ412" s="22"/>
      <c r="EA412" s="22"/>
      <c r="EB412" s="22"/>
      <c r="EC412" s="22"/>
      <c r="ED412" s="22"/>
      <c r="EE412" s="22"/>
      <c r="EF412" s="22"/>
      <c r="EG412" s="22"/>
      <c r="EH412" s="22"/>
      <c r="EI412" s="22"/>
      <c r="EJ412" s="22"/>
      <c r="EK412" s="2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  <c r="EW412" s="22"/>
      <c r="EX412" s="22"/>
      <c r="EY412" s="22"/>
      <c r="EZ412" s="22"/>
      <c r="FA412" s="22"/>
      <c r="FB412" s="22"/>
      <c r="FC412" s="22"/>
      <c r="FD412" s="22"/>
      <c r="FE412" s="22"/>
      <c r="FF412" s="22"/>
      <c r="FG412" s="126"/>
      <c r="FM412" s="99"/>
    </row>
    <row r="413" spans="2:169" s="12" customFormat="1" ht="17.55" customHeight="1">
      <c r="B413" s="22"/>
      <c r="E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  <c r="DL413" s="22"/>
      <c r="DM413" s="22"/>
      <c r="DN413" s="22"/>
      <c r="DO413" s="22"/>
      <c r="DP413" s="22"/>
      <c r="DQ413" s="22"/>
      <c r="DR413" s="22"/>
      <c r="DS413" s="22"/>
      <c r="DT413" s="22"/>
      <c r="DU413" s="22"/>
      <c r="DV413" s="22"/>
      <c r="DW413" s="22"/>
      <c r="DX413" s="22"/>
      <c r="DY413" s="22"/>
      <c r="DZ413" s="22"/>
      <c r="EA413" s="22"/>
      <c r="EB413" s="22"/>
      <c r="EC413" s="22"/>
      <c r="ED413" s="22"/>
      <c r="EE413" s="22"/>
      <c r="EF413" s="22"/>
      <c r="EG413" s="22"/>
      <c r="EH413" s="22"/>
      <c r="EI413" s="22"/>
      <c r="EJ413" s="22"/>
      <c r="EK413" s="22"/>
      <c r="EL413" s="22"/>
      <c r="EM413" s="22"/>
      <c r="EN413" s="22"/>
      <c r="EO413" s="22"/>
      <c r="EP413" s="22"/>
      <c r="EQ413" s="22"/>
      <c r="ER413" s="22"/>
      <c r="ES413" s="22"/>
      <c r="ET413" s="22"/>
      <c r="EU413" s="22"/>
      <c r="EV413" s="22"/>
      <c r="EW413" s="22"/>
      <c r="EX413" s="22"/>
      <c r="EY413" s="22"/>
      <c r="EZ413" s="22"/>
      <c r="FA413" s="22"/>
      <c r="FB413" s="22"/>
      <c r="FC413" s="22"/>
      <c r="FD413" s="22"/>
      <c r="FE413" s="22"/>
      <c r="FF413" s="22"/>
      <c r="FG413" s="126"/>
      <c r="FM413" s="99"/>
    </row>
    <row r="414" spans="2:169" s="12" customFormat="1" ht="17.55" customHeight="1">
      <c r="B414" s="22"/>
      <c r="E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/>
      <c r="DT414" s="22"/>
      <c r="DU414" s="22"/>
      <c r="DV414" s="22"/>
      <c r="DW414" s="22"/>
      <c r="DX414" s="22"/>
      <c r="DY414" s="22"/>
      <c r="DZ414" s="22"/>
      <c r="EA414" s="22"/>
      <c r="EB414" s="22"/>
      <c r="EC414" s="22"/>
      <c r="ED414" s="22"/>
      <c r="EE414" s="22"/>
      <c r="EF414" s="22"/>
      <c r="EG414" s="22"/>
      <c r="EH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  <c r="EZ414" s="22"/>
      <c r="FA414" s="22"/>
      <c r="FB414" s="22"/>
      <c r="FC414" s="22"/>
      <c r="FD414" s="22"/>
      <c r="FE414" s="22"/>
      <c r="FF414" s="22"/>
      <c r="FG414" s="126"/>
      <c r="FM414" s="99"/>
    </row>
    <row r="415" spans="2:169" s="12" customFormat="1" ht="17.55" customHeight="1">
      <c r="B415" s="22"/>
      <c r="E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  <c r="DL415" s="22"/>
      <c r="DM415" s="22"/>
      <c r="DN415" s="22"/>
      <c r="DO415" s="22"/>
      <c r="DP415" s="22"/>
      <c r="DQ415" s="22"/>
      <c r="DR415" s="22"/>
      <c r="DS415" s="22"/>
      <c r="DT415" s="22"/>
      <c r="DU415" s="22"/>
      <c r="DV415" s="22"/>
      <c r="DW415" s="22"/>
      <c r="DX415" s="22"/>
      <c r="DY415" s="22"/>
      <c r="DZ415" s="22"/>
      <c r="EA415" s="22"/>
      <c r="EB415" s="22"/>
      <c r="EC415" s="22"/>
      <c r="ED415" s="22"/>
      <c r="EE415" s="22"/>
      <c r="EF415" s="22"/>
      <c r="EG415" s="22"/>
      <c r="EH415" s="22"/>
      <c r="EI415" s="22"/>
      <c r="EJ415" s="22"/>
      <c r="EK415" s="22"/>
      <c r="EL415" s="22"/>
      <c r="EM415" s="22"/>
      <c r="EN415" s="22"/>
      <c r="EO415" s="22"/>
      <c r="EP415" s="22"/>
      <c r="EQ415" s="22"/>
      <c r="ER415" s="22"/>
      <c r="ES415" s="22"/>
      <c r="ET415" s="22"/>
      <c r="EU415" s="22"/>
      <c r="EV415" s="22"/>
      <c r="EW415" s="22"/>
      <c r="EX415" s="22"/>
      <c r="EY415" s="22"/>
      <c r="EZ415" s="22"/>
      <c r="FA415" s="22"/>
      <c r="FB415" s="22"/>
      <c r="FC415" s="22"/>
      <c r="FD415" s="22"/>
      <c r="FE415" s="22"/>
      <c r="FF415" s="22"/>
      <c r="FG415" s="126"/>
      <c r="FM415" s="99"/>
    </row>
    <row r="416" spans="2:169" s="12" customFormat="1" ht="17.55" customHeight="1">
      <c r="B416" s="22"/>
      <c r="E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2"/>
      <c r="DF416" s="22"/>
      <c r="DG416" s="22"/>
      <c r="DH416" s="22"/>
      <c r="DI416" s="22"/>
      <c r="DJ416" s="22"/>
      <c r="DK416" s="22"/>
      <c r="DL416" s="22"/>
      <c r="DM416" s="22"/>
      <c r="DN416" s="22"/>
      <c r="DO416" s="22"/>
      <c r="DP416" s="22"/>
      <c r="DQ416" s="22"/>
      <c r="DR416" s="22"/>
      <c r="DS416" s="22"/>
      <c r="DT416" s="22"/>
      <c r="DU416" s="22"/>
      <c r="DV416" s="22"/>
      <c r="DW416" s="22"/>
      <c r="DX416" s="22"/>
      <c r="DY416" s="22"/>
      <c r="DZ416" s="22"/>
      <c r="EA416" s="22"/>
      <c r="EB416" s="22"/>
      <c r="EC416" s="22"/>
      <c r="ED416" s="22"/>
      <c r="EE416" s="22"/>
      <c r="EF416" s="22"/>
      <c r="EG416" s="22"/>
      <c r="EH416" s="22"/>
      <c r="EI416" s="22"/>
      <c r="EJ416" s="22"/>
      <c r="EK416" s="22"/>
      <c r="EL416" s="22"/>
      <c r="EM416" s="22"/>
      <c r="EN416" s="22"/>
      <c r="EO416" s="22"/>
      <c r="EP416" s="22"/>
      <c r="EQ416" s="22"/>
      <c r="ER416" s="22"/>
      <c r="ES416" s="22"/>
      <c r="ET416" s="22"/>
      <c r="EU416" s="22"/>
      <c r="EV416" s="22"/>
      <c r="EW416" s="22"/>
      <c r="EX416" s="22"/>
      <c r="EY416" s="22"/>
      <c r="EZ416" s="22"/>
      <c r="FA416" s="22"/>
      <c r="FB416" s="22"/>
      <c r="FC416" s="22"/>
      <c r="FD416" s="22"/>
      <c r="FE416" s="22"/>
      <c r="FF416" s="22"/>
      <c r="FG416" s="126"/>
      <c r="FM416" s="99"/>
    </row>
    <row r="417" spans="2:169" s="12" customFormat="1" ht="17.55" customHeight="1">
      <c r="B417" s="22"/>
      <c r="E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  <c r="DL417" s="22"/>
      <c r="DM417" s="22"/>
      <c r="DN417" s="22"/>
      <c r="DO417" s="22"/>
      <c r="DP417" s="22"/>
      <c r="DQ417" s="22"/>
      <c r="DR417" s="22"/>
      <c r="DS417" s="22"/>
      <c r="DT417" s="22"/>
      <c r="DU417" s="22"/>
      <c r="DV417" s="22"/>
      <c r="DW417" s="22"/>
      <c r="DX417" s="22"/>
      <c r="DY417" s="22"/>
      <c r="DZ417" s="22"/>
      <c r="EA417" s="22"/>
      <c r="EB417" s="22"/>
      <c r="EC417" s="22"/>
      <c r="ED417" s="22"/>
      <c r="EE417" s="22"/>
      <c r="EF417" s="22"/>
      <c r="EG417" s="22"/>
      <c r="EH417" s="22"/>
      <c r="EI417" s="22"/>
      <c r="EJ417" s="22"/>
      <c r="EK417" s="22"/>
      <c r="EL417" s="22"/>
      <c r="EM417" s="22"/>
      <c r="EN417" s="22"/>
      <c r="EO417" s="22"/>
      <c r="EP417" s="22"/>
      <c r="EQ417" s="22"/>
      <c r="ER417" s="22"/>
      <c r="ES417" s="22"/>
      <c r="ET417" s="22"/>
      <c r="EU417" s="22"/>
      <c r="EV417" s="22"/>
      <c r="EW417" s="22"/>
      <c r="EX417" s="22"/>
      <c r="EY417" s="22"/>
      <c r="EZ417" s="22"/>
      <c r="FA417" s="22"/>
      <c r="FB417" s="22"/>
      <c r="FC417" s="22"/>
      <c r="FD417" s="22"/>
      <c r="FE417" s="22"/>
      <c r="FF417" s="22"/>
      <c r="FG417" s="126"/>
      <c r="FM417" s="99"/>
    </row>
    <row r="418" spans="2:169" s="12" customFormat="1" ht="17.55" customHeight="1">
      <c r="B418" s="22"/>
      <c r="E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  <c r="DL418" s="22"/>
      <c r="DM418" s="22"/>
      <c r="DN418" s="22"/>
      <c r="DO418" s="22"/>
      <c r="DP418" s="22"/>
      <c r="DQ418" s="22"/>
      <c r="DR418" s="22"/>
      <c r="DS418" s="22"/>
      <c r="DT418" s="22"/>
      <c r="DU418" s="22"/>
      <c r="DV418" s="22"/>
      <c r="DW418" s="22"/>
      <c r="DX418" s="22"/>
      <c r="DY418" s="22"/>
      <c r="DZ418" s="22"/>
      <c r="EA418" s="22"/>
      <c r="EB418" s="22"/>
      <c r="EC418" s="22"/>
      <c r="ED418" s="22"/>
      <c r="EE418" s="22"/>
      <c r="EF418" s="22"/>
      <c r="EG418" s="22"/>
      <c r="EH418" s="22"/>
      <c r="EI418" s="22"/>
      <c r="EJ418" s="22"/>
      <c r="EK418" s="2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  <c r="EW418" s="22"/>
      <c r="EX418" s="22"/>
      <c r="EY418" s="22"/>
      <c r="EZ418" s="22"/>
      <c r="FA418" s="22"/>
      <c r="FB418" s="22"/>
      <c r="FC418" s="22"/>
      <c r="FD418" s="22"/>
      <c r="FE418" s="22"/>
      <c r="FF418" s="22"/>
      <c r="FG418" s="126"/>
      <c r="FM418" s="99"/>
    </row>
    <row r="419" spans="2:169" s="12" customFormat="1" ht="17.55" customHeight="1">
      <c r="B419" s="22"/>
      <c r="E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  <c r="DL419" s="22"/>
      <c r="DM419" s="22"/>
      <c r="DN419" s="22"/>
      <c r="DO419" s="22"/>
      <c r="DP419" s="22"/>
      <c r="DQ419" s="22"/>
      <c r="DR419" s="22"/>
      <c r="DS419" s="22"/>
      <c r="DT419" s="22"/>
      <c r="DU419" s="22"/>
      <c r="DV419" s="22"/>
      <c r="DW419" s="22"/>
      <c r="DX419" s="22"/>
      <c r="DY419" s="22"/>
      <c r="DZ419" s="22"/>
      <c r="EA419" s="22"/>
      <c r="EB419" s="22"/>
      <c r="EC419" s="22"/>
      <c r="ED419" s="22"/>
      <c r="EE419" s="22"/>
      <c r="EF419" s="22"/>
      <c r="EG419" s="22"/>
      <c r="EH419" s="22"/>
      <c r="EI419" s="22"/>
      <c r="EJ419" s="22"/>
      <c r="EK419" s="22"/>
      <c r="EL419" s="22"/>
      <c r="EM419" s="22"/>
      <c r="EN419" s="22"/>
      <c r="EO419" s="22"/>
      <c r="EP419" s="22"/>
      <c r="EQ419" s="22"/>
      <c r="ER419" s="22"/>
      <c r="ES419" s="22"/>
      <c r="ET419" s="22"/>
      <c r="EU419" s="22"/>
      <c r="EV419" s="22"/>
      <c r="EW419" s="22"/>
      <c r="EX419" s="22"/>
      <c r="EY419" s="22"/>
      <c r="EZ419" s="22"/>
      <c r="FA419" s="22"/>
      <c r="FB419" s="22"/>
      <c r="FC419" s="22"/>
      <c r="FD419" s="22"/>
      <c r="FE419" s="22"/>
      <c r="FF419" s="22"/>
      <c r="FG419" s="126"/>
      <c r="FM419" s="99"/>
    </row>
    <row r="420" spans="2:169" s="12" customFormat="1" ht="17.55" customHeight="1">
      <c r="B420" s="22"/>
      <c r="E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/>
      <c r="DM420" s="22"/>
      <c r="DN420" s="22"/>
      <c r="DO420" s="22"/>
      <c r="DP420" s="22"/>
      <c r="DQ420" s="22"/>
      <c r="DR420" s="22"/>
      <c r="DS420" s="22"/>
      <c r="DT420" s="22"/>
      <c r="DU420" s="22"/>
      <c r="DV420" s="22"/>
      <c r="DW420" s="22"/>
      <c r="DX420" s="22"/>
      <c r="DY420" s="22"/>
      <c r="DZ420" s="22"/>
      <c r="EA420" s="22"/>
      <c r="EB420" s="22"/>
      <c r="EC420" s="22"/>
      <c r="ED420" s="22"/>
      <c r="EE420" s="22"/>
      <c r="EF420" s="22"/>
      <c r="EG420" s="22"/>
      <c r="EH420" s="22"/>
      <c r="EI420" s="22"/>
      <c r="EJ420" s="22"/>
      <c r="EK420" s="2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  <c r="EW420" s="22"/>
      <c r="EX420" s="22"/>
      <c r="EY420" s="22"/>
      <c r="EZ420" s="22"/>
      <c r="FA420" s="22"/>
      <c r="FB420" s="22"/>
      <c r="FC420" s="22"/>
      <c r="FD420" s="22"/>
      <c r="FE420" s="22"/>
      <c r="FF420" s="22"/>
      <c r="FG420" s="126"/>
      <c r="FM420" s="99"/>
    </row>
    <row r="421" spans="2:169" s="12" customFormat="1" ht="17.55" customHeight="1">
      <c r="B421" s="22"/>
      <c r="E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  <c r="DL421" s="22"/>
      <c r="DM421" s="22"/>
      <c r="DN421" s="22"/>
      <c r="DO421" s="22"/>
      <c r="DP421" s="22"/>
      <c r="DQ421" s="22"/>
      <c r="DR421" s="22"/>
      <c r="DS421" s="22"/>
      <c r="DT421" s="22"/>
      <c r="DU421" s="22"/>
      <c r="DV421" s="22"/>
      <c r="DW421" s="22"/>
      <c r="DX421" s="22"/>
      <c r="DY421" s="22"/>
      <c r="DZ421" s="22"/>
      <c r="EA421" s="22"/>
      <c r="EB421" s="22"/>
      <c r="EC421" s="22"/>
      <c r="ED421" s="22"/>
      <c r="EE421" s="22"/>
      <c r="EF421" s="22"/>
      <c r="EG421" s="22"/>
      <c r="EH421" s="22"/>
      <c r="EI421" s="22"/>
      <c r="EJ421" s="22"/>
      <c r="EK421" s="22"/>
      <c r="EL421" s="22"/>
      <c r="EM421" s="22"/>
      <c r="EN421" s="22"/>
      <c r="EO421" s="22"/>
      <c r="EP421" s="22"/>
      <c r="EQ421" s="22"/>
      <c r="ER421" s="22"/>
      <c r="ES421" s="22"/>
      <c r="ET421" s="22"/>
      <c r="EU421" s="22"/>
      <c r="EV421" s="22"/>
      <c r="EW421" s="22"/>
      <c r="EX421" s="22"/>
      <c r="EY421" s="22"/>
      <c r="EZ421" s="22"/>
      <c r="FA421" s="22"/>
      <c r="FB421" s="22"/>
      <c r="FC421" s="22"/>
      <c r="FD421" s="22"/>
      <c r="FE421" s="22"/>
      <c r="FF421" s="22"/>
      <c r="FG421" s="126"/>
      <c r="FM421" s="99"/>
    </row>
    <row r="422" spans="2:169" s="12" customFormat="1" ht="17.55" customHeight="1">
      <c r="B422" s="22"/>
      <c r="E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  <c r="DL422" s="22"/>
      <c r="DM422" s="22"/>
      <c r="DN422" s="22"/>
      <c r="DO422" s="22"/>
      <c r="DP422" s="22"/>
      <c r="DQ422" s="22"/>
      <c r="DR422" s="22"/>
      <c r="DS422" s="22"/>
      <c r="DT422" s="22"/>
      <c r="DU422" s="22"/>
      <c r="DV422" s="22"/>
      <c r="DW422" s="22"/>
      <c r="DX422" s="22"/>
      <c r="DY422" s="22"/>
      <c r="DZ422" s="22"/>
      <c r="EA422" s="22"/>
      <c r="EB422" s="22"/>
      <c r="EC422" s="22"/>
      <c r="ED422" s="22"/>
      <c r="EE422" s="22"/>
      <c r="EF422" s="22"/>
      <c r="EG422" s="22"/>
      <c r="EH422" s="22"/>
      <c r="EI422" s="22"/>
      <c r="EJ422" s="22"/>
      <c r="EK422" s="22"/>
      <c r="EL422" s="22"/>
      <c r="EM422" s="22"/>
      <c r="EN422" s="22"/>
      <c r="EO422" s="22"/>
      <c r="EP422" s="22"/>
      <c r="EQ422" s="22"/>
      <c r="ER422" s="22"/>
      <c r="ES422" s="22"/>
      <c r="ET422" s="22"/>
      <c r="EU422" s="22"/>
      <c r="EV422" s="22"/>
      <c r="EW422" s="22"/>
      <c r="EX422" s="22"/>
      <c r="EY422" s="22"/>
      <c r="EZ422" s="22"/>
      <c r="FA422" s="22"/>
      <c r="FB422" s="22"/>
      <c r="FC422" s="22"/>
      <c r="FD422" s="22"/>
      <c r="FE422" s="22"/>
      <c r="FF422" s="22"/>
      <c r="FG422" s="126"/>
      <c r="FM422" s="99"/>
    </row>
    <row r="423" spans="2:169" s="12" customFormat="1" ht="17.55" customHeight="1">
      <c r="B423" s="22"/>
      <c r="E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2"/>
      <c r="DW423" s="22"/>
      <c r="DX423" s="22"/>
      <c r="DY423" s="22"/>
      <c r="DZ423" s="22"/>
      <c r="EA423" s="22"/>
      <c r="EB423" s="22"/>
      <c r="EC423" s="22"/>
      <c r="ED423" s="22"/>
      <c r="EE423" s="22"/>
      <c r="EF423" s="22"/>
      <c r="EG423" s="22"/>
      <c r="EH423" s="22"/>
      <c r="EI423" s="22"/>
      <c r="EJ423" s="22"/>
      <c r="EK423" s="2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  <c r="EW423" s="22"/>
      <c r="EX423" s="22"/>
      <c r="EY423" s="22"/>
      <c r="EZ423" s="22"/>
      <c r="FA423" s="22"/>
      <c r="FB423" s="22"/>
      <c r="FC423" s="22"/>
      <c r="FD423" s="22"/>
      <c r="FE423" s="22"/>
      <c r="FF423" s="22"/>
      <c r="FG423" s="126"/>
      <c r="FM423" s="99"/>
    </row>
    <row r="424" spans="2:169" s="12" customFormat="1" ht="17.55" customHeight="1">
      <c r="B424" s="22"/>
      <c r="E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  <c r="DL424" s="22"/>
      <c r="DM424" s="22"/>
      <c r="DN424" s="22"/>
      <c r="DO424" s="22"/>
      <c r="DP424" s="22"/>
      <c r="DQ424" s="22"/>
      <c r="DR424" s="22"/>
      <c r="DS424" s="22"/>
      <c r="DT424" s="22"/>
      <c r="DU424" s="22"/>
      <c r="DV424" s="22"/>
      <c r="DW424" s="22"/>
      <c r="DX424" s="22"/>
      <c r="DY424" s="22"/>
      <c r="DZ424" s="22"/>
      <c r="EA424" s="22"/>
      <c r="EB424" s="22"/>
      <c r="EC424" s="22"/>
      <c r="ED424" s="22"/>
      <c r="EE424" s="22"/>
      <c r="EF424" s="22"/>
      <c r="EG424" s="22"/>
      <c r="EH424" s="22"/>
      <c r="EI424" s="22"/>
      <c r="EJ424" s="22"/>
      <c r="EK424" s="22"/>
      <c r="EL424" s="22"/>
      <c r="EM424" s="22"/>
      <c r="EN424" s="22"/>
      <c r="EO424" s="22"/>
      <c r="EP424" s="22"/>
      <c r="EQ424" s="22"/>
      <c r="ER424" s="22"/>
      <c r="ES424" s="22"/>
      <c r="ET424" s="22"/>
      <c r="EU424" s="22"/>
      <c r="EV424" s="22"/>
      <c r="EW424" s="22"/>
      <c r="EX424" s="22"/>
      <c r="EY424" s="22"/>
      <c r="EZ424" s="22"/>
      <c r="FA424" s="22"/>
      <c r="FB424" s="22"/>
      <c r="FC424" s="22"/>
      <c r="FD424" s="22"/>
      <c r="FE424" s="22"/>
      <c r="FF424" s="22"/>
      <c r="FG424" s="126"/>
      <c r="FM424" s="99"/>
    </row>
    <row r="425" spans="2:169" s="12" customFormat="1" ht="17.55" customHeight="1">
      <c r="B425" s="22"/>
      <c r="E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  <c r="DL425" s="22"/>
      <c r="DM425" s="22"/>
      <c r="DN425" s="22"/>
      <c r="DO425" s="22"/>
      <c r="DP425" s="22"/>
      <c r="DQ425" s="22"/>
      <c r="DR425" s="22"/>
      <c r="DS425" s="22"/>
      <c r="DT425" s="22"/>
      <c r="DU425" s="22"/>
      <c r="DV425" s="22"/>
      <c r="DW425" s="22"/>
      <c r="DX425" s="22"/>
      <c r="DY425" s="22"/>
      <c r="DZ425" s="22"/>
      <c r="EA425" s="22"/>
      <c r="EB425" s="22"/>
      <c r="EC425" s="22"/>
      <c r="ED425" s="22"/>
      <c r="EE425" s="22"/>
      <c r="EF425" s="22"/>
      <c r="EG425" s="22"/>
      <c r="EH425" s="22"/>
      <c r="EI425" s="22"/>
      <c r="EJ425" s="22"/>
      <c r="EK425" s="22"/>
      <c r="EL425" s="22"/>
      <c r="EM425" s="22"/>
      <c r="EN425" s="22"/>
      <c r="EO425" s="22"/>
      <c r="EP425" s="22"/>
      <c r="EQ425" s="22"/>
      <c r="ER425" s="22"/>
      <c r="ES425" s="22"/>
      <c r="ET425" s="22"/>
      <c r="EU425" s="22"/>
      <c r="EV425" s="22"/>
      <c r="EW425" s="22"/>
      <c r="EX425" s="22"/>
      <c r="EY425" s="22"/>
      <c r="EZ425" s="22"/>
      <c r="FA425" s="22"/>
      <c r="FB425" s="22"/>
      <c r="FC425" s="22"/>
      <c r="FD425" s="22"/>
      <c r="FE425" s="22"/>
      <c r="FF425" s="22"/>
      <c r="FG425" s="126"/>
      <c r="FM425" s="99"/>
    </row>
    <row r="426" spans="2:169" s="12" customFormat="1" ht="17.55" customHeight="1">
      <c r="B426" s="22"/>
      <c r="E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  <c r="DL426" s="22"/>
      <c r="DM426" s="22"/>
      <c r="DN426" s="22"/>
      <c r="DO426" s="22"/>
      <c r="DP426" s="22"/>
      <c r="DQ426" s="22"/>
      <c r="DR426" s="22"/>
      <c r="DS426" s="22"/>
      <c r="DT426" s="22"/>
      <c r="DU426" s="22"/>
      <c r="DV426" s="22"/>
      <c r="DW426" s="22"/>
      <c r="DX426" s="22"/>
      <c r="DY426" s="22"/>
      <c r="DZ426" s="22"/>
      <c r="EA426" s="22"/>
      <c r="EB426" s="22"/>
      <c r="EC426" s="22"/>
      <c r="ED426" s="22"/>
      <c r="EE426" s="22"/>
      <c r="EF426" s="22"/>
      <c r="EG426" s="22"/>
      <c r="EH426" s="22"/>
      <c r="EI426" s="22"/>
      <c r="EJ426" s="22"/>
      <c r="EK426" s="22"/>
      <c r="EL426" s="22"/>
      <c r="EM426" s="22"/>
      <c r="EN426" s="22"/>
      <c r="EO426" s="22"/>
      <c r="EP426" s="22"/>
      <c r="EQ426" s="22"/>
      <c r="ER426" s="22"/>
      <c r="ES426" s="22"/>
      <c r="ET426" s="22"/>
      <c r="EU426" s="22"/>
      <c r="EV426" s="22"/>
      <c r="EW426" s="22"/>
      <c r="EX426" s="22"/>
      <c r="EY426" s="22"/>
      <c r="EZ426" s="22"/>
      <c r="FA426" s="22"/>
      <c r="FB426" s="22"/>
      <c r="FC426" s="22"/>
      <c r="FD426" s="22"/>
      <c r="FE426" s="22"/>
      <c r="FF426" s="22"/>
      <c r="FG426" s="126"/>
      <c r="FM426" s="99"/>
    </row>
    <row r="427" spans="2:169" s="12" customFormat="1" ht="17.55" customHeight="1">
      <c r="B427" s="22"/>
      <c r="E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  <c r="DL427" s="22"/>
      <c r="DM427" s="22"/>
      <c r="DN427" s="22"/>
      <c r="DO427" s="22"/>
      <c r="DP427" s="22"/>
      <c r="DQ427" s="22"/>
      <c r="DR427" s="22"/>
      <c r="DS427" s="22"/>
      <c r="DT427" s="22"/>
      <c r="DU427" s="22"/>
      <c r="DV427" s="22"/>
      <c r="DW427" s="22"/>
      <c r="DX427" s="22"/>
      <c r="DY427" s="22"/>
      <c r="DZ427" s="22"/>
      <c r="EA427" s="22"/>
      <c r="EB427" s="22"/>
      <c r="EC427" s="22"/>
      <c r="ED427" s="22"/>
      <c r="EE427" s="22"/>
      <c r="EF427" s="22"/>
      <c r="EG427" s="22"/>
      <c r="EH427" s="22"/>
      <c r="EI427" s="22"/>
      <c r="EJ427" s="22"/>
      <c r="EK427" s="22"/>
      <c r="EL427" s="22"/>
      <c r="EM427" s="22"/>
      <c r="EN427" s="22"/>
      <c r="EO427" s="22"/>
      <c r="EP427" s="22"/>
      <c r="EQ427" s="22"/>
      <c r="ER427" s="22"/>
      <c r="ES427" s="22"/>
      <c r="ET427" s="22"/>
      <c r="EU427" s="22"/>
      <c r="EV427" s="22"/>
      <c r="EW427" s="22"/>
      <c r="EX427" s="22"/>
      <c r="EY427" s="22"/>
      <c r="EZ427" s="22"/>
      <c r="FA427" s="22"/>
      <c r="FB427" s="22"/>
      <c r="FC427" s="22"/>
      <c r="FD427" s="22"/>
      <c r="FE427" s="22"/>
      <c r="FF427" s="22"/>
      <c r="FG427" s="126"/>
      <c r="FM427" s="99"/>
    </row>
    <row r="428" spans="2:169" s="12" customFormat="1" ht="17.55" customHeight="1">
      <c r="B428" s="22"/>
      <c r="E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2"/>
      <c r="DW428" s="22"/>
      <c r="DX428" s="22"/>
      <c r="DY428" s="22"/>
      <c r="DZ428" s="22"/>
      <c r="EA428" s="22"/>
      <c r="EB428" s="22"/>
      <c r="EC428" s="22"/>
      <c r="ED428" s="22"/>
      <c r="EE428" s="22"/>
      <c r="EF428" s="22"/>
      <c r="EG428" s="22"/>
      <c r="EH428" s="22"/>
      <c r="EI428" s="22"/>
      <c r="EJ428" s="22"/>
      <c r="EK428" s="2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  <c r="EW428" s="22"/>
      <c r="EX428" s="22"/>
      <c r="EY428" s="22"/>
      <c r="EZ428" s="22"/>
      <c r="FA428" s="22"/>
      <c r="FB428" s="22"/>
      <c r="FC428" s="22"/>
      <c r="FD428" s="22"/>
      <c r="FE428" s="22"/>
      <c r="FF428" s="22"/>
      <c r="FG428" s="126"/>
      <c r="FM428" s="99"/>
    </row>
    <row r="429" spans="2:169" s="12" customFormat="1" ht="17.55" customHeight="1">
      <c r="B429" s="22"/>
      <c r="E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  <c r="DL429" s="22"/>
      <c r="DM429" s="22"/>
      <c r="DN429" s="22"/>
      <c r="DO429" s="22"/>
      <c r="DP429" s="22"/>
      <c r="DQ429" s="22"/>
      <c r="DR429" s="22"/>
      <c r="DS429" s="22"/>
      <c r="DT429" s="22"/>
      <c r="DU429" s="22"/>
      <c r="DV429" s="22"/>
      <c r="DW429" s="22"/>
      <c r="DX429" s="22"/>
      <c r="DY429" s="22"/>
      <c r="DZ429" s="22"/>
      <c r="EA429" s="22"/>
      <c r="EB429" s="22"/>
      <c r="EC429" s="22"/>
      <c r="ED429" s="22"/>
      <c r="EE429" s="22"/>
      <c r="EF429" s="22"/>
      <c r="EG429" s="22"/>
      <c r="EH429" s="22"/>
      <c r="EI429" s="22"/>
      <c r="EJ429" s="22"/>
      <c r="EK429" s="22"/>
      <c r="EL429" s="22"/>
      <c r="EM429" s="22"/>
      <c r="EN429" s="22"/>
      <c r="EO429" s="22"/>
      <c r="EP429" s="22"/>
      <c r="EQ429" s="22"/>
      <c r="ER429" s="22"/>
      <c r="ES429" s="22"/>
      <c r="ET429" s="22"/>
      <c r="EU429" s="22"/>
      <c r="EV429" s="22"/>
      <c r="EW429" s="22"/>
      <c r="EX429" s="22"/>
      <c r="EY429" s="22"/>
      <c r="EZ429" s="22"/>
      <c r="FA429" s="22"/>
      <c r="FB429" s="22"/>
      <c r="FC429" s="22"/>
      <c r="FD429" s="22"/>
      <c r="FE429" s="22"/>
      <c r="FF429" s="22"/>
      <c r="FG429" s="126"/>
      <c r="FM429" s="99"/>
    </row>
    <row r="430" spans="2:169" s="12" customFormat="1" ht="17.55" customHeight="1">
      <c r="B430" s="22"/>
      <c r="E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  <c r="DL430" s="22"/>
      <c r="DM430" s="22"/>
      <c r="DN430" s="22"/>
      <c r="DO430" s="22"/>
      <c r="DP430" s="22"/>
      <c r="DQ430" s="22"/>
      <c r="DR430" s="22"/>
      <c r="DS430" s="22"/>
      <c r="DT430" s="22"/>
      <c r="DU430" s="22"/>
      <c r="DV430" s="22"/>
      <c r="DW430" s="22"/>
      <c r="DX430" s="22"/>
      <c r="DY430" s="22"/>
      <c r="DZ430" s="22"/>
      <c r="EA430" s="22"/>
      <c r="EB430" s="22"/>
      <c r="EC430" s="22"/>
      <c r="ED430" s="22"/>
      <c r="EE430" s="22"/>
      <c r="EF430" s="22"/>
      <c r="EG430" s="22"/>
      <c r="EH430" s="22"/>
      <c r="EI430" s="22"/>
      <c r="EJ430" s="22"/>
      <c r="EK430" s="22"/>
      <c r="EL430" s="22"/>
      <c r="EM430" s="22"/>
      <c r="EN430" s="22"/>
      <c r="EO430" s="22"/>
      <c r="EP430" s="22"/>
      <c r="EQ430" s="22"/>
      <c r="ER430" s="22"/>
      <c r="ES430" s="22"/>
      <c r="ET430" s="22"/>
      <c r="EU430" s="22"/>
      <c r="EV430" s="22"/>
      <c r="EW430" s="22"/>
      <c r="EX430" s="22"/>
      <c r="EY430" s="22"/>
      <c r="EZ430" s="22"/>
      <c r="FA430" s="22"/>
      <c r="FB430" s="22"/>
      <c r="FC430" s="22"/>
      <c r="FD430" s="22"/>
      <c r="FE430" s="22"/>
      <c r="FF430" s="22"/>
      <c r="FG430" s="126"/>
      <c r="FM430" s="99"/>
    </row>
    <row r="431" spans="2:169" s="12" customFormat="1" ht="17.55" customHeight="1">
      <c r="B431" s="22"/>
      <c r="E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2"/>
      <c r="DW431" s="22"/>
      <c r="DX431" s="22"/>
      <c r="DY431" s="22"/>
      <c r="DZ431" s="22"/>
      <c r="EA431" s="22"/>
      <c r="EB431" s="22"/>
      <c r="EC431" s="22"/>
      <c r="ED431" s="22"/>
      <c r="EE431" s="22"/>
      <c r="EF431" s="22"/>
      <c r="EG431" s="22"/>
      <c r="EH431" s="22"/>
      <c r="EI431" s="22"/>
      <c r="EJ431" s="22"/>
      <c r="EK431" s="22"/>
      <c r="EL431" s="22"/>
      <c r="EM431" s="22"/>
      <c r="EN431" s="22"/>
      <c r="EO431" s="22"/>
      <c r="EP431" s="22"/>
      <c r="EQ431" s="22"/>
      <c r="ER431" s="22"/>
      <c r="ES431" s="22"/>
      <c r="ET431" s="22"/>
      <c r="EU431" s="22"/>
      <c r="EV431" s="22"/>
      <c r="EW431" s="22"/>
      <c r="EX431" s="22"/>
      <c r="EY431" s="22"/>
      <c r="EZ431" s="22"/>
      <c r="FA431" s="22"/>
      <c r="FB431" s="22"/>
      <c r="FC431" s="22"/>
      <c r="FD431" s="22"/>
      <c r="FE431" s="22"/>
      <c r="FF431" s="22"/>
      <c r="FG431" s="126"/>
      <c r="FM431" s="99"/>
    </row>
    <row r="432" spans="2:169" s="12" customFormat="1" ht="17.55" customHeight="1">
      <c r="B432" s="22"/>
      <c r="E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2"/>
      <c r="DW432" s="22"/>
      <c r="DX432" s="22"/>
      <c r="DY432" s="22"/>
      <c r="DZ432" s="22"/>
      <c r="EA432" s="22"/>
      <c r="EB432" s="22"/>
      <c r="EC432" s="22"/>
      <c r="ED432" s="22"/>
      <c r="EE432" s="22"/>
      <c r="EF432" s="22"/>
      <c r="EG432" s="22"/>
      <c r="EH432" s="22"/>
      <c r="EI432" s="22"/>
      <c r="EJ432" s="22"/>
      <c r="EK432" s="22"/>
      <c r="EL432" s="22"/>
      <c r="EM432" s="22"/>
      <c r="EN432" s="22"/>
      <c r="EO432" s="22"/>
      <c r="EP432" s="22"/>
      <c r="EQ432" s="22"/>
      <c r="ER432" s="22"/>
      <c r="ES432" s="22"/>
      <c r="ET432" s="22"/>
      <c r="EU432" s="22"/>
      <c r="EV432" s="22"/>
      <c r="EW432" s="22"/>
      <c r="EX432" s="22"/>
      <c r="EY432" s="22"/>
      <c r="EZ432" s="22"/>
      <c r="FA432" s="22"/>
      <c r="FB432" s="22"/>
      <c r="FC432" s="22"/>
      <c r="FD432" s="22"/>
      <c r="FE432" s="22"/>
      <c r="FF432" s="22"/>
      <c r="FG432" s="126"/>
      <c r="FM432" s="99"/>
    </row>
    <row r="433" spans="2:169" s="12" customFormat="1" ht="17.55" customHeight="1">
      <c r="B433" s="22"/>
      <c r="E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/>
      <c r="DV433" s="22"/>
      <c r="DW433" s="22"/>
      <c r="DX433" s="22"/>
      <c r="DY433" s="22"/>
      <c r="DZ433" s="22"/>
      <c r="EA433" s="22"/>
      <c r="EB433" s="22"/>
      <c r="EC433" s="22"/>
      <c r="ED433" s="22"/>
      <c r="EE433" s="22"/>
      <c r="EF433" s="22"/>
      <c r="EG433" s="22"/>
      <c r="EH433" s="22"/>
      <c r="EI433" s="22"/>
      <c r="EJ433" s="22"/>
      <c r="EK433" s="22"/>
      <c r="EL433" s="22"/>
      <c r="EM433" s="22"/>
      <c r="EN433" s="22"/>
      <c r="EO433" s="22"/>
      <c r="EP433" s="22"/>
      <c r="EQ433" s="22"/>
      <c r="ER433" s="22"/>
      <c r="ES433" s="22"/>
      <c r="ET433" s="22"/>
      <c r="EU433" s="22"/>
      <c r="EV433" s="22"/>
      <c r="EW433" s="22"/>
      <c r="EX433" s="22"/>
      <c r="EY433" s="22"/>
      <c r="EZ433" s="22"/>
      <c r="FA433" s="22"/>
      <c r="FB433" s="22"/>
      <c r="FC433" s="22"/>
      <c r="FD433" s="22"/>
      <c r="FE433" s="22"/>
      <c r="FF433" s="22"/>
      <c r="FG433" s="126"/>
      <c r="FM433" s="99"/>
    </row>
    <row r="434" spans="2:169" s="12" customFormat="1" ht="17.55" customHeight="1">
      <c r="B434" s="22"/>
      <c r="E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/>
      <c r="DV434" s="22"/>
      <c r="DW434" s="22"/>
      <c r="DX434" s="22"/>
      <c r="DY434" s="22"/>
      <c r="DZ434" s="22"/>
      <c r="EA434" s="22"/>
      <c r="EB434" s="22"/>
      <c r="EC434" s="22"/>
      <c r="ED434" s="22"/>
      <c r="EE434" s="22"/>
      <c r="EF434" s="22"/>
      <c r="EG434" s="22"/>
      <c r="EH434" s="22"/>
      <c r="EI434" s="22"/>
      <c r="EJ434" s="22"/>
      <c r="EK434" s="22"/>
      <c r="EL434" s="22"/>
      <c r="EM434" s="22"/>
      <c r="EN434" s="22"/>
      <c r="EO434" s="22"/>
      <c r="EP434" s="22"/>
      <c r="EQ434" s="22"/>
      <c r="ER434" s="22"/>
      <c r="ES434" s="22"/>
      <c r="ET434" s="22"/>
      <c r="EU434" s="22"/>
      <c r="EV434" s="22"/>
      <c r="EW434" s="22"/>
      <c r="EX434" s="22"/>
      <c r="EY434" s="22"/>
      <c r="EZ434" s="22"/>
      <c r="FA434" s="22"/>
      <c r="FB434" s="22"/>
      <c r="FC434" s="22"/>
      <c r="FD434" s="22"/>
      <c r="FE434" s="22"/>
      <c r="FF434" s="22"/>
      <c r="FG434" s="126"/>
      <c r="FM434" s="99"/>
    </row>
    <row r="435" spans="2:169" s="12" customFormat="1" ht="17.55" customHeight="1">
      <c r="B435" s="22"/>
      <c r="E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/>
      <c r="DV435" s="22"/>
      <c r="DW435" s="22"/>
      <c r="DX435" s="22"/>
      <c r="DY435" s="22"/>
      <c r="DZ435" s="22"/>
      <c r="EA435" s="22"/>
      <c r="EB435" s="22"/>
      <c r="EC435" s="22"/>
      <c r="ED435" s="22"/>
      <c r="EE435" s="22"/>
      <c r="EF435" s="22"/>
      <c r="EG435" s="22"/>
      <c r="EH435" s="22"/>
      <c r="EI435" s="22"/>
      <c r="EJ435" s="22"/>
      <c r="EK435" s="22"/>
      <c r="EL435" s="22"/>
      <c r="EM435" s="22"/>
      <c r="EN435" s="22"/>
      <c r="EO435" s="22"/>
      <c r="EP435" s="22"/>
      <c r="EQ435" s="22"/>
      <c r="ER435" s="22"/>
      <c r="ES435" s="22"/>
      <c r="ET435" s="22"/>
      <c r="EU435" s="22"/>
      <c r="EV435" s="22"/>
      <c r="EW435" s="22"/>
      <c r="EX435" s="22"/>
      <c r="EY435" s="22"/>
      <c r="EZ435" s="22"/>
      <c r="FA435" s="22"/>
      <c r="FB435" s="22"/>
      <c r="FC435" s="22"/>
      <c r="FD435" s="22"/>
      <c r="FE435" s="22"/>
      <c r="FF435" s="22"/>
      <c r="FG435" s="126"/>
      <c r="FM435" s="99"/>
    </row>
    <row r="436" spans="2:169" s="12" customFormat="1" ht="17.55" customHeight="1">
      <c r="B436" s="22"/>
      <c r="E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/>
      <c r="DV436" s="22"/>
      <c r="DW436" s="22"/>
      <c r="DX436" s="22"/>
      <c r="DY436" s="22"/>
      <c r="DZ436" s="22"/>
      <c r="EA436" s="22"/>
      <c r="EB436" s="22"/>
      <c r="EC436" s="22"/>
      <c r="ED436" s="22"/>
      <c r="EE436" s="22"/>
      <c r="EF436" s="22"/>
      <c r="EG436" s="22"/>
      <c r="EH436" s="22"/>
      <c r="EI436" s="22"/>
      <c r="EJ436" s="22"/>
      <c r="EK436" s="22"/>
      <c r="EL436" s="22"/>
      <c r="EM436" s="22"/>
      <c r="EN436" s="22"/>
      <c r="EO436" s="22"/>
      <c r="EP436" s="22"/>
      <c r="EQ436" s="22"/>
      <c r="ER436" s="22"/>
      <c r="ES436" s="22"/>
      <c r="ET436" s="22"/>
      <c r="EU436" s="22"/>
      <c r="EV436" s="22"/>
      <c r="EW436" s="22"/>
      <c r="EX436" s="22"/>
      <c r="EY436" s="22"/>
      <c r="EZ436" s="22"/>
      <c r="FA436" s="22"/>
      <c r="FB436" s="22"/>
      <c r="FC436" s="22"/>
      <c r="FD436" s="22"/>
      <c r="FE436" s="22"/>
      <c r="FF436" s="22"/>
      <c r="FG436" s="126"/>
      <c r="FM436" s="99"/>
    </row>
    <row r="437" spans="2:169" s="12" customFormat="1" ht="17.55" customHeight="1">
      <c r="B437" s="22"/>
      <c r="E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2"/>
      <c r="DW437" s="22"/>
      <c r="DX437" s="22"/>
      <c r="DY437" s="22"/>
      <c r="DZ437" s="22"/>
      <c r="EA437" s="22"/>
      <c r="EB437" s="22"/>
      <c r="EC437" s="22"/>
      <c r="ED437" s="22"/>
      <c r="EE437" s="22"/>
      <c r="EF437" s="22"/>
      <c r="EG437" s="22"/>
      <c r="EH437" s="22"/>
      <c r="EI437" s="22"/>
      <c r="EJ437" s="22"/>
      <c r="EK437" s="22"/>
      <c r="EL437" s="22"/>
      <c r="EM437" s="22"/>
      <c r="EN437" s="22"/>
      <c r="EO437" s="22"/>
      <c r="EP437" s="22"/>
      <c r="EQ437" s="22"/>
      <c r="ER437" s="22"/>
      <c r="ES437" s="22"/>
      <c r="ET437" s="22"/>
      <c r="EU437" s="22"/>
      <c r="EV437" s="22"/>
      <c r="EW437" s="22"/>
      <c r="EX437" s="22"/>
      <c r="EY437" s="22"/>
      <c r="EZ437" s="22"/>
      <c r="FA437" s="22"/>
      <c r="FB437" s="22"/>
      <c r="FC437" s="22"/>
      <c r="FD437" s="22"/>
      <c r="FE437" s="22"/>
      <c r="FF437" s="22"/>
      <c r="FG437" s="126"/>
      <c r="FM437" s="99"/>
    </row>
    <row r="438" spans="2:169" s="12" customFormat="1" ht="17.55" customHeight="1">
      <c r="B438" s="22"/>
      <c r="E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/>
      <c r="DV438" s="22"/>
      <c r="DW438" s="22"/>
      <c r="DX438" s="22"/>
      <c r="DY438" s="22"/>
      <c r="DZ438" s="22"/>
      <c r="EA438" s="22"/>
      <c r="EB438" s="22"/>
      <c r="EC438" s="22"/>
      <c r="ED438" s="22"/>
      <c r="EE438" s="22"/>
      <c r="EF438" s="22"/>
      <c r="EG438" s="22"/>
      <c r="EH438" s="22"/>
      <c r="EI438" s="22"/>
      <c r="EJ438" s="22"/>
      <c r="EK438" s="22"/>
      <c r="EL438" s="22"/>
      <c r="EM438" s="22"/>
      <c r="EN438" s="22"/>
      <c r="EO438" s="22"/>
      <c r="EP438" s="22"/>
      <c r="EQ438" s="22"/>
      <c r="ER438" s="22"/>
      <c r="ES438" s="22"/>
      <c r="ET438" s="22"/>
      <c r="EU438" s="22"/>
      <c r="EV438" s="22"/>
      <c r="EW438" s="22"/>
      <c r="EX438" s="22"/>
      <c r="EY438" s="22"/>
      <c r="EZ438" s="22"/>
      <c r="FA438" s="22"/>
      <c r="FB438" s="22"/>
      <c r="FC438" s="22"/>
      <c r="FD438" s="22"/>
      <c r="FE438" s="22"/>
      <c r="FF438" s="22"/>
      <c r="FG438" s="126"/>
      <c r="FM438" s="99"/>
    </row>
    <row r="439" spans="2:169" s="12" customFormat="1" ht="17.55" customHeight="1">
      <c r="B439" s="22"/>
      <c r="E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/>
      <c r="DV439" s="22"/>
      <c r="DW439" s="22"/>
      <c r="DX439" s="22"/>
      <c r="DY439" s="22"/>
      <c r="DZ439" s="22"/>
      <c r="EA439" s="22"/>
      <c r="EB439" s="22"/>
      <c r="EC439" s="22"/>
      <c r="ED439" s="22"/>
      <c r="EE439" s="22"/>
      <c r="EF439" s="22"/>
      <c r="EG439" s="22"/>
      <c r="EH439" s="22"/>
      <c r="EI439" s="22"/>
      <c r="EJ439" s="22"/>
      <c r="EK439" s="22"/>
      <c r="EL439" s="22"/>
      <c r="EM439" s="22"/>
      <c r="EN439" s="22"/>
      <c r="EO439" s="22"/>
      <c r="EP439" s="22"/>
      <c r="EQ439" s="22"/>
      <c r="ER439" s="22"/>
      <c r="ES439" s="22"/>
      <c r="ET439" s="22"/>
      <c r="EU439" s="22"/>
      <c r="EV439" s="22"/>
      <c r="EW439" s="22"/>
      <c r="EX439" s="22"/>
      <c r="EY439" s="22"/>
      <c r="EZ439" s="22"/>
      <c r="FA439" s="22"/>
      <c r="FB439" s="22"/>
      <c r="FC439" s="22"/>
      <c r="FD439" s="22"/>
      <c r="FE439" s="22"/>
      <c r="FF439" s="22"/>
      <c r="FG439" s="126"/>
      <c r="FM439" s="99"/>
    </row>
    <row r="440" spans="2:169" s="12" customFormat="1" ht="17.55" customHeight="1">
      <c r="B440" s="22"/>
      <c r="E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2"/>
      <c r="DW440" s="22"/>
      <c r="DX440" s="22"/>
      <c r="DY440" s="22"/>
      <c r="DZ440" s="22"/>
      <c r="EA440" s="22"/>
      <c r="EB440" s="22"/>
      <c r="EC440" s="22"/>
      <c r="ED440" s="22"/>
      <c r="EE440" s="22"/>
      <c r="EF440" s="22"/>
      <c r="EG440" s="22"/>
      <c r="EH440" s="22"/>
      <c r="EI440" s="22"/>
      <c r="EJ440" s="22"/>
      <c r="EK440" s="2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  <c r="EW440" s="22"/>
      <c r="EX440" s="22"/>
      <c r="EY440" s="22"/>
      <c r="EZ440" s="22"/>
      <c r="FA440" s="22"/>
      <c r="FB440" s="22"/>
      <c r="FC440" s="22"/>
      <c r="FD440" s="22"/>
      <c r="FE440" s="22"/>
      <c r="FF440" s="22"/>
      <c r="FG440" s="126"/>
      <c r="FM440" s="99"/>
    </row>
    <row r="441" spans="2:169" s="12" customFormat="1" ht="17.55" customHeight="1">
      <c r="B441" s="22"/>
      <c r="E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/>
      <c r="DV441" s="22"/>
      <c r="DW441" s="22"/>
      <c r="DX441" s="22"/>
      <c r="DY441" s="22"/>
      <c r="DZ441" s="22"/>
      <c r="EA441" s="22"/>
      <c r="EB441" s="22"/>
      <c r="EC441" s="22"/>
      <c r="ED441" s="22"/>
      <c r="EE441" s="22"/>
      <c r="EF441" s="22"/>
      <c r="EG441" s="22"/>
      <c r="EH441" s="22"/>
      <c r="EI441" s="22"/>
      <c r="EJ441" s="22"/>
      <c r="EK441" s="22"/>
      <c r="EL441" s="22"/>
      <c r="EM441" s="22"/>
      <c r="EN441" s="22"/>
      <c r="EO441" s="22"/>
      <c r="EP441" s="22"/>
      <c r="EQ441" s="22"/>
      <c r="ER441" s="22"/>
      <c r="ES441" s="22"/>
      <c r="ET441" s="22"/>
      <c r="EU441" s="22"/>
      <c r="EV441" s="22"/>
      <c r="EW441" s="22"/>
      <c r="EX441" s="22"/>
      <c r="EY441" s="22"/>
      <c r="EZ441" s="22"/>
      <c r="FA441" s="22"/>
      <c r="FB441" s="22"/>
      <c r="FC441" s="22"/>
      <c r="FD441" s="22"/>
      <c r="FE441" s="22"/>
      <c r="FF441" s="22"/>
      <c r="FG441" s="126"/>
      <c r="FM441" s="99"/>
    </row>
    <row r="442" spans="2:169" s="12" customFormat="1" ht="17.55" customHeight="1">
      <c r="B442" s="22"/>
      <c r="E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/>
      <c r="DV442" s="22"/>
      <c r="DW442" s="22"/>
      <c r="DX442" s="22"/>
      <c r="DY442" s="22"/>
      <c r="DZ442" s="22"/>
      <c r="EA442" s="22"/>
      <c r="EB442" s="22"/>
      <c r="EC442" s="22"/>
      <c r="ED442" s="22"/>
      <c r="EE442" s="22"/>
      <c r="EF442" s="22"/>
      <c r="EG442" s="22"/>
      <c r="EH442" s="22"/>
      <c r="EI442" s="22"/>
      <c r="EJ442" s="22"/>
      <c r="EK442" s="22"/>
      <c r="EL442" s="22"/>
      <c r="EM442" s="22"/>
      <c r="EN442" s="22"/>
      <c r="EO442" s="22"/>
      <c r="EP442" s="22"/>
      <c r="EQ442" s="22"/>
      <c r="ER442" s="22"/>
      <c r="ES442" s="22"/>
      <c r="ET442" s="22"/>
      <c r="EU442" s="22"/>
      <c r="EV442" s="22"/>
      <c r="EW442" s="22"/>
      <c r="EX442" s="22"/>
      <c r="EY442" s="22"/>
      <c r="EZ442" s="22"/>
      <c r="FA442" s="22"/>
      <c r="FB442" s="22"/>
      <c r="FC442" s="22"/>
      <c r="FD442" s="22"/>
      <c r="FE442" s="22"/>
      <c r="FF442" s="22"/>
      <c r="FG442" s="126"/>
      <c r="FM442" s="99"/>
    </row>
    <row r="443" spans="2:169" s="12" customFormat="1" ht="17.55" customHeight="1">
      <c r="B443" s="22"/>
      <c r="E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/>
      <c r="DV443" s="22"/>
      <c r="DW443" s="22"/>
      <c r="DX443" s="22"/>
      <c r="DY443" s="22"/>
      <c r="DZ443" s="22"/>
      <c r="EA443" s="22"/>
      <c r="EB443" s="22"/>
      <c r="EC443" s="22"/>
      <c r="ED443" s="22"/>
      <c r="EE443" s="22"/>
      <c r="EF443" s="22"/>
      <c r="EG443" s="22"/>
      <c r="EH443" s="22"/>
      <c r="EI443" s="22"/>
      <c r="EJ443" s="22"/>
      <c r="EK443" s="22"/>
      <c r="EL443" s="22"/>
      <c r="EM443" s="22"/>
      <c r="EN443" s="22"/>
      <c r="EO443" s="22"/>
      <c r="EP443" s="22"/>
      <c r="EQ443" s="22"/>
      <c r="ER443" s="22"/>
      <c r="ES443" s="22"/>
      <c r="ET443" s="22"/>
      <c r="EU443" s="22"/>
      <c r="EV443" s="22"/>
      <c r="EW443" s="22"/>
      <c r="EX443" s="22"/>
      <c r="EY443" s="22"/>
      <c r="EZ443" s="22"/>
      <c r="FA443" s="22"/>
      <c r="FB443" s="22"/>
      <c r="FC443" s="22"/>
      <c r="FD443" s="22"/>
      <c r="FE443" s="22"/>
      <c r="FF443" s="22"/>
      <c r="FG443" s="126"/>
      <c r="FM443" s="99"/>
    </row>
    <row r="444" spans="2:169" s="12" customFormat="1" ht="17.55" customHeight="1">
      <c r="B444" s="22"/>
      <c r="E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2"/>
      <c r="DW444" s="22"/>
      <c r="DX444" s="22"/>
      <c r="DY444" s="22"/>
      <c r="DZ444" s="22"/>
      <c r="EA444" s="22"/>
      <c r="EB444" s="22"/>
      <c r="EC444" s="22"/>
      <c r="ED444" s="22"/>
      <c r="EE444" s="22"/>
      <c r="EF444" s="22"/>
      <c r="EG444" s="22"/>
      <c r="EH444" s="22"/>
      <c r="EI444" s="22"/>
      <c r="EJ444" s="22"/>
      <c r="EK444" s="22"/>
      <c r="EL444" s="22"/>
      <c r="EM444" s="22"/>
      <c r="EN444" s="22"/>
      <c r="EO444" s="22"/>
      <c r="EP444" s="22"/>
      <c r="EQ444" s="22"/>
      <c r="ER444" s="22"/>
      <c r="ES444" s="22"/>
      <c r="ET444" s="22"/>
      <c r="EU444" s="22"/>
      <c r="EV444" s="22"/>
      <c r="EW444" s="22"/>
      <c r="EX444" s="22"/>
      <c r="EY444" s="22"/>
      <c r="EZ444" s="22"/>
      <c r="FA444" s="22"/>
      <c r="FB444" s="22"/>
      <c r="FC444" s="22"/>
      <c r="FD444" s="22"/>
      <c r="FE444" s="22"/>
      <c r="FF444" s="22"/>
      <c r="FG444" s="126"/>
      <c r="FM444" s="99"/>
    </row>
    <row r="445" spans="2:169" s="12" customFormat="1" ht="17.55" customHeight="1">
      <c r="B445" s="22"/>
      <c r="E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2"/>
      <c r="DW445" s="22"/>
      <c r="DX445" s="22"/>
      <c r="DY445" s="22"/>
      <c r="DZ445" s="22"/>
      <c r="EA445" s="22"/>
      <c r="EB445" s="22"/>
      <c r="EC445" s="22"/>
      <c r="ED445" s="22"/>
      <c r="EE445" s="22"/>
      <c r="EF445" s="22"/>
      <c r="EG445" s="22"/>
      <c r="EH445" s="22"/>
      <c r="EI445" s="22"/>
      <c r="EJ445" s="22"/>
      <c r="EK445" s="22"/>
      <c r="EL445" s="22"/>
      <c r="EM445" s="22"/>
      <c r="EN445" s="22"/>
      <c r="EO445" s="22"/>
      <c r="EP445" s="22"/>
      <c r="EQ445" s="22"/>
      <c r="ER445" s="22"/>
      <c r="ES445" s="22"/>
      <c r="ET445" s="22"/>
      <c r="EU445" s="22"/>
      <c r="EV445" s="22"/>
      <c r="EW445" s="22"/>
      <c r="EX445" s="22"/>
      <c r="EY445" s="22"/>
      <c r="EZ445" s="22"/>
      <c r="FA445" s="22"/>
      <c r="FB445" s="22"/>
      <c r="FC445" s="22"/>
      <c r="FD445" s="22"/>
      <c r="FE445" s="22"/>
      <c r="FF445" s="22"/>
      <c r="FG445" s="126"/>
      <c r="FM445" s="99"/>
    </row>
    <row r="446" spans="2:169" s="12" customFormat="1" ht="17.55" customHeight="1">
      <c r="B446" s="22"/>
      <c r="E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/>
      <c r="DV446" s="22"/>
      <c r="DW446" s="22"/>
      <c r="DX446" s="22"/>
      <c r="DY446" s="22"/>
      <c r="DZ446" s="22"/>
      <c r="EA446" s="22"/>
      <c r="EB446" s="22"/>
      <c r="EC446" s="22"/>
      <c r="ED446" s="22"/>
      <c r="EE446" s="22"/>
      <c r="EF446" s="22"/>
      <c r="EG446" s="22"/>
      <c r="EH446" s="22"/>
      <c r="EI446" s="22"/>
      <c r="EJ446" s="22"/>
      <c r="EK446" s="22"/>
      <c r="EL446" s="22"/>
      <c r="EM446" s="22"/>
      <c r="EN446" s="22"/>
      <c r="EO446" s="22"/>
      <c r="EP446" s="22"/>
      <c r="EQ446" s="22"/>
      <c r="ER446" s="22"/>
      <c r="ES446" s="22"/>
      <c r="ET446" s="22"/>
      <c r="EU446" s="22"/>
      <c r="EV446" s="22"/>
      <c r="EW446" s="22"/>
      <c r="EX446" s="22"/>
      <c r="EY446" s="22"/>
      <c r="EZ446" s="22"/>
      <c r="FA446" s="22"/>
      <c r="FB446" s="22"/>
      <c r="FC446" s="22"/>
      <c r="FD446" s="22"/>
      <c r="FE446" s="22"/>
      <c r="FF446" s="22"/>
      <c r="FG446" s="126"/>
      <c r="FM446" s="99"/>
    </row>
    <row r="447" spans="2:169" s="12" customFormat="1" ht="17.55" customHeight="1">
      <c r="B447" s="22"/>
      <c r="E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/>
      <c r="DV447" s="22"/>
      <c r="DW447" s="22"/>
      <c r="DX447" s="22"/>
      <c r="DY447" s="22"/>
      <c r="DZ447" s="22"/>
      <c r="EA447" s="22"/>
      <c r="EB447" s="22"/>
      <c r="EC447" s="22"/>
      <c r="ED447" s="22"/>
      <c r="EE447" s="22"/>
      <c r="EF447" s="22"/>
      <c r="EG447" s="22"/>
      <c r="EH447" s="22"/>
      <c r="EI447" s="22"/>
      <c r="EJ447" s="22"/>
      <c r="EK447" s="22"/>
      <c r="EL447" s="22"/>
      <c r="EM447" s="22"/>
      <c r="EN447" s="22"/>
      <c r="EO447" s="22"/>
      <c r="EP447" s="22"/>
      <c r="EQ447" s="22"/>
      <c r="ER447" s="22"/>
      <c r="ES447" s="22"/>
      <c r="ET447" s="22"/>
      <c r="EU447" s="22"/>
      <c r="EV447" s="22"/>
      <c r="EW447" s="22"/>
      <c r="EX447" s="22"/>
      <c r="EY447" s="22"/>
      <c r="EZ447" s="22"/>
      <c r="FA447" s="22"/>
      <c r="FB447" s="22"/>
      <c r="FC447" s="22"/>
      <c r="FD447" s="22"/>
      <c r="FE447" s="22"/>
      <c r="FF447" s="22"/>
      <c r="FG447" s="126"/>
      <c r="FM447" s="99"/>
    </row>
    <row r="448" spans="2:169" s="12" customFormat="1" ht="17.55" customHeight="1">
      <c r="B448" s="22"/>
      <c r="E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/>
      <c r="DV448" s="22"/>
      <c r="DW448" s="22"/>
      <c r="DX448" s="22"/>
      <c r="DY448" s="22"/>
      <c r="DZ448" s="22"/>
      <c r="EA448" s="22"/>
      <c r="EB448" s="22"/>
      <c r="EC448" s="22"/>
      <c r="ED448" s="22"/>
      <c r="EE448" s="22"/>
      <c r="EF448" s="22"/>
      <c r="EG448" s="22"/>
      <c r="EH448" s="22"/>
      <c r="EI448" s="22"/>
      <c r="EJ448" s="22"/>
      <c r="EK448" s="22"/>
      <c r="EL448" s="22"/>
      <c r="EM448" s="22"/>
      <c r="EN448" s="22"/>
      <c r="EO448" s="22"/>
      <c r="EP448" s="22"/>
      <c r="EQ448" s="22"/>
      <c r="ER448" s="22"/>
      <c r="ES448" s="22"/>
      <c r="ET448" s="22"/>
      <c r="EU448" s="22"/>
      <c r="EV448" s="22"/>
      <c r="EW448" s="22"/>
      <c r="EX448" s="22"/>
      <c r="EY448" s="22"/>
      <c r="EZ448" s="22"/>
      <c r="FA448" s="22"/>
      <c r="FB448" s="22"/>
      <c r="FC448" s="22"/>
      <c r="FD448" s="22"/>
      <c r="FE448" s="22"/>
      <c r="FF448" s="22"/>
      <c r="FG448" s="126"/>
      <c r="FM448" s="99"/>
    </row>
    <row r="449" spans="2:169" s="12" customFormat="1" ht="17.55" customHeight="1">
      <c r="B449" s="22"/>
      <c r="E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/>
      <c r="DV449" s="22"/>
      <c r="DW449" s="22"/>
      <c r="DX449" s="22"/>
      <c r="DY449" s="22"/>
      <c r="DZ449" s="22"/>
      <c r="EA449" s="22"/>
      <c r="EB449" s="22"/>
      <c r="EC449" s="22"/>
      <c r="ED449" s="22"/>
      <c r="EE449" s="22"/>
      <c r="EF449" s="22"/>
      <c r="EG449" s="22"/>
      <c r="EH449" s="22"/>
      <c r="EI449" s="22"/>
      <c r="EJ449" s="22"/>
      <c r="EK449" s="22"/>
      <c r="EL449" s="22"/>
      <c r="EM449" s="22"/>
      <c r="EN449" s="22"/>
      <c r="EO449" s="22"/>
      <c r="EP449" s="22"/>
      <c r="EQ449" s="22"/>
      <c r="ER449" s="22"/>
      <c r="ES449" s="22"/>
      <c r="ET449" s="22"/>
      <c r="EU449" s="22"/>
      <c r="EV449" s="22"/>
      <c r="EW449" s="22"/>
      <c r="EX449" s="22"/>
      <c r="EY449" s="22"/>
      <c r="EZ449" s="22"/>
      <c r="FA449" s="22"/>
      <c r="FB449" s="22"/>
      <c r="FC449" s="22"/>
      <c r="FD449" s="22"/>
      <c r="FE449" s="22"/>
      <c r="FF449" s="22"/>
      <c r="FG449" s="126"/>
      <c r="FM449" s="99"/>
    </row>
    <row r="450" spans="2:169" s="12" customFormat="1" ht="17.55" customHeight="1">
      <c r="B450" s="22"/>
      <c r="E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/>
      <c r="DV450" s="22"/>
      <c r="DW450" s="22"/>
      <c r="DX450" s="22"/>
      <c r="DY450" s="22"/>
      <c r="DZ450" s="22"/>
      <c r="EA450" s="22"/>
      <c r="EB450" s="22"/>
      <c r="EC450" s="22"/>
      <c r="ED450" s="22"/>
      <c r="EE450" s="22"/>
      <c r="EF450" s="22"/>
      <c r="EG450" s="22"/>
      <c r="EH450" s="22"/>
      <c r="EI450" s="22"/>
      <c r="EJ450" s="22"/>
      <c r="EK450" s="22"/>
      <c r="EL450" s="22"/>
      <c r="EM450" s="22"/>
      <c r="EN450" s="22"/>
      <c r="EO450" s="22"/>
      <c r="EP450" s="22"/>
      <c r="EQ450" s="22"/>
      <c r="ER450" s="22"/>
      <c r="ES450" s="22"/>
      <c r="ET450" s="22"/>
      <c r="EU450" s="22"/>
      <c r="EV450" s="22"/>
      <c r="EW450" s="22"/>
      <c r="EX450" s="22"/>
      <c r="EY450" s="22"/>
      <c r="EZ450" s="22"/>
      <c r="FA450" s="22"/>
      <c r="FB450" s="22"/>
      <c r="FC450" s="22"/>
      <c r="FD450" s="22"/>
      <c r="FE450" s="22"/>
      <c r="FF450" s="22"/>
      <c r="FG450" s="126"/>
      <c r="FM450" s="99"/>
    </row>
    <row r="451" spans="2:169" s="12" customFormat="1" ht="17.55" customHeight="1">
      <c r="B451" s="22"/>
      <c r="E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2"/>
      <c r="DW451" s="22"/>
      <c r="DX451" s="22"/>
      <c r="DY451" s="22"/>
      <c r="DZ451" s="22"/>
      <c r="EA451" s="22"/>
      <c r="EB451" s="22"/>
      <c r="EC451" s="22"/>
      <c r="ED451" s="22"/>
      <c r="EE451" s="22"/>
      <c r="EF451" s="22"/>
      <c r="EG451" s="22"/>
      <c r="EH451" s="22"/>
      <c r="EI451" s="22"/>
      <c r="EJ451" s="22"/>
      <c r="EK451" s="2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  <c r="EW451" s="22"/>
      <c r="EX451" s="22"/>
      <c r="EY451" s="22"/>
      <c r="EZ451" s="22"/>
      <c r="FA451" s="22"/>
      <c r="FB451" s="22"/>
      <c r="FC451" s="22"/>
      <c r="FD451" s="22"/>
      <c r="FE451" s="22"/>
      <c r="FF451" s="22"/>
      <c r="FG451" s="126"/>
      <c r="FM451" s="99"/>
    </row>
    <row r="452" spans="2:169" s="12" customFormat="1" ht="17.55" customHeight="1">
      <c r="B452" s="22"/>
      <c r="E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2"/>
      <c r="DW452" s="22"/>
      <c r="DX452" s="22"/>
      <c r="DY452" s="22"/>
      <c r="DZ452" s="22"/>
      <c r="EA452" s="22"/>
      <c r="EB452" s="22"/>
      <c r="EC452" s="22"/>
      <c r="ED452" s="22"/>
      <c r="EE452" s="22"/>
      <c r="EF452" s="22"/>
      <c r="EG452" s="22"/>
      <c r="EH452" s="22"/>
      <c r="EI452" s="22"/>
      <c r="EJ452" s="22"/>
      <c r="EK452" s="2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  <c r="EW452" s="22"/>
      <c r="EX452" s="22"/>
      <c r="EY452" s="22"/>
      <c r="EZ452" s="22"/>
      <c r="FA452" s="22"/>
      <c r="FB452" s="22"/>
      <c r="FC452" s="22"/>
      <c r="FD452" s="22"/>
      <c r="FE452" s="22"/>
      <c r="FF452" s="22"/>
      <c r="FG452" s="126"/>
      <c r="FM452" s="99"/>
    </row>
    <row r="453" spans="2:169" s="12" customFormat="1" ht="17.55" customHeight="1">
      <c r="B453" s="22"/>
      <c r="E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/>
      <c r="DV453" s="22"/>
      <c r="DW453" s="22"/>
      <c r="DX453" s="22"/>
      <c r="DY453" s="22"/>
      <c r="DZ453" s="22"/>
      <c r="EA453" s="22"/>
      <c r="EB453" s="22"/>
      <c r="EC453" s="22"/>
      <c r="ED453" s="22"/>
      <c r="EE453" s="22"/>
      <c r="EF453" s="22"/>
      <c r="EG453" s="22"/>
      <c r="EH453" s="22"/>
      <c r="EI453" s="22"/>
      <c r="EJ453" s="22"/>
      <c r="EK453" s="22"/>
      <c r="EL453" s="22"/>
      <c r="EM453" s="22"/>
      <c r="EN453" s="22"/>
      <c r="EO453" s="22"/>
      <c r="EP453" s="22"/>
      <c r="EQ453" s="22"/>
      <c r="ER453" s="22"/>
      <c r="ES453" s="22"/>
      <c r="ET453" s="22"/>
      <c r="EU453" s="22"/>
      <c r="EV453" s="22"/>
      <c r="EW453" s="22"/>
      <c r="EX453" s="22"/>
      <c r="EY453" s="22"/>
      <c r="EZ453" s="22"/>
      <c r="FA453" s="22"/>
      <c r="FB453" s="22"/>
      <c r="FC453" s="22"/>
      <c r="FD453" s="22"/>
      <c r="FE453" s="22"/>
      <c r="FF453" s="22"/>
      <c r="FG453" s="126"/>
      <c r="FM453" s="99"/>
    </row>
    <row r="454" spans="2:169" s="12" customFormat="1" ht="17.55" customHeight="1">
      <c r="B454" s="22"/>
      <c r="E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/>
      <c r="DV454" s="22"/>
      <c r="DW454" s="22"/>
      <c r="DX454" s="22"/>
      <c r="DY454" s="22"/>
      <c r="DZ454" s="22"/>
      <c r="EA454" s="22"/>
      <c r="EB454" s="22"/>
      <c r="EC454" s="22"/>
      <c r="ED454" s="22"/>
      <c r="EE454" s="22"/>
      <c r="EF454" s="22"/>
      <c r="EG454" s="22"/>
      <c r="EH454" s="22"/>
      <c r="EI454" s="22"/>
      <c r="EJ454" s="22"/>
      <c r="EK454" s="22"/>
      <c r="EL454" s="22"/>
      <c r="EM454" s="22"/>
      <c r="EN454" s="22"/>
      <c r="EO454" s="22"/>
      <c r="EP454" s="22"/>
      <c r="EQ454" s="22"/>
      <c r="ER454" s="22"/>
      <c r="ES454" s="22"/>
      <c r="ET454" s="22"/>
      <c r="EU454" s="22"/>
      <c r="EV454" s="22"/>
      <c r="EW454" s="22"/>
      <c r="EX454" s="22"/>
      <c r="EY454" s="22"/>
      <c r="EZ454" s="22"/>
      <c r="FA454" s="22"/>
      <c r="FB454" s="22"/>
      <c r="FC454" s="22"/>
      <c r="FD454" s="22"/>
      <c r="FE454" s="22"/>
      <c r="FF454" s="22"/>
      <c r="FG454" s="126"/>
      <c r="FM454" s="99"/>
    </row>
    <row r="455" spans="2:169" s="12" customFormat="1" ht="17.55" customHeight="1">
      <c r="B455" s="22"/>
      <c r="E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/>
      <c r="DV455" s="22"/>
      <c r="DW455" s="22"/>
      <c r="DX455" s="22"/>
      <c r="DY455" s="22"/>
      <c r="DZ455" s="22"/>
      <c r="EA455" s="22"/>
      <c r="EB455" s="22"/>
      <c r="EC455" s="22"/>
      <c r="ED455" s="22"/>
      <c r="EE455" s="22"/>
      <c r="EF455" s="22"/>
      <c r="EG455" s="22"/>
      <c r="EH455" s="22"/>
      <c r="EI455" s="22"/>
      <c r="EJ455" s="22"/>
      <c r="EK455" s="22"/>
      <c r="EL455" s="22"/>
      <c r="EM455" s="22"/>
      <c r="EN455" s="22"/>
      <c r="EO455" s="22"/>
      <c r="EP455" s="22"/>
      <c r="EQ455" s="22"/>
      <c r="ER455" s="22"/>
      <c r="ES455" s="22"/>
      <c r="ET455" s="22"/>
      <c r="EU455" s="22"/>
      <c r="EV455" s="22"/>
      <c r="EW455" s="22"/>
      <c r="EX455" s="22"/>
      <c r="EY455" s="22"/>
      <c r="EZ455" s="22"/>
      <c r="FA455" s="22"/>
      <c r="FB455" s="22"/>
      <c r="FC455" s="22"/>
      <c r="FD455" s="22"/>
      <c r="FE455" s="22"/>
      <c r="FF455" s="22"/>
      <c r="FG455" s="126"/>
      <c r="FM455" s="99"/>
    </row>
    <row r="456" spans="2:169" s="12" customFormat="1" ht="17.55" customHeight="1">
      <c r="B456" s="22"/>
      <c r="E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/>
      <c r="DV456" s="22"/>
      <c r="DW456" s="22"/>
      <c r="DX456" s="22"/>
      <c r="DY456" s="22"/>
      <c r="DZ456" s="22"/>
      <c r="EA456" s="22"/>
      <c r="EB456" s="22"/>
      <c r="EC456" s="22"/>
      <c r="ED456" s="22"/>
      <c r="EE456" s="22"/>
      <c r="EF456" s="22"/>
      <c r="EG456" s="22"/>
      <c r="EH456" s="22"/>
      <c r="EI456" s="22"/>
      <c r="EJ456" s="22"/>
      <c r="EK456" s="22"/>
      <c r="EL456" s="22"/>
      <c r="EM456" s="22"/>
      <c r="EN456" s="22"/>
      <c r="EO456" s="22"/>
      <c r="EP456" s="22"/>
      <c r="EQ456" s="22"/>
      <c r="ER456" s="22"/>
      <c r="ES456" s="22"/>
      <c r="ET456" s="22"/>
      <c r="EU456" s="22"/>
      <c r="EV456" s="22"/>
      <c r="EW456" s="22"/>
      <c r="EX456" s="22"/>
      <c r="EY456" s="22"/>
      <c r="EZ456" s="22"/>
      <c r="FA456" s="22"/>
      <c r="FB456" s="22"/>
      <c r="FC456" s="22"/>
      <c r="FD456" s="22"/>
      <c r="FE456" s="22"/>
      <c r="FF456" s="22"/>
      <c r="FG456" s="126"/>
      <c r="FM456" s="99"/>
    </row>
    <row r="457" spans="2:169" s="12" customFormat="1" ht="17.55" customHeight="1">
      <c r="B457" s="22"/>
      <c r="E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/>
      <c r="DV457" s="22"/>
      <c r="DW457" s="22"/>
      <c r="DX457" s="22"/>
      <c r="DY457" s="22"/>
      <c r="DZ457" s="22"/>
      <c r="EA457" s="22"/>
      <c r="EB457" s="22"/>
      <c r="EC457" s="22"/>
      <c r="ED457" s="22"/>
      <c r="EE457" s="22"/>
      <c r="EF457" s="22"/>
      <c r="EG457" s="22"/>
      <c r="EH457" s="22"/>
      <c r="EI457" s="22"/>
      <c r="EJ457" s="22"/>
      <c r="EK457" s="22"/>
      <c r="EL457" s="22"/>
      <c r="EM457" s="22"/>
      <c r="EN457" s="22"/>
      <c r="EO457" s="22"/>
      <c r="EP457" s="22"/>
      <c r="EQ457" s="22"/>
      <c r="ER457" s="22"/>
      <c r="ES457" s="22"/>
      <c r="ET457" s="22"/>
      <c r="EU457" s="22"/>
      <c r="EV457" s="22"/>
      <c r="EW457" s="22"/>
      <c r="EX457" s="22"/>
      <c r="EY457" s="22"/>
      <c r="EZ457" s="22"/>
      <c r="FA457" s="22"/>
      <c r="FB457" s="22"/>
      <c r="FC457" s="22"/>
      <c r="FD457" s="22"/>
      <c r="FE457" s="22"/>
      <c r="FF457" s="22"/>
      <c r="FG457" s="126"/>
      <c r="FM457" s="99"/>
    </row>
    <row r="458" spans="2:169" s="12" customFormat="1" ht="17.55" customHeight="1">
      <c r="B458" s="22"/>
      <c r="E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/>
      <c r="DV458" s="22"/>
      <c r="DW458" s="22"/>
      <c r="DX458" s="22"/>
      <c r="DY458" s="22"/>
      <c r="DZ458" s="22"/>
      <c r="EA458" s="22"/>
      <c r="EB458" s="22"/>
      <c r="EC458" s="22"/>
      <c r="ED458" s="22"/>
      <c r="EE458" s="22"/>
      <c r="EF458" s="22"/>
      <c r="EG458" s="22"/>
      <c r="EH458" s="22"/>
      <c r="EI458" s="22"/>
      <c r="EJ458" s="22"/>
      <c r="EK458" s="22"/>
      <c r="EL458" s="22"/>
      <c r="EM458" s="22"/>
      <c r="EN458" s="22"/>
      <c r="EO458" s="22"/>
      <c r="EP458" s="22"/>
      <c r="EQ458" s="22"/>
      <c r="ER458" s="22"/>
      <c r="ES458" s="22"/>
      <c r="ET458" s="22"/>
      <c r="EU458" s="22"/>
      <c r="EV458" s="22"/>
      <c r="EW458" s="22"/>
      <c r="EX458" s="22"/>
      <c r="EY458" s="22"/>
      <c r="EZ458" s="22"/>
      <c r="FA458" s="22"/>
      <c r="FB458" s="22"/>
      <c r="FC458" s="22"/>
      <c r="FD458" s="22"/>
      <c r="FE458" s="22"/>
      <c r="FF458" s="22"/>
      <c r="FG458" s="126"/>
      <c r="FM458" s="99"/>
    </row>
    <row r="459" spans="2:169" s="12" customFormat="1" ht="17.55" customHeight="1">
      <c r="B459" s="22"/>
      <c r="E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/>
      <c r="DV459" s="22"/>
      <c r="DW459" s="22"/>
      <c r="DX459" s="22"/>
      <c r="DY459" s="22"/>
      <c r="DZ459" s="22"/>
      <c r="EA459" s="22"/>
      <c r="EB459" s="22"/>
      <c r="EC459" s="22"/>
      <c r="ED459" s="22"/>
      <c r="EE459" s="22"/>
      <c r="EF459" s="22"/>
      <c r="EG459" s="22"/>
      <c r="EH459" s="22"/>
      <c r="EI459" s="22"/>
      <c r="EJ459" s="22"/>
      <c r="EK459" s="22"/>
      <c r="EL459" s="22"/>
      <c r="EM459" s="22"/>
      <c r="EN459" s="22"/>
      <c r="EO459" s="22"/>
      <c r="EP459" s="22"/>
      <c r="EQ459" s="22"/>
      <c r="ER459" s="22"/>
      <c r="ES459" s="22"/>
      <c r="ET459" s="22"/>
      <c r="EU459" s="22"/>
      <c r="EV459" s="22"/>
      <c r="EW459" s="22"/>
      <c r="EX459" s="22"/>
      <c r="EY459" s="22"/>
      <c r="EZ459" s="22"/>
      <c r="FA459" s="22"/>
      <c r="FB459" s="22"/>
      <c r="FC459" s="22"/>
      <c r="FD459" s="22"/>
      <c r="FE459" s="22"/>
      <c r="FF459" s="22"/>
      <c r="FG459" s="126"/>
      <c r="FM459" s="99"/>
    </row>
    <row r="460" spans="2:169" s="12" customFormat="1" ht="17.55" customHeight="1">
      <c r="B460" s="22"/>
      <c r="E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/>
      <c r="DV460" s="22"/>
      <c r="DW460" s="22"/>
      <c r="DX460" s="22"/>
      <c r="DY460" s="22"/>
      <c r="DZ460" s="22"/>
      <c r="EA460" s="22"/>
      <c r="EB460" s="22"/>
      <c r="EC460" s="22"/>
      <c r="ED460" s="22"/>
      <c r="EE460" s="22"/>
      <c r="EF460" s="22"/>
      <c r="EG460" s="22"/>
      <c r="EH460" s="22"/>
      <c r="EI460" s="22"/>
      <c r="EJ460" s="22"/>
      <c r="EK460" s="22"/>
      <c r="EL460" s="22"/>
      <c r="EM460" s="22"/>
      <c r="EN460" s="22"/>
      <c r="EO460" s="22"/>
      <c r="EP460" s="22"/>
      <c r="EQ460" s="22"/>
      <c r="ER460" s="22"/>
      <c r="ES460" s="22"/>
      <c r="ET460" s="22"/>
      <c r="EU460" s="22"/>
      <c r="EV460" s="22"/>
      <c r="EW460" s="22"/>
      <c r="EX460" s="22"/>
      <c r="EY460" s="22"/>
      <c r="EZ460" s="22"/>
      <c r="FA460" s="22"/>
      <c r="FB460" s="22"/>
      <c r="FC460" s="22"/>
      <c r="FD460" s="22"/>
      <c r="FE460" s="22"/>
      <c r="FF460" s="22"/>
      <c r="FG460" s="126"/>
      <c r="FM460" s="99"/>
    </row>
    <row r="461" spans="2:169" s="12" customFormat="1" ht="17.55" customHeight="1">
      <c r="B461" s="22"/>
      <c r="E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/>
      <c r="DV461" s="22"/>
      <c r="DW461" s="22"/>
      <c r="DX461" s="22"/>
      <c r="DY461" s="22"/>
      <c r="DZ461" s="22"/>
      <c r="EA461" s="22"/>
      <c r="EB461" s="22"/>
      <c r="EC461" s="22"/>
      <c r="ED461" s="22"/>
      <c r="EE461" s="22"/>
      <c r="EF461" s="22"/>
      <c r="EG461" s="22"/>
      <c r="EH461" s="22"/>
      <c r="EI461" s="22"/>
      <c r="EJ461" s="22"/>
      <c r="EK461" s="22"/>
      <c r="EL461" s="22"/>
      <c r="EM461" s="22"/>
      <c r="EN461" s="22"/>
      <c r="EO461" s="22"/>
      <c r="EP461" s="22"/>
      <c r="EQ461" s="22"/>
      <c r="ER461" s="22"/>
      <c r="ES461" s="22"/>
      <c r="ET461" s="22"/>
      <c r="EU461" s="22"/>
      <c r="EV461" s="22"/>
      <c r="EW461" s="22"/>
      <c r="EX461" s="22"/>
      <c r="EY461" s="22"/>
      <c r="EZ461" s="22"/>
      <c r="FA461" s="22"/>
      <c r="FB461" s="22"/>
      <c r="FC461" s="22"/>
      <c r="FD461" s="22"/>
      <c r="FE461" s="22"/>
      <c r="FF461" s="22"/>
      <c r="FG461" s="126"/>
      <c r="FM461" s="99"/>
    </row>
    <row r="462" spans="2:169" s="12" customFormat="1" ht="17.55" customHeight="1">
      <c r="B462" s="22"/>
      <c r="E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/>
      <c r="DV462" s="22"/>
      <c r="DW462" s="22"/>
      <c r="DX462" s="22"/>
      <c r="DY462" s="22"/>
      <c r="DZ462" s="22"/>
      <c r="EA462" s="22"/>
      <c r="EB462" s="22"/>
      <c r="EC462" s="22"/>
      <c r="ED462" s="22"/>
      <c r="EE462" s="22"/>
      <c r="EF462" s="22"/>
      <c r="EG462" s="22"/>
      <c r="EH462" s="22"/>
      <c r="EI462" s="22"/>
      <c r="EJ462" s="22"/>
      <c r="EK462" s="22"/>
      <c r="EL462" s="22"/>
      <c r="EM462" s="22"/>
      <c r="EN462" s="22"/>
      <c r="EO462" s="22"/>
      <c r="EP462" s="22"/>
      <c r="EQ462" s="22"/>
      <c r="ER462" s="22"/>
      <c r="ES462" s="22"/>
      <c r="ET462" s="22"/>
      <c r="EU462" s="22"/>
      <c r="EV462" s="22"/>
      <c r="EW462" s="22"/>
      <c r="EX462" s="22"/>
      <c r="EY462" s="22"/>
      <c r="EZ462" s="22"/>
      <c r="FA462" s="22"/>
      <c r="FB462" s="22"/>
      <c r="FC462" s="22"/>
      <c r="FD462" s="22"/>
      <c r="FE462" s="22"/>
      <c r="FF462" s="22"/>
      <c r="FG462" s="126"/>
      <c r="FM462" s="99"/>
    </row>
    <row r="463" spans="2:169" s="12" customFormat="1" ht="17.55" customHeight="1">
      <c r="B463" s="22"/>
      <c r="E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/>
      <c r="DV463" s="22"/>
      <c r="DW463" s="22"/>
      <c r="DX463" s="22"/>
      <c r="DY463" s="22"/>
      <c r="DZ463" s="22"/>
      <c r="EA463" s="22"/>
      <c r="EB463" s="22"/>
      <c r="EC463" s="22"/>
      <c r="ED463" s="22"/>
      <c r="EE463" s="22"/>
      <c r="EF463" s="22"/>
      <c r="EG463" s="22"/>
      <c r="EH463" s="22"/>
      <c r="EI463" s="22"/>
      <c r="EJ463" s="22"/>
      <c r="EK463" s="22"/>
      <c r="EL463" s="22"/>
      <c r="EM463" s="22"/>
      <c r="EN463" s="22"/>
      <c r="EO463" s="22"/>
      <c r="EP463" s="22"/>
      <c r="EQ463" s="22"/>
      <c r="ER463" s="22"/>
      <c r="ES463" s="22"/>
      <c r="ET463" s="22"/>
      <c r="EU463" s="22"/>
      <c r="EV463" s="22"/>
      <c r="EW463" s="22"/>
      <c r="EX463" s="22"/>
      <c r="EY463" s="22"/>
      <c r="EZ463" s="22"/>
      <c r="FA463" s="22"/>
      <c r="FB463" s="22"/>
      <c r="FC463" s="22"/>
      <c r="FD463" s="22"/>
      <c r="FE463" s="22"/>
      <c r="FF463" s="22"/>
      <c r="FG463" s="126"/>
      <c r="FM463" s="99"/>
    </row>
    <row r="464" spans="2:169" s="12" customFormat="1" ht="17.55" customHeight="1">
      <c r="B464" s="22"/>
      <c r="E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/>
      <c r="DV464" s="22"/>
      <c r="DW464" s="22"/>
      <c r="DX464" s="22"/>
      <c r="DY464" s="22"/>
      <c r="DZ464" s="22"/>
      <c r="EA464" s="22"/>
      <c r="EB464" s="22"/>
      <c r="EC464" s="22"/>
      <c r="ED464" s="22"/>
      <c r="EE464" s="22"/>
      <c r="EF464" s="22"/>
      <c r="EG464" s="22"/>
      <c r="EH464" s="22"/>
      <c r="EI464" s="22"/>
      <c r="EJ464" s="22"/>
      <c r="EK464" s="22"/>
      <c r="EL464" s="22"/>
      <c r="EM464" s="22"/>
      <c r="EN464" s="22"/>
      <c r="EO464" s="22"/>
      <c r="EP464" s="22"/>
      <c r="EQ464" s="22"/>
      <c r="ER464" s="22"/>
      <c r="ES464" s="22"/>
      <c r="ET464" s="22"/>
      <c r="EU464" s="22"/>
      <c r="EV464" s="22"/>
      <c r="EW464" s="22"/>
      <c r="EX464" s="22"/>
      <c r="EY464" s="22"/>
      <c r="EZ464" s="22"/>
      <c r="FA464" s="22"/>
      <c r="FB464" s="22"/>
      <c r="FC464" s="22"/>
      <c r="FD464" s="22"/>
      <c r="FE464" s="22"/>
      <c r="FF464" s="22"/>
      <c r="FG464" s="126"/>
      <c r="FM464" s="99"/>
    </row>
    <row r="465" spans="2:169" s="12" customFormat="1" ht="17.55" customHeight="1">
      <c r="B465" s="22"/>
      <c r="E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/>
      <c r="DV465" s="22"/>
      <c r="DW465" s="22"/>
      <c r="DX465" s="22"/>
      <c r="DY465" s="22"/>
      <c r="DZ465" s="22"/>
      <c r="EA465" s="22"/>
      <c r="EB465" s="22"/>
      <c r="EC465" s="22"/>
      <c r="ED465" s="22"/>
      <c r="EE465" s="22"/>
      <c r="EF465" s="22"/>
      <c r="EG465" s="22"/>
      <c r="EH465" s="22"/>
      <c r="EI465" s="22"/>
      <c r="EJ465" s="22"/>
      <c r="EK465" s="22"/>
      <c r="EL465" s="22"/>
      <c r="EM465" s="22"/>
      <c r="EN465" s="22"/>
      <c r="EO465" s="22"/>
      <c r="EP465" s="22"/>
      <c r="EQ465" s="22"/>
      <c r="ER465" s="22"/>
      <c r="ES465" s="22"/>
      <c r="ET465" s="22"/>
      <c r="EU465" s="22"/>
      <c r="EV465" s="22"/>
      <c r="EW465" s="22"/>
      <c r="EX465" s="22"/>
      <c r="EY465" s="22"/>
      <c r="EZ465" s="22"/>
      <c r="FA465" s="22"/>
      <c r="FB465" s="22"/>
      <c r="FC465" s="22"/>
      <c r="FD465" s="22"/>
      <c r="FE465" s="22"/>
      <c r="FF465" s="22"/>
      <c r="FG465" s="126"/>
      <c r="FM465" s="99"/>
    </row>
    <row r="466" spans="2:169" s="12" customFormat="1" ht="17.55" customHeight="1">
      <c r="B466" s="22"/>
      <c r="E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/>
      <c r="DV466" s="22"/>
      <c r="DW466" s="22"/>
      <c r="DX466" s="22"/>
      <c r="DY466" s="22"/>
      <c r="DZ466" s="22"/>
      <c r="EA466" s="22"/>
      <c r="EB466" s="22"/>
      <c r="EC466" s="22"/>
      <c r="ED466" s="22"/>
      <c r="EE466" s="22"/>
      <c r="EF466" s="22"/>
      <c r="EG466" s="22"/>
      <c r="EH466" s="22"/>
      <c r="EI466" s="22"/>
      <c r="EJ466" s="22"/>
      <c r="EK466" s="22"/>
      <c r="EL466" s="22"/>
      <c r="EM466" s="22"/>
      <c r="EN466" s="22"/>
      <c r="EO466" s="22"/>
      <c r="EP466" s="22"/>
      <c r="EQ466" s="22"/>
      <c r="ER466" s="22"/>
      <c r="ES466" s="22"/>
      <c r="ET466" s="22"/>
      <c r="EU466" s="22"/>
      <c r="EV466" s="22"/>
      <c r="EW466" s="22"/>
      <c r="EX466" s="22"/>
      <c r="EY466" s="22"/>
      <c r="EZ466" s="22"/>
      <c r="FA466" s="22"/>
      <c r="FB466" s="22"/>
      <c r="FC466" s="22"/>
      <c r="FD466" s="22"/>
      <c r="FE466" s="22"/>
      <c r="FF466" s="22"/>
      <c r="FG466" s="126"/>
      <c r="FM466" s="99"/>
    </row>
    <row r="467" spans="2:169" s="12" customFormat="1" ht="17.55" customHeight="1">
      <c r="B467" s="22"/>
      <c r="E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/>
      <c r="DV467" s="22"/>
      <c r="DW467" s="22"/>
      <c r="DX467" s="22"/>
      <c r="DY467" s="22"/>
      <c r="DZ467" s="22"/>
      <c r="EA467" s="22"/>
      <c r="EB467" s="22"/>
      <c r="EC467" s="22"/>
      <c r="ED467" s="22"/>
      <c r="EE467" s="22"/>
      <c r="EF467" s="22"/>
      <c r="EG467" s="22"/>
      <c r="EH467" s="22"/>
      <c r="EI467" s="22"/>
      <c r="EJ467" s="22"/>
      <c r="EK467" s="22"/>
      <c r="EL467" s="22"/>
      <c r="EM467" s="22"/>
      <c r="EN467" s="22"/>
      <c r="EO467" s="22"/>
      <c r="EP467" s="22"/>
      <c r="EQ467" s="22"/>
      <c r="ER467" s="22"/>
      <c r="ES467" s="22"/>
      <c r="ET467" s="22"/>
      <c r="EU467" s="22"/>
      <c r="EV467" s="22"/>
      <c r="EW467" s="22"/>
      <c r="EX467" s="22"/>
      <c r="EY467" s="22"/>
      <c r="EZ467" s="22"/>
      <c r="FA467" s="22"/>
      <c r="FB467" s="22"/>
      <c r="FC467" s="22"/>
      <c r="FD467" s="22"/>
      <c r="FE467" s="22"/>
      <c r="FF467" s="22"/>
      <c r="FG467" s="126"/>
      <c r="FM467" s="99"/>
    </row>
    <row r="468" spans="2:169" s="12" customFormat="1" ht="17.55" customHeight="1">
      <c r="B468" s="22"/>
      <c r="E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/>
      <c r="DV468" s="22"/>
      <c r="DW468" s="22"/>
      <c r="DX468" s="22"/>
      <c r="DY468" s="22"/>
      <c r="DZ468" s="22"/>
      <c r="EA468" s="22"/>
      <c r="EB468" s="22"/>
      <c r="EC468" s="22"/>
      <c r="ED468" s="22"/>
      <c r="EE468" s="22"/>
      <c r="EF468" s="22"/>
      <c r="EG468" s="22"/>
      <c r="EH468" s="22"/>
      <c r="EI468" s="22"/>
      <c r="EJ468" s="22"/>
      <c r="EK468" s="22"/>
      <c r="EL468" s="22"/>
      <c r="EM468" s="22"/>
      <c r="EN468" s="22"/>
      <c r="EO468" s="22"/>
      <c r="EP468" s="22"/>
      <c r="EQ468" s="22"/>
      <c r="ER468" s="22"/>
      <c r="ES468" s="22"/>
      <c r="ET468" s="22"/>
      <c r="EU468" s="22"/>
      <c r="EV468" s="22"/>
      <c r="EW468" s="22"/>
      <c r="EX468" s="22"/>
      <c r="EY468" s="22"/>
      <c r="EZ468" s="22"/>
      <c r="FA468" s="22"/>
      <c r="FB468" s="22"/>
      <c r="FC468" s="22"/>
      <c r="FD468" s="22"/>
      <c r="FE468" s="22"/>
      <c r="FF468" s="22"/>
      <c r="FG468" s="126"/>
      <c r="FM468" s="99"/>
    </row>
    <row r="469" spans="2:169" s="12" customFormat="1" ht="17.55" customHeight="1">
      <c r="B469" s="22"/>
      <c r="E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/>
      <c r="DV469" s="22"/>
      <c r="DW469" s="22"/>
      <c r="DX469" s="22"/>
      <c r="DY469" s="22"/>
      <c r="DZ469" s="22"/>
      <c r="EA469" s="22"/>
      <c r="EB469" s="22"/>
      <c r="EC469" s="22"/>
      <c r="ED469" s="22"/>
      <c r="EE469" s="22"/>
      <c r="EF469" s="22"/>
      <c r="EG469" s="22"/>
      <c r="EH469" s="22"/>
      <c r="EI469" s="22"/>
      <c r="EJ469" s="22"/>
      <c r="EK469" s="22"/>
      <c r="EL469" s="22"/>
      <c r="EM469" s="22"/>
      <c r="EN469" s="22"/>
      <c r="EO469" s="22"/>
      <c r="EP469" s="22"/>
      <c r="EQ469" s="22"/>
      <c r="ER469" s="22"/>
      <c r="ES469" s="22"/>
      <c r="ET469" s="22"/>
      <c r="EU469" s="22"/>
      <c r="EV469" s="22"/>
      <c r="EW469" s="22"/>
      <c r="EX469" s="22"/>
      <c r="EY469" s="22"/>
      <c r="EZ469" s="22"/>
      <c r="FA469" s="22"/>
      <c r="FB469" s="22"/>
      <c r="FC469" s="22"/>
      <c r="FD469" s="22"/>
      <c r="FE469" s="22"/>
      <c r="FF469" s="22"/>
      <c r="FG469" s="126"/>
      <c r="FM469" s="99"/>
    </row>
    <row r="470" spans="2:169" s="12" customFormat="1" ht="17.55" customHeight="1">
      <c r="B470" s="22"/>
      <c r="E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/>
      <c r="DV470" s="22"/>
      <c r="DW470" s="22"/>
      <c r="DX470" s="22"/>
      <c r="DY470" s="22"/>
      <c r="DZ470" s="22"/>
      <c r="EA470" s="22"/>
      <c r="EB470" s="22"/>
      <c r="EC470" s="22"/>
      <c r="ED470" s="22"/>
      <c r="EE470" s="22"/>
      <c r="EF470" s="22"/>
      <c r="EG470" s="22"/>
      <c r="EH470" s="22"/>
      <c r="EI470" s="22"/>
      <c r="EJ470" s="22"/>
      <c r="EK470" s="22"/>
      <c r="EL470" s="22"/>
      <c r="EM470" s="22"/>
      <c r="EN470" s="22"/>
      <c r="EO470" s="22"/>
      <c r="EP470" s="22"/>
      <c r="EQ470" s="22"/>
      <c r="ER470" s="22"/>
      <c r="ES470" s="22"/>
      <c r="ET470" s="22"/>
      <c r="EU470" s="22"/>
      <c r="EV470" s="22"/>
      <c r="EW470" s="22"/>
      <c r="EX470" s="22"/>
      <c r="EY470" s="22"/>
      <c r="EZ470" s="22"/>
      <c r="FA470" s="22"/>
      <c r="FB470" s="22"/>
      <c r="FC470" s="22"/>
      <c r="FD470" s="22"/>
      <c r="FE470" s="22"/>
      <c r="FF470" s="22"/>
      <c r="FG470" s="126"/>
      <c r="FM470" s="99"/>
    </row>
    <row r="471" spans="2:169" s="12" customFormat="1" ht="17.55" customHeight="1">
      <c r="B471" s="22"/>
      <c r="E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/>
      <c r="DV471" s="22"/>
      <c r="DW471" s="22"/>
      <c r="DX471" s="22"/>
      <c r="DY471" s="22"/>
      <c r="DZ471" s="22"/>
      <c r="EA471" s="22"/>
      <c r="EB471" s="22"/>
      <c r="EC471" s="22"/>
      <c r="ED471" s="22"/>
      <c r="EE471" s="22"/>
      <c r="EF471" s="22"/>
      <c r="EG471" s="22"/>
      <c r="EH471" s="22"/>
      <c r="EI471" s="22"/>
      <c r="EJ471" s="22"/>
      <c r="EK471" s="22"/>
      <c r="EL471" s="22"/>
      <c r="EM471" s="22"/>
      <c r="EN471" s="22"/>
      <c r="EO471" s="22"/>
      <c r="EP471" s="22"/>
      <c r="EQ471" s="22"/>
      <c r="ER471" s="22"/>
      <c r="ES471" s="22"/>
      <c r="ET471" s="22"/>
      <c r="EU471" s="22"/>
      <c r="EV471" s="22"/>
      <c r="EW471" s="22"/>
      <c r="EX471" s="22"/>
      <c r="EY471" s="22"/>
      <c r="EZ471" s="22"/>
      <c r="FA471" s="22"/>
      <c r="FB471" s="22"/>
      <c r="FC471" s="22"/>
      <c r="FD471" s="22"/>
      <c r="FE471" s="22"/>
      <c r="FF471" s="22"/>
      <c r="FG471" s="126"/>
      <c r="FM471" s="99"/>
    </row>
    <row r="472" spans="2:169" s="12" customFormat="1" ht="17.55" customHeight="1">
      <c r="B472" s="22"/>
      <c r="E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/>
      <c r="DV472" s="22"/>
      <c r="DW472" s="22"/>
      <c r="DX472" s="22"/>
      <c r="DY472" s="22"/>
      <c r="DZ472" s="22"/>
      <c r="EA472" s="22"/>
      <c r="EB472" s="22"/>
      <c r="EC472" s="22"/>
      <c r="ED472" s="22"/>
      <c r="EE472" s="22"/>
      <c r="EF472" s="22"/>
      <c r="EG472" s="22"/>
      <c r="EH472" s="22"/>
      <c r="EI472" s="22"/>
      <c r="EJ472" s="22"/>
      <c r="EK472" s="22"/>
      <c r="EL472" s="22"/>
      <c r="EM472" s="22"/>
      <c r="EN472" s="22"/>
      <c r="EO472" s="22"/>
      <c r="EP472" s="22"/>
      <c r="EQ472" s="22"/>
      <c r="ER472" s="22"/>
      <c r="ES472" s="22"/>
      <c r="ET472" s="22"/>
      <c r="EU472" s="22"/>
      <c r="EV472" s="22"/>
      <c r="EW472" s="22"/>
      <c r="EX472" s="22"/>
      <c r="EY472" s="22"/>
      <c r="EZ472" s="22"/>
      <c r="FA472" s="22"/>
      <c r="FB472" s="22"/>
      <c r="FC472" s="22"/>
      <c r="FD472" s="22"/>
      <c r="FE472" s="22"/>
      <c r="FF472" s="22"/>
      <c r="FG472" s="126"/>
      <c r="FM472" s="99"/>
    </row>
    <row r="473" spans="2:169" s="12" customFormat="1" ht="17.55" customHeight="1">
      <c r="B473" s="22"/>
      <c r="E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/>
      <c r="DV473" s="22"/>
      <c r="DW473" s="22"/>
      <c r="DX473" s="22"/>
      <c r="DY473" s="22"/>
      <c r="DZ473" s="22"/>
      <c r="EA473" s="22"/>
      <c r="EB473" s="22"/>
      <c r="EC473" s="22"/>
      <c r="ED473" s="22"/>
      <c r="EE473" s="22"/>
      <c r="EF473" s="22"/>
      <c r="EG473" s="22"/>
      <c r="EH473" s="22"/>
      <c r="EI473" s="22"/>
      <c r="EJ473" s="22"/>
      <c r="EK473" s="22"/>
      <c r="EL473" s="22"/>
      <c r="EM473" s="22"/>
      <c r="EN473" s="22"/>
      <c r="EO473" s="22"/>
      <c r="EP473" s="22"/>
      <c r="EQ473" s="22"/>
      <c r="ER473" s="22"/>
      <c r="ES473" s="22"/>
      <c r="ET473" s="22"/>
      <c r="EU473" s="22"/>
      <c r="EV473" s="22"/>
      <c r="EW473" s="22"/>
      <c r="EX473" s="22"/>
      <c r="EY473" s="22"/>
      <c r="EZ473" s="22"/>
      <c r="FA473" s="22"/>
      <c r="FB473" s="22"/>
      <c r="FC473" s="22"/>
      <c r="FD473" s="22"/>
      <c r="FE473" s="22"/>
      <c r="FF473" s="22"/>
      <c r="FG473" s="126"/>
      <c r="FM473" s="99"/>
    </row>
    <row r="474" spans="2:169" s="12" customFormat="1" ht="17.55" customHeight="1">
      <c r="B474" s="22"/>
      <c r="E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/>
      <c r="DV474" s="22"/>
      <c r="DW474" s="22"/>
      <c r="DX474" s="22"/>
      <c r="DY474" s="22"/>
      <c r="DZ474" s="22"/>
      <c r="EA474" s="22"/>
      <c r="EB474" s="22"/>
      <c r="EC474" s="22"/>
      <c r="ED474" s="22"/>
      <c r="EE474" s="22"/>
      <c r="EF474" s="22"/>
      <c r="EG474" s="22"/>
      <c r="EH474" s="22"/>
      <c r="EI474" s="22"/>
      <c r="EJ474" s="22"/>
      <c r="EK474" s="22"/>
      <c r="EL474" s="22"/>
      <c r="EM474" s="22"/>
      <c r="EN474" s="22"/>
      <c r="EO474" s="22"/>
      <c r="EP474" s="22"/>
      <c r="EQ474" s="22"/>
      <c r="ER474" s="22"/>
      <c r="ES474" s="22"/>
      <c r="ET474" s="22"/>
      <c r="EU474" s="22"/>
      <c r="EV474" s="22"/>
      <c r="EW474" s="22"/>
      <c r="EX474" s="22"/>
      <c r="EY474" s="22"/>
      <c r="EZ474" s="22"/>
      <c r="FA474" s="22"/>
      <c r="FB474" s="22"/>
      <c r="FC474" s="22"/>
      <c r="FD474" s="22"/>
      <c r="FE474" s="22"/>
      <c r="FF474" s="22"/>
      <c r="FG474" s="126"/>
      <c r="FM474" s="99"/>
    </row>
    <row r="475" spans="2:169" s="12" customFormat="1" ht="17.55" customHeight="1">
      <c r="B475" s="22"/>
      <c r="E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/>
      <c r="DV475" s="22"/>
      <c r="DW475" s="22"/>
      <c r="DX475" s="22"/>
      <c r="DY475" s="22"/>
      <c r="DZ475" s="22"/>
      <c r="EA475" s="22"/>
      <c r="EB475" s="22"/>
      <c r="EC475" s="22"/>
      <c r="ED475" s="22"/>
      <c r="EE475" s="22"/>
      <c r="EF475" s="22"/>
      <c r="EG475" s="22"/>
      <c r="EH475" s="22"/>
      <c r="EI475" s="22"/>
      <c r="EJ475" s="22"/>
      <c r="EK475" s="22"/>
      <c r="EL475" s="22"/>
      <c r="EM475" s="22"/>
      <c r="EN475" s="22"/>
      <c r="EO475" s="22"/>
      <c r="EP475" s="22"/>
      <c r="EQ475" s="22"/>
      <c r="ER475" s="22"/>
      <c r="ES475" s="22"/>
      <c r="ET475" s="22"/>
      <c r="EU475" s="22"/>
      <c r="EV475" s="22"/>
      <c r="EW475" s="22"/>
      <c r="EX475" s="22"/>
      <c r="EY475" s="22"/>
      <c r="EZ475" s="22"/>
      <c r="FA475" s="22"/>
      <c r="FB475" s="22"/>
      <c r="FC475" s="22"/>
      <c r="FD475" s="22"/>
      <c r="FE475" s="22"/>
      <c r="FF475" s="22"/>
      <c r="FG475" s="126"/>
      <c r="FM475" s="99"/>
    </row>
    <row r="476" spans="2:169" s="12" customFormat="1" ht="17.55" customHeight="1">
      <c r="B476" s="22"/>
      <c r="E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/>
      <c r="DV476" s="22"/>
      <c r="DW476" s="22"/>
      <c r="DX476" s="22"/>
      <c r="DY476" s="22"/>
      <c r="DZ476" s="22"/>
      <c r="EA476" s="22"/>
      <c r="EB476" s="22"/>
      <c r="EC476" s="22"/>
      <c r="ED476" s="22"/>
      <c r="EE476" s="22"/>
      <c r="EF476" s="22"/>
      <c r="EG476" s="22"/>
      <c r="EH476" s="22"/>
      <c r="EI476" s="22"/>
      <c r="EJ476" s="22"/>
      <c r="EK476" s="22"/>
      <c r="EL476" s="22"/>
      <c r="EM476" s="22"/>
      <c r="EN476" s="22"/>
      <c r="EO476" s="22"/>
      <c r="EP476" s="22"/>
      <c r="EQ476" s="22"/>
      <c r="ER476" s="22"/>
      <c r="ES476" s="22"/>
      <c r="ET476" s="22"/>
      <c r="EU476" s="22"/>
      <c r="EV476" s="22"/>
      <c r="EW476" s="22"/>
      <c r="EX476" s="22"/>
      <c r="EY476" s="22"/>
      <c r="EZ476" s="22"/>
      <c r="FA476" s="22"/>
      <c r="FB476" s="22"/>
      <c r="FC476" s="22"/>
      <c r="FD476" s="22"/>
      <c r="FE476" s="22"/>
      <c r="FF476" s="22"/>
      <c r="FG476" s="126"/>
      <c r="FM476" s="99"/>
    </row>
    <row r="477" spans="2:169" s="12" customFormat="1" ht="17.55" customHeight="1">
      <c r="B477" s="22"/>
      <c r="E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  <c r="DC477" s="22"/>
      <c r="DD477" s="22"/>
      <c r="DE477" s="22"/>
      <c r="DF477" s="22"/>
      <c r="DG477" s="22"/>
      <c r="DH477" s="22"/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/>
      <c r="DV477" s="22"/>
      <c r="DW477" s="22"/>
      <c r="DX477" s="22"/>
      <c r="DY477" s="22"/>
      <c r="DZ477" s="22"/>
      <c r="EA477" s="22"/>
      <c r="EB477" s="22"/>
      <c r="EC477" s="22"/>
      <c r="ED477" s="22"/>
      <c r="EE477" s="22"/>
      <c r="EF477" s="22"/>
      <c r="EG477" s="22"/>
      <c r="EH477" s="22"/>
      <c r="EI477" s="22"/>
      <c r="EJ477" s="22"/>
      <c r="EK477" s="22"/>
      <c r="EL477" s="22"/>
      <c r="EM477" s="22"/>
      <c r="EN477" s="22"/>
      <c r="EO477" s="22"/>
      <c r="EP477" s="22"/>
      <c r="EQ477" s="22"/>
      <c r="ER477" s="22"/>
      <c r="ES477" s="22"/>
      <c r="ET477" s="22"/>
      <c r="EU477" s="22"/>
      <c r="EV477" s="22"/>
      <c r="EW477" s="22"/>
      <c r="EX477" s="22"/>
      <c r="EY477" s="22"/>
      <c r="EZ477" s="22"/>
      <c r="FA477" s="22"/>
      <c r="FB477" s="22"/>
      <c r="FC477" s="22"/>
      <c r="FD477" s="22"/>
      <c r="FE477" s="22"/>
      <c r="FF477" s="22"/>
      <c r="FG477" s="126"/>
      <c r="FM477" s="99"/>
    </row>
    <row r="478" spans="2:169" s="12" customFormat="1" ht="17.55" customHeight="1">
      <c r="B478" s="22"/>
      <c r="E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  <c r="DC478" s="22"/>
      <c r="DD478" s="22"/>
      <c r="DE478" s="22"/>
      <c r="DF478" s="22"/>
      <c r="DG478" s="22"/>
      <c r="DH478" s="22"/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/>
      <c r="DV478" s="22"/>
      <c r="DW478" s="22"/>
      <c r="DX478" s="22"/>
      <c r="DY478" s="22"/>
      <c r="DZ478" s="22"/>
      <c r="EA478" s="22"/>
      <c r="EB478" s="22"/>
      <c r="EC478" s="22"/>
      <c r="ED478" s="22"/>
      <c r="EE478" s="22"/>
      <c r="EF478" s="22"/>
      <c r="EG478" s="22"/>
      <c r="EH478" s="22"/>
      <c r="EI478" s="22"/>
      <c r="EJ478" s="22"/>
      <c r="EK478" s="22"/>
      <c r="EL478" s="22"/>
      <c r="EM478" s="22"/>
      <c r="EN478" s="22"/>
      <c r="EO478" s="22"/>
      <c r="EP478" s="22"/>
      <c r="EQ478" s="22"/>
      <c r="ER478" s="22"/>
      <c r="ES478" s="22"/>
      <c r="ET478" s="22"/>
      <c r="EU478" s="22"/>
      <c r="EV478" s="22"/>
      <c r="EW478" s="22"/>
      <c r="EX478" s="22"/>
      <c r="EY478" s="22"/>
      <c r="EZ478" s="22"/>
      <c r="FA478" s="22"/>
      <c r="FB478" s="22"/>
      <c r="FC478" s="22"/>
      <c r="FD478" s="22"/>
      <c r="FE478" s="22"/>
      <c r="FF478" s="22"/>
      <c r="FG478" s="126"/>
      <c r="FM478" s="99"/>
    </row>
    <row r="479" spans="2:169" s="12" customFormat="1" ht="17.55" customHeight="1">
      <c r="B479" s="22"/>
      <c r="E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  <c r="DC479" s="22"/>
      <c r="DD479" s="22"/>
      <c r="DE479" s="22"/>
      <c r="DF479" s="22"/>
      <c r="DG479" s="22"/>
      <c r="DH479" s="22"/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2"/>
      <c r="DW479" s="22"/>
      <c r="DX479" s="22"/>
      <c r="DY479" s="22"/>
      <c r="DZ479" s="22"/>
      <c r="EA479" s="22"/>
      <c r="EB479" s="22"/>
      <c r="EC479" s="22"/>
      <c r="ED479" s="22"/>
      <c r="EE479" s="22"/>
      <c r="EF479" s="22"/>
      <c r="EG479" s="22"/>
      <c r="EH479" s="22"/>
      <c r="EI479" s="22"/>
      <c r="EJ479" s="22"/>
      <c r="EK479" s="22"/>
      <c r="EL479" s="22"/>
      <c r="EM479" s="22"/>
      <c r="EN479" s="22"/>
      <c r="EO479" s="22"/>
      <c r="EP479" s="22"/>
      <c r="EQ479" s="22"/>
      <c r="ER479" s="22"/>
      <c r="ES479" s="22"/>
      <c r="ET479" s="22"/>
      <c r="EU479" s="22"/>
      <c r="EV479" s="22"/>
      <c r="EW479" s="22"/>
      <c r="EX479" s="22"/>
      <c r="EY479" s="22"/>
      <c r="EZ479" s="22"/>
      <c r="FA479" s="22"/>
      <c r="FB479" s="22"/>
      <c r="FC479" s="22"/>
      <c r="FD479" s="22"/>
      <c r="FE479" s="22"/>
      <c r="FF479" s="22"/>
      <c r="FG479" s="126"/>
      <c r="FM479" s="99"/>
    </row>
    <row r="480" spans="2:169" s="12" customFormat="1" ht="17.55" customHeight="1">
      <c r="B480" s="22"/>
      <c r="E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  <c r="DC480" s="22"/>
      <c r="DD480" s="22"/>
      <c r="DE480" s="22"/>
      <c r="DF480" s="22"/>
      <c r="DG480" s="22"/>
      <c r="DH480" s="22"/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/>
      <c r="DV480" s="22"/>
      <c r="DW480" s="22"/>
      <c r="DX480" s="22"/>
      <c r="DY480" s="22"/>
      <c r="DZ480" s="22"/>
      <c r="EA480" s="22"/>
      <c r="EB480" s="22"/>
      <c r="EC480" s="22"/>
      <c r="ED480" s="22"/>
      <c r="EE480" s="22"/>
      <c r="EF480" s="22"/>
      <c r="EG480" s="22"/>
      <c r="EH480" s="22"/>
      <c r="EI480" s="22"/>
      <c r="EJ480" s="22"/>
      <c r="EK480" s="22"/>
      <c r="EL480" s="22"/>
      <c r="EM480" s="22"/>
      <c r="EN480" s="22"/>
      <c r="EO480" s="22"/>
      <c r="EP480" s="22"/>
      <c r="EQ480" s="22"/>
      <c r="ER480" s="22"/>
      <c r="ES480" s="22"/>
      <c r="ET480" s="22"/>
      <c r="EU480" s="22"/>
      <c r="EV480" s="22"/>
      <c r="EW480" s="22"/>
      <c r="EX480" s="22"/>
      <c r="EY480" s="22"/>
      <c r="EZ480" s="22"/>
      <c r="FA480" s="22"/>
      <c r="FB480" s="22"/>
      <c r="FC480" s="22"/>
      <c r="FD480" s="22"/>
      <c r="FE480" s="22"/>
      <c r="FF480" s="22"/>
      <c r="FG480" s="126"/>
      <c r="FM480" s="99"/>
    </row>
    <row r="481" spans="2:169" s="12" customFormat="1" ht="17.55" customHeight="1">
      <c r="B481" s="22"/>
      <c r="E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  <c r="DC481" s="22"/>
      <c r="DD481" s="22"/>
      <c r="DE481" s="22"/>
      <c r="DF481" s="22"/>
      <c r="DG481" s="22"/>
      <c r="DH481" s="22"/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/>
      <c r="DV481" s="22"/>
      <c r="DW481" s="22"/>
      <c r="DX481" s="22"/>
      <c r="DY481" s="22"/>
      <c r="DZ481" s="22"/>
      <c r="EA481" s="22"/>
      <c r="EB481" s="22"/>
      <c r="EC481" s="22"/>
      <c r="ED481" s="22"/>
      <c r="EE481" s="22"/>
      <c r="EF481" s="22"/>
      <c r="EG481" s="22"/>
      <c r="EH481" s="22"/>
      <c r="EI481" s="22"/>
      <c r="EJ481" s="22"/>
      <c r="EK481" s="22"/>
      <c r="EL481" s="22"/>
      <c r="EM481" s="22"/>
      <c r="EN481" s="22"/>
      <c r="EO481" s="22"/>
      <c r="EP481" s="22"/>
      <c r="EQ481" s="22"/>
      <c r="ER481" s="22"/>
      <c r="ES481" s="22"/>
      <c r="ET481" s="22"/>
      <c r="EU481" s="22"/>
      <c r="EV481" s="22"/>
      <c r="EW481" s="22"/>
      <c r="EX481" s="22"/>
      <c r="EY481" s="22"/>
      <c r="EZ481" s="22"/>
      <c r="FA481" s="22"/>
      <c r="FB481" s="22"/>
      <c r="FC481" s="22"/>
      <c r="FD481" s="22"/>
      <c r="FE481" s="22"/>
      <c r="FF481" s="22"/>
      <c r="FG481" s="126"/>
      <c r="FM481" s="99"/>
    </row>
    <row r="482" spans="2:169" s="12" customFormat="1" ht="17.55" customHeight="1">
      <c r="B482" s="22"/>
      <c r="E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  <c r="DC482" s="22"/>
      <c r="DD482" s="22"/>
      <c r="DE482" s="22"/>
      <c r="DF482" s="22"/>
      <c r="DG482" s="22"/>
      <c r="DH482" s="22"/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/>
      <c r="DV482" s="22"/>
      <c r="DW482" s="22"/>
      <c r="DX482" s="22"/>
      <c r="DY482" s="22"/>
      <c r="DZ482" s="22"/>
      <c r="EA482" s="22"/>
      <c r="EB482" s="22"/>
      <c r="EC482" s="22"/>
      <c r="ED482" s="22"/>
      <c r="EE482" s="22"/>
      <c r="EF482" s="22"/>
      <c r="EG482" s="22"/>
      <c r="EH482" s="22"/>
      <c r="EI482" s="22"/>
      <c r="EJ482" s="22"/>
      <c r="EK482" s="22"/>
      <c r="EL482" s="22"/>
      <c r="EM482" s="22"/>
      <c r="EN482" s="22"/>
      <c r="EO482" s="22"/>
      <c r="EP482" s="22"/>
      <c r="EQ482" s="22"/>
      <c r="ER482" s="22"/>
      <c r="ES482" s="22"/>
      <c r="ET482" s="22"/>
      <c r="EU482" s="22"/>
      <c r="EV482" s="22"/>
      <c r="EW482" s="22"/>
      <c r="EX482" s="22"/>
      <c r="EY482" s="22"/>
      <c r="EZ482" s="22"/>
      <c r="FA482" s="22"/>
      <c r="FB482" s="22"/>
      <c r="FC482" s="22"/>
      <c r="FD482" s="22"/>
      <c r="FE482" s="22"/>
      <c r="FF482" s="22"/>
      <c r="FG482" s="126"/>
      <c r="FM482" s="99"/>
    </row>
    <row r="483" spans="2:169" s="12" customFormat="1" ht="17.55" customHeight="1">
      <c r="B483" s="22"/>
      <c r="E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  <c r="DC483" s="22"/>
      <c r="DD483" s="22"/>
      <c r="DE483" s="22"/>
      <c r="DF483" s="22"/>
      <c r="DG483" s="22"/>
      <c r="DH483" s="22"/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/>
      <c r="DV483" s="22"/>
      <c r="DW483" s="22"/>
      <c r="DX483" s="22"/>
      <c r="DY483" s="22"/>
      <c r="DZ483" s="22"/>
      <c r="EA483" s="22"/>
      <c r="EB483" s="22"/>
      <c r="EC483" s="22"/>
      <c r="ED483" s="22"/>
      <c r="EE483" s="22"/>
      <c r="EF483" s="22"/>
      <c r="EG483" s="22"/>
      <c r="EH483" s="22"/>
      <c r="EI483" s="22"/>
      <c r="EJ483" s="22"/>
      <c r="EK483" s="22"/>
      <c r="EL483" s="22"/>
      <c r="EM483" s="22"/>
      <c r="EN483" s="22"/>
      <c r="EO483" s="22"/>
      <c r="EP483" s="22"/>
      <c r="EQ483" s="22"/>
      <c r="ER483" s="22"/>
      <c r="ES483" s="22"/>
      <c r="ET483" s="22"/>
      <c r="EU483" s="22"/>
      <c r="EV483" s="22"/>
      <c r="EW483" s="22"/>
      <c r="EX483" s="22"/>
      <c r="EY483" s="22"/>
      <c r="EZ483" s="22"/>
      <c r="FA483" s="22"/>
      <c r="FB483" s="22"/>
      <c r="FC483" s="22"/>
      <c r="FD483" s="22"/>
      <c r="FE483" s="22"/>
      <c r="FF483" s="22"/>
      <c r="FG483" s="126"/>
      <c r="FM483" s="99"/>
    </row>
    <row r="484" spans="2:169" s="12" customFormat="1" ht="17.55" customHeight="1">
      <c r="B484" s="22"/>
      <c r="E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2"/>
      <c r="DW484" s="22"/>
      <c r="DX484" s="22"/>
      <c r="DY484" s="22"/>
      <c r="DZ484" s="22"/>
      <c r="EA484" s="22"/>
      <c r="EB484" s="22"/>
      <c r="EC484" s="22"/>
      <c r="ED484" s="22"/>
      <c r="EE484" s="22"/>
      <c r="EF484" s="22"/>
      <c r="EG484" s="22"/>
      <c r="EH484" s="22"/>
      <c r="EI484" s="22"/>
      <c r="EJ484" s="22"/>
      <c r="EK484" s="22"/>
      <c r="EL484" s="22"/>
      <c r="EM484" s="22"/>
      <c r="EN484" s="22"/>
      <c r="EO484" s="22"/>
      <c r="EP484" s="22"/>
      <c r="EQ484" s="22"/>
      <c r="ER484" s="22"/>
      <c r="ES484" s="22"/>
      <c r="ET484" s="22"/>
      <c r="EU484" s="22"/>
      <c r="EV484" s="22"/>
      <c r="EW484" s="22"/>
      <c r="EX484" s="22"/>
      <c r="EY484" s="22"/>
      <c r="EZ484" s="22"/>
      <c r="FA484" s="22"/>
      <c r="FB484" s="22"/>
      <c r="FC484" s="22"/>
      <c r="FD484" s="22"/>
      <c r="FE484" s="22"/>
      <c r="FF484" s="22"/>
      <c r="FG484" s="126"/>
      <c r="FM484" s="99"/>
    </row>
    <row r="485" spans="2:169" s="12" customFormat="1" ht="17.55" customHeight="1">
      <c r="B485" s="22"/>
      <c r="E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Y485" s="22"/>
      <c r="DZ485" s="22"/>
      <c r="EA485" s="22"/>
      <c r="EB485" s="22"/>
      <c r="EC485" s="22"/>
      <c r="ED485" s="22"/>
      <c r="EE485" s="22"/>
      <c r="EF485" s="22"/>
      <c r="EG485" s="22"/>
      <c r="EH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  <c r="EZ485" s="22"/>
      <c r="FA485" s="22"/>
      <c r="FB485" s="22"/>
      <c r="FC485" s="22"/>
      <c r="FD485" s="22"/>
      <c r="FE485" s="22"/>
      <c r="FF485" s="22"/>
      <c r="FG485" s="126"/>
      <c r="FM485" s="99"/>
    </row>
    <row r="486" spans="2:169" s="12" customFormat="1" ht="17.55" customHeight="1">
      <c r="B486" s="22"/>
      <c r="E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2"/>
      <c r="DW486" s="22"/>
      <c r="DX486" s="22"/>
      <c r="DY486" s="22"/>
      <c r="DZ486" s="22"/>
      <c r="EA486" s="22"/>
      <c r="EB486" s="22"/>
      <c r="EC486" s="22"/>
      <c r="ED486" s="22"/>
      <c r="EE486" s="22"/>
      <c r="EF486" s="22"/>
      <c r="EG486" s="22"/>
      <c r="EH486" s="22"/>
      <c r="EI486" s="22"/>
      <c r="EJ486" s="22"/>
      <c r="EK486" s="22"/>
      <c r="EL486" s="22"/>
      <c r="EM486" s="22"/>
      <c r="EN486" s="22"/>
      <c r="EO486" s="22"/>
      <c r="EP486" s="22"/>
      <c r="EQ486" s="22"/>
      <c r="ER486" s="22"/>
      <c r="ES486" s="22"/>
      <c r="ET486" s="22"/>
      <c r="EU486" s="22"/>
      <c r="EV486" s="22"/>
      <c r="EW486" s="22"/>
      <c r="EX486" s="22"/>
      <c r="EY486" s="22"/>
      <c r="EZ486" s="22"/>
      <c r="FA486" s="22"/>
      <c r="FB486" s="22"/>
      <c r="FC486" s="22"/>
      <c r="FD486" s="22"/>
      <c r="FE486" s="22"/>
      <c r="FF486" s="22"/>
      <c r="FG486" s="126"/>
      <c r="FM486" s="99"/>
    </row>
    <row r="487" spans="2:169" s="12" customFormat="1" ht="17.55" customHeight="1">
      <c r="B487" s="22"/>
      <c r="E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2"/>
      <c r="DW487" s="22"/>
      <c r="DX487" s="22"/>
      <c r="DY487" s="22"/>
      <c r="DZ487" s="22"/>
      <c r="EA487" s="22"/>
      <c r="EB487" s="22"/>
      <c r="EC487" s="22"/>
      <c r="ED487" s="22"/>
      <c r="EE487" s="22"/>
      <c r="EF487" s="22"/>
      <c r="EG487" s="22"/>
      <c r="EH487" s="22"/>
      <c r="EI487" s="22"/>
      <c r="EJ487" s="22"/>
      <c r="EK487" s="22"/>
      <c r="EL487" s="22"/>
      <c r="EM487" s="22"/>
      <c r="EN487" s="22"/>
      <c r="EO487" s="22"/>
      <c r="EP487" s="22"/>
      <c r="EQ487" s="22"/>
      <c r="ER487" s="22"/>
      <c r="ES487" s="22"/>
      <c r="ET487" s="22"/>
      <c r="EU487" s="22"/>
      <c r="EV487" s="22"/>
      <c r="EW487" s="22"/>
      <c r="EX487" s="22"/>
      <c r="EY487" s="22"/>
      <c r="EZ487" s="22"/>
      <c r="FA487" s="22"/>
      <c r="FB487" s="22"/>
      <c r="FC487" s="22"/>
      <c r="FD487" s="22"/>
      <c r="FE487" s="22"/>
      <c r="FF487" s="22"/>
      <c r="FG487" s="126"/>
      <c r="FM487" s="99"/>
    </row>
    <row r="488" spans="2:169" s="12" customFormat="1" ht="17.55" customHeight="1">
      <c r="B488" s="22"/>
      <c r="E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2"/>
      <c r="DW488" s="22"/>
      <c r="DX488" s="22"/>
      <c r="DY488" s="22"/>
      <c r="DZ488" s="22"/>
      <c r="EA488" s="22"/>
      <c r="EB488" s="22"/>
      <c r="EC488" s="22"/>
      <c r="ED488" s="22"/>
      <c r="EE488" s="22"/>
      <c r="EF488" s="22"/>
      <c r="EG488" s="22"/>
      <c r="EH488" s="22"/>
      <c r="EI488" s="22"/>
      <c r="EJ488" s="22"/>
      <c r="EK488" s="22"/>
      <c r="EL488" s="22"/>
      <c r="EM488" s="22"/>
      <c r="EN488" s="22"/>
      <c r="EO488" s="22"/>
      <c r="EP488" s="22"/>
      <c r="EQ488" s="22"/>
      <c r="ER488" s="22"/>
      <c r="ES488" s="22"/>
      <c r="ET488" s="22"/>
      <c r="EU488" s="22"/>
      <c r="EV488" s="22"/>
      <c r="EW488" s="22"/>
      <c r="EX488" s="22"/>
      <c r="EY488" s="22"/>
      <c r="EZ488" s="22"/>
      <c r="FA488" s="22"/>
      <c r="FB488" s="22"/>
      <c r="FC488" s="22"/>
      <c r="FD488" s="22"/>
      <c r="FE488" s="22"/>
      <c r="FF488" s="22"/>
      <c r="FG488" s="126"/>
      <c r="FM488" s="99"/>
    </row>
    <row r="489" spans="2:169" s="12" customFormat="1" ht="17.55" customHeight="1">
      <c r="B489" s="22"/>
      <c r="E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  <c r="DC489" s="22"/>
      <c r="DD489" s="22"/>
      <c r="DE489" s="22"/>
      <c r="DF489" s="22"/>
      <c r="DG489" s="22"/>
      <c r="DH489" s="22"/>
      <c r="DI489" s="22"/>
      <c r="DJ489" s="22"/>
      <c r="DK489" s="22"/>
      <c r="DL489" s="22"/>
      <c r="DM489" s="22"/>
      <c r="DN489" s="22"/>
      <c r="DO489" s="22"/>
      <c r="DP489" s="22"/>
      <c r="DQ489" s="22"/>
      <c r="DR489" s="22"/>
      <c r="DS489" s="22"/>
      <c r="DT489" s="22"/>
      <c r="DU489" s="22"/>
      <c r="DV489" s="22"/>
      <c r="DW489" s="22"/>
      <c r="DX489" s="22"/>
      <c r="DY489" s="22"/>
      <c r="DZ489" s="22"/>
      <c r="EA489" s="22"/>
      <c r="EB489" s="22"/>
      <c r="EC489" s="22"/>
      <c r="ED489" s="22"/>
      <c r="EE489" s="22"/>
      <c r="EF489" s="22"/>
      <c r="EG489" s="22"/>
      <c r="EH489" s="22"/>
      <c r="EI489" s="22"/>
      <c r="EJ489" s="22"/>
      <c r="EK489" s="22"/>
      <c r="EL489" s="22"/>
      <c r="EM489" s="22"/>
      <c r="EN489" s="22"/>
      <c r="EO489" s="22"/>
      <c r="EP489" s="22"/>
      <c r="EQ489" s="22"/>
      <c r="ER489" s="22"/>
      <c r="ES489" s="22"/>
      <c r="ET489" s="22"/>
      <c r="EU489" s="22"/>
      <c r="EV489" s="22"/>
      <c r="EW489" s="22"/>
      <c r="EX489" s="22"/>
      <c r="EY489" s="22"/>
      <c r="EZ489" s="22"/>
      <c r="FA489" s="22"/>
      <c r="FB489" s="22"/>
      <c r="FC489" s="22"/>
      <c r="FD489" s="22"/>
      <c r="FE489" s="22"/>
      <c r="FF489" s="22"/>
      <c r="FG489" s="126"/>
      <c r="FM489" s="99"/>
    </row>
    <row r="490" spans="2:169" s="12" customFormat="1" ht="17.55" customHeight="1">
      <c r="B490" s="22"/>
      <c r="E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  <c r="DC490" s="22"/>
      <c r="DD490" s="22"/>
      <c r="DE490" s="22"/>
      <c r="DF490" s="22"/>
      <c r="DG490" s="22"/>
      <c r="DH490" s="22"/>
      <c r="DI490" s="22"/>
      <c r="DJ490" s="22"/>
      <c r="DK490" s="22"/>
      <c r="DL490" s="22"/>
      <c r="DM490" s="22"/>
      <c r="DN490" s="22"/>
      <c r="DO490" s="22"/>
      <c r="DP490" s="22"/>
      <c r="DQ490" s="22"/>
      <c r="DR490" s="22"/>
      <c r="DS490" s="22"/>
      <c r="DT490" s="22"/>
      <c r="DU490" s="22"/>
      <c r="DV490" s="22"/>
      <c r="DW490" s="22"/>
      <c r="DX490" s="22"/>
      <c r="DY490" s="22"/>
      <c r="DZ490" s="22"/>
      <c r="EA490" s="22"/>
      <c r="EB490" s="22"/>
      <c r="EC490" s="22"/>
      <c r="ED490" s="22"/>
      <c r="EE490" s="22"/>
      <c r="EF490" s="22"/>
      <c r="EG490" s="22"/>
      <c r="EH490" s="22"/>
      <c r="EI490" s="22"/>
      <c r="EJ490" s="22"/>
      <c r="EK490" s="22"/>
      <c r="EL490" s="22"/>
      <c r="EM490" s="22"/>
      <c r="EN490" s="22"/>
      <c r="EO490" s="22"/>
      <c r="EP490" s="22"/>
      <c r="EQ490" s="22"/>
      <c r="ER490" s="22"/>
      <c r="ES490" s="22"/>
      <c r="ET490" s="22"/>
      <c r="EU490" s="22"/>
      <c r="EV490" s="22"/>
      <c r="EW490" s="22"/>
      <c r="EX490" s="22"/>
      <c r="EY490" s="22"/>
      <c r="EZ490" s="22"/>
      <c r="FA490" s="22"/>
      <c r="FB490" s="22"/>
      <c r="FC490" s="22"/>
      <c r="FD490" s="22"/>
      <c r="FE490" s="22"/>
      <c r="FF490" s="22"/>
      <c r="FG490" s="126"/>
      <c r="FM490" s="99"/>
    </row>
    <row r="491" spans="2:169" s="12" customFormat="1" ht="17.55" customHeight="1">
      <c r="B491" s="22"/>
      <c r="E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  <c r="DC491" s="22"/>
      <c r="DD491" s="22"/>
      <c r="DE491" s="22"/>
      <c r="DF491" s="22"/>
      <c r="DG491" s="22"/>
      <c r="DH491" s="22"/>
      <c r="DI491" s="22"/>
      <c r="DJ491" s="22"/>
      <c r="DK491" s="22"/>
      <c r="DL491" s="22"/>
      <c r="DM491" s="22"/>
      <c r="DN491" s="22"/>
      <c r="DO491" s="22"/>
      <c r="DP491" s="22"/>
      <c r="DQ491" s="22"/>
      <c r="DR491" s="22"/>
      <c r="DS491" s="22"/>
      <c r="DT491" s="22"/>
      <c r="DU491" s="22"/>
      <c r="DV491" s="22"/>
      <c r="DW491" s="22"/>
      <c r="DX491" s="22"/>
      <c r="DY491" s="22"/>
      <c r="DZ491" s="22"/>
      <c r="EA491" s="22"/>
      <c r="EB491" s="22"/>
      <c r="EC491" s="22"/>
      <c r="ED491" s="22"/>
      <c r="EE491" s="22"/>
      <c r="EF491" s="22"/>
      <c r="EG491" s="22"/>
      <c r="EH491" s="22"/>
      <c r="EI491" s="22"/>
      <c r="EJ491" s="22"/>
      <c r="EK491" s="22"/>
      <c r="EL491" s="22"/>
      <c r="EM491" s="22"/>
      <c r="EN491" s="22"/>
      <c r="EO491" s="22"/>
      <c r="EP491" s="22"/>
      <c r="EQ491" s="22"/>
      <c r="ER491" s="22"/>
      <c r="ES491" s="22"/>
      <c r="ET491" s="22"/>
      <c r="EU491" s="22"/>
      <c r="EV491" s="22"/>
      <c r="EW491" s="22"/>
      <c r="EX491" s="22"/>
      <c r="EY491" s="22"/>
      <c r="EZ491" s="22"/>
      <c r="FA491" s="22"/>
      <c r="FB491" s="22"/>
      <c r="FC491" s="22"/>
      <c r="FD491" s="22"/>
      <c r="FE491" s="22"/>
      <c r="FF491" s="22"/>
      <c r="FG491" s="126"/>
      <c r="FM491" s="99"/>
    </row>
    <row r="492" spans="2:169" s="12" customFormat="1" ht="17.55" customHeight="1">
      <c r="B492" s="22"/>
      <c r="E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  <c r="DC492" s="22"/>
      <c r="DD492" s="22"/>
      <c r="DE492" s="22"/>
      <c r="DF492" s="22"/>
      <c r="DG492" s="22"/>
      <c r="DH492" s="22"/>
      <c r="DI492" s="22"/>
      <c r="DJ492" s="22"/>
      <c r="DK492" s="22"/>
      <c r="DL492" s="22"/>
      <c r="DM492" s="22"/>
      <c r="DN492" s="22"/>
      <c r="DO492" s="22"/>
      <c r="DP492" s="22"/>
      <c r="DQ492" s="22"/>
      <c r="DR492" s="22"/>
      <c r="DS492" s="22"/>
      <c r="DT492" s="22"/>
      <c r="DU492" s="22"/>
      <c r="DV492" s="22"/>
      <c r="DW492" s="22"/>
      <c r="DX492" s="22"/>
      <c r="DY492" s="22"/>
      <c r="DZ492" s="22"/>
      <c r="EA492" s="22"/>
      <c r="EB492" s="22"/>
      <c r="EC492" s="22"/>
      <c r="ED492" s="22"/>
      <c r="EE492" s="22"/>
      <c r="EF492" s="22"/>
      <c r="EG492" s="22"/>
      <c r="EH492" s="22"/>
      <c r="EI492" s="22"/>
      <c r="EJ492" s="22"/>
      <c r="EK492" s="22"/>
      <c r="EL492" s="22"/>
      <c r="EM492" s="22"/>
      <c r="EN492" s="22"/>
      <c r="EO492" s="22"/>
      <c r="EP492" s="22"/>
      <c r="EQ492" s="22"/>
      <c r="ER492" s="22"/>
      <c r="ES492" s="22"/>
      <c r="ET492" s="22"/>
      <c r="EU492" s="22"/>
      <c r="EV492" s="22"/>
      <c r="EW492" s="22"/>
      <c r="EX492" s="22"/>
      <c r="EY492" s="22"/>
      <c r="EZ492" s="22"/>
      <c r="FA492" s="22"/>
      <c r="FB492" s="22"/>
      <c r="FC492" s="22"/>
      <c r="FD492" s="22"/>
      <c r="FE492" s="22"/>
      <c r="FF492" s="22"/>
      <c r="FG492" s="126"/>
      <c r="FM492" s="99"/>
    </row>
    <row r="493" spans="2:169" s="12" customFormat="1" ht="17.55" customHeight="1">
      <c r="B493" s="22"/>
      <c r="E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  <c r="DC493" s="22"/>
      <c r="DD493" s="22"/>
      <c r="DE493" s="22"/>
      <c r="DF493" s="22"/>
      <c r="DG493" s="22"/>
      <c r="DH493" s="22"/>
      <c r="DI493" s="22"/>
      <c r="DJ493" s="22"/>
      <c r="DK493" s="22"/>
      <c r="DL493" s="22"/>
      <c r="DM493" s="22"/>
      <c r="DN493" s="22"/>
      <c r="DO493" s="22"/>
      <c r="DP493" s="22"/>
      <c r="DQ493" s="22"/>
      <c r="DR493" s="22"/>
      <c r="DS493" s="22"/>
      <c r="DT493" s="22"/>
      <c r="DU493" s="22"/>
      <c r="DV493" s="22"/>
      <c r="DW493" s="22"/>
      <c r="DX493" s="22"/>
      <c r="DY493" s="22"/>
      <c r="DZ493" s="22"/>
      <c r="EA493" s="22"/>
      <c r="EB493" s="22"/>
      <c r="EC493" s="22"/>
      <c r="ED493" s="22"/>
      <c r="EE493" s="22"/>
      <c r="EF493" s="22"/>
      <c r="EG493" s="22"/>
      <c r="EH493" s="22"/>
      <c r="EI493" s="22"/>
      <c r="EJ493" s="22"/>
      <c r="EK493" s="22"/>
      <c r="EL493" s="22"/>
      <c r="EM493" s="22"/>
      <c r="EN493" s="22"/>
      <c r="EO493" s="22"/>
      <c r="EP493" s="22"/>
      <c r="EQ493" s="22"/>
      <c r="ER493" s="22"/>
      <c r="ES493" s="22"/>
      <c r="ET493" s="22"/>
      <c r="EU493" s="22"/>
      <c r="EV493" s="22"/>
      <c r="EW493" s="22"/>
      <c r="EX493" s="22"/>
      <c r="EY493" s="22"/>
      <c r="EZ493" s="22"/>
      <c r="FA493" s="22"/>
      <c r="FB493" s="22"/>
      <c r="FC493" s="22"/>
      <c r="FD493" s="22"/>
      <c r="FE493" s="22"/>
      <c r="FF493" s="22"/>
      <c r="FG493" s="126"/>
      <c r="FM493" s="99"/>
    </row>
    <row r="494" spans="2:169" s="12" customFormat="1" ht="17.55" customHeight="1">
      <c r="B494" s="22"/>
      <c r="E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  <c r="DC494" s="22"/>
      <c r="DD494" s="22"/>
      <c r="DE494" s="22"/>
      <c r="DF494" s="22"/>
      <c r="DG494" s="22"/>
      <c r="DH494" s="22"/>
      <c r="DI494" s="22"/>
      <c r="DJ494" s="22"/>
      <c r="DK494" s="22"/>
      <c r="DL494" s="22"/>
      <c r="DM494" s="22"/>
      <c r="DN494" s="22"/>
      <c r="DO494" s="22"/>
      <c r="DP494" s="22"/>
      <c r="DQ494" s="22"/>
      <c r="DR494" s="22"/>
      <c r="DS494" s="22"/>
      <c r="DT494" s="22"/>
      <c r="DU494" s="22"/>
      <c r="DV494" s="22"/>
      <c r="DW494" s="22"/>
      <c r="DX494" s="22"/>
      <c r="DY494" s="22"/>
      <c r="DZ494" s="22"/>
      <c r="EA494" s="22"/>
      <c r="EB494" s="22"/>
      <c r="EC494" s="22"/>
      <c r="ED494" s="22"/>
      <c r="EE494" s="22"/>
      <c r="EF494" s="22"/>
      <c r="EG494" s="22"/>
      <c r="EH494" s="22"/>
      <c r="EI494" s="22"/>
      <c r="EJ494" s="22"/>
      <c r="EK494" s="22"/>
      <c r="EL494" s="22"/>
      <c r="EM494" s="22"/>
      <c r="EN494" s="22"/>
      <c r="EO494" s="22"/>
      <c r="EP494" s="22"/>
      <c r="EQ494" s="22"/>
      <c r="ER494" s="22"/>
      <c r="ES494" s="22"/>
      <c r="ET494" s="22"/>
      <c r="EU494" s="22"/>
      <c r="EV494" s="22"/>
      <c r="EW494" s="22"/>
      <c r="EX494" s="22"/>
      <c r="EY494" s="22"/>
      <c r="EZ494" s="22"/>
      <c r="FA494" s="22"/>
      <c r="FB494" s="22"/>
      <c r="FC494" s="22"/>
      <c r="FD494" s="22"/>
      <c r="FE494" s="22"/>
      <c r="FF494" s="22"/>
      <c r="FG494" s="126"/>
      <c r="FM494" s="99"/>
    </row>
    <row r="495" spans="2:169" s="12" customFormat="1" ht="17.55" customHeight="1">
      <c r="B495" s="22"/>
      <c r="E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  <c r="DC495" s="22"/>
      <c r="DD495" s="22"/>
      <c r="DE495" s="22"/>
      <c r="DF495" s="22"/>
      <c r="DG495" s="22"/>
      <c r="DH495" s="22"/>
      <c r="DI495" s="22"/>
      <c r="DJ495" s="22"/>
      <c r="DK495" s="22"/>
      <c r="DL495" s="22"/>
      <c r="DM495" s="22"/>
      <c r="DN495" s="22"/>
      <c r="DO495" s="22"/>
      <c r="DP495" s="22"/>
      <c r="DQ495" s="22"/>
      <c r="DR495" s="22"/>
      <c r="DS495" s="22"/>
      <c r="DT495" s="22"/>
      <c r="DU495" s="22"/>
      <c r="DV495" s="22"/>
      <c r="DW495" s="22"/>
      <c r="DX495" s="22"/>
      <c r="DY495" s="22"/>
      <c r="DZ495" s="22"/>
      <c r="EA495" s="22"/>
      <c r="EB495" s="22"/>
      <c r="EC495" s="22"/>
      <c r="ED495" s="22"/>
      <c r="EE495" s="22"/>
      <c r="EF495" s="22"/>
      <c r="EG495" s="22"/>
      <c r="EH495" s="22"/>
      <c r="EI495" s="22"/>
      <c r="EJ495" s="22"/>
      <c r="EK495" s="22"/>
      <c r="EL495" s="22"/>
      <c r="EM495" s="22"/>
      <c r="EN495" s="22"/>
      <c r="EO495" s="22"/>
      <c r="EP495" s="22"/>
      <c r="EQ495" s="22"/>
      <c r="ER495" s="22"/>
      <c r="ES495" s="22"/>
      <c r="ET495" s="22"/>
      <c r="EU495" s="22"/>
      <c r="EV495" s="22"/>
      <c r="EW495" s="22"/>
      <c r="EX495" s="22"/>
      <c r="EY495" s="22"/>
      <c r="EZ495" s="22"/>
      <c r="FA495" s="22"/>
      <c r="FB495" s="22"/>
      <c r="FC495" s="22"/>
      <c r="FD495" s="22"/>
      <c r="FE495" s="22"/>
      <c r="FF495" s="22"/>
      <c r="FG495" s="126"/>
      <c r="FM495" s="99"/>
    </row>
    <row r="496" spans="2:169" s="12" customFormat="1" ht="17.55" customHeight="1">
      <c r="B496" s="22"/>
      <c r="E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  <c r="DC496" s="22"/>
      <c r="DD496" s="22"/>
      <c r="DE496" s="22"/>
      <c r="DF496" s="22"/>
      <c r="DG496" s="22"/>
      <c r="DH496" s="22"/>
      <c r="DI496" s="22"/>
      <c r="DJ496" s="22"/>
      <c r="DK496" s="22"/>
      <c r="DL496" s="22"/>
      <c r="DM496" s="22"/>
      <c r="DN496" s="22"/>
      <c r="DO496" s="22"/>
      <c r="DP496" s="22"/>
      <c r="DQ496" s="22"/>
      <c r="DR496" s="22"/>
      <c r="DS496" s="22"/>
      <c r="DT496" s="22"/>
      <c r="DU496" s="22"/>
      <c r="DV496" s="22"/>
      <c r="DW496" s="22"/>
      <c r="DX496" s="22"/>
      <c r="DY496" s="22"/>
      <c r="DZ496" s="22"/>
      <c r="EA496" s="22"/>
      <c r="EB496" s="22"/>
      <c r="EC496" s="22"/>
      <c r="ED496" s="22"/>
      <c r="EE496" s="22"/>
      <c r="EF496" s="22"/>
      <c r="EG496" s="22"/>
      <c r="EH496" s="22"/>
      <c r="EI496" s="22"/>
      <c r="EJ496" s="22"/>
      <c r="EK496" s="22"/>
      <c r="EL496" s="22"/>
      <c r="EM496" s="22"/>
      <c r="EN496" s="22"/>
      <c r="EO496" s="22"/>
      <c r="EP496" s="22"/>
      <c r="EQ496" s="22"/>
      <c r="ER496" s="22"/>
      <c r="ES496" s="22"/>
      <c r="ET496" s="22"/>
      <c r="EU496" s="22"/>
      <c r="EV496" s="22"/>
      <c r="EW496" s="22"/>
      <c r="EX496" s="22"/>
      <c r="EY496" s="22"/>
      <c r="EZ496" s="22"/>
      <c r="FA496" s="22"/>
      <c r="FB496" s="22"/>
      <c r="FC496" s="22"/>
      <c r="FD496" s="22"/>
      <c r="FE496" s="22"/>
      <c r="FF496" s="22"/>
      <c r="FG496" s="126"/>
      <c r="FM496" s="99"/>
    </row>
    <row r="497" spans="2:169" s="12" customFormat="1" ht="17.55" customHeight="1">
      <c r="B497" s="22"/>
      <c r="E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  <c r="DC497" s="22"/>
      <c r="DD497" s="22"/>
      <c r="DE497" s="22"/>
      <c r="DF497" s="22"/>
      <c r="DG497" s="22"/>
      <c r="DH497" s="22"/>
      <c r="DI497" s="22"/>
      <c r="DJ497" s="22"/>
      <c r="DK497" s="22"/>
      <c r="DL497" s="22"/>
      <c r="DM497" s="22"/>
      <c r="DN497" s="22"/>
      <c r="DO497" s="22"/>
      <c r="DP497" s="22"/>
      <c r="DQ497" s="22"/>
      <c r="DR497" s="22"/>
      <c r="DS497" s="22"/>
      <c r="DT497" s="22"/>
      <c r="DU497" s="22"/>
      <c r="DV497" s="22"/>
      <c r="DW497" s="22"/>
      <c r="DX497" s="22"/>
      <c r="DY497" s="22"/>
      <c r="DZ497" s="22"/>
      <c r="EA497" s="22"/>
      <c r="EB497" s="22"/>
      <c r="EC497" s="22"/>
      <c r="ED497" s="22"/>
      <c r="EE497" s="22"/>
      <c r="EF497" s="22"/>
      <c r="EG497" s="22"/>
      <c r="EH497" s="22"/>
      <c r="EI497" s="22"/>
      <c r="EJ497" s="22"/>
      <c r="EK497" s="22"/>
      <c r="EL497" s="22"/>
      <c r="EM497" s="22"/>
      <c r="EN497" s="22"/>
      <c r="EO497" s="22"/>
      <c r="EP497" s="22"/>
      <c r="EQ497" s="22"/>
      <c r="ER497" s="22"/>
      <c r="ES497" s="22"/>
      <c r="ET497" s="22"/>
      <c r="EU497" s="22"/>
      <c r="EV497" s="22"/>
      <c r="EW497" s="22"/>
      <c r="EX497" s="22"/>
      <c r="EY497" s="22"/>
      <c r="EZ497" s="22"/>
      <c r="FA497" s="22"/>
      <c r="FB497" s="22"/>
      <c r="FC497" s="22"/>
      <c r="FD497" s="22"/>
      <c r="FE497" s="22"/>
      <c r="FF497" s="22"/>
      <c r="FG497" s="126"/>
      <c r="FM497" s="99"/>
    </row>
    <row r="498" spans="2:169" s="12" customFormat="1" ht="17.55" customHeight="1">
      <c r="B498" s="22"/>
      <c r="E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  <c r="DC498" s="22"/>
      <c r="DD498" s="22"/>
      <c r="DE498" s="22"/>
      <c r="DF498" s="22"/>
      <c r="DG498" s="22"/>
      <c r="DH498" s="22"/>
      <c r="DI498" s="22"/>
      <c r="DJ498" s="22"/>
      <c r="DK498" s="22"/>
      <c r="DL498" s="22"/>
      <c r="DM498" s="22"/>
      <c r="DN498" s="22"/>
      <c r="DO498" s="22"/>
      <c r="DP498" s="22"/>
      <c r="DQ498" s="22"/>
      <c r="DR498" s="22"/>
      <c r="DS498" s="22"/>
      <c r="DT498" s="22"/>
      <c r="DU498" s="22"/>
      <c r="DV498" s="22"/>
      <c r="DW498" s="22"/>
      <c r="DX498" s="22"/>
      <c r="DY498" s="22"/>
      <c r="DZ498" s="22"/>
      <c r="EA498" s="22"/>
      <c r="EB498" s="22"/>
      <c r="EC498" s="22"/>
      <c r="ED498" s="22"/>
      <c r="EE498" s="22"/>
      <c r="EF498" s="22"/>
      <c r="EG498" s="22"/>
      <c r="EH498" s="22"/>
      <c r="EI498" s="22"/>
      <c r="EJ498" s="22"/>
      <c r="EK498" s="22"/>
      <c r="EL498" s="22"/>
      <c r="EM498" s="22"/>
      <c r="EN498" s="22"/>
      <c r="EO498" s="22"/>
      <c r="EP498" s="22"/>
      <c r="EQ498" s="22"/>
      <c r="ER498" s="22"/>
      <c r="ES498" s="22"/>
      <c r="ET498" s="22"/>
      <c r="EU498" s="22"/>
      <c r="EV498" s="22"/>
      <c r="EW498" s="22"/>
      <c r="EX498" s="22"/>
      <c r="EY498" s="22"/>
      <c r="EZ498" s="22"/>
      <c r="FA498" s="22"/>
      <c r="FB498" s="22"/>
      <c r="FC498" s="22"/>
      <c r="FD498" s="22"/>
      <c r="FE498" s="22"/>
      <c r="FF498" s="22"/>
      <c r="FG498" s="126"/>
      <c r="FM498" s="99"/>
    </row>
    <row r="499" spans="2:169" s="12" customFormat="1" ht="17.55" customHeight="1">
      <c r="B499" s="22"/>
      <c r="E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  <c r="DC499" s="22"/>
      <c r="DD499" s="22"/>
      <c r="DE499" s="22"/>
      <c r="DF499" s="22"/>
      <c r="DG499" s="22"/>
      <c r="DH499" s="22"/>
      <c r="DI499" s="22"/>
      <c r="DJ499" s="22"/>
      <c r="DK499" s="22"/>
      <c r="DL499" s="22"/>
      <c r="DM499" s="22"/>
      <c r="DN499" s="22"/>
      <c r="DO499" s="22"/>
      <c r="DP499" s="22"/>
      <c r="DQ499" s="22"/>
      <c r="DR499" s="22"/>
      <c r="DS499" s="22"/>
      <c r="DT499" s="22"/>
      <c r="DU499" s="22"/>
      <c r="DV499" s="22"/>
      <c r="DW499" s="22"/>
      <c r="DX499" s="22"/>
      <c r="DY499" s="22"/>
      <c r="DZ499" s="22"/>
      <c r="EA499" s="22"/>
      <c r="EB499" s="22"/>
      <c r="EC499" s="22"/>
      <c r="ED499" s="22"/>
      <c r="EE499" s="22"/>
      <c r="EF499" s="22"/>
      <c r="EG499" s="22"/>
      <c r="EH499" s="22"/>
      <c r="EI499" s="22"/>
      <c r="EJ499" s="22"/>
      <c r="EK499" s="22"/>
      <c r="EL499" s="22"/>
      <c r="EM499" s="22"/>
      <c r="EN499" s="22"/>
      <c r="EO499" s="22"/>
      <c r="EP499" s="22"/>
      <c r="EQ499" s="22"/>
      <c r="ER499" s="22"/>
      <c r="ES499" s="22"/>
      <c r="ET499" s="22"/>
      <c r="EU499" s="22"/>
      <c r="EV499" s="22"/>
      <c r="EW499" s="22"/>
      <c r="EX499" s="22"/>
      <c r="EY499" s="22"/>
      <c r="EZ499" s="22"/>
      <c r="FA499" s="22"/>
      <c r="FB499" s="22"/>
      <c r="FC499" s="22"/>
      <c r="FD499" s="22"/>
      <c r="FE499" s="22"/>
      <c r="FF499" s="22"/>
      <c r="FG499" s="126"/>
      <c r="FM499" s="99"/>
    </row>
    <row r="500" spans="2:169" s="12" customFormat="1" ht="17.55" customHeight="1">
      <c r="B500" s="22"/>
      <c r="E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  <c r="DC500" s="22"/>
      <c r="DD500" s="22"/>
      <c r="DE500" s="22"/>
      <c r="DF500" s="22"/>
      <c r="DG500" s="22"/>
      <c r="DH500" s="22"/>
      <c r="DI500" s="22"/>
      <c r="DJ500" s="22"/>
      <c r="DK500" s="22"/>
      <c r="DL500" s="22"/>
      <c r="DM500" s="22"/>
      <c r="DN500" s="22"/>
      <c r="DO500" s="22"/>
      <c r="DP500" s="22"/>
      <c r="DQ500" s="22"/>
      <c r="DR500" s="22"/>
      <c r="DS500" s="22"/>
      <c r="DT500" s="22"/>
      <c r="DU500" s="22"/>
      <c r="DV500" s="22"/>
      <c r="DW500" s="22"/>
      <c r="DX500" s="22"/>
      <c r="DY500" s="22"/>
      <c r="DZ500" s="22"/>
      <c r="EA500" s="22"/>
      <c r="EB500" s="22"/>
      <c r="EC500" s="22"/>
      <c r="ED500" s="22"/>
      <c r="EE500" s="22"/>
      <c r="EF500" s="22"/>
      <c r="EG500" s="22"/>
      <c r="EH500" s="22"/>
      <c r="EI500" s="22"/>
      <c r="EJ500" s="22"/>
      <c r="EK500" s="22"/>
      <c r="EL500" s="22"/>
      <c r="EM500" s="22"/>
      <c r="EN500" s="22"/>
      <c r="EO500" s="22"/>
      <c r="EP500" s="22"/>
      <c r="EQ500" s="22"/>
      <c r="ER500" s="22"/>
      <c r="ES500" s="22"/>
      <c r="ET500" s="22"/>
      <c r="EU500" s="22"/>
      <c r="EV500" s="22"/>
      <c r="EW500" s="22"/>
      <c r="EX500" s="22"/>
      <c r="EY500" s="22"/>
      <c r="EZ500" s="22"/>
      <c r="FA500" s="22"/>
      <c r="FB500" s="22"/>
      <c r="FC500" s="22"/>
      <c r="FD500" s="22"/>
      <c r="FE500" s="22"/>
      <c r="FF500" s="22"/>
      <c r="FG500" s="126"/>
      <c r="FM500" s="99"/>
    </row>
    <row r="501" spans="2:169" s="12" customFormat="1" ht="17.55" customHeight="1">
      <c r="B501" s="22"/>
      <c r="E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  <c r="DC501" s="22"/>
      <c r="DD501" s="22"/>
      <c r="DE501" s="22"/>
      <c r="DF501" s="22"/>
      <c r="DG501" s="22"/>
      <c r="DH501" s="22"/>
      <c r="DI501" s="22"/>
      <c r="DJ501" s="22"/>
      <c r="DK501" s="22"/>
      <c r="DL501" s="22"/>
      <c r="DM501" s="22"/>
      <c r="DN501" s="22"/>
      <c r="DO501" s="22"/>
      <c r="DP501" s="22"/>
      <c r="DQ501" s="22"/>
      <c r="DR501" s="22"/>
      <c r="DS501" s="22"/>
      <c r="DT501" s="22"/>
      <c r="DU501" s="22"/>
      <c r="DV501" s="22"/>
      <c r="DW501" s="22"/>
      <c r="DX501" s="22"/>
      <c r="DY501" s="22"/>
      <c r="DZ501" s="22"/>
      <c r="EA501" s="22"/>
      <c r="EB501" s="22"/>
      <c r="EC501" s="22"/>
      <c r="ED501" s="22"/>
      <c r="EE501" s="22"/>
      <c r="EF501" s="22"/>
      <c r="EG501" s="22"/>
      <c r="EH501" s="22"/>
      <c r="EI501" s="22"/>
      <c r="EJ501" s="22"/>
      <c r="EK501" s="22"/>
      <c r="EL501" s="22"/>
      <c r="EM501" s="22"/>
      <c r="EN501" s="22"/>
      <c r="EO501" s="22"/>
      <c r="EP501" s="22"/>
      <c r="EQ501" s="22"/>
      <c r="ER501" s="22"/>
      <c r="ES501" s="22"/>
      <c r="ET501" s="22"/>
      <c r="EU501" s="22"/>
      <c r="EV501" s="22"/>
      <c r="EW501" s="22"/>
      <c r="EX501" s="22"/>
      <c r="EY501" s="22"/>
      <c r="EZ501" s="22"/>
      <c r="FA501" s="22"/>
      <c r="FB501" s="22"/>
      <c r="FC501" s="22"/>
      <c r="FD501" s="22"/>
      <c r="FE501" s="22"/>
      <c r="FF501" s="22"/>
      <c r="FG501" s="126"/>
      <c r="FM501" s="99"/>
    </row>
    <row r="502" spans="2:169" s="12" customFormat="1" ht="17.55" customHeight="1">
      <c r="B502" s="22"/>
      <c r="E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  <c r="DC502" s="22"/>
      <c r="DD502" s="22"/>
      <c r="DE502" s="22"/>
      <c r="DF502" s="22"/>
      <c r="DG502" s="22"/>
      <c r="DH502" s="22"/>
      <c r="DI502" s="22"/>
      <c r="DJ502" s="22"/>
      <c r="DK502" s="22"/>
      <c r="DL502" s="22"/>
      <c r="DM502" s="22"/>
      <c r="DN502" s="22"/>
      <c r="DO502" s="22"/>
      <c r="DP502" s="22"/>
      <c r="DQ502" s="22"/>
      <c r="DR502" s="22"/>
      <c r="DS502" s="22"/>
      <c r="DT502" s="22"/>
      <c r="DU502" s="22"/>
      <c r="DV502" s="22"/>
      <c r="DW502" s="22"/>
      <c r="DX502" s="22"/>
      <c r="DY502" s="22"/>
      <c r="DZ502" s="22"/>
      <c r="EA502" s="22"/>
      <c r="EB502" s="22"/>
      <c r="EC502" s="22"/>
      <c r="ED502" s="22"/>
      <c r="EE502" s="22"/>
      <c r="EF502" s="22"/>
      <c r="EG502" s="22"/>
      <c r="EH502" s="22"/>
      <c r="EI502" s="22"/>
      <c r="EJ502" s="22"/>
      <c r="EK502" s="22"/>
      <c r="EL502" s="22"/>
      <c r="EM502" s="22"/>
      <c r="EN502" s="22"/>
      <c r="EO502" s="22"/>
      <c r="EP502" s="22"/>
      <c r="EQ502" s="22"/>
      <c r="ER502" s="22"/>
      <c r="ES502" s="22"/>
      <c r="ET502" s="22"/>
      <c r="EU502" s="22"/>
      <c r="EV502" s="22"/>
      <c r="EW502" s="22"/>
      <c r="EX502" s="22"/>
      <c r="EY502" s="22"/>
      <c r="EZ502" s="22"/>
      <c r="FA502" s="22"/>
      <c r="FB502" s="22"/>
      <c r="FC502" s="22"/>
      <c r="FD502" s="22"/>
      <c r="FE502" s="22"/>
      <c r="FF502" s="22"/>
      <c r="FG502" s="126"/>
      <c r="FM502" s="99"/>
    </row>
    <row r="503" spans="2:169" s="12" customFormat="1" ht="17.55" customHeight="1">
      <c r="B503" s="22"/>
      <c r="E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  <c r="DC503" s="22"/>
      <c r="DD503" s="22"/>
      <c r="DE503" s="22"/>
      <c r="DF503" s="22"/>
      <c r="DG503" s="22"/>
      <c r="DH503" s="22"/>
      <c r="DI503" s="22"/>
      <c r="DJ503" s="22"/>
      <c r="DK503" s="22"/>
      <c r="DL503" s="22"/>
      <c r="DM503" s="22"/>
      <c r="DN503" s="22"/>
      <c r="DO503" s="22"/>
      <c r="DP503" s="22"/>
      <c r="DQ503" s="22"/>
      <c r="DR503" s="22"/>
      <c r="DS503" s="22"/>
      <c r="DT503" s="22"/>
      <c r="DU503" s="22"/>
      <c r="DV503" s="22"/>
      <c r="DW503" s="22"/>
      <c r="DX503" s="22"/>
      <c r="DY503" s="22"/>
      <c r="DZ503" s="22"/>
      <c r="EA503" s="22"/>
      <c r="EB503" s="22"/>
      <c r="EC503" s="22"/>
      <c r="ED503" s="22"/>
      <c r="EE503" s="22"/>
      <c r="EF503" s="22"/>
      <c r="EG503" s="22"/>
      <c r="EH503" s="22"/>
      <c r="EI503" s="22"/>
      <c r="EJ503" s="22"/>
      <c r="EK503" s="22"/>
      <c r="EL503" s="22"/>
      <c r="EM503" s="22"/>
      <c r="EN503" s="22"/>
      <c r="EO503" s="22"/>
      <c r="EP503" s="22"/>
      <c r="EQ503" s="22"/>
      <c r="ER503" s="22"/>
      <c r="ES503" s="22"/>
      <c r="ET503" s="22"/>
      <c r="EU503" s="22"/>
      <c r="EV503" s="22"/>
      <c r="EW503" s="22"/>
      <c r="EX503" s="22"/>
      <c r="EY503" s="22"/>
      <c r="EZ503" s="22"/>
      <c r="FA503" s="22"/>
      <c r="FB503" s="22"/>
      <c r="FC503" s="22"/>
      <c r="FD503" s="22"/>
      <c r="FE503" s="22"/>
      <c r="FF503" s="22"/>
      <c r="FG503" s="126"/>
      <c r="FM503" s="99"/>
    </row>
    <row r="504" spans="2:169" s="12" customFormat="1" ht="17.55" customHeight="1">
      <c r="B504" s="22"/>
      <c r="E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2"/>
      <c r="CX504" s="22"/>
      <c r="CY504" s="22"/>
      <c r="CZ504" s="22"/>
      <c r="DA504" s="22"/>
      <c r="DB504" s="22"/>
      <c r="DC504" s="22"/>
      <c r="DD504" s="22"/>
      <c r="DE504" s="22"/>
      <c r="DF504" s="22"/>
      <c r="DG504" s="22"/>
      <c r="DH504" s="22"/>
      <c r="DI504" s="22"/>
      <c r="DJ504" s="22"/>
      <c r="DK504" s="22"/>
      <c r="DL504" s="22"/>
      <c r="DM504" s="22"/>
      <c r="DN504" s="22"/>
      <c r="DO504" s="22"/>
      <c r="DP504" s="22"/>
      <c r="DQ504" s="22"/>
      <c r="DR504" s="22"/>
      <c r="DS504" s="22"/>
      <c r="DT504" s="22"/>
      <c r="DU504" s="22"/>
      <c r="DV504" s="22"/>
      <c r="DW504" s="22"/>
      <c r="DX504" s="22"/>
      <c r="DY504" s="22"/>
      <c r="DZ504" s="22"/>
      <c r="EA504" s="22"/>
      <c r="EB504" s="22"/>
      <c r="EC504" s="22"/>
      <c r="ED504" s="22"/>
      <c r="EE504" s="22"/>
      <c r="EF504" s="22"/>
      <c r="EG504" s="22"/>
      <c r="EH504" s="22"/>
      <c r="EI504" s="22"/>
      <c r="EJ504" s="22"/>
      <c r="EK504" s="22"/>
      <c r="EL504" s="22"/>
      <c r="EM504" s="22"/>
      <c r="EN504" s="22"/>
      <c r="EO504" s="22"/>
      <c r="EP504" s="22"/>
      <c r="EQ504" s="22"/>
      <c r="ER504" s="22"/>
      <c r="ES504" s="22"/>
      <c r="ET504" s="22"/>
      <c r="EU504" s="22"/>
      <c r="EV504" s="22"/>
      <c r="EW504" s="22"/>
      <c r="EX504" s="22"/>
      <c r="EY504" s="22"/>
      <c r="EZ504" s="22"/>
      <c r="FA504" s="22"/>
      <c r="FB504" s="22"/>
      <c r="FC504" s="22"/>
      <c r="FD504" s="22"/>
      <c r="FE504" s="22"/>
      <c r="FF504" s="22"/>
      <c r="FG504" s="126"/>
      <c r="FM504" s="99"/>
    </row>
    <row r="505" spans="2:169" s="12" customFormat="1" ht="17.55" customHeight="1">
      <c r="B505" s="22"/>
      <c r="E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2"/>
      <c r="CX505" s="22"/>
      <c r="CY505" s="22"/>
      <c r="CZ505" s="22"/>
      <c r="DA505" s="22"/>
      <c r="DB505" s="22"/>
      <c r="DC505" s="22"/>
      <c r="DD505" s="22"/>
      <c r="DE505" s="22"/>
      <c r="DF505" s="22"/>
      <c r="DG505" s="22"/>
      <c r="DH505" s="22"/>
      <c r="DI505" s="22"/>
      <c r="DJ505" s="22"/>
      <c r="DK505" s="22"/>
      <c r="DL505" s="22"/>
      <c r="DM505" s="22"/>
      <c r="DN505" s="22"/>
      <c r="DO505" s="22"/>
      <c r="DP505" s="22"/>
      <c r="DQ505" s="22"/>
      <c r="DR505" s="22"/>
      <c r="DS505" s="22"/>
      <c r="DT505" s="22"/>
      <c r="DU505" s="22"/>
      <c r="DV505" s="22"/>
      <c r="DW505" s="22"/>
      <c r="DX505" s="22"/>
      <c r="DY505" s="22"/>
      <c r="DZ505" s="22"/>
      <c r="EA505" s="22"/>
      <c r="EB505" s="22"/>
      <c r="EC505" s="22"/>
      <c r="ED505" s="22"/>
      <c r="EE505" s="22"/>
      <c r="EF505" s="22"/>
      <c r="EG505" s="22"/>
      <c r="EH505" s="22"/>
      <c r="EI505" s="22"/>
      <c r="EJ505" s="22"/>
      <c r="EK505" s="22"/>
      <c r="EL505" s="22"/>
      <c r="EM505" s="22"/>
      <c r="EN505" s="22"/>
      <c r="EO505" s="22"/>
      <c r="EP505" s="22"/>
      <c r="EQ505" s="22"/>
      <c r="ER505" s="22"/>
      <c r="ES505" s="22"/>
      <c r="ET505" s="22"/>
      <c r="EU505" s="22"/>
      <c r="EV505" s="22"/>
      <c r="EW505" s="22"/>
      <c r="EX505" s="22"/>
      <c r="EY505" s="22"/>
      <c r="EZ505" s="22"/>
      <c r="FA505" s="22"/>
      <c r="FB505" s="22"/>
      <c r="FC505" s="22"/>
      <c r="FD505" s="22"/>
      <c r="FE505" s="22"/>
      <c r="FF505" s="22"/>
      <c r="FG505" s="126"/>
      <c r="FM505" s="99"/>
    </row>
    <row r="506" spans="2:169" s="12" customFormat="1" ht="17.55" customHeight="1">
      <c r="B506" s="22"/>
      <c r="E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2"/>
      <c r="CX506" s="22"/>
      <c r="CY506" s="22"/>
      <c r="CZ506" s="22"/>
      <c r="DA506" s="22"/>
      <c r="DB506" s="22"/>
      <c r="DC506" s="22"/>
      <c r="DD506" s="22"/>
      <c r="DE506" s="22"/>
      <c r="DF506" s="22"/>
      <c r="DG506" s="22"/>
      <c r="DH506" s="22"/>
      <c r="DI506" s="22"/>
      <c r="DJ506" s="22"/>
      <c r="DK506" s="22"/>
      <c r="DL506" s="22"/>
      <c r="DM506" s="22"/>
      <c r="DN506" s="22"/>
      <c r="DO506" s="22"/>
      <c r="DP506" s="22"/>
      <c r="DQ506" s="22"/>
      <c r="DR506" s="22"/>
      <c r="DS506" s="22"/>
      <c r="DT506" s="22"/>
      <c r="DU506" s="22"/>
      <c r="DV506" s="22"/>
      <c r="DW506" s="22"/>
      <c r="DX506" s="22"/>
      <c r="DY506" s="22"/>
      <c r="DZ506" s="22"/>
      <c r="EA506" s="22"/>
      <c r="EB506" s="22"/>
      <c r="EC506" s="22"/>
      <c r="ED506" s="22"/>
      <c r="EE506" s="22"/>
      <c r="EF506" s="22"/>
      <c r="EG506" s="22"/>
      <c r="EH506" s="22"/>
      <c r="EI506" s="22"/>
      <c r="EJ506" s="22"/>
      <c r="EK506" s="22"/>
      <c r="EL506" s="22"/>
      <c r="EM506" s="22"/>
      <c r="EN506" s="22"/>
      <c r="EO506" s="22"/>
      <c r="EP506" s="22"/>
      <c r="EQ506" s="22"/>
      <c r="ER506" s="22"/>
      <c r="ES506" s="22"/>
      <c r="ET506" s="22"/>
      <c r="EU506" s="22"/>
      <c r="EV506" s="22"/>
      <c r="EW506" s="22"/>
      <c r="EX506" s="22"/>
      <c r="EY506" s="22"/>
      <c r="EZ506" s="22"/>
      <c r="FA506" s="22"/>
      <c r="FB506" s="22"/>
      <c r="FC506" s="22"/>
      <c r="FD506" s="22"/>
      <c r="FE506" s="22"/>
      <c r="FF506" s="22"/>
      <c r="FG506" s="126"/>
      <c r="FM506" s="99"/>
    </row>
    <row r="507" spans="2:169" s="12" customFormat="1" ht="17.55" customHeight="1">
      <c r="B507" s="22"/>
      <c r="E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2"/>
      <c r="CX507" s="22"/>
      <c r="CY507" s="22"/>
      <c r="CZ507" s="22"/>
      <c r="DA507" s="22"/>
      <c r="DB507" s="22"/>
      <c r="DC507" s="22"/>
      <c r="DD507" s="22"/>
      <c r="DE507" s="22"/>
      <c r="DF507" s="22"/>
      <c r="DG507" s="22"/>
      <c r="DH507" s="22"/>
      <c r="DI507" s="22"/>
      <c r="DJ507" s="22"/>
      <c r="DK507" s="22"/>
      <c r="DL507" s="22"/>
      <c r="DM507" s="22"/>
      <c r="DN507" s="22"/>
      <c r="DO507" s="22"/>
      <c r="DP507" s="22"/>
      <c r="DQ507" s="22"/>
      <c r="DR507" s="22"/>
      <c r="DS507" s="22"/>
      <c r="DT507" s="22"/>
      <c r="DU507" s="22"/>
      <c r="DV507" s="22"/>
      <c r="DW507" s="22"/>
      <c r="DX507" s="22"/>
      <c r="DY507" s="22"/>
      <c r="DZ507" s="22"/>
      <c r="EA507" s="22"/>
      <c r="EB507" s="22"/>
      <c r="EC507" s="22"/>
      <c r="ED507" s="22"/>
      <c r="EE507" s="22"/>
      <c r="EF507" s="22"/>
      <c r="EG507" s="22"/>
      <c r="EH507" s="22"/>
      <c r="EI507" s="22"/>
      <c r="EJ507" s="22"/>
      <c r="EK507" s="22"/>
      <c r="EL507" s="22"/>
      <c r="EM507" s="22"/>
      <c r="EN507" s="22"/>
      <c r="EO507" s="22"/>
      <c r="EP507" s="22"/>
      <c r="EQ507" s="22"/>
      <c r="ER507" s="22"/>
      <c r="ES507" s="22"/>
      <c r="ET507" s="22"/>
      <c r="EU507" s="22"/>
      <c r="EV507" s="22"/>
      <c r="EW507" s="22"/>
      <c r="EX507" s="22"/>
      <c r="EY507" s="22"/>
      <c r="EZ507" s="22"/>
      <c r="FA507" s="22"/>
      <c r="FB507" s="22"/>
      <c r="FC507" s="22"/>
      <c r="FD507" s="22"/>
      <c r="FE507" s="22"/>
      <c r="FF507" s="22"/>
      <c r="FG507" s="126"/>
      <c r="FM507" s="99"/>
    </row>
    <row r="508" spans="2:169" s="12" customFormat="1" ht="17.55" customHeight="1">
      <c r="B508" s="22"/>
      <c r="E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2"/>
      <c r="CX508" s="22"/>
      <c r="CY508" s="22"/>
      <c r="CZ508" s="22"/>
      <c r="DA508" s="22"/>
      <c r="DB508" s="22"/>
      <c r="DC508" s="22"/>
      <c r="DD508" s="22"/>
      <c r="DE508" s="22"/>
      <c r="DF508" s="22"/>
      <c r="DG508" s="22"/>
      <c r="DH508" s="22"/>
      <c r="DI508" s="22"/>
      <c r="DJ508" s="22"/>
      <c r="DK508" s="22"/>
      <c r="DL508" s="22"/>
      <c r="DM508" s="22"/>
      <c r="DN508" s="22"/>
      <c r="DO508" s="22"/>
      <c r="DP508" s="22"/>
      <c r="DQ508" s="22"/>
      <c r="DR508" s="22"/>
      <c r="DS508" s="22"/>
      <c r="DT508" s="22"/>
      <c r="DU508" s="22"/>
      <c r="DV508" s="22"/>
      <c r="DW508" s="22"/>
      <c r="DX508" s="22"/>
      <c r="DY508" s="22"/>
      <c r="DZ508" s="22"/>
      <c r="EA508" s="22"/>
      <c r="EB508" s="22"/>
      <c r="EC508" s="22"/>
      <c r="ED508" s="22"/>
      <c r="EE508" s="22"/>
      <c r="EF508" s="22"/>
      <c r="EG508" s="22"/>
      <c r="EH508" s="22"/>
      <c r="EI508" s="22"/>
      <c r="EJ508" s="22"/>
      <c r="EK508" s="22"/>
      <c r="EL508" s="22"/>
      <c r="EM508" s="22"/>
      <c r="EN508" s="22"/>
      <c r="EO508" s="22"/>
      <c r="EP508" s="22"/>
      <c r="EQ508" s="22"/>
      <c r="ER508" s="22"/>
      <c r="ES508" s="22"/>
      <c r="ET508" s="22"/>
      <c r="EU508" s="22"/>
      <c r="EV508" s="22"/>
      <c r="EW508" s="22"/>
      <c r="EX508" s="22"/>
      <c r="EY508" s="22"/>
      <c r="EZ508" s="22"/>
      <c r="FA508" s="22"/>
      <c r="FB508" s="22"/>
      <c r="FC508" s="22"/>
      <c r="FD508" s="22"/>
      <c r="FE508" s="22"/>
      <c r="FF508" s="22"/>
      <c r="FG508" s="126"/>
      <c r="FM508" s="99"/>
    </row>
    <row r="509" spans="2:169" s="12" customFormat="1" ht="17.55" customHeight="1">
      <c r="B509" s="22"/>
      <c r="E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2"/>
      <c r="CX509" s="22"/>
      <c r="CY509" s="22"/>
      <c r="CZ509" s="22"/>
      <c r="DA509" s="22"/>
      <c r="DB509" s="22"/>
      <c r="DC509" s="22"/>
      <c r="DD509" s="22"/>
      <c r="DE509" s="22"/>
      <c r="DF509" s="22"/>
      <c r="DG509" s="22"/>
      <c r="DH509" s="22"/>
      <c r="DI509" s="22"/>
      <c r="DJ509" s="22"/>
      <c r="DK509" s="22"/>
      <c r="DL509" s="22"/>
      <c r="DM509" s="22"/>
      <c r="DN509" s="22"/>
      <c r="DO509" s="22"/>
      <c r="DP509" s="22"/>
      <c r="DQ509" s="22"/>
      <c r="DR509" s="22"/>
      <c r="DS509" s="22"/>
      <c r="DT509" s="22"/>
      <c r="DU509" s="22"/>
      <c r="DV509" s="22"/>
      <c r="DW509" s="22"/>
      <c r="DX509" s="22"/>
      <c r="DY509" s="22"/>
      <c r="DZ509" s="22"/>
      <c r="EA509" s="22"/>
      <c r="EB509" s="22"/>
      <c r="EC509" s="22"/>
      <c r="ED509" s="22"/>
      <c r="EE509" s="22"/>
      <c r="EF509" s="22"/>
      <c r="EG509" s="22"/>
      <c r="EH509" s="22"/>
      <c r="EI509" s="22"/>
      <c r="EJ509" s="22"/>
      <c r="EK509" s="22"/>
      <c r="EL509" s="22"/>
      <c r="EM509" s="22"/>
      <c r="EN509" s="22"/>
      <c r="EO509" s="22"/>
      <c r="EP509" s="22"/>
      <c r="EQ509" s="22"/>
      <c r="ER509" s="22"/>
      <c r="ES509" s="22"/>
      <c r="ET509" s="22"/>
      <c r="EU509" s="22"/>
      <c r="EV509" s="22"/>
      <c r="EW509" s="22"/>
      <c r="EX509" s="22"/>
      <c r="EY509" s="22"/>
      <c r="EZ509" s="22"/>
      <c r="FA509" s="22"/>
      <c r="FB509" s="22"/>
      <c r="FC509" s="22"/>
      <c r="FD509" s="22"/>
      <c r="FE509" s="22"/>
      <c r="FF509" s="22"/>
      <c r="FG509" s="126"/>
      <c r="FM509" s="99"/>
    </row>
    <row r="510" spans="2:169" s="12" customFormat="1" ht="17.55" customHeight="1">
      <c r="B510" s="22"/>
      <c r="E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2"/>
      <c r="CX510" s="22"/>
      <c r="CY510" s="22"/>
      <c r="CZ510" s="22"/>
      <c r="DA510" s="22"/>
      <c r="DB510" s="22"/>
      <c r="DC510" s="22"/>
      <c r="DD510" s="22"/>
      <c r="DE510" s="22"/>
      <c r="DF510" s="22"/>
      <c r="DG510" s="22"/>
      <c r="DH510" s="22"/>
      <c r="DI510" s="22"/>
      <c r="DJ510" s="22"/>
      <c r="DK510" s="22"/>
      <c r="DL510" s="22"/>
      <c r="DM510" s="22"/>
      <c r="DN510" s="22"/>
      <c r="DO510" s="22"/>
      <c r="DP510" s="22"/>
      <c r="DQ510" s="22"/>
      <c r="DR510" s="22"/>
      <c r="DS510" s="22"/>
      <c r="DT510" s="22"/>
      <c r="DU510" s="22"/>
      <c r="DV510" s="22"/>
      <c r="DW510" s="22"/>
      <c r="DX510" s="22"/>
      <c r="DY510" s="22"/>
      <c r="DZ510" s="22"/>
      <c r="EA510" s="22"/>
      <c r="EB510" s="22"/>
      <c r="EC510" s="22"/>
      <c r="ED510" s="22"/>
      <c r="EE510" s="22"/>
      <c r="EF510" s="22"/>
      <c r="EG510" s="22"/>
      <c r="EH510" s="22"/>
      <c r="EI510" s="22"/>
      <c r="EJ510" s="22"/>
      <c r="EK510" s="22"/>
      <c r="EL510" s="22"/>
      <c r="EM510" s="22"/>
      <c r="EN510" s="22"/>
      <c r="EO510" s="22"/>
      <c r="EP510" s="22"/>
      <c r="EQ510" s="22"/>
      <c r="ER510" s="22"/>
      <c r="ES510" s="22"/>
      <c r="ET510" s="22"/>
      <c r="EU510" s="22"/>
      <c r="EV510" s="22"/>
      <c r="EW510" s="22"/>
      <c r="EX510" s="22"/>
      <c r="EY510" s="22"/>
      <c r="EZ510" s="22"/>
      <c r="FA510" s="22"/>
      <c r="FB510" s="22"/>
      <c r="FC510" s="22"/>
      <c r="FD510" s="22"/>
      <c r="FE510" s="22"/>
      <c r="FF510" s="22"/>
      <c r="FG510" s="126"/>
      <c r="FM510" s="99"/>
    </row>
    <row r="511" spans="2:169" s="12" customFormat="1" ht="17.55" customHeight="1">
      <c r="B511" s="22"/>
      <c r="E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2"/>
      <c r="CX511" s="22"/>
      <c r="CY511" s="22"/>
      <c r="CZ511" s="22"/>
      <c r="DA511" s="22"/>
      <c r="DB511" s="22"/>
      <c r="DC511" s="22"/>
      <c r="DD511" s="22"/>
      <c r="DE511" s="22"/>
      <c r="DF511" s="22"/>
      <c r="DG511" s="22"/>
      <c r="DH511" s="22"/>
      <c r="DI511" s="22"/>
      <c r="DJ511" s="22"/>
      <c r="DK511" s="22"/>
      <c r="DL511" s="22"/>
      <c r="DM511" s="22"/>
      <c r="DN511" s="22"/>
      <c r="DO511" s="22"/>
      <c r="DP511" s="22"/>
      <c r="DQ511" s="22"/>
      <c r="DR511" s="22"/>
      <c r="DS511" s="22"/>
      <c r="DT511" s="22"/>
      <c r="DU511" s="22"/>
      <c r="DV511" s="22"/>
      <c r="DW511" s="22"/>
      <c r="DX511" s="22"/>
      <c r="DY511" s="22"/>
      <c r="DZ511" s="22"/>
      <c r="EA511" s="22"/>
      <c r="EB511" s="22"/>
      <c r="EC511" s="22"/>
      <c r="ED511" s="22"/>
      <c r="EE511" s="22"/>
      <c r="EF511" s="22"/>
      <c r="EG511" s="22"/>
      <c r="EH511" s="22"/>
      <c r="EI511" s="22"/>
      <c r="EJ511" s="22"/>
      <c r="EK511" s="22"/>
      <c r="EL511" s="22"/>
      <c r="EM511" s="22"/>
      <c r="EN511" s="22"/>
      <c r="EO511" s="22"/>
      <c r="EP511" s="22"/>
      <c r="EQ511" s="22"/>
      <c r="ER511" s="22"/>
      <c r="ES511" s="22"/>
      <c r="ET511" s="22"/>
      <c r="EU511" s="22"/>
      <c r="EV511" s="22"/>
      <c r="EW511" s="22"/>
      <c r="EX511" s="22"/>
      <c r="EY511" s="22"/>
      <c r="EZ511" s="22"/>
      <c r="FA511" s="22"/>
      <c r="FB511" s="22"/>
      <c r="FC511" s="22"/>
      <c r="FD511" s="22"/>
      <c r="FE511" s="22"/>
      <c r="FF511" s="22"/>
      <c r="FG511" s="126"/>
      <c r="FM511" s="99"/>
    </row>
    <row r="512" spans="2:169" s="12" customFormat="1" ht="17.55" customHeight="1">
      <c r="B512" s="22"/>
      <c r="E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2"/>
      <c r="CX512" s="22"/>
      <c r="CY512" s="22"/>
      <c r="CZ512" s="22"/>
      <c r="DA512" s="22"/>
      <c r="DB512" s="22"/>
      <c r="DC512" s="22"/>
      <c r="DD512" s="22"/>
      <c r="DE512" s="22"/>
      <c r="DF512" s="22"/>
      <c r="DG512" s="22"/>
      <c r="DH512" s="22"/>
      <c r="DI512" s="22"/>
      <c r="DJ512" s="22"/>
      <c r="DK512" s="22"/>
      <c r="DL512" s="22"/>
      <c r="DM512" s="22"/>
      <c r="DN512" s="22"/>
      <c r="DO512" s="22"/>
      <c r="DP512" s="22"/>
      <c r="DQ512" s="22"/>
      <c r="DR512" s="22"/>
      <c r="DS512" s="22"/>
      <c r="DT512" s="22"/>
      <c r="DU512" s="22"/>
      <c r="DV512" s="22"/>
      <c r="DW512" s="22"/>
      <c r="DX512" s="22"/>
      <c r="DY512" s="22"/>
      <c r="DZ512" s="22"/>
      <c r="EA512" s="22"/>
      <c r="EB512" s="22"/>
      <c r="EC512" s="22"/>
      <c r="ED512" s="22"/>
      <c r="EE512" s="22"/>
      <c r="EF512" s="22"/>
      <c r="EG512" s="22"/>
      <c r="EH512" s="22"/>
      <c r="EI512" s="22"/>
      <c r="EJ512" s="22"/>
      <c r="EK512" s="22"/>
      <c r="EL512" s="22"/>
      <c r="EM512" s="22"/>
      <c r="EN512" s="22"/>
      <c r="EO512" s="22"/>
      <c r="EP512" s="22"/>
      <c r="EQ512" s="22"/>
      <c r="ER512" s="22"/>
      <c r="ES512" s="22"/>
      <c r="ET512" s="22"/>
      <c r="EU512" s="22"/>
      <c r="EV512" s="22"/>
      <c r="EW512" s="22"/>
      <c r="EX512" s="22"/>
      <c r="EY512" s="22"/>
      <c r="EZ512" s="22"/>
      <c r="FA512" s="22"/>
      <c r="FB512" s="22"/>
      <c r="FC512" s="22"/>
      <c r="FD512" s="22"/>
      <c r="FE512" s="22"/>
      <c r="FF512" s="22"/>
      <c r="FG512" s="126"/>
      <c r="FM512" s="99"/>
    </row>
    <row r="513" spans="2:169" s="12" customFormat="1" ht="17.55" customHeight="1">
      <c r="B513" s="22"/>
      <c r="E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2"/>
      <c r="CX513" s="22"/>
      <c r="CY513" s="22"/>
      <c r="CZ513" s="22"/>
      <c r="DA513" s="22"/>
      <c r="DB513" s="22"/>
      <c r="DC513" s="22"/>
      <c r="DD513" s="22"/>
      <c r="DE513" s="22"/>
      <c r="DF513" s="22"/>
      <c r="DG513" s="22"/>
      <c r="DH513" s="22"/>
      <c r="DI513" s="22"/>
      <c r="DJ513" s="22"/>
      <c r="DK513" s="22"/>
      <c r="DL513" s="22"/>
      <c r="DM513" s="22"/>
      <c r="DN513" s="22"/>
      <c r="DO513" s="22"/>
      <c r="DP513" s="22"/>
      <c r="DQ513" s="22"/>
      <c r="DR513" s="22"/>
      <c r="DS513" s="22"/>
      <c r="DT513" s="22"/>
      <c r="DU513" s="22"/>
      <c r="DV513" s="22"/>
      <c r="DW513" s="22"/>
      <c r="DX513" s="22"/>
      <c r="DY513" s="22"/>
      <c r="DZ513" s="22"/>
      <c r="EA513" s="22"/>
      <c r="EB513" s="22"/>
      <c r="EC513" s="22"/>
      <c r="ED513" s="22"/>
      <c r="EE513" s="22"/>
      <c r="EF513" s="22"/>
      <c r="EG513" s="22"/>
      <c r="EH513" s="22"/>
      <c r="EI513" s="22"/>
      <c r="EJ513" s="22"/>
      <c r="EK513" s="22"/>
      <c r="EL513" s="22"/>
      <c r="EM513" s="22"/>
      <c r="EN513" s="22"/>
      <c r="EO513" s="22"/>
      <c r="EP513" s="22"/>
      <c r="EQ513" s="22"/>
      <c r="ER513" s="22"/>
      <c r="ES513" s="22"/>
      <c r="ET513" s="22"/>
      <c r="EU513" s="22"/>
      <c r="EV513" s="22"/>
      <c r="EW513" s="22"/>
      <c r="EX513" s="22"/>
      <c r="EY513" s="22"/>
      <c r="EZ513" s="22"/>
      <c r="FA513" s="22"/>
      <c r="FB513" s="22"/>
      <c r="FC513" s="22"/>
      <c r="FD513" s="22"/>
      <c r="FE513" s="22"/>
      <c r="FF513" s="22"/>
      <c r="FG513" s="126"/>
      <c r="FM513" s="99"/>
    </row>
    <row r="514" spans="2:169" s="12" customFormat="1" ht="17.55" customHeight="1">
      <c r="B514" s="22"/>
      <c r="E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2"/>
      <c r="CX514" s="22"/>
      <c r="CY514" s="22"/>
      <c r="CZ514" s="22"/>
      <c r="DA514" s="22"/>
      <c r="DB514" s="22"/>
      <c r="DC514" s="22"/>
      <c r="DD514" s="22"/>
      <c r="DE514" s="22"/>
      <c r="DF514" s="22"/>
      <c r="DG514" s="22"/>
      <c r="DH514" s="22"/>
      <c r="DI514" s="22"/>
      <c r="DJ514" s="22"/>
      <c r="DK514" s="22"/>
      <c r="DL514" s="22"/>
      <c r="DM514" s="22"/>
      <c r="DN514" s="22"/>
      <c r="DO514" s="22"/>
      <c r="DP514" s="22"/>
      <c r="DQ514" s="22"/>
      <c r="DR514" s="22"/>
      <c r="DS514" s="22"/>
      <c r="DT514" s="22"/>
      <c r="DU514" s="22"/>
      <c r="DV514" s="22"/>
      <c r="DW514" s="22"/>
      <c r="DX514" s="22"/>
      <c r="DY514" s="22"/>
      <c r="DZ514" s="22"/>
      <c r="EA514" s="22"/>
      <c r="EB514" s="22"/>
      <c r="EC514" s="22"/>
      <c r="ED514" s="22"/>
      <c r="EE514" s="22"/>
      <c r="EF514" s="22"/>
      <c r="EG514" s="22"/>
      <c r="EH514" s="22"/>
      <c r="EI514" s="22"/>
      <c r="EJ514" s="22"/>
      <c r="EK514" s="22"/>
      <c r="EL514" s="22"/>
      <c r="EM514" s="22"/>
      <c r="EN514" s="22"/>
      <c r="EO514" s="22"/>
      <c r="EP514" s="22"/>
      <c r="EQ514" s="22"/>
      <c r="ER514" s="22"/>
      <c r="ES514" s="22"/>
      <c r="ET514" s="22"/>
      <c r="EU514" s="22"/>
      <c r="EV514" s="22"/>
      <c r="EW514" s="22"/>
      <c r="EX514" s="22"/>
      <c r="EY514" s="22"/>
      <c r="EZ514" s="22"/>
      <c r="FA514" s="22"/>
      <c r="FB514" s="22"/>
      <c r="FC514" s="22"/>
      <c r="FD514" s="22"/>
      <c r="FE514" s="22"/>
      <c r="FF514" s="22"/>
      <c r="FG514" s="126"/>
      <c r="FM514" s="99"/>
    </row>
    <row r="515" spans="2:169" s="12" customFormat="1" ht="17.55" customHeight="1">
      <c r="B515" s="22"/>
      <c r="E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2"/>
      <c r="CX515" s="22"/>
      <c r="CY515" s="22"/>
      <c r="CZ515" s="22"/>
      <c r="DA515" s="22"/>
      <c r="DB515" s="22"/>
      <c r="DC515" s="22"/>
      <c r="DD515" s="22"/>
      <c r="DE515" s="22"/>
      <c r="DF515" s="22"/>
      <c r="DG515" s="22"/>
      <c r="DH515" s="22"/>
      <c r="DI515" s="22"/>
      <c r="DJ515" s="22"/>
      <c r="DK515" s="22"/>
      <c r="DL515" s="22"/>
      <c r="DM515" s="22"/>
      <c r="DN515" s="22"/>
      <c r="DO515" s="22"/>
      <c r="DP515" s="22"/>
      <c r="DQ515" s="22"/>
      <c r="DR515" s="22"/>
      <c r="DS515" s="22"/>
      <c r="DT515" s="22"/>
      <c r="DU515" s="22"/>
      <c r="DV515" s="22"/>
      <c r="DW515" s="22"/>
      <c r="DX515" s="22"/>
      <c r="DY515" s="22"/>
      <c r="DZ515" s="22"/>
      <c r="EA515" s="22"/>
      <c r="EB515" s="22"/>
      <c r="EC515" s="22"/>
      <c r="ED515" s="22"/>
      <c r="EE515" s="22"/>
      <c r="EF515" s="22"/>
      <c r="EG515" s="22"/>
      <c r="EH515" s="22"/>
      <c r="EI515" s="22"/>
      <c r="EJ515" s="22"/>
      <c r="EK515" s="22"/>
      <c r="EL515" s="22"/>
      <c r="EM515" s="22"/>
      <c r="EN515" s="22"/>
      <c r="EO515" s="22"/>
      <c r="EP515" s="22"/>
      <c r="EQ515" s="22"/>
      <c r="ER515" s="22"/>
      <c r="ES515" s="22"/>
      <c r="ET515" s="22"/>
      <c r="EU515" s="22"/>
      <c r="EV515" s="22"/>
      <c r="EW515" s="22"/>
      <c r="EX515" s="22"/>
      <c r="EY515" s="22"/>
      <c r="EZ515" s="22"/>
      <c r="FA515" s="22"/>
      <c r="FB515" s="22"/>
      <c r="FC515" s="22"/>
      <c r="FD515" s="22"/>
      <c r="FE515" s="22"/>
      <c r="FF515" s="22"/>
      <c r="FG515" s="126"/>
      <c r="FM515" s="99"/>
    </row>
    <row r="516" spans="2:169" s="12" customFormat="1" ht="17.55" customHeight="1">
      <c r="B516" s="22"/>
      <c r="E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2"/>
      <c r="CX516" s="22"/>
      <c r="CY516" s="22"/>
      <c r="CZ516" s="22"/>
      <c r="DA516" s="22"/>
      <c r="DB516" s="22"/>
      <c r="DC516" s="22"/>
      <c r="DD516" s="22"/>
      <c r="DE516" s="22"/>
      <c r="DF516" s="22"/>
      <c r="DG516" s="22"/>
      <c r="DH516" s="22"/>
      <c r="DI516" s="22"/>
      <c r="DJ516" s="22"/>
      <c r="DK516" s="22"/>
      <c r="DL516" s="22"/>
      <c r="DM516" s="22"/>
      <c r="DN516" s="22"/>
      <c r="DO516" s="22"/>
      <c r="DP516" s="22"/>
      <c r="DQ516" s="22"/>
      <c r="DR516" s="22"/>
      <c r="DS516" s="22"/>
      <c r="DT516" s="22"/>
      <c r="DU516" s="22"/>
      <c r="DV516" s="22"/>
      <c r="DW516" s="22"/>
      <c r="DX516" s="22"/>
      <c r="DY516" s="22"/>
      <c r="DZ516" s="22"/>
      <c r="EA516" s="22"/>
      <c r="EB516" s="22"/>
      <c r="EC516" s="22"/>
      <c r="ED516" s="22"/>
      <c r="EE516" s="22"/>
      <c r="EF516" s="22"/>
      <c r="EG516" s="22"/>
      <c r="EH516" s="22"/>
      <c r="EI516" s="22"/>
      <c r="EJ516" s="22"/>
      <c r="EK516" s="22"/>
      <c r="EL516" s="22"/>
      <c r="EM516" s="22"/>
      <c r="EN516" s="22"/>
      <c r="EO516" s="22"/>
      <c r="EP516" s="22"/>
      <c r="EQ516" s="22"/>
      <c r="ER516" s="22"/>
      <c r="ES516" s="22"/>
      <c r="ET516" s="22"/>
      <c r="EU516" s="22"/>
      <c r="EV516" s="22"/>
      <c r="EW516" s="22"/>
      <c r="EX516" s="22"/>
      <c r="EY516" s="22"/>
      <c r="EZ516" s="22"/>
      <c r="FA516" s="22"/>
      <c r="FB516" s="22"/>
      <c r="FC516" s="22"/>
      <c r="FD516" s="22"/>
      <c r="FE516" s="22"/>
      <c r="FF516" s="22"/>
      <c r="FG516" s="126"/>
      <c r="FM516" s="99"/>
    </row>
    <row r="517" spans="2:169" s="12" customFormat="1" ht="17.55" customHeight="1">
      <c r="B517" s="22"/>
      <c r="E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2"/>
      <c r="CX517" s="22"/>
      <c r="CY517" s="22"/>
      <c r="CZ517" s="22"/>
      <c r="DA517" s="22"/>
      <c r="DB517" s="22"/>
      <c r="DC517" s="22"/>
      <c r="DD517" s="22"/>
      <c r="DE517" s="22"/>
      <c r="DF517" s="22"/>
      <c r="DG517" s="22"/>
      <c r="DH517" s="22"/>
      <c r="DI517" s="22"/>
      <c r="DJ517" s="22"/>
      <c r="DK517" s="22"/>
      <c r="DL517" s="22"/>
      <c r="DM517" s="22"/>
      <c r="DN517" s="22"/>
      <c r="DO517" s="22"/>
      <c r="DP517" s="22"/>
      <c r="DQ517" s="22"/>
      <c r="DR517" s="22"/>
      <c r="DS517" s="22"/>
      <c r="DT517" s="22"/>
      <c r="DU517" s="22"/>
      <c r="DV517" s="22"/>
      <c r="DW517" s="22"/>
      <c r="DX517" s="22"/>
      <c r="DY517" s="22"/>
      <c r="DZ517" s="22"/>
      <c r="EA517" s="22"/>
      <c r="EB517" s="22"/>
      <c r="EC517" s="22"/>
      <c r="ED517" s="22"/>
      <c r="EE517" s="22"/>
      <c r="EF517" s="22"/>
      <c r="EG517" s="22"/>
      <c r="EH517" s="22"/>
      <c r="EI517" s="22"/>
      <c r="EJ517" s="22"/>
      <c r="EK517" s="22"/>
      <c r="EL517" s="22"/>
      <c r="EM517" s="22"/>
      <c r="EN517" s="22"/>
      <c r="EO517" s="22"/>
      <c r="EP517" s="22"/>
      <c r="EQ517" s="22"/>
      <c r="ER517" s="22"/>
      <c r="ES517" s="22"/>
      <c r="ET517" s="22"/>
      <c r="EU517" s="22"/>
      <c r="EV517" s="22"/>
      <c r="EW517" s="22"/>
      <c r="EX517" s="22"/>
      <c r="EY517" s="22"/>
      <c r="EZ517" s="22"/>
      <c r="FA517" s="22"/>
      <c r="FB517" s="22"/>
      <c r="FC517" s="22"/>
      <c r="FD517" s="22"/>
      <c r="FE517" s="22"/>
      <c r="FF517" s="22"/>
      <c r="FG517" s="126"/>
      <c r="FM517" s="99"/>
    </row>
    <row r="518" spans="2:169" s="12" customFormat="1" ht="17.55" customHeight="1">
      <c r="B518" s="22"/>
      <c r="E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2"/>
      <c r="CX518" s="22"/>
      <c r="CY518" s="22"/>
      <c r="CZ518" s="22"/>
      <c r="DA518" s="22"/>
      <c r="DB518" s="22"/>
      <c r="DC518" s="22"/>
      <c r="DD518" s="22"/>
      <c r="DE518" s="22"/>
      <c r="DF518" s="22"/>
      <c r="DG518" s="22"/>
      <c r="DH518" s="22"/>
      <c r="DI518" s="22"/>
      <c r="DJ518" s="22"/>
      <c r="DK518" s="22"/>
      <c r="DL518" s="22"/>
      <c r="DM518" s="22"/>
      <c r="DN518" s="22"/>
      <c r="DO518" s="22"/>
      <c r="DP518" s="22"/>
      <c r="DQ518" s="22"/>
      <c r="DR518" s="22"/>
      <c r="DS518" s="22"/>
      <c r="DT518" s="22"/>
      <c r="DU518" s="22"/>
      <c r="DV518" s="22"/>
      <c r="DW518" s="22"/>
      <c r="DX518" s="22"/>
      <c r="DY518" s="22"/>
      <c r="DZ518" s="22"/>
      <c r="EA518" s="22"/>
      <c r="EB518" s="22"/>
      <c r="EC518" s="22"/>
      <c r="ED518" s="22"/>
      <c r="EE518" s="22"/>
      <c r="EF518" s="22"/>
      <c r="EG518" s="22"/>
      <c r="EH518" s="22"/>
      <c r="EI518" s="22"/>
      <c r="EJ518" s="22"/>
      <c r="EK518" s="22"/>
      <c r="EL518" s="22"/>
      <c r="EM518" s="22"/>
      <c r="EN518" s="22"/>
      <c r="EO518" s="22"/>
      <c r="EP518" s="22"/>
      <c r="EQ518" s="22"/>
      <c r="ER518" s="22"/>
      <c r="ES518" s="22"/>
      <c r="ET518" s="22"/>
      <c r="EU518" s="22"/>
      <c r="EV518" s="22"/>
      <c r="EW518" s="22"/>
      <c r="EX518" s="22"/>
      <c r="EY518" s="22"/>
      <c r="EZ518" s="22"/>
      <c r="FA518" s="22"/>
      <c r="FB518" s="22"/>
      <c r="FC518" s="22"/>
      <c r="FD518" s="22"/>
      <c r="FE518" s="22"/>
      <c r="FF518" s="22"/>
      <c r="FG518" s="126"/>
      <c r="FM518" s="99"/>
    </row>
    <row r="519" spans="2:169" s="12" customFormat="1" ht="17.55" customHeight="1">
      <c r="B519" s="22"/>
      <c r="E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2"/>
      <c r="CX519" s="22"/>
      <c r="CY519" s="22"/>
      <c r="CZ519" s="22"/>
      <c r="DA519" s="22"/>
      <c r="DB519" s="22"/>
      <c r="DC519" s="22"/>
      <c r="DD519" s="22"/>
      <c r="DE519" s="22"/>
      <c r="DF519" s="22"/>
      <c r="DG519" s="22"/>
      <c r="DH519" s="22"/>
      <c r="DI519" s="22"/>
      <c r="DJ519" s="22"/>
      <c r="DK519" s="22"/>
      <c r="DL519" s="22"/>
      <c r="DM519" s="22"/>
      <c r="DN519" s="22"/>
      <c r="DO519" s="22"/>
      <c r="DP519" s="22"/>
      <c r="DQ519" s="22"/>
      <c r="DR519" s="22"/>
      <c r="DS519" s="22"/>
      <c r="DT519" s="22"/>
      <c r="DU519" s="22"/>
      <c r="DV519" s="22"/>
      <c r="DW519" s="22"/>
      <c r="DX519" s="22"/>
      <c r="DY519" s="22"/>
      <c r="DZ519" s="22"/>
      <c r="EA519" s="22"/>
      <c r="EB519" s="22"/>
      <c r="EC519" s="22"/>
      <c r="ED519" s="22"/>
      <c r="EE519" s="22"/>
      <c r="EF519" s="22"/>
      <c r="EG519" s="22"/>
      <c r="EH519" s="22"/>
      <c r="EI519" s="22"/>
      <c r="EJ519" s="22"/>
      <c r="EK519" s="22"/>
      <c r="EL519" s="22"/>
      <c r="EM519" s="22"/>
      <c r="EN519" s="22"/>
      <c r="EO519" s="22"/>
      <c r="EP519" s="22"/>
      <c r="EQ519" s="22"/>
      <c r="ER519" s="22"/>
      <c r="ES519" s="22"/>
      <c r="ET519" s="22"/>
      <c r="EU519" s="22"/>
      <c r="EV519" s="22"/>
      <c r="EW519" s="22"/>
      <c r="EX519" s="22"/>
      <c r="EY519" s="22"/>
      <c r="EZ519" s="22"/>
      <c r="FA519" s="22"/>
      <c r="FB519" s="22"/>
      <c r="FC519" s="22"/>
      <c r="FD519" s="22"/>
      <c r="FE519" s="22"/>
      <c r="FF519" s="22"/>
      <c r="FG519" s="126"/>
      <c r="FM519" s="99"/>
    </row>
    <row r="520" spans="2:169" s="12" customFormat="1" ht="17.55" customHeight="1">
      <c r="B520" s="22"/>
      <c r="E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2"/>
      <c r="DN520" s="22"/>
      <c r="DO520" s="22"/>
      <c r="DP520" s="22"/>
      <c r="DQ520" s="22"/>
      <c r="DR520" s="22"/>
      <c r="DS520" s="22"/>
      <c r="DT520" s="22"/>
      <c r="DU520" s="22"/>
      <c r="DV520" s="22"/>
      <c r="DW520" s="22"/>
      <c r="DX520" s="22"/>
      <c r="DY520" s="22"/>
      <c r="DZ520" s="22"/>
      <c r="EA520" s="22"/>
      <c r="EB520" s="22"/>
      <c r="EC520" s="22"/>
      <c r="ED520" s="22"/>
      <c r="EE520" s="22"/>
      <c r="EF520" s="22"/>
      <c r="EG520" s="22"/>
      <c r="EH520" s="22"/>
      <c r="EI520" s="22"/>
      <c r="EJ520" s="22"/>
      <c r="EK520" s="22"/>
      <c r="EL520" s="22"/>
      <c r="EM520" s="22"/>
      <c r="EN520" s="22"/>
      <c r="EO520" s="22"/>
      <c r="EP520" s="22"/>
      <c r="EQ520" s="22"/>
      <c r="ER520" s="22"/>
      <c r="ES520" s="22"/>
      <c r="ET520" s="22"/>
      <c r="EU520" s="22"/>
      <c r="EV520" s="22"/>
      <c r="EW520" s="22"/>
      <c r="EX520" s="22"/>
      <c r="EY520" s="22"/>
      <c r="EZ520" s="22"/>
      <c r="FA520" s="22"/>
      <c r="FB520" s="22"/>
      <c r="FC520" s="22"/>
      <c r="FD520" s="22"/>
      <c r="FE520" s="22"/>
      <c r="FF520" s="22"/>
      <c r="FG520" s="126"/>
      <c r="FM520" s="99"/>
    </row>
    <row r="521" spans="2:169" s="12" customFormat="1" ht="17.55" customHeight="1">
      <c r="B521" s="22"/>
      <c r="E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2"/>
      <c r="CX521" s="22"/>
      <c r="CY521" s="22"/>
      <c r="CZ521" s="22"/>
      <c r="DA521" s="22"/>
      <c r="DB521" s="22"/>
      <c r="DC521" s="22"/>
      <c r="DD521" s="22"/>
      <c r="DE521" s="22"/>
      <c r="DF521" s="22"/>
      <c r="DG521" s="22"/>
      <c r="DH521" s="22"/>
      <c r="DI521" s="22"/>
      <c r="DJ521" s="22"/>
      <c r="DK521" s="22"/>
      <c r="DL521" s="22"/>
      <c r="DM521" s="22"/>
      <c r="DN521" s="22"/>
      <c r="DO521" s="22"/>
      <c r="DP521" s="22"/>
      <c r="DQ521" s="22"/>
      <c r="DR521" s="22"/>
      <c r="DS521" s="22"/>
      <c r="DT521" s="22"/>
      <c r="DU521" s="22"/>
      <c r="DV521" s="22"/>
      <c r="DW521" s="22"/>
      <c r="DX521" s="22"/>
      <c r="DY521" s="22"/>
      <c r="DZ521" s="22"/>
      <c r="EA521" s="22"/>
      <c r="EB521" s="22"/>
      <c r="EC521" s="22"/>
      <c r="ED521" s="22"/>
      <c r="EE521" s="22"/>
      <c r="EF521" s="22"/>
      <c r="EG521" s="22"/>
      <c r="EH521" s="22"/>
      <c r="EI521" s="22"/>
      <c r="EJ521" s="22"/>
      <c r="EK521" s="22"/>
      <c r="EL521" s="22"/>
      <c r="EM521" s="22"/>
      <c r="EN521" s="22"/>
      <c r="EO521" s="22"/>
      <c r="EP521" s="22"/>
      <c r="EQ521" s="22"/>
      <c r="ER521" s="22"/>
      <c r="ES521" s="22"/>
      <c r="ET521" s="22"/>
      <c r="EU521" s="22"/>
      <c r="EV521" s="22"/>
      <c r="EW521" s="22"/>
      <c r="EX521" s="22"/>
      <c r="EY521" s="22"/>
      <c r="EZ521" s="22"/>
      <c r="FA521" s="22"/>
      <c r="FB521" s="22"/>
      <c r="FC521" s="22"/>
      <c r="FD521" s="22"/>
      <c r="FE521" s="22"/>
      <c r="FF521" s="22"/>
      <c r="FG521" s="126"/>
      <c r="FM521" s="99"/>
    </row>
    <row r="522" spans="2:169" s="12" customFormat="1" ht="17.55" customHeight="1">
      <c r="B522" s="22"/>
      <c r="E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2"/>
      <c r="CX522" s="22"/>
      <c r="CY522" s="22"/>
      <c r="CZ522" s="22"/>
      <c r="DA522" s="22"/>
      <c r="DB522" s="22"/>
      <c r="DC522" s="22"/>
      <c r="DD522" s="22"/>
      <c r="DE522" s="22"/>
      <c r="DF522" s="22"/>
      <c r="DG522" s="22"/>
      <c r="DH522" s="22"/>
      <c r="DI522" s="22"/>
      <c r="DJ522" s="22"/>
      <c r="DK522" s="22"/>
      <c r="DL522" s="22"/>
      <c r="DM522" s="22"/>
      <c r="DN522" s="22"/>
      <c r="DO522" s="22"/>
      <c r="DP522" s="22"/>
      <c r="DQ522" s="22"/>
      <c r="DR522" s="22"/>
      <c r="DS522" s="22"/>
      <c r="DT522" s="22"/>
      <c r="DU522" s="22"/>
      <c r="DV522" s="22"/>
      <c r="DW522" s="22"/>
      <c r="DX522" s="22"/>
      <c r="DY522" s="22"/>
      <c r="DZ522" s="22"/>
      <c r="EA522" s="22"/>
      <c r="EB522" s="22"/>
      <c r="EC522" s="22"/>
      <c r="ED522" s="22"/>
      <c r="EE522" s="22"/>
      <c r="EF522" s="22"/>
      <c r="EG522" s="22"/>
      <c r="EH522" s="22"/>
      <c r="EI522" s="22"/>
      <c r="EJ522" s="22"/>
      <c r="EK522" s="22"/>
      <c r="EL522" s="22"/>
      <c r="EM522" s="22"/>
      <c r="EN522" s="22"/>
      <c r="EO522" s="22"/>
      <c r="EP522" s="22"/>
      <c r="EQ522" s="22"/>
      <c r="ER522" s="22"/>
      <c r="ES522" s="22"/>
      <c r="ET522" s="22"/>
      <c r="EU522" s="22"/>
      <c r="EV522" s="22"/>
      <c r="EW522" s="22"/>
      <c r="EX522" s="22"/>
      <c r="EY522" s="22"/>
      <c r="EZ522" s="22"/>
      <c r="FA522" s="22"/>
      <c r="FB522" s="22"/>
      <c r="FC522" s="22"/>
      <c r="FD522" s="22"/>
      <c r="FE522" s="22"/>
      <c r="FF522" s="22"/>
      <c r="FG522" s="126"/>
      <c r="FM522" s="99"/>
    </row>
    <row r="523" spans="2:169" s="12" customFormat="1" ht="17.55" customHeight="1">
      <c r="B523" s="22"/>
      <c r="E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2"/>
      <c r="CX523" s="22"/>
      <c r="CY523" s="22"/>
      <c r="CZ523" s="22"/>
      <c r="DA523" s="22"/>
      <c r="DB523" s="22"/>
      <c r="DC523" s="22"/>
      <c r="DD523" s="22"/>
      <c r="DE523" s="22"/>
      <c r="DF523" s="22"/>
      <c r="DG523" s="22"/>
      <c r="DH523" s="22"/>
      <c r="DI523" s="22"/>
      <c r="DJ523" s="22"/>
      <c r="DK523" s="22"/>
      <c r="DL523" s="22"/>
      <c r="DM523" s="22"/>
      <c r="DN523" s="22"/>
      <c r="DO523" s="22"/>
      <c r="DP523" s="22"/>
      <c r="DQ523" s="22"/>
      <c r="DR523" s="22"/>
      <c r="DS523" s="22"/>
      <c r="DT523" s="22"/>
      <c r="DU523" s="22"/>
      <c r="DV523" s="22"/>
      <c r="DW523" s="22"/>
      <c r="DX523" s="22"/>
      <c r="DY523" s="22"/>
      <c r="DZ523" s="22"/>
      <c r="EA523" s="22"/>
      <c r="EB523" s="22"/>
      <c r="EC523" s="22"/>
      <c r="ED523" s="22"/>
      <c r="EE523" s="22"/>
      <c r="EF523" s="22"/>
      <c r="EG523" s="22"/>
      <c r="EH523" s="22"/>
      <c r="EI523" s="22"/>
      <c r="EJ523" s="22"/>
      <c r="EK523" s="22"/>
      <c r="EL523" s="22"/>
      <c r="EM523" s="22"/>
      <c r="EN523" s="22"/>
      <c r="EO523" s="22"/>
      <c r="EP523" s="22"/>
      <c r="EQ523" s="22"/>
      <c r="ER523" s="22"/>
      <c r="ES523" s="22"/>
      <c r="ET523" s="22"/>
      <c r="EU523" s="22"/>
      <c r="EV523" s="22"/>
      <c r="EW523" s="22"/>
      <c r="EX523" s="22"/>
      <c r="EY523" s="22"/>
      <c r="EZ523" s="22"/>
      <c r="FA523" s="22"/>
      <c r="FB523" s="22"/>
      <c r="FC523" s="22"/>
      <c r="FD523" s="22"/>
      <c r="FE523" s="22"/>
      <c r="FF523" s="22"/>
      <c r="FG523" s="126"/>
      <c r="FM523" s="99"/>
    </row>
    <row r="524" spans="2:169" s="12" customFormat="1" ht="17.55" customHeight="1">
      <c r="B524" s="22"/>
      <c r="E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2"/>
      <c r="CX524" s="22"/>
      <c r="CY524" s="22"/>
      <c r="CZ524" s="22"/>
      <c r="DA524" s="22"/>
      <c r="DB524" s="22"/>
      <c r="DC524" s="22"/>
      <c r="DD524" s="22"/>
      <c r="DE524" s="22"/>
      <c r="DF524" s="22"/>
      <c r="DG524" s="22"/>
      <c r="DH524" s="22"/>
      <c r="DI524" s="22"/>
      <c r="DJ524" s="22"/>
      <c r="DK524" s="22"/>
      <c r="DL524" s="22"/>
      <c r="DM524" s="22"/>
      <c r="DN524" s="22"/>
      <c r="DO524" s="22"/>
      <c r="DP524" s="22"/>
      <c r="DQ524" s="22"/>
      <c r="DR524" s="22"/>
      <c r="DS524" s="22"/>
      <c r="DT524" s="22"/>
      <c r="DU524" s="22"/>
      <c r="DV524" s="22"/>
      <c r="DW524" s="22"/>
      <c r="DX524" s="22"/>
      <c r="DY524" s="22"/>
      <c r="DZ524" s="22"/>
      <c r="EA524" s="22"/>
      <c r="EB524" s="22"/>
      <c r="EC524" s="22"/>
      <c r="ED524" s="22"/>
      <c r="EE524" s="22"/>
      <c r="EF524" s="22"/>
      <c r="EG524" s="22"/>
      <c r="EH524" s="22"/>
      <c r="EI524" s="22"/>
      <c r="EJ524" s="22"/>
      <c r="EK524" s="22"/>
      <c r="EL524" s="22"/>
      <c r="EM524" s="22"/>
      <c r="EN524" s="22"/>
      <c r="EO524" s="22"/>
      <c r="EP524" s="22"/>
      <c r="EQ524" s="22"/>
      <c r="ER524" s="22"/>
      <c r="ES524" s="22"/>
      <c r="ET524" s="22"/>
      <c r="EU524" s="22"/>
      <c r="EV524" s="22"/>
      <c r="EW524" s="22"/>
      <c r="EX524" s="22"/>
      <c r="EY524" s="22"/>
      <c r="EZ524" s="22"/>
      <c r="FA524" s="22"/>
      <c r="FB524" s="22"/>
      <c r="FC524" s="22"/>
      <c r="FD524" s="22"/>
      <c r="FE524" s="22"/>
      <c r="FF524" s="22"/>
      <c r="FG524" s="126"/>
      <c r="FM524" s="99"/>
    </row>
    <row r="525" spans="2:169" s="12" customFormat="1" ht="17.55" customHeight="1">
      <c r="B525" s="22"/>
      <c r="E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2"/>
      <c r="CX525" s="22"/>
      <c r="CY525" s="22"/>
      <c r="CZ525" s="22"/>
      <c r="DA525" s="22"/>
      <c r="DB525" s="22"/>
      <c r="DC525" s="22"/>
      <c r="DD525" s="22"/>
      <c r="DE525" s="22"/>
      <c r="DF525" s="22"/>
      <c r="DG525" s="22"/>
      <c r="DH525" s="22"/>
      <c r="DI525" s="22"/>
      <c r="DJ525" s="22"/>
      <c r="DK525" s="22"/>
      <c r="DL525" s="22"/>
      <c r="DM525" s="22"/>
      <c r="DN525" s="22"/>
      <c r="DO525" s="22"/>
      <c r="DP525" s="22"/>
      <c r="DQ525" s="22"/>
      <c r="DR525" s="22"/>
      <c r="DS525" s="22"/>
      <c r="DT525" s="22"/>
      <c r="DU525" s="22"/>
      <c r="DV525" s="22"/>
      <c r="DW525" s="22"/>
      <c r="DX525" s="22"/>
      <c r="DY525" s="22"/>
      <c r="DZ525" s="22"/>
      <c r="EA525" s="22"/>
      <c r="EB525" s="22"/>
      <c r="EC525" s="22"/>
      <c r="ED525" s="22"/>
      <c r="EE525" s="22"/>
      <c r="EF525" s="22"/>
      <c r="EG525" s="22"/>
      <c r="EH525" s="22"/>
      <c r="EI525" s="22"/>
      <c r="EJ525" s="22"/>
      <c r="EK525" s="22"/>
      <c r="EL525" s="22"/>
      <c r="EM525" s="22"/>
      <c r="EN525" s="22"/>
      <c r="EO525" s="22"/>
      <c r="EP525" s="22"/>
      <c r="EQ525" s="22"/>
      <c r="ER525" s="22"/>
      <c r="ES525" s="22"/>
      <c r="ET525" s="22"/>
      <c r="EU525" s="22"/>
      <c r="EV525" s="22"/>
      <c r="EW525" s="22"/>
      <c r="EX525" s="22"/>
      <c r="EY525" s="22"/>
      <c r="EZ525" s="22"/>
      <c r="FA525" s="22"/>
      <c r="FB525" s="22"/>
      <c r="FC525" s="22"/>
      <c r="FD525" s="22"/>
      <c r="FE525" s="22"/>
      <c r="FF525" s="22"/>
      <c r="FG525" s="126"/>
      <c r="FM525" s="99"/>
    </row>
    <row r="526" spans="2:169" s="12" customFormat="1" ht="17.55" customHeight="1">
      <c r="B526" s="22"/>
      <c r="E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2"/>
      <c r="CX526" s="22"/>
      <c r="CY526" s="22"/>
      <c r="CZ526" s="22"/>
      <c r="DA526" s="22"/>
      <c r="DB526" s="22"/>
      <c r="DC526" s="22"/>
      <c r="DD526" s="22"/>
      <c r="DE526" s="22"/>
      <c r="DF526" s="22"/>
      <c r="DG526" s="22"/>
      <c r="DH526" s="22"/>
      <c r="DI526" s="22"/>
      <c r="DJ526" s="22"/>
      <c r="DK526" s="22"/>
      <c r="DL526" s="22"/>
      <c r="DM526" s="22"/>
      <c r="DN526" s="22"/>
      <c r="DO526" s="22"/>
      <c r="DP526" s="22"/>
      <c r="DQ526" s="22"/>
      <c r="DR526" s="22"/>
      <c r="DS526" s="22"/>
      <c r="DT526" s="22"/>
      <c r="DU526" s="22"/>
      <c r="DV526" s="22"/>
      <c r="DW526" s="22"/>
      <c r="DX526" s="22"/>
      <c r="DY526" s="22"/>
      <c r="DZ526" s="22"/>
      <c r="EA526" s="22"/>
      <c r="EB526" s="22"/>
      <c r="EC526" s="22"/>
      <c r="ED526" s="22"/>
      <c r="EE526" s="22"/>
      <c r="EF526" s="22"/>
      <c r="EG526" s="22"/>
      <c r="EH526" s="22"/>
      <c r="EI526" s="22"/>
      <c r="EJ526" s="22"/>
      <c r="EK526" s="22"/>
      <c r="EL526" s="22"/>
      <c r="EM526" s="22"/>
      <c r="EN526" s="22"/>
      <c r="EO526" s="22"/>
      <c r="EP526" s="22"/>
      <c r="EQ526" s="22"/>
      <c r="ER526" s="22"/>
      <c r="ES526" s="22"/>
      <c r="ET526" s="22"/>
      <c r="EU526" s="22"/>
      <c r="EV526" s="22"/>
      <c r="EW526" s="22"/>
      <c r="EX526" s="22"/>
      <c r="EY526" s="22"/>
      <c r="EZ526" s="22"/>
      <c r="FA526" s="22"/>
      <c r="FB526" s="22"/>
      <c r="FC526" s="22"/>
      <c r="FD526" s="22"/>
      <c r="FE526" s="22"/>
      <c r="FF526" s="22"/>
      <c r="FG526" s="126"/>
      <c r="FM526" s="99"/>
    </row>
    <row r="527" spans="2:169" s="12" customFormat="1" ht="17.55" customHeight="1">
      <c r="B527" s="22"/>
      <c r="E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2"/>
      <c r="CX527" s="22"/>
      <c r="CY527" s="22"/>
      <c r="CZ527" s="22"/>
      <c r="DA527" s="22"/>
      <c r="DB527" s="22"/>
      <c r="DC527" s="22"/>
      <c r="DD527" s="22"/>
      <c r="DE527" s="22"/>
      <c r="DF527" s="22"/>
      <c r="DG527" s="22"/>
      <c r="DH527" s="22"/>
      <c r="DI527" s="22"/>
      <c r="DJ527" s="22"/>
      <c r="DK527" s="22"/>
      <c r="DL527" s="22"/>
      <c r="DM527" s="22"/>
      <c r="DN527" s="22"/>
      <c r="DO527" s="22"/>
      <c r="DP527" s="22"/>
      <c r="DQ527" s="22"/>
      <c r="DR527" s="22"/>
      <c r="DS527" s="22"/>
      <c r="DT527" s="22"/>
      <c r="DU527" s="22"/>
      <c r="DV527" s="22"/>
      <c r="DW527" s="22"/>
      <c r="DX527" s="22"/>
      <c r="DY527" s="22"/>
      <c r="DZ527" s="22"/>
      <c r="EA527" s="22"/>
      <c r="EB527" s="22"/>
      <c r="EC527" s="22"/>
      <c r="ED527" s="22"/>
      <c r="EE527" s="22"/>
      <c r="EF527" s="22"/>
      <c r="EG527" s="22"/>
      <c r="EH527" s="22"/>
      <c r="EI527" s="22"/>
      <c r="EJ527" s="22"/>
      <c r="EK527" s="22"/>
      <c r="EL527" s="22"/>
      <c r="EM527" s="22"/>
      <c r="EN527" s="22"/>
      <c r="EO527" s="22"/>
      <c r="EP527" s="22"/>
      <c r="EQ527" s="22"/>
      <c r="ER527" s="22"/>
      <c r="ES527" s="22"/>
      <c r="ET527" s="22"/>
      <c r="EU527" s="22"/>
      <c r="EV527" s="22"/>
      <c r="EW527" s="22"/>
      <c r="EX527" s="22"/>
      <c r="EY527" s="22"/>
      <c r="EZ527" s="22"/>
      <c r="FA527" s="22"/>
      <c r="FB527" s="22"/>
      <c r="FC527" s="22"/>
      <c r="FD527" s="22"/>
      <c r="FE527" s="22"/>
      <c r="FF527" s="22"/>
      <c r="FG527" s="126"/>
      <c r="FM527" s="99"/>
    </row>
    <row r="528" spans="2:169" s="12" customFormat="1" ht="17.55" customHeight="1">
      <c r="B528" s="22"/>
      <c r="E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2"/>
      <c r="CX528" s="22"/>
      <c r="CY528" s="22"/>
      <c r="CZ528" s="22"/>
      <c r="DA528" s="22"/>
      <c r="DB528" s="22"/>
      <c r="DC528" s="22"/>
      <c r="DD528" s="22"/>
      <c r="DE528" s="22"/>
      <c r="DF528" s="22"/>
      <c r="DG528" s="22"/>
      <c r="DH528" s="22"/>
      <c r="DI528" s="22"/>
      <c r="DJ528" s="22"/>
      <c r="DK528" s="22"/>
      <c r="DL528" s="22"/>
      <c r="DM528" s="22"/>
      <c r="DN528" s="22"/>
      <c r="DO528" s="22"/>
      <c r="DP528" s="22"/>
      <c r="DQ528" s="22"/>
      <c r="DR528" s="22"/>
      <c r="DS528" s="22"/>
      <c r="DT528" s="22"/>
      <c r="DU528" s="22"/>
      <c r="DV528" s="22"/>
      <c r="DW528" s="22"/>
      <c r="DX528" s="22"/>
      <c r="DY528" s="22"/>
      <c r="DZ528" s="22"/>
      <c r="EA528" s="22"/>
      <c r="EB528" s="22"/>
      <c r="EC528" s="22"/>
      <c r="ED528" s="22"/>
      <c r="EE528" s="22"/>
      <c r="EF528" s="22"/>
      <c r="EG528" s="22"/>
      <c r="EH528" s="22"/>
      <c r="EI528" s="22"/>
      <c r="EJ528" s="22"/>
      <c r="EK528" s="22"/>
      <c r="EL528" s="22"/>
      <c r="EM528" s="22"/>
      <c r="EN528" s="22"/>
      <c r="EO528" s="22"/>
      <c r="EP528" s="22"/>
      <c r="EQ528" s="22"/>
      <c r="ER528" s="22"/>
      <c r="ES528" s="22"/>
      <c r="ET528" s="22"/>
      <c r="EU528" s="22"/>
      <c r="EV528" s="22"/>
      <c r="EW528" s="22"/>
      <c r="EX528" s="22"/>
      <c r="EY528" s="22"/>
      <c r="EZ528" s="22"/>
      <c r="FA528" s="22"/>
      <c r="FB528" s="22"/>
      <c r="FC528" s="22"/>
      <c r="FD528" s="22"/>
      <c r="FE528" s="22"/>
      <c r="FF528" s="22"/>
      <c r="FG528" s="126"/>
      <c r="FM528" s="99"/>
    </row>
    <row r="529" spans="2:169" s="12" customFormat="1" ht="17.55" customHeight="1">
      <c r="B529" s="22"/>
      <c r="E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2"/>
      <c r="CX529" s="22"/>
      <c r="CY529" s="22"/>
      <c r="CZ529" s="22"/>
      <c r="DA529" s="22"/>
      <c r="DB529" s="22"/>
      <c r="DC529" s="22"/>
      <c r="DD529" s="22"/>
      <c r="DE529" s="22"/>
      <c r="DF529" s="22"/>
      <c r="DG529" s="22"/>
      <c r="DH529" s="22"/>
      <c r="DI529" s="22"/>
      <c r="DJ529" s="22"/>
      <c r="DK529" s="22"/>
      <c r="DL529" s="22"/>
      <c r="DM529" s="22"/>
      <c r="DN529" s="22"/>
      <c r="DO529" s="22"/>
      <c r="DP529" s="22"/>
      <c r="DQ529" s="22"/>
      <c r="DR529" s="22"/>
      <c r="DS529" s="22"/>
      <c r="DT529" s="22"/>
      <c r="DU529" s="22"/>
      <c r="DV529" s="22"/>
      <c r="DW529" s="22"/>
      <c r="DX529" s="22"/>
      <c r="DY529" s="22"/>
      <c r="DZ529" s="22"/>
      <c r="EA529" s="22"/>
      <c r="EB529" s="22"/>
      <c r="EC529" s="22"/>
      <c r="ED529" s="22"/>
      <c r="EE529" s="22"/>
      <c r="EF529" s="22"/>
      <c r="EG529" s="22"/>
      <c r="EH529" s="22"/>
      <c r="EI529" s="22"/>
      <c r="EJ529" s="22"/>
      <c r="EK529" s="22"/>
      <c r="EL529" s="22"/>
      <c r="EM529" s="22"/>
      <c r="EN529" s="22"/>
      <c r="EO529" s="22"/>
      <c r="EP529" s="22"/>
      <c r="EQ529" s="22"/>
      <c r="ER529" s="22"/>
      <c r="ES529" s="22"/>
      <c r="ET529" s="22"/>
      <c r="EU529" s="22"/>
      <c r="EV529" s="22"/>
      <c r="EW529" s="22"/>
      <c r="EX529" s="22"/>
      <c r="EY529" s="22"/>
      <c r="EZ529" s="22"/>
      <c r="FA529" s="22"/>
      <c r="FB529" s="22"/>
      <c r="FC529" s="22"/>
      <c r="FD529" s="22"/>
      <c r="FE529" s="22"/>
      <c r="FF529" s="22"/>
      <c r="FG529" s="126"/>
      <c r="FM529" s="99"/>
    </row>
    <row r="530" spans="2:169" s="12" customFormat="1" ht="17.55" customHeight="1">
      <c r="B530" s="22"/>
      <c r="E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2"/>
      <c r="CX530" s="22"/>
      <c r="CY530" s="22"/>
      <c r="CZ530" s="22"/>
      <c r="DA530" s="22"/>
      <c r="DB530" s="22"/>
      <c r="DC530" s="22"/>
      <c r="DD530" s="22"/>
      <c r="DE530" s="22"/>
      <c r="DF530" s="22"/>
      <c r="DG530" s="22"/>
      <c r="DH530" s="22"/>
      <c r="DI530" s="22"/>
      <c r="DJ530" s="22"/>
      <c r="DK530" s="22"/>
      <c r="DL530" s="22"/>
      <c r="DM530" s="22"/>
      <c r="DN530" s="22"/>
      <c r="DO530" s="22"/>
      <c r="DP530" s="22"/>
      <c r="DQ530" s="22"/>
      <c r="DR530" s="22"/>
      <c r="DS530" s="22"/>
      <c r="DT530" s="22"/>
      <c r="DU530" s="22"/>
      <c r="DV530" s="22"/>
      <c r="DW530" s="22"/>
      <c r="DX530" s="22"/>
      <c r="DY530" s="22"/>
      <c r="DZ530" s="22"/>
      <c r="EA530" s="22"/>
      <c r="EB530" s="22"/>
      <c r="EC530" s="22"/>
      <c r="ED530" s="22"/>
      <c r="EE530" s="22"/>
      <c r="EF530" s="22"/>
      <c r="EG530" s="22"/>
      <c r="EH530" s="22"/>
      <c r="EI530" s="22"/>
      <c r="EJ530" s="22"/>
      <c r="EK530" s="22"/>
      <c r="EL530" s="22"/>
      <c r="EM530" s="22"/>
      <c r="EN530" s="22"/>
      <c r="EO530" s="22"/>
      <c r="EP530" s="22"/>
      <c r="EQ530" s="22"/>
      <c r="ER530" s="22"/>
      <c r="ES530" s="22"/>
      <c r="ET530" s="22"/>
      <c r="EU530" s="22"/>
      <c r="EV530" s="22"/>
      <c r="EW530" s="22"/>
      <c r="EX530" s="22"/>
      <c r="EY530" s="22"/>
      <c r="EZ530" s="22"/>
      <c r="FA530" s="22"/>
      <c r="FB530" s="22"/>
      <c r="FC530" s="22"/>
      <c r="FD530" s="22"/>
      <c r="FE530" s="22"/>
      <c r="FF530" s="22"/>
      <c r="FG530" s="126"/>
      <c r="FM530" s="99"/>
    </row>
    <row r="531" spans="2:169" s="12" customFormat="1" ht="17.55" customHeight="1">
      <c r="B531" s="22"/>
      <c r="E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2"/>
      <c r="CX531" s="22"/>
      <c r="CY531" s="22"/>
      <c r="CZ531" s="22"/>
      <c r="DA531" s="22"/>
      <c r="DB531" s="22"/>
      <c r="DC531" s="22"/>
      <c r="DD531" s="22"/>
      <c r="DE531" s="22"/>
      <c r="DF531" s="22"/>
      <c r="DG531" s="22"/>
      <c r="DH531" s="22"/>
      <c r="DI531" s="22"/>
      <c r="DJ531" s="22"/>
      <c r="DK531" s="22"/>
      <c r="DL531" s="22"/>
      <c r="DM531" s="22"/>
      <c r="DN531" s="22"/>
      <c r="DO531" s="22"/>
      <c r="DP531" s="22"/>
      <c r="DQ531" s="22"/>
      <c r="DR531" s="22"/>
      <c r="DS531" s="22"/>
      <c r="DT531" s="22"/>
      <c r="DU531" s="22"/>
      <c r="DV531" s="22"/>
      <c r="DW531" s="22"/>
      <c r="DX531" s="22"/>
      <c r="DY531" s="22"/>
      <c r="DZ531" s="22"/>
      <c r="EA531" s="22"/>
      <c r="EB531" s="22"/>
      <c r="EC531" s="22"/>
      <c r="ED531" s="22"/>
      <c r="EE531" s="22"/>
      <c r="EF531" s="22"/>
      <c r="EG531" s="22"/>
      <c r="EH531" s="22"/>
      <c r="EI531" s="22"/>
      <c r="EJ531" s="22"/>
      <c r="EK531" s="22"/>
      <c r="EL531" s="22"/>
      <c r="EM531" s="22"/>
      <c r="EN531" s="22"/>
      <c r="EO531" s="22"/>
      <c r="EP531" s="22"/>
      <c r="EQ531" s="22"/>
      <c r="ER531" s="22"/>
      <c r="ES531" s="22"/>
      <c r="ET531" s="22"/>
      <c r="EU531" s="22"/>
      <c r="EV531" s="22"/>
      <c r="EW531" s="22"/>
      <c r="EX531" s="22"/>
      <c r="EY531" s="22"/>
      <c r="EZ531" s="22"/>
      <c r="FA531" s="22"/>
      <c r="FB531" s="22"/>
      <c r="FC531" s="22"/>
      <c r="FD531" s="22"/>
      <c r="FE531" s="22"/>
      <c r="FF531" s="22"/>
      <c r="FG531" s="126"/>
      <c r="FM531" s="99"/>
    </row>
    <row r="532" spans="2:169" s="12" customFormat="1" ht="17.55" customHeight="1">
      <c r="B532" s="22"/>
      <c r="E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2"/>
      <c r="CX532" s="22"/>
      <c r="CY532" s="22"/>
      <c r="CZ532" s="22"/>
      <c r="DA532" s="22"/>
      <c r="DB532" s="22"/>
      <c r="DC532" s="22"/>
      <c r="DD532" s="22"/>
      <c r="DE532" s="22"/>
      <c r="DF532" s="22"/>
      <c r="DG532" s="22"/>
      <c r="DH532" s="22"/>
      <c r="DI532" s="22"/>
      <c r="DJ532" s="22"/>
      <c r="DK532" s="22"/>
      <c r="DL532" s="22"/>
      <c r="DM532" s="22"/>
      <c r="DN532" s="22"/>
      <c r="DO532" s="22"/>
      <c r="DP532" s="22"/>
      <c r="DQ532" s="22"/>
      <c r="DR532" s="22"/>
      <c r="DS532" s="22"/>
      <c r="DT532" s="22"/>
      <c r="DU532" s="22"/>
      <c r="DV532" s="22"/>
      <c r="DW532" s="22"/>
      <c r="DX532" s="22"/>
      <c r="DY532" s="22"/>
      <c r="DZ532" s="22"/>
      <c r="EA532" s="22"/>
      <c r="EB532" s="22"/>
      <c r="EC532" s="22"/>
      <c r="ED532" s="22"/>
      <c r="EE532" s="22"/>
      <c r="EF532" s="22"/>
      <c r="EG532" s="22"/>
      <c r="EH532" s="22"/>
      <c r="EI532" s="22"/>
      <c r="EJ532" s="22"/>
      <c r="EK532" s="22"/>
      <c r="EL532" s="22"/>
      <c r="EM532" s="22"/>
      <c r="EN532" s="22"/>
      <c r="EO532" s="22"/>
      <c r="EP532" s="22"/>
      <c r="EQ532" s="22"/>
      <c r="ER532" s="22"/>
      <c r="ES532" s="22"/>
      <c r="ET532" s="22"/>
      <c r="EU532" s="22"/>
      <c r="EV532" s="22"/>
      <c r="EW532" s="22"/>
      <c r="EX532" s="22"/>
      <c r="EY532" s="22"/>
      <c r="EZ532" s="22"/>
      <c r="FA532" s="22"/>
      <c r="FB532" s="22"/>
      <c r="FC532" s="22"/>
      <c r="FD532" s="22"/>
      <c r="FE532" s="22"/>
      <c r="FF532" s="22"/>
      <c r="FG532" s="126"/>
      <c r="FM532" s="99"/>
    </row>
    <row r="533" spans="2:169" s="12" customFormat="1" ht="17.55" customHeight="1">
      <c r="B533" s="22"/>
      <c r="E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2"/>
      <c r="CX533" s="22"/>
      <c r="CY533" s="22"/>
      <c r="CZ533" s="22"/>
      <c r="DA533" s="22"/>
      <c r="DB533" s="22"/>
      <c r="DC533" s="22"/>
      <c r="DD533" s="22"/>
      <c r="DE533" s="22"/>
      <c r="DF533" s="22"/>
      <c r="DG533" s="22"/>
      <c r="DH533" s="22"/>
      <c r="DI533" s="22"/>
      <c r="DJ533" s="22"/>
      <c r="DK533" s="22"/>
      <c r="DL533" s="22"/>
      <c r="DM533" s="22"/>
      <c r="DN533" s="22"/>
      <c r="DO533" s="22"/>
      <c r="DP533" s="22"/>
      <c r="DQ533" s="22"/>
      <c r="DR533" s="22"/>
      <c r="DS533" s="22"/>
      <c r="DT533" s="22"/>
      <c r="DU533" s="22"/>
      <c r="DV533" s="22"/>
      <c r="DW533" s="22"/>
      <c r="DX533" s="22"/>
      <c r="DY533" s="22"/>
      <c r="DZ533" s="22"/>
      <c r="EA533" s="22"/>
      <c r="EB533" s="22"/>
      <c r="EC533" s="22"/>
      <c r="ED533" s="22"/>
      <c r="EE533" s="22"/>
      <c r="EF533" s="22"/>
      <c r="EG533" s="22"/>
      <c r="EH533" s="22"/>
      <c r="EI533" s="22"/>
      <c r="EJ533" s="22"/>
      <c r="EK533" s="22"/>
      <c r="EL533" s="22"/>
      <c r="EM533" s="22"/>
      <c r="EN533" s="22"/>
      <c r="EO533" s="22"/>
      <c r="EP533" s="22"/>
      <c r="EQ533" s="22"/>
      <c r="ER533" s="22"/>
      <c r="ES533" s="22"/>
      <c r="ET533" s="22"/>
      <c r="EU533" s="22"/>
      <c r="EV533" s="22"/>
      <c r="EW533" s="22"/>
      <c r="EX533" s="22"/>
      <c r="EY533" s="22"/>
      <c r="EZ533" s="22"/>
      <c r="FA533" s="22"/>
      <c r="FB533" s="22"/>
      <c r="FC533" s="22"/>
      <c r="FD533" s="22"/>
      <c r="FE533" s="22"/>
      <c r="FF533" s="22"/>
      <c r="FG533" s="126"/>
      <c r="FM533" s="99"/>
    </row>
    <row r="534" spans="2:169" s="12" customFormat="1" ht="17.55" customHeight="1">
      <c r="B534" s="22"/>
      <c r="E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2"/>
      <c r="CX534" s="22"/>
      <c r="CY534" s="22"/>
      <c r="CZ534" s="22"/>
      <c r="DA534" s="22"/>
      <c r="DB534" s="22"/>
      <c r="DC534" s="22"/>
      <c r="DD534" s="22"/>
      <c r="DE534" s="22"/>
      <c r="DF534" s="22"/>
      <c r="DG534" s="22"/>
      <c r="DH534" s="22"/>
      <c r="DI534" s="22"/>
      <c r="DJ534" s="22"/>
      <c r="DK534" s="22"/>
      <c r="DL534" s="22"/>
      <c r="DM534" s="22"/>
      <c r="DN534" s="22"/>
      <c r="DO534" s="22"/>
      <c r="DP534" s="22"/>
      <c r="DQ534" s="22"/>
      <c r="DR534" s="22"/>
      <c r="DS534" s="22"/>
      <c r="DT534" s="22"/>
      <c r="DU534" s="22"/>
      <c r="DV534" s="22"/>
      <c r="DW534" s="22"/>
      <c r="DX534" s="22"/>
      <c r="DY534" s="22"/>
      <c r="DZ534" s="22"/>
      <c r="EA534" s="22"/>
      <c r="EB534" s="22"/>
      <c r="EC534" s="22"/>
      <c r="ED534" s="22"/>
      <c r="EE534" s="22"/>
      <c r="EF534" s="22"/>
      <c r="EG534" s="22"/>
      <c r="EH534" s="22"/>
      <c r="EI534" s="22"/>
      <c r="EJ534" s="22"/>
      <c r="EK534" s="22"/>
      <c r="EL534" s="22"/>
      <c r="EM534" s="22"/>
      <c r="EN534" s="22"/>
      <c r="EO534" s="22"/>
      <c r="EP534" s="22"/>
      <c r="EQ534" s="22"/>
      <c r="ER534" s="22"/>
      <c r="ES534" s="22"/>
      <c r="ET534" s="22"/>
      <c r="EU534" s="22"/>
      <c r="EV534" s="22"/>
      <c r="EW534" s="22"/>
      <c r="EX534" s="22"/>
      <c r="EY534" s="22"/>
      <c r="EZ534" s="22"/>
      <c r="FA534" s="22"/>
      <c r="FB534" s="22"/>
      <c r="FC534" s="22"/>
      <c r="FD534" s="22"/>
      <c r="FE534" s="22"/>
      <c r="FF534" s="22"/>
      <c r="FG534" s="126"/>
      <c r="FM534" s="99"/>
    </row>
    <row r="535" spans="2:169" s="12" customFormat="1" ht="17.55" customHeight="1">
      <c r="B535" s="22"/>
      <c r="E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2"/>
      <c r="CX535" s="22"/>
      <c r="CY535" s="22"/>
      <c r="CZ535" s="22"/>
      <c r="DA535" s="22"/>
      <c r="DB535" s="22"/>
      <c r="DC535" s="22"/>
      <c r="DD535" s="22"/>
      <c r="DE535" s="22"/>
      <c r="DF535" s="22"/>
      <c r="DG535" s="22"/>
      <c r="DH535" s="22"/>
      <c r="DI535" s="22"/>
      <c r="DJ535" s="22"/>
      <c r="DK535" s="22"/>
      <c r="DL535" s="22"/>
      <c r="DM535" s="22"/>
      <c r="DN535" s="22"/>
      <c r="DO535" s="22"/>
      <c r="DP535" s="22"/>
      <c r="DQ535" s="22"/>
      <c r="DR535" s="22"/>
      <c r="DS535" s="22"/>
      <c r="DT535" s="22"/>
      <c r="DU535" s="22"/>
      <c r="DV535" s="22"/>
      <c r="DW535" s="22"/>
      <c r="DX535" s="22"/>
      <c r="DY535" s="22"/>
      <c r="DZ535" s="22"/>
      <c r="EA535" s="22"/>
      <c r="EB535" s="22"/>
      <c r="EC535" s="22"/>
      <c r="ED535" s="22"/>
      <c r="EE535" s="22"/>
      <c r="EF535" s="22"/>
      <c r="EG535" s="22"/>
      <c r="EH535" s="22"/>
      <c r="EI535" s="22"/>
      <c r="EJ535" s="22"/>
      <c r="EK535" s="22"/>
      <c r="EL535" s="22"/>
      <c r="EM535" s="22"/>
      <c r="EN535" s="22"/>
      <c r="EO535" s="22"/>
      <c r="EP535" s="22"/>
      <c r="EQ535" s="22"/>
      <c r="ER535" s="22"/>
      <c r="ES535" s="22"/>
      <c r="ET535" s="22"/>
      <c r="EU535" s="22"/>
      <c r="EV535" s="22"/>
      <c r="EW535" s="22"/>
      <c r="EX535" s="22"/>
      <c r="EY535" s="22"/>
      <c r="EZ535" s="22"/>
      <c r="FA535" s="22"/>
      <c r="FB535" s="22"/>
      <c r="FC535" s="22"/>
      <c r="FD535" s="22"/>
      <c r="FE535" s="22"/>
      <c r="FF535" s="22"/>
      <c r="FG535" s="126"/>
      <c r="FM535" s="99"/>
    </row>
    <row r="536" spans="2:169" s="12" customFormat="1" ht="17.55" customHeight="1">
      <c r="B536" s="22"/>
      <c r="E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2"/>
      <c r="CX536" s="22"/>
      <c r="CY536" s="22"/>
      <c r="CZ536" s="22"/>
      <c r="DA536" s="22"/>
      <c r="DB536" s="22"/>
      <c r="DC536" s="22"/>
      <c r="DD536" s="22"/>
      <c r="DE536" s="22"/>
      <c r="DF536" s="22"/>
      <c r="DG536" s="22"/>
      <c r="DH536" s="22"/>
      <c r="DI536" s="22"/>
      <c r="DJ536" s="22"/>
      <c r="DK536" s="22"/>
      <c r="DL536" s="22"/>
      <c r="DM536" s="22"/>
      <c r="DN536" s="22"/>
      <c r="DO536" s="22"/>
      <c r="DP536" s="22"/>
      <c r="DQ536" s="22"/>
      <c r="DR536" s="22"/>
      <c r="DS536" s="22"/>
      <c r="DT536" s="22"/>
      <c r="DU536" s="22"/>
      <c r="DV536" s="22"/>
      <c r="DW536" s="22"/>
      <c r="DX536" s="22"/>
      <c r="DY536" s="22"/>
      <c r="DZ536" s="22"/>
      <c r="EA536" s="22"/>
      <c r="EB536" s="22"/>
      <c r="EC536" s="22"/>
      <c r="ED536" s="22"/>
      <c r="EE536" s="22"/>
      <c r="EF536" s="22"/>
      <c r="EG536" s="22"/>
      <c r="EH536" s="22"/>
      <c r="EI536" s="22"/>
      <c r="EJ536" s="22"/>
      <c r="EK536" s="22"/>
      <c r="EL536" s="22"/>
      <c r="EM536" s="22"/>
      <c r="EN536" s="22"/>
      <c r="EO536" s="22"/>
      <c r="EP536" s="22"/>
      <c r="EQ536" s="22"/>
      <c r="ER536" s="22"/>
      <c r="ES536" s="22"/>
      <c r="ET536" s="22"/>
      <c r="EU536" s="22"/>
      <c r="EV536" s="22"/>
      <c r="EW536" s="22"/>
      <c r="EX536" s="22"/>
      <c r="EY536" s="22"/>
      <c r="EZ536" s="22"/>
      <c r="FA536" s="22"/>
      <c r="FB536" s="22"/>
      <c r="FC536" s="22"/>
      <c r="FD536" s="22"/>
      <c r="FE536" s="22"/>
      <c r="FF536" s="22"/>
      <c r="FG536" s="126"/>
      <c r="FM536" s="99"/>
    </row>
    <row r="537" spans="2:169" s="12" customFormat="1" ht="17.55" customHeight="1">
      <c r="B537" s="22"/>
      <c r="E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2"/>
      <c r="CX537" s="22"/>
      <c r="CY537" s="22"/>
      <c r="CZ537" s="22"/>
      <c r="DA537" s="22"/>
      <c r="DB537" s="22"/>
      <c r="DC537" s="22"/>
      <c r="DD537" s="22"/>
      <c r="DE537" s="22"/>
      <c r="DF537" s="22"/>
      <c r="DG537" s="22"/>
      <c r="DH537" s="22"/>
      <c r="DI537" s="22"/>
      <c r="DJ537" s="22"/>
      <c r="DK537" s="22"/>
      <c r="DL537" s="22"/>
      <c r="DM537" s="22"/>
      <c r="DN537" s="22"/>
      <c r="DO537" s="22"/>
      <c r="DP537" s="22"/>
      <c r="DQ537" s="22"/>
      <c r="DR537" s="22"/>
      <c r="DS537" s="22"/>
      <c r="DT537" s="22"/>
      <c r="DU537" s="22"/>
      <c r="DV537" s="22"/>
      <c r="DW537" s="22"/>
      <c r="DX537" s="22"/>
      <c r="DY537" s="22"/>
      <c r="DZ537" s="22"/>
      <c r="EA537" s="22"/>
      <c r="EB537" s="22"/>
      <c r="EC537" s="22"/>
      <c r="ED537" s="22"/>
      <c r="EE537" s="22"/>
      <c r="EF537" s="22"/>
      <c r="EG537" s="22"/>
      <c r="EH537" s="22"/>
      <c r="EI537" s="22"/>
      <c r="EJ537" s="22"/>
      <c r="EK537" s="22"/>
      <c r="EL537" s="22"/>
      <c r="EM537" s="22"/>
      <c r="EN537" s="22"/>
      <c r="EO537" s="22"/>
      <c r="EP537" s="22"/>
      <c r="EQ537" s="22"/>
      <c r="ER537" s="22"/>
      <c r="ES537" s="22"/>
      <c r="ET537" s="22"/>
      <c r="EU537" s="22"/>
      <c r="EV537" s="22"/>
      <c r="EW537" s="22"/>
      <c r="EX537" s="22"/>
      <c r="EY537" s="22"/>
      <c r="EZ537" s="22"/>
      <c r="FA537" s="22"/>
      <c r="FB537" s="22"/>
      <c r="FC537" s="22"/>
      <c r="FD537" s="22"/>
      <c r="FE537" s="22"/>
      <c r="FF537" s="22"/>
      <c r="FG537" s="126"/>
      <c r="FM537" s="99"/>
    </row>
    <row r="538" spans="2:169" s="12" customFormat="1" ht="17.55" customHeight="1">
      <c r="B538" s="22"/>
      <c r="E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2"/>
      <c r="DN538" s="22"/>
      <c r="DO538" s="22"/>
      <c r="DP538" s="22"/>
      <c r="DQ538" s="22"/>
      <c r="DR538" s="22"/>
      <c r="DS538" s="22"/>
      <c r="DT538" s="22"/>
      <c r="DU538" s="22"/>
      <c r="DV538" s="22"/>
      <c r="DW538" s="22"/>
      <c r="DX538" s="22"/>
      <c r="DY538" s="22"/>
      <c r="DZ538" s="22"/>
      <c r="EA538" s="22"/>
      <c r="EB538" s="22"/>
      <c r="EC538" s="22"/>
      <c r="ED538" s="22"/>
      <c r="EE538" s="22"/>
      <c r="EF538" s="22"/>
      <c r="EG538" s="22"/>
      <c r="EH538" s="22"/>
      <c r="EI538" s="22"/>
      <c r="EJ538" s="22"/>
      <c r="EK538" s="22"/>
      <c r="EL538" s="22"/>
      <c r="EM538" s="22"/>
      <c r="EN538" s="22"/>
      <c r="EO538" s="22"/>
      <c r="EP538" s="22"/>
      <c r="EQ538" s="22"/>
      <c r="ER538" s="22"/>
      <c r="ES538" s="22"/>
      <c r="ET538" s="22"/>
      <c r="EU538" s="22"/>
      <c r="EV538" s="22"/>
      <c r="EW538" s="22"/>
      <c r="EX538" s="22"/>
      <c r="EY538" s="22"/>
      <c r="EZ538" s="22"/>
      <c r="FA538" s="22"/>
      <c r="FB538" s="22"/>
      <c r="FC538" s="22"/>
      <c r="FD538" s="22"/>
      <c r="FE538" s="22"/>
      <c r="FF538" s="22"/>
      <c r="FG538" s="126"/>
      <c r="FM538" s="99"/>
    </row>
    <row r="539" spans="2:169" s="12" customFormat="1" ht="17.55" customHeight="1">
      <c r="B539" s="22"/>
      <c r="E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CZ539" s="22"/>
      <c r="DA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  <c r="DN539" s="22"/>
      <c r="DO539" s="22"/>
      <c r="DP539" s="22"/>
      <c r="DQ539" s="22"/>
      <c r="DR539" s="22"/>
      <c r="DS539" s="22"/>
      <c r="DT539" s="22"/>
      <c r="DU539" s="22"/>
      <c r="DV539" s="22"/>
      <c r="DW539" s="22"/>
      <c r="DX539" s="22"/>
      <c r="DY539" s="22"/>
      <c r="DZ539" s="22"/>
      <c r="EA539" s="22"/>
      <c r="EB539" s="22"/>
      <c r="EC539" s="22"/>
      <c r="ED539" s="22"/>
      <c r="EE539" s="22"/>
      <c r="EF539" s="22"/>
      <c r="EG539" s="22"/>
      <c r="EH539" s="22"/>
      <c r="EI539" s="22"/>
      <c r="EJ539" s="22"/>
      <c r="EK539" s="22"/>
      <c r="EL539" s="22"/>
      <c r="EM539" s="22"/>
      <c r="EN539" s="22"/>
      <c r="EO539" s="22"/>
      <c r="EP539" s="22"/>
      <c r="EQ539" s="22"/>
      <c r="ER539" s="22"/>
      <c r="ES539" s="22"/>
      <c r="ET539" s="22"/>
      <c r="EU539" s="22"/>
      <c r="EV539" s="22"/>
      <c r="EW539" s="22"/>
      <c r="EX539" s="22"/>
      <c r="EY539" s="22"/>
      <c r="EZ539" s="22"/>
      <c r="FA539" s="22"/>
      <c r="FB539" s="22"/>
      <c r="FC539" s="22"/>
      <c r="FD539" s="22"/>
      <c r="FE539" s="22"/>
      <c r="FF539" s="22"/>
      <c r="FG539" s="126"/>
      <c r="FM539" s="99"/>
    </row>
    <row r="540" spans="2:169" s="12" customFormat="1" ht="17.55" customHeight="1">
      <c r="B540" s="22"/>
      <c r="E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2"/>
      <c r="CX540" s="22"/>
      <c r="CY540" s="22"/>
      <c r="CZ540" s="22"/>
      <c r="DA540" s="22"/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  <c r="DN540" s="22"/>
      <c r="DO540" s="22"/>
      <c r="DP540" s="22"/>
      <c r="DQ540" s="22"/>
      <c r="DR540" s="22"/>
      <c r="DS540" s="22"/>
      <c r="DT540" s="22"/>
      <c r="DU540" s="22"/>
      <c r="DV540" s="22"/>
      <c r="DW540" s="22"/>
      <c r="DX540" s="22"/>
      <c r="DY540" s="22"/>
      <c r="DZ540" s="22"/>
      <c r="EA540" s="22"/>
      <c r="EB540" s="22"/>
      <c r="EC540" s="22"/>
      <c r="ED540" s="22"/>
      <c r="EE540" s="22"/>
      <c r="EF540" s="22"/>
      <c r="EG540" s="22"/>
      <c r="EH540" s="22"/>
      <c r="EI540" s="22"/>
      <c r="EJ540" s="22"/>
      <c r="EK540" s="22"/>
      <c r="EL540" s="22"/>
      <c r="EM540" s="22"/>
      <c r="EN540" s="22"/>
      <c r="EO540" s="22"/>
      <c r="EP540" s="22"/>
      <c r="EQ540" s="22"/>
      <c r="ER540" s="22"/>
      <c r="ES540" s="22"/>
      <c r="ET540" s="22"/>
      <c r="EU540" s="22"/>
      <c r="EV540" s="22"/>
      <c r="EW540" s="22"/>
      <c r="EX540" s="22"/>
      <c r="EY540" s="22"/>
      <c r="EZ540" s="22"/>
      <c r="FA540" s="22"/>
      <c r="FB540" s="22"/>
      <c r="FC540" s="22"/>
      <c r="FD540" s="22"/>
      <c r="FE540" s="22"/>
      <c r="FF540" s="22"/>
      <c r="FG540" s="126"/>
      <c r="FM540" s="99"/>
    </row>
    <row r="541" spans="2:169" s="12" customFormat="1" ht="17.55" customHeight="1">
      <c r="B541" s="22"/>
      <c r="E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2"/>
      <c r="CX541" s="22"/>
      <c r="CY541" s="22"/>
      <c r="CZ541" s="22"/>
      <c r="DA541" s="22"/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  <c r="EG541" s="22"/>
      <c r="EH541" s="22"/>
      <c r="EI541" s="22"/>
      <c r="EJ541" s="22"/>
      <c r="EK541" s="22"/>
      <c r="EL541" s="22"/>
      <c r="EM541" s="22"/>
      <c r="EN541" s="22"/>
      <c r="EO541" s="22"/>
      <c r="EP541" s="22"/>
      <c r="EQ541" s="22"/>
      <c r="ER541" s="22"/>
      <c r="ES541" s="22"/>
      <c r="ET541" s="22"/>
      <c r="EU541" s="22"/>
      <c r="EV541" s="22"/>
      <c r="EW541" s="22"/>
      <c r="EX541" s="22"/>
      <c r="EY541" s="22"/>
      <c r="EZ541" s="22"/>
      <c r="FA541" s="22"/>
      <c r="FB541" s="22"/>
      <c r="FC541" s="22"/>
      <c r="FD541" s="22"/>
      <c r="FE541" s="22"/>
      <c r="FF541" s="22"/>
      <c r="FG541" s="126"/>
      <c r="FM541" s="99"/>
    </row>
    <row r="542" spans="2:169" s="12" customFormat="1" ht="17.55" customHeight="1">
      <c r="B542" s="22"/>
      <c r="E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2"/>
      <c r="CX542" s="22"/>
      <c r="CY542" s="22"/>
      <c r="CZ542" s="22"/>
      <c r="DA542" s="22"/>
      <c r="DB542" s="22"/>
      <c r="DC542" s="22"/>
      <c r="DD542" s="22"/>
      <c r="DE542" s="22"/>
      <c r="DF542" s="22"/>
      <c r="DG542" s="22"/>
      <c r="DH542" s="22"/>
      <c r="DI542" s="22"/>
      <c r="DJ542" s="22"/>
      <c r="DK542" s="22"/>
      <c r="DL542" s="22"/>
      <c r="DM542" s="22"/>
      <c r="DN542" s="22"/>
      <c r="DO542" s="22"/>
      <c r="DP542" s="22"/>
      <c r="DQ542" s="22"/>
      <c r="DR542" s="22"/>
      <c r="DS542" s="22"/>
      <c r="DT542" s="22"/>
      <c r="DU542" s="22"/>
      <c r="DV542" s="22"/>
      <c r="DW542" s="22"/>
      <c r="DX542" s="22"/>
      <c r="DY542" s="22"/>
      <c r="DZ542" s="22"/>
      <c r="EA542" s="22"/>
      <c r="EB542" s="22"/>
      <c r="EC542" s="22"/>
      <c r="ED542" s="22"/>
      <c r="EE542" s="22"/>
      <c r="EF542" s="22"/>
      <c r="EG542" s="22"/>
      <c r="EH542" s="22"/>
      <c r="EI542" s="22"/>
      <c r="EJ542" s="22"/>
      <c r="EK542" s="22"/>
      <c r="EL542" s="22"/>
      <c r="EM542" s="22"/>
      <c r="EN542" s="22"/>
      <c r="EO542" s="22"/>
      <c r="EP542" s="22"/>
      <c r="EQ542" s="22"/>
      <c r="ER542" s="22"/>
      <c r="ES542" s="22"/>
      <c r="ET542" s="22"/>
      <c r="EU542" s="22"/>
      <c r="EV542" s="22"/>
      <c r="EW542" s="22"/>
      <c r="EX542" s="22"/>
      <c r="EY542" s="22"/>
      <c r="EZ542" s="22"/>
      <c r="FA542" s="22"/>
      <c r="FB542" s="22"/>
      <c r="FC542" s="22"/>
      <c r="FD542" s="22"/>
      <c r="FE542" s="22"/>
      <c r="FF542" s="22"/>
      <c r="FG542" s="126"/>
      <c r="FM542" s="99"/>
    </row>
    <row r="543" spans="2:169" s="12" customFormat="1" ht="17.55" customHeight="1">
      <c r="B543" s="22"/>
      <c r="E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2"/>
      <c r="CX543" s="22"/>
      <c r="CY543" s="22"/>
      <c r="CZ543" s="22"/>
      <c r="DA543" s="22"/>
      <c r="DB543" s="22"/>
      <c r="DC543" s="22"/>
      <c r="DD543" s="22"/>
      <c r="DE543" s="22"/>
      <c r="DF543" s="22"/>
      <c r="DG543" s="22"/>
      <c r="DH543" s="22"/>
      <c r="DI543" s="22"/>
      <c r="DJ543" s="22"/>
      <c r="DK543" s="22"/>
      <c r="DL543" s="22"/>
      <c r="DM543" s="22"/>
      <c r="DN543" s="22"/>
      <c r="DO543" s="22"/>
      <c r="DP543" s="22"/>
      <c r="DQ543" s="22"/>
      <c r="DR543" s="22"/>
      <c r="DS543" s="22"/>
      <c r="DT543" s="22"/>
      <c r="DU543" s="22"/>
      <c r="DV543" s="22"/>
      <c r="DW543" s="22"/>
      <c r="DX543" s="22"/>
      <c r="DY543" s="22"/>
      <c r="DZ543" s="22"/>
      <c r="EA543" s="22"/>
      <c r="EB543" s="22"/>
      <c r="EC543" s="22"/>
      <c r="ED543" s="22"/>
      <c r="EE543" s="22"/>
      <c r="EF543" s="22"/>
      <c r="EG543" s="22"/>
      <c r="EH543" s="22"/>
      <c r="EI543" s="22"/>
      <c r="EJ543" s="22"/>
      <c r="EK543" s="22"/>
      <c r="EL543" s="22"/>
      <c r="EM543" s="22"/>
      <c r="EN543" s="22"/>
      <c r="EO543" s="22"/>
      <c r="EP543" s="22"/>
      <c r="EQ543" s="22"/>
      <c r="ER543" s="22"/>
      <c r="ES543" s="22"/>
      <c r="ET543" s="22"/>
      <c r="EU543" s="22"/>
      <c r="EV543" s="22"/>
      <c r="EW543" s="22"/>
      <c r="EX543" s="22"/>
      <c r="EY543" s="22"/>
      <c r="EZ543" s="22"/>
      <c r="FA543" s="22"/>
      <c r="FB543" s="22"/>
      <c r="FC543" s="22"/>
      <c r="FD543" s="22"/>
      <c r="FE543" s="22"/>
      <c r="FF543" s="22"/>
      <c r="FG543" s="126"/>
      <c r="FM543" s="99"/>
    </row>
    <row r="544" spans="2:169" s="12" customFormat="1" ht="17.55" customHeight="1">
      <c r="B544" s="22"/>
      <c r="E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2"/>
      <c r="CX544" s="22"/>
      <c r="CY544" s="22"/>
      <c r="CZ544" s="22"/>
      <c r="DA544" s="22"/>
      <c r="DB544" s="22"/>
      <c r="DC544" s="22"/>
      <c r="DD544" s="22"/>
      <c r="DE544" s="22"/>
      <c r="DF544" s="22"/>
      <c r="DG544" s="22"/>
      <c r="DH544" s="22"/>
      <c r="DI544" s="22"/>
      <c r="DJ544" s="22"/>
      <c r="DK544" s="22"/>
      <c r="DL544" s="22"/>
      <c r="DM544" s="22"/>
      <c r="DN544" s="22"/>
      <c r="DO544" s="22"/>
      <c r="DP544" s="22"/>
      <c r="DQ544" s="22"/>
      <c r="DR544" s="22"/>
      <c r="DS544" s="22"/>
      <c r="DT544" s="22"/>
      <c r="DU544" s="22"/>
      <c r="DV544" s="22"/>
      <c r="DW544" s="22"/>
      <c r="DX544" s="22"/>
      <c r="DY544" s="22"/>
      <c r="DZ544" s="22"/>
      <c r="EA544" s="22"/>
      <c r="EB544" s="22"/>
      <c r="EC544" s="22"/>
      <c r="ED544" s="22"/>
      <c r="EE544" s="22"/>
      <c r="EF544" s="22"/>
      <c r="EG544" s="22"/>
      <c r="EH544" s="22"/>
      <c r="EI544" s="22"/>
      <c r="EJ544" s="22"/>
      <c r="EK544" s="22"/>
      <c r="EL544" s="22"/>
      <c r="EM544" s="22"/>
      <c r="EN544" s="22"/>
      <c r="EO544" s="22"/>
      <c r="EP544" s="22"/>
      <c r="EQ544" s="22"/>
      <c r="ER544" s="22"/>
      <c r="ES544" s="22"/>
      <c r="ET544" s="22"/>
      <c r="EU544" s="22"/>
      <c r="EV544" s="22"/>
      <c r="EW544" s="22"/>
      <c r="EX544" s="22"/>
      <c r="EY544" s="22"/>
      <c r="EZ544" s="22"/>
      <c r="FA544" s="22"/>
      <c r="FB544" s="22"/>
      <c r="FC544" s="22"/>
      <c r="FD544" s="22"/>
      <c r="FE544" s="22"/>
      <c r="FF544" s="22"/>
      <c r="FG544" s="126"/>
      <c r="FM544" s="99"/>
    </row>
    <row r="545" spans="2:169" s="12" customFormat="1" ht="17.55" customHeight="1">
      <c r="B545" s="22"/>
      <c r="E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2"/>
      <c r="CX545" s="22"/>
      <c r="CY545" s="22"/>
      <c r="CZ545" s="22"/>
      <c r="DA545" s="22"/>
      <c r="DB545" s="22"/>
      <c r="DC545" s="22"/>
      <c r="DD545" s="22"/>
      <c r="DE545" s="22"/>
      <c r="DF545" s="22"/>
      <c r="DG545" s="22"/>
      <c r="DH545" s="22"/>
      <c r="DI545" s="22"/>
      <c r="DJ545" s="22"/>
      <c r="DK545" s="22"/>
      <c r="DL545" s="22"/>
      <c r="DM545" s="22"/>
      <c r="DN545" s="22"/>
      <c r="DO545" s="22"/>
      <c r="DP545" s="22"/>
      <c r="DQ545" s="22"/>
      <c r="DR545" s="22"/>
      <c r="DS545" s="22"/>
      <c r="DT545" s="22"/>
      <c r="DU545" s="22"/>
      <c r="DV545" s="22"/>
      <c r="DW545" s="22"/>
      <c r="DX545" s="22"/>
      <c r="DY545" s="22"/>
      <c r="DZ545" s="22"/>
      <c r="EA545" s="22"/>
      <c r="EB545" s="22"/>
      <c r="EC545" s="22"/>
      <c r="ED545" s="22"/>
      <c r="EE545" s="22"/>
      <c r="EF545" s="22"/>
      <c r="EG545" s="22"/>
      <c r="EH545" s="22"/>
      <c r="EI545" s="22"/>
      <c r="EJ545" s="22"/>
      <c r="EK545" s="22"/>
      <c r="EL545" s="22"/>
      <c r="EM545" s="22"/>
      <c r="EN545" s="22"/>
      <c r="EO545" s="22"/>
      <c r="EP545" s="22"/>
      <c r="EQ545" s="22"/>
      <c r="ER545" s="22"/>
      <c r="ES545" s="22"/>
      <c r="ET545" s="22"/>
      <c r="EU545" s="22"/>
      <c r="EV545" s="22"/>
      <c r="EW545" s="22"/>
      <c r="EX545" s="22"/>
      <c r="EY545" s="22"/>
      <c r="EZ545" s="22"/>
      <c r="FA545" s="22"/>
      <c r="FB545" s="22"/>
      <c r="FC545" s="22"/>
      <c r="FD545" s="22"/>
      <c r="FE545" s="22"/>
      <c r="FF545" s="22"/>
      <c r="FG545" s="126"/>
      <c r="FM545" s="99"/>
    </row>
    <row r="546" spans="2:169" s="12" customFormat="1" ht="17.55" customHeight="1">
      <c r="B546" s="22"/>
      <c r="E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2"/>
      <c r="CX546" s="22"/>
      <c r="CY546" s="22"/>
      <c r="CZ546" s="22"/>
      <c r="DA546" s="22"/>
      <c r="DB546" s="22"/>
      <c r="DC546" s="22"/>
      <c r="DD546" s="22"/>
      <c r="DE546" s="22"/>
      <c r="DF546" s="22"/>
      <c r="DG546" s="22"/>
      <c r="DH546" s="22"/>
      <c r="DI546" s="22"/>
      <c r="DJ546" s="22"/>
      <c r="DK546" s="22"/>
      <c r="DL546" s="22"/>
      <c r="DM546" s="22"/>
      <c r="DN546" s="22"/>
      <c r="DO546" s="22"/>
      <c r="DP546" s="22"/>
      <c r="DQ546" s="22"/>
      <c r="DR546" s="22"/>
      <c r="DS546" s="22"/>
      <c r="DT546" s="22"/>
      <c r="DU546" s="22"/>
      <c r="DV546" s="22"/>
      <c r="DW546" s="22"/>
      <c r="DX546" s="22"/>
      <c r="DY546" s="22"/>
      <c r="DZ546" s="22"/>
      <c r="EA546" s="22"/>
      <c r="EB546" s="22"/>
      <c r="EC546" s="22"/>
      <c r="ED546" s="22"/>
      <c r="EE546" s="22"/>
      <c r="EF546" s="22"/>
      <c r="EG546" s="22"/>
      <c r="EH546" s="22"/>
      <c r="EI546" s="22"/>
      <c r="EJ546" s="22"/>
      <c r="EK546" s="22"/>
      <c r="EL546" s="22"/>
      <c r="EM546" s="22"/>
      <c r="EN546" s="22"/>
      <c r="EO546" s="22"/>
      <c r="EP546" s="22"/>
      <c r="EQ546" s="22"/>
      <c r="ER546" s="22"/>
      <c r="ES546" s="22"/>
      <c r="ET546" s="22"/>
      <c r="EU546" s="22"/>
      <c r="EV546" s="22"/>
      <c r="EW546" s="22"/>
      <c r="EX546" s="22"/>
      <c r="EY546" s="22"/>
      <c r="EZ546" s="22"/>
      <c r="FA546" s="22"/>
      <c r="FB546" s="22"/>
      <c r="FC546" s="22"/>
      <c r="FD546" s="22"/>
      <c r="FE546" s="22"/>
      <c r="FF546" s="22"/>
      <c r="FG546" s="126"/>
      <c r="FM546" s="99"/>
    </row>
    <row r="547" spans="2:169" s="12" customFormat="1" ht="17.55" customHeight="1">
      <c r="B547" s="22"/>
      <c r="E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2"/>
      <c r="CX547" s="22"/>
      <c r="CY547" s="22"/>
      <c r="CZ547" s="22"/>
      <c r="DA547" s="22"/>
      <c r="DB547" s="22"/>
      <c r="DC547" s="22"/>
      <c r="DD547" s="22"/>
      <c r="DE547" s="22"/>
      <c r="DF547" s="22"/>
      <c r="DG547" s="22"/>
      <c r="DH547" s="22"/>
      <c r="DI547" s="22"/>
      <c r="DJ547" s="22"/>
      <c r="DK547" s="22"/>
      <c r="DL547" s="22"/>
      <c r="DM547" s="22"/>
      <c r="DN547" s="22"/>
      <c r="DO547" s="22"/>
      <c r="DP547" s="22"/>
      <c r="DQ547" s="22"/>
      <c r="DR547" s="22"/>
      <c r="DS547" s="22"/>
      <c r="DT547" s="22"/>
      <c r="DU547" s="22"/>
      <c r="DV547" s="22"/>
      <c r="DW547" s="22"/>
      <c r="DX547" s="22"/>
      <c r="DY547" s="22"/>
      <c r="DZ547" s="22"/>
      <c r="EA547" s="22"/>
      <c r="EB547" s="22"/>
      <c r="EC547" s="22"/>
      <c r="ED547" s="22"/>
      <c r="EE547" s="22"/>
      <c r="EF547" s="22"/>
      <c r="EG547" s="22"/>
      <c r="EH547" s="22"/>
      <c r="EI547" s="22"/>
      <c r="EJ547" s="22"/>
      <c r="EK547" s="22"/>
      <c r="EL547" s="22"/>
      <c r="EM547" s="22"/>
      <c r="EN547" s="22"/>
      <c r="EO547" s="22"/>
      <c r="EP547" s="22"/>
      <c r="EQ547" s="22"/>
      <c r="ER547" s="22"/>
      <c r="ES547" s="22"/>
      <c r="ET547" s="22"/>
      <c r="EU547" s="22"/>
      <c r="EV547" s="22"/>
      <c r="EW547" s="22"/>
      <c r="EX547" s="22"/>
      <c r="EY547" s="22"/>
      <c r="EZ547" s="22"/>
      <c r="FA547" s="22"/>
      <c r="FB547" s="22"/>
      <c r="FC547" s="22"/>
      <c r="FD547" s="22"/>
      <c r="FE547" s="22"/>
      <c r="FF547" s="22"/>
      <c r="FG547" s="126"/>
      <c r="FM547" s="99"/>
    </row>
    <row r="548" spans="2:169" s="12" customFormat="1" ht="17.55" customHeight="1">
      <c r="B548" s="22"/>
      <c r="E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2"/>
      <c r="DN548" s="22"/>
      <c r="DO548" s="22"/>
      <c r="DP548" s="22"/>
      <c r="DQ548" s="22"/>
      <c r="DR548" s="22"/>
      <c r="DS548" s="22"/>
      <c r="DT548" s="22"/>
      <c r="DU548" s="22"/>
      <c r="DV548" s="22"/>
      <c r="DW548" s="22"/>
      <c r="DX548" s="22"/>
      <c r="DY548" s="22"/>
      <c r="DZ548" s="22"/>
      <c r="EA548" s="22"/>
      <c r="EB548" s="22"/>
      <c r="EC548" s="22"/>
      <c r="ED548" s="22"/>
      <c r="EE548" s="22"/>
      <c r="EF548" s="22"/>
      <c r="EG548" s="22"/>
      <c r="EH548" s="22"/>
      <c r="EI548" s="22"/>
      <c r="EJ548" s="22"/>
      <c r="EK548" s="22"/>
      <c r="EL548" s="22"/>
      <c r="EM548" s="22"/>
      <c r="EN548" s="22"/>
      <c r="EO548" s="22"/>
      <c r="EP548" s="22"/>
      <c r="EQ548" s="22"/>
      <c r="ER548" s="22"/>
      <c r="ES548" s="22"/>
      <c r="ET548" s="22"/>
      <c r="EU548" s="22"/>
      <c r="EV548" s="22"/>
      <c r="EW548" s="22"/>
      <c r="EX548" s="22"/>
      <c r="EY548" s="22"/>
      <c r="EZ548" s="22"/>
      <c r="FA548" s="22"/>
      <c r="FB548" s="22"/>
      <c r="FC548" s="22"/>
      <c r="FD548" s="22"/>
      <c r="FE548" s="22"/>
      <c r="FF548" s="22"/>
      <c r="FG548" s="126"/>
      <c r="FM548" s="99"/>
    </row>
    <row r="549" spans="2:169" s="12" customFormat="1" ht="17.55" customHeight="1">
      <c r="B549" s="22"/>
      <c r="E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2"/>
      <c r="CX549" s="22"/>
      <c r="CY549" s="22"/>
      <c r="CZ549" s="22"/>
      <c r="DA549" s="22"/>
      <c r="DB549" s="22"/>
      <c r="DC549" s="22"/>
      <c r="DD549" s="22"/>
      <c r="DE549" s="22"/>
      <c r="DF549" s="22"/>
      <c r="DG549" s="22"/>
      <c r="DH549" s="22"/>
      <c r="DI549" s="22"/>
      <c r="DJ549" s="22"/>
      <c r="DK549" s="22"/>
      <c r="DL549" s="22"/>
      <c r="DM549" s="22"/>
      <c r="DN549" s="22"/>
      <c r="DO549" s="22"/>
      <c r="DP549" s="22"/>
      <c r="DQ549" s="22"/>
      <c r="DR549" s="22"/>
      <c r="DS549" s="22"/>
      <c r="DT549" s="22"/>
      <c r="DU549" s="22"/>
      <c r="DV549" s="22"/>
      <c r="DW549" s="22"/>
      <c r="DX549" s="22"/>
      <c r="DY549" s="22"/>
      <c r="DZ549" s="22"/>
      <c r="EA549" s="22"/>
      <c r="EB549" s="22"/>
      <c r="EC549" s="22"/>
      <c r="ED549" s="22"/>
      <c r="EE549" s="22"/>
      <c r="EF549" s="22"/>
      <c r="EG549" s="22"/>
      <c r="EH549" s="22"/>
      <c r="EI549" s="22"/>
      <c r="EJ549" s="22"/>
      <c r="EK549" s="22"/>
      <c r="EL549" s="22"/>
      <c r="EM549" s="22"/>
      <c r="EN549" s="22"/>
      <c r="EO549" s="22"/>
      <c r="EP549" s="22"/>
      <c r="EQ549" s="22"/>
      <c r="ER549" s="22"/>
      <c r="ES549" s="22"/>
      <c r="ET549" s="22"/>
      <c r="EU549" s="22"/>
      <c r="EV549" s="22"/>
      <c r="EW549" s="22"/>
      <c r="EX549" s="22"/>
      <c r="EY549" s="22"/>
      <c r="EZ549" s="22"/>
      <c r="FA549" s="22"/>
      <c r="FB549" s="22"/>
      <c r="FC549" s="22"/>
      <c r="FD549" s="22"/>
      <c r="FE549" s="22"/>
      <c r="FF549" s="22"/>
      <c r="FG549" s="126"/>
      <c r="FM549" s="99"/>
    </row>
    <row r="550" spans="2:169" s="12" customFormat="1" ht="17.55" customHeight="1">
      <c r="B550" s="22"/>
      <c r="E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2"/>
      <c r="CX550" s="22"/>
      <c r="CY550" s="22"/>
      <c r="CZ550" s="22"/>
      <c r="DA550" s="22"/>
      <c r="DB550" s="22"/>
      <c r="DC550" s="22"/>
      <c r="DD550" s="22"/>
      <c r="DE550" s="22"/>
      <c r="DF550" s="22"/>
      <c r="DG550" s="22"/>
      <c r="DH550" s="22"/>
      <c r="DI550" s="22"/>
      <c r="DJ550" s="22"/>
      <c r="DK550" s="22"/>
      <c r="DL550" s="22"/>
      <c r="DM550" s="22"/>
      <c r="DN550" s="22"/>
      <c r="DO550" s="22"/>
      <c r="DP550" s="22"/>
      <c r="DQ550" s="22"/>
      <c r="DR550" s="22"/>
      <c r="DS550" s="22"/>
      <c r="DT550" s="22"/>
      <c r="DU550" s="22"/>
      <c r="DV550" s="22"/>
      <c r="DW550" s="22"/>
      <c r="DX550" s="22"/>
      <c r="DY550" s="22"/>
      <c r="DZ550" s="22"/>
      <c r="EA550" s="22"/>
      <c r="EB550" s="22"/>
      <c r="EC550" s="22"/>
      <c r="ED550" s="22"/>
      <c r="EE550" s="22"/>
      <c r="EF550" s="22"/>
      <c r="EG550" s="22"/>
      <c r="EH550" s="22"/>
      <c r="EI550" s="22"/>
      <c r="EJ550" s="22"/>
      <c r="EK550" s="22"/>
      <c r="EL550" s="22"/>
      <c r="EM550" s="22"/>
      <c r="EN550" s="22"/>
      <c r="EO550" s="22"/>
      <c r="EP550" s="22"/>
      <c r="EQ550" s="22"/>
      <c r="ER550" s="22"/>
      <c r="ES550" s="22"/>
      <c r="ET550" s="22"/>
      <c r="EU550" s="22"/>
      <c r="EV550" s="22"/>
      <c r="EW550" s="22"/>
      <c r="EX550" s="22"/>
      <c r="EY550" s="22"/>
      <c r="EZ550" s="22"/>
      <c r="FA550" s="22"/>
      <c r="FB550" s="22"/>
      <c r="FC550" s="22"/>
      <c r="FD550" s="22"/>
      <c r="FE550" s="22"/>
      <c r="FF550" s="22"/>
      <c r="FG550" s="126"/>
      <c r="FM550" s="99"/>
    </row>
    <row r="551" spans="2:169" s="12" customFormat="1" ht="17.55" customHeight="1">
      <c r="B551" s="22"/>
      <c r="E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2"/>
      <c r="CX551" s="22"/>
      <c r="CY551" s="22"/>
      <c r="CZ551" s="22"/>
      <c r="DA551" s="22"/>
      <c r="DB551" s="22"/>
      <c r="DC551" s="22"/>
      <c r="DD551" s="22"/>
      <c r="DE551" s="22"/>
      <c r="DF551" s="22"/>
      <c r="DG551" s="22"/>
      <c r="DH551" s="22"/>
      <c r="DI551" s="22"/>
      <c r="DJ551" s="22"/>
      <c r="DK551" s="22"/>
      <c r="DL551" s="22"/>
      <c r="DM551" s="22"/>
      <c r="DN551" s="22"/>
      <c r="DO551" s="22"/>
      <c r="DP551" s="22"/>
      <c r="DQ551" s="22"/>
      <c r="DR551" s="22"/>
      <c r="DS551" s="22"/>
      <c r="DT551" s="22"/>
      <c r="DU551" s="22"/>
      <c r="DV551" s="22"/>
      <c r="DW551" s="22"/>
      <c r="DX551" s="22"/>
      <c r="DY551" s="22"/>
      <c r="DZ551" s="22"/>
      <c r="EA551" s="22"/>
      <c r="EB551" s="22"/>
      <c r="EC551" s="22"/>
      <c r="ED551" s="22"/>
      <c r="EE551" s="22"/>
      <c r="EF551" s="22"/>
      <c r="EG551" s="22"/>
      <c r="EH551" s="22"/>
      <c r="EI551" s="22"/>
      <c r="EJ551" s="22"/>
      <c r="EK551" s="22"/>
      <c r="EL551" s="22"/>
      <c r="EM551" s="22"/>
      <c r="EN551" s="22"/>
      <c r="EO551" s="22"/>
      <c r="EP551" s="22"/>
      <c r="EQ551" s="22"/>
      <c r="ER551" s="22"/>
      <c r="ES551" s="22"/>
      <c r="ET551" s="22"/>
      <c r="EU551" s="22"/>
      <c r="EV551" s="22"/>
      <c r="EW551" s="22"/>
      <c r="EX551" s="22"/>
      <c r="EY551" s="22"/>
      <c r="EZ551" s="22"/>
      <c r="FA551" s="22"/>
      <c r="FB551" s="22"/>
      <c r="FC551" s="22"/>
      <c r="FD551" s="22"/>
      <c r="FE551" s="22"/>
      <c r="FF551" s="22"/>
      <c r="FG551" s="126"/>
      <c r="FM551" s="99"/>
    </row>
    <row r="552" spans="2:169" s="12" customFormat="1" ht="17.55" customHeight="1">
      <c r="B552" s="22"/>
      <c r="E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2"/>
      <c r="CX552" s="22"/>
      <c r="CY552" s="22"/>
      <c r="CZ552" s="22"/>
      <c r="DA552" s="22"/>
      <c r="DB552" s="22"/>
      <c r="DC552" s="22"/>
      <c r="DD552" s="22"/>
      <c r="DE552" s="22"/>
      <c r="DF552" s="22"/>
      <c r="DG552" s="22"/>
      <c r="DH552" s="22"/>
      <c r="DI552" s="22"/>
      <c r="DJ552" s="22"/>
      <c r="DK552" s="22"/>
      <c r="DL552" s="22"/>
      <c r="DM552" s="22"/>
      <c r="DN552" s="22"/>
      <c r="DO552" s="22"/>
      <c r="DP552" s="22"/>
      <c r="DQ552" s="22"/>
      <c r="DR552" s="22"/>
      <c r="DS552" s="22"/>
      <c r="DT552" s="22"/>
      <c r="DU552" s="22"/>
      <c r="DV552" s="22"/>
      <c r="DW552" s="22"/>
      <c r="DX552" s="22"/>
      <c r="DY552" s="22"/>
      <c r="DZ552" s="22"/>
      <c r="EA552" s="22"/>
      <c r="EB552" s="22"/>
      <c r="EC552" s="22"/>
      <c r="ED552" s="22"/>
      <c r="EE552" s="22"/>
      <c r="EF552" s="22"/>
      <c r="EG552" s="22"/>
      <c r="EH552" s="22"/>
      <c r="EI552" s="22"/>
      <c r="EJ552" s="22"/>
      <c r="EK552" s="22"/>
      <c r="EL552" s="22"/>
      <c r="EM552" s="22"/>
      <c r="EN552" s="22"/>
      <c r="EO552" s="22"/>
      <c r="EP552" s="22"/>
      <c r="EQ552" s="22"/>
      <c r="ER552" s="22"/>
      <c r="ES552" s="22"/>
      <c r="ET552" s="22"/>
      <c r="EU552" s="22"/>
      <c r="EV552" s="22"/>
      <c r="EW552" s="22"/>
      <c r="EX552" s="22"/>
      <c r="EY552" s="22"/>
      <c r="EZ552" s="22"/>
      <c r="FA552" s="22"/>
      <c r="FB552" s="22"/>
      <c r="FC552" s="22"/>
      <c r="FD552" s="22"/>
      <c r="FE552" s="22"/>
      <c r="FF552" s="22"/>
      <c r="FG552" s="126"/>
      <c r="FM552" s="99"/>
    </row>
    <row r="553" spans="2:169" s="12" customFormat="1" ht="17.55" customHeight="1">
      <c r="B553" s="22"/>
      <c r="E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2"/>
      <c r="CX553" s="22"/>
      <c r="CY553" s="22"/>
      <c r="CZ553" s="22"/>
      <c r="DA553" s="22"/>
      <c r="DB553" s="22"/>
      <c r="DC553" s="22"/>
      <c r="DD553" s="22"/>
      <c r="DE553" s="22"/>
      <c r="DF553" s="22"/>
      <c r="DG553" s="22"/>
      <c r="DH553" s="22"/>
      <c r="DI553" s="22"/>
      <c r="DJ553" s="22"/>
      <c r="DK553" s="22"/>
      <c r="DL553" s="22"/>
      <c r="DM553" s="22"/>
      <c r="DN553" s="22"/>
      <c r="DO553" s="22"/>
      <c r="DP553" s="22"/>
      <c r="DQ553" s="22"/>
      <c r="DR553" s="22"/>
      <c r="DS553" s="22"/>
      <c r="DT553" s="22"/>
      <c r="DU553" s="22"/>
      <c r="DV553" s="22"/>
      <c r="DW553" s="22"/>
      <c r="DX553" s="22"/>
      <c r="DY553" s="22"/>
      <c r="DZ553" s="22"/>
      <c r="EA553" s="22"/>
      <c r="EB553" s="22"/>
      <c r="EC553" s="22"/>
      <c r="ED553" s="22"/>
      <c r="EE553" s="22"/>
      <c r="EF553" s="22"/>
      <c r="EG553" s="22"/>
      <c r="EH553" s="22"/>
      <c r="EI553" s="22"/>
      <c r="EJ553" s="22"/>
      <c r="EK553" s="22"/>
      <c r="EL553" s="22"/>
      <c r="EM553" s="22"/>
      <c r="EN553" s="22"/>
      <c r="EO553" s="22"/>
      <c r="EP553" s="22"/>
      <c r="EQ553" s="22"/>
      <c r="ER553" s="22"/>
      <c r="ES553" s="22"/>
      <c r="ET553" s="22"/>
      <c r="EU553" s="22"/>
      <c r="EV553" s="22"/>
      <c r="EW553" s="22"/>
      <c r="EX553" s="22"/>
      <c r="EY553" s="22"/>
      <c r="EZ553" s="22"/>
      <c r="FA553" s="22"/>
      <c r="FB553" s="22"/>
      <c r="FC553" s="22"/>
      <c r="FD553" s="22"/>
      <c r="FE553" s="22"/>
      <c r="FF553" s="22"/>
      <c r="FG553" s="126"/>
      <c r="FM553" s="99"/>
    </row>
    <row r="554" spans="2:169" s="12" customFormat="1" ht="17.55" customHeight="1">
      <c r="B554" s="22"/>
      <c r="E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2"/>
      <c r="CX554" s="22"/>
      <c r="CY554" s="22"/>
      <c r="CZ554" s="22"/>
      <c r="DA554" s="22"/>
      <c r="DB554" s="22"/>
      <c r="DC554" s="22"/>
      <c r="DD554" s="22"/>
      <c r="DE554" s="22"/>
      <c r="DF554" s="22"/>
      <c r="DG554" s="22"/>
      <c r="DH554" s="22"/>
      <c r="DI554" s="22"/>
      <c r="DJ554" s="22"/>
      <c r="DK554" s="22"/>
      <c r="DL554" s="22"/>
      <c r="DM554" s="22"/>
      <c r="DN554" s="22"/>
      <c r="DO554" s="22"/>
      <c r="DP554" s="22"/>
      <c r="DQ554" s="22"/>
      <c r="DR554" s="22"/>
      <c r="DS554" s="22"/>
      <c r="DT554" s="22"/>
      <c r="DU554" s="22"/>
      <c r="DV554" s="22"/>
      <c r="DW554" s="22"/>
      <c r="DX554" s="22"/>
      <c r="DY554" s="22"/>
      <c r="DZ554" s="22"/>
      <c r="EA554" s="22"/>
      <c r="EB554" s="22"/>
      <c r="EC554" s="22"/>
      <c r="ED554" s="22"/>
      <c r="EE554" s="22"/>
      <c r="EF554" s="22"/>
      <c r="EG554" s="22"/>
      <c r="EH554" s="22"/>
      <c r="EI554" s="22"/>
      <c r="EJ554" s="22"/>
      <c r="EK554" s="22"/>
      <c r="EL554" s="22"/>
      <c r="EM554" s="22"/>
      <c r="EN554" s="22"/>
      <c r="EO554" s="22"/>
      <c r="EP554" s="22"/>
      <c r="EQ554" s="22"/>
      <c r="ER554" s="22"/>
      <c r="ES554" s="22"/>
      <c r="ET554" s="22"/>
      <c r="EU554" s="22"/>
      <c r="EV554" s="22"/>
      <c r="EW554" s="22"/>
      <c r="EX554" s="22"/>
      <c r="EY554" s="22"/>
      <c r="EZ554" s="22"/>
      <c r="FA554" s="22"/>
      <c r="FB554" s="22"/>
      <c r="FC554" s="22"/>
      <c r="FD554" s="22"/>
      <c r="FE554" s="22"/>
      <c r="FF554" s="22"/>
      <c r="FG554" s="126"/>
      <c r="FM554" s="99"/>
    </row>
    <row r="555" spans="2:169" s="12" customFormat="1" ht="17.55" customHeight="1">
      <c r="B555" s="22"/>
      <c r="E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2"/>
      <c r="CX555" s="22"/>
      <c r="CY555" s="22"/>
      <c r="CZ555" s="22"/>
      <c r="DA555" s="22"/>
      <c r="DB555" s="22"/>
      <c r="DC555" s="22"/>
      <c r="DD555" s="22"/>
      <c r="DE555" s="22"/>
      <c r="DF555" s="22"/>
      <c r="DG555" s="22"/>
      <c r="DH555" s="22"/>
      <c r="DI555" s="22"/>
      <c r="DJ555" s="22"/>
      <c r="DK555" s="22"/>
      <c r="DL555" s="22"/>
      <c r="DM555" s="22"/>
      <c r="DN555" s="22"/>
      <c r="DO555" s="22"/>
      <c r="DP555" s="22"/>
      <c r="DQ555" s="22"/>
      <c r="DR555" s="22"/>
      <c r="DS555" s="22"/>
      <c r="DT555" s="22"/>
      <c r="DU555" s="22"/>
      <c r="DV555" s="22"/>
      <c r="DW555" s="22"/>
      <c r="DX555" s="22"/>
      <c r="DY555" s="22"/>
      <c r="DZ555" s="22"/>
      <c r="EA555" s="22"/>
      <c r="EB555" s="22"/>
      <c r="EC555" s="22"/>
      <c r="ED555" s="22"/>
      <c r="EE555" s="22"/>
      <c r="EF555" s="22"/>
      <c r="EG555" s="22"/>
      <c r="EH555" s="22"/>
      <c r="EI555" s="22"/>
      <c r="EJ555" s="22"/>
      <c r="EK555" s="22"/>
      <c r="EL555" s="22"/>
      <c r="EM555" s="22"/>
      <c r="EN555" s="22"/>
      <c r="EO555" s="22"/>
      <c r="EP555" s="22"/>
      <c r="EQ555" s="22"/>
      <c r="ER555" s="22"/>
      <c r="ES555" s="22"/>
      <c r="ET555" s="22"/>
      <c r="EU555" s="22"/>
      <c r="EV555" s="22"/>
      <c r="EW555" s="22"/>
      <c r="EX555" s="22"/>
      <c r="EY555" s="22"/>
      <c r="EZ555" s="22"/>
      <c r="FA555" s="22"/>
      <c r="FB555" s="22"/>
      <c r="FC555" s="22"/>
      <c r="FD555" s="22"/>
      <c r="FE555" s="22"/>
      <c r="FF555" s="22"/>
      <c r="FG555" s="126"/>
      <c r="FM555" s="99"/>
    </row>
    <row r="556" spans="2:169" s="12" customFormat="1" ht="17.55" customHeight="1">
      <c r="B556" s="22"/>
      <c r="E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2"/>
      <c r="CX556" s="22"/>
      <c r="CY556" s="22"/>
      <c r="CZ556" s="22"/>
      <c r="DA556" s="22"/>
      <c r="DB556" s="22"/>
      <c r="DC556" s="22"/>
      <c r="DD556" s="22"/>
      <c r="DE556" s="22"/>
      <c r="DF556" s="22"/>
      <c r="DG556" s="22"/>
      <c r="DH556" s="22"/>
      <c r="DI556" s="22"/>
      <c r="DJ556" s="22"/>
      <c r="DK556" s="22"/>
      <c r="DL556" s="22"/>
      <c r="DM556" s="22"/>
      <c r="DN556" s="22"/>
      <c r="DO556" s="22"/>
      <c r="DP556" s="22"/>
      <c r="DQ556" s="22"/>
      <c r="DR556" s="22"/>
      <c r="DS556" s="22"/>
      <c r="DT556" s="22"/>
      <c r="DU556" s="22"/>
      <c r="DV556" s="22"/>
      <c r="DW556" s="22"/>
      <c r="DX556" s="22"/>
      <c r="DY556" s="22"/>
      <c r="DZ556" s="22"/>
      <c r="EA556" s="22"/>
      <c r="EB556" s="22"/>
      <c r="EC556" s="22"/>
      <c r="ED556" s="22"/>
      <c r="EE556" s="22"/>
      <c r="EF556" s="22"/>
      <c r="EG556" s="22"/>
      <c r="EH556" s="22"/>
      <c r="EI556" s="22"/>
      <c r="EJ556" s="22"/>
      <c r="EK556" s="22"/>
      <c r="EL556" s="22"/>
      <c r="EM556" s="22"/>
      <c r="EN556" s="22"/>
      <c r="EO556" s="22"/>
      <c r="EP556" s="22"/>
      <c r="EQ556" s="22"/>
      <c r="ER556" s="22"/>
      <c r="ES556" s="22"/>
      <c r="ET556" s="22"/>
      <c r="EU556" s="22"/>
      <c r="EV556" s="22"/>
      <c r="EW556" s="22"/>
      <c r="EX556" s="22"/>
      <c r="EY556" s="22"/>
      <c r="EZ556" s="22"/>
      <c r="FA556" s="22"/>
      <c r="FB556" s="22"/>
      <c r="FC556" s="22"/>
      <c r="FD556" s="22"/>
      <c r="FE556" s="22"/>
      <c r="FF556" s="22"/>
      <c r="FG556" s="126"/>
      <c r="FM556" s="99"/>
    </row>
    <row r="557" spans="2:169" s="12" customFormat="1" ht="17.55" customHeight="1">
      <c r="B557" s="22"/>
      <c r="E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2"/>
      <c r="DN557" s="22"/>
      <c r="DO557" s="22"/>
      <c r="DP557" s="22"/>
      <c r="DQ557" s="22"/>
      <c r="DR557" s="22"/>
      <c r="DS557" s="22"/>
      <c r="DT557" s="22"/>
      <c r="DU557" s="22"/>
      <c r="DV557" s="22"/>
      <c r="DW557" s="22"/>
      <c r="DX557" s="22"/>
      <c r="DY557" s="22"/>
      <c r="DZ557" s="22"/>
      <c r="EA557" s="22"/>
      <c r="EB557" s="22"/>
      <c r="EC557" s="22"/>
      <c r="ED557" s="22"/>
      <c r="EE557" s="22"/>
      <c r="EF557" s="22"/>
      <c r="EG557" s="22"/>
      <c r="EH557" s="22"/>
      <c r="EI557" s="22"/>
      <c r="EJ557" s="22"/>
      <c r="EK557" s="22"/>
      <c r="EL557" s="22"/>
      <c r="EM557" s="22"/>
      <c r="EN557" s="22"/>
      <c r="EO557" s="22"/>
      <c r="EP557" s="22"/>
      <c r="EQ557" s="22"/>
      <c r="ER557" s="22"/>
      <c r="ES557" s="22"/>
      <c r="ET557" s="22"/>
      <c r="EU557" s="22"/>
      <c r="EV557" s="22"/>
      <c r="EW557" s="22"/>
      <c r="EX557" s="22"/>
      <c r="EY557" s="22"/>
      <c r="EZ557" s="22"/>
      <c r="FA557" s="22"/>
      <c r="FB557" s="22"/>
      <c r="FC557" s="22"/>
      <c r="FD557" s="22"/>
      <c r="FE557" s="22"/>
      <c r="FF557" s="22"/>
      <c r="FG557" s="126"/>
      <c r="FM557" s="99"/>
    </row>
    <row r="558" spans="2:169" s="12" customFormat="1" ht="17.55" customHeight="1">
      <c r="B558" s="22"/>
      <c r="E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2"/>
      <c r="CX558" s="22"/>
      <c r="CY558" s="22"/>
      <c r="CZ558" s="22"/>
      <c r="DA558" s="22"/>
      <c r="DB558" s="22"/>
      <c r="DC558" s="22"/>
      <c r="DD558" s="22"/>
      <c r="DE558" s="22"/>
      <c r="DF558" s="22"/>
      <c r="DG558" s="22"/>
      <c r="DH558" s="22"/>
      <c r="DI558" s="22"/>
      <c r="DJ558" s="22"/>
      <c r="DK558" s="22"/>
      <c r="DL558" s="22"/>
      <c r="DM558" s="22"/>
      <c r="DN558" s="22"/>
      <c r="DO558" s="22"/>
      <c r="DP558" s="22"/>
      <c r="DQ558" s="22"/>
      <c r="DR558" s="22"/>
      <c r="DS558" s="22"/>
      <c r="DT558" s="22"/>
      <c r="DU558" s="22"/>
      <c r="DV558" s="22"/>
      <c r="DW558" s="22"/>
      <c r="DX558" s="22"/>
      <c r="DY558" s="22"/>
      <c r="DZ558" s="22"/>
      <c r="EA558" s="22"/>
      <c r="EB558" s="22"/>
      <c r="EC558" s="22"/>
      <c r="ED558" s="22"/>
      <c r="EE558" s="22"/>
      <c r="EF558" s="22"/>
      <c r="EG558" s="22"/>
      <c r="EH558" s="22"/>
      <c r="EI558" s="22"/>
      <c r="EJ558" s="22"/>
      <c r="EK558" s="22"/>
      <c r="EL558" s="22"/>
      <c r="EM558" s="22"/>
      <c r="EN558" s="22"/>
      <c r="EO558" s="22"/>
      <c r="EP558" s="22"/>
      <c r="EQ558" s="22"/>
      <c r="ER558" s="22"/>
      <c r="ES558" s="22"/>
      <c r="ET558" s="22"/>
      <c r="EU558" s="22"/>
      <c r="EV558" s="22"/>
      <c r="EW558" s="22"/>
      <c r="EX558" s="22"/>
      <c r="EY558" s="22"/>
      <c r="EZ558" s="22"/>
      <c r="FA558" s="22"/>
      <c r="FB558" s="22"/>
      <c r="FC558" s="22"/>
      <c r="FD558" s="22"/>
      <c r="FE558" s="22"/>
      <c r="FF558" s="22"/>
      <c r="FG558" s="126"/>
      <c r="FM558" s="99"/>
    </row>
    <row r="559" spans="2:169" s="12" customFormat="1" ht="17.55" customHeight="1">
      <c r="B559" s="22"/>
      <c r="E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2"/>
      <c r="DW559" s="22"/>
      <c r="DX559" s="22"/>
      <c r="DY559" s="22"/>
      <c r="DZ559" s="22"/>
      <c r="EA559" s="22"/>
      <c r="EB559" s="22"/>
      <c r="EC559" s="22"/>
      <c r="ED559" s="22"/>
      <c r="EE559" s="22"/>
      <c r="EF559" s="22"/>
      <c r="EG559" s="22"/>
      <c r="EH559" s="22"/>
      <c r="EI559" s="22"/>
      <c r="EJ559" s="22"/>
      <c r="EK559" s="2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  <c r="EW559" s="22"/>
      <c r="EX559" s="22"/>
      <c r="EY559" s="22"/>
      <c r="EZ559" s="22"/>
      <c r="FA559" s="22"/>
      <c r="FB559" s="22"/>
      <c r="FC559" s="22"/>
      <c r="FD559" s="22"/>
      <c r="FE559" s="22"/>
      <c r="FF559" s="22"/>
      <c r="FG559" s="126"/>
      <c r="FM559" s="99"/>
    </row>
    <row r="560" spans="2:169" s="12" customFormat="1" ht="17.55" customHeight="1">
      <c r="B560" s="22"/>
      <c r="E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2"/>
      <c r="CX560" s="22"/>
      <c r="CY560" s="22"/>
      <c r="CZ560" s="22"/>
      <c r="DA560" s="22"/>
      <c r="DB560" s="22"/>
      <c r="DC560" s="22"/>
      <c r="DD560" s="22"/>
      <c r="DE560" s="22"/>
      <c r="DF560" s="22"/>
      <c r="DG560" s="22"/>
      <c r="DH560" s="22"/>
      <c r="DI560" s="22"/>
      <c r="DJ560" s="22"/>
      <c r="DK560" s="22"/>
      <c r="DL560" s="22"/>
      <c r="DM560" s="22"/>
      <c r="DN560" s="22"/>
      <c r="DO560" s="22"/>
      <c r="DP560" s="22"/>
      <c r="DQ560" s="22"/>
      <c r="DR560" s="22"/>
      <c r="DS560" s="22"/>
      <c r="DT560" s="22"/>
      <c r="DU560" s="22"/>
      <c r="DV560" s="22"/>
      <c r="DW560" s="22"/>
      <c r="DX560" s="22"/>
      <c r="DY560" s="22"/>
      <c r="DZ560" s="22"/>
      <c r="EA560" s="22"/>
      <c r="EB560" s="22"/>
      <c r="EC560" s="22"/>
      <c r="ED560" s="22"/>
      <c r="EE560" s="22"/>
      <c r="EF560" s="22"/>
      <c r="EG560" s="22"/>
      <c r="EH560" s="22"/>
      <c r="EI560" s="22"/>
      <c r="EJ560" s="22"/>
      <c r="EK560" s="22"/>
      <c r="EL560" s="22"/>
      <c r="EM560" s="22"/>
      <c r="EN560" s="22"/>
      <c r="EO560" s="22"/>
      <c r="EP560" s="22"/>
      <c r="EQ560" s="22"/>
      <c r="ER560" s="22"/>
      <c r="ES560" s="22"/>
      <c r="ET560" s="22"/>
      <c r="EU560" s="22"/>
      <c r="EV560" s="22"/>
      <c r="EW560" s="22"/>
      <c r="EX560" s="22"/>
      <c r="EY560" s="22"/>
      <c r="EZ560" s="22"/>
      <c r="FA560" s="22"/>
      <c r="FB560" s="22"/>
      <c r="FC560" s="22"/>
      <c r="FD560" s="22"/>
      <c r="FE560" s="22"/>
      <c r="FF560" s="22"/>
      <c r="FG560" s="126"/>
      <c r="FM560" s="99"/>
    </row>
    <row r="561" spans="2:169" s="12" customFormat="1" ht="17.55" customHeight="1">
      <c r="B561" s="22"/>
      <c r="E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2"/>
      <c r="DN561" s="22"/>
      <c r="DO561" s="22"/>
      <c r="DP561" s="22"/>
      <c r="DQ561" s="22"/>
      <c r="DR561" s="22"/>
      <c r="DS561" s="22"/>
      <c r="DT561" s="22"/>
      <c r="DU561" s="22"/>
      <c r="DV561" s="22"/>
      <c r="DW561" s="22"/>
      <c r="DX561" s="22"/>
      <c r="DY561" s="22"/>
      <c r="DZ561" s="22"/>
      <c r="EA561" s="22"/>
      <c r="EB561" s="22"/>
      <c r="EC561" s="22"/>
      <c r="ED561" s="22"/>
      <c r="EE561" s="22"/>
      <c r="EF561" s="22"/>
      <c r="EG561" s="22"/>
      <c r="EH561" s="22"/>
      <c r="EI561" s="22"/>
      <c r="EJ561" s="22"/>
      <c r="EK561" s="22"/>
      <c r="EL561" s="22"/>
      <c r="EM561" s="22"/>
      <c r="EN561" s="22"/>
      <c r="EO561" s="22"/>
      <c r="EP561" s="22"/>
      <c r="EQ561" s="22"/>
      <c r="ER561" s="22"/>
      <c r="ES561" s="22"/>
      <c r="ET561" s="22"/>
      <c r="EU561" s="22"/>
      <c r="EV561" s="22"/>
      <c r="EW561" s="22"/>
      <c r="EX561" s="22"/>
      <c r="EY561" s="22"/>
      <c r="EZ561" s="22"/>
      <c r="FA561" s="22"/>
      <c r="FB561" s="22"/>
      <c r="FC561" s="22"/>
      <c r="FD561" s="22"/>
      <c r="FE561" s="22"/>
      <c r="FF561" s="22"/>
      <c r="FG561" s="126"/>
      <c r="FM561" s="99"/>
    </row>
    <row r="562" spans="2:169" s="12" customFormat="1" ht="17.55" customHeight="1">
      <c r="B562" s="22"/>
      <c r="E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2"/>
      <c r="CX562" s="22"/>
      <c r="CY562" s="22"/>
      <c r="CZ562" s="22"/>
      <c r="DA562" s="22"/>
      <c r="DB562" s="22"/>
      <c r="DC562" s="22"/>
      <c r="DD562" s="22"/>
      <c r="DE562" s="22"/>
      <c r="DF562" s="22"/>
      <c r="DG562" s="22"/>
      <c r="DH562" s="22"/>
      <c r="DI562" s="22"/>
      <c r="DJ562" s="22"/>
      <c r="DK562" s="22"/>
      <c r="DL562" s="22"/>
      <c r="DM562" s="22"/>
      <c r="DN562" s="22"/>
      <c r="DO562" s="22"/>
      <c r="DP562" s="22"/>
      <c r="DQ562" s="22"/>
      <c r="DR562" s="22"/>
      <c r="DS562" s="22"/>
      <c r="DT562" s="22"/>
      <c r="DU562" s="22"/>
      <c r="DV562" s="22"/>
      <c r="DW562" s="22"/>
      <c r="DX562" s="22"/>
      <c r="DY562" s="22"/>
      <c r="DZ562" s="22"/>
      <c r="EA562" s="22"/>
      <c r="EB562" s="22"/>
      <c r="EC562" s="22"/>
      <c r="ED562" s="22"/>
      <c r="EE562" s="22"/>
      <c r="EF562" s="22"/>
      <c r="EG562" s="22"/>
      <c r="EH562" s="22"/>
      <c r="EI562" s="22"/>
      <c r="EJ562" s="22"/>
      <c r="EK562" s="22"/>
      <c r="EL562" s="22"/>
      <c r="EM562" s="22"/>
      <c r="EN562" s="22"/>
      <c r="EO562" s="22"/>
      <c r="EP562" s="22"/>
      <c r="EQ562" s="22"/>
      <c r="ER562" s="22"/>
      <c r="ES562" s="22"/>
      <c r="ET562" s="22"/>
      <c r="EU562" s="22"/>
      <c r="EV562" s="22"/>
      <c r="EW562" s="22"/>
      <c r="EX562" s="22"/>
      <c r="EY562" s="22"/>
      <c r="EZ562" s="22"/>
      <c r="FA562" s="22"/>
      <c r="FB562" s="22"/>
      <c r="FC562" s="22"/>
      <c r="FD562" s="22"/>
      <c r="FE562" s="22"/>
      <c r="FF562" s="22"/>
      <c r="FG562" s="126"/>
      <c r="FM562" s="99"/>
    </row>
    <row r="563" spans="2:169" s="12" customFormat="1" ht="17.55" customHeight="1">
      <c r="B563" s="22"/>
      <c r="E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2"/>
      <c r="CX563" s="22"/>
      <c r="CY563" s="22"/>
      <c r="CZ563" s="22"/>
      <c r="DA563" s="22"/>
      <c r="DB563" s="22"/>
      <c r="DC563" s="22"/>
      <c r="DD563" s="22"/>
      <c r="DE563" s="22"/>
      <c r="DF563" s="22"/>
      <c r="DG563" s="22"/>
      <c r="DH563" s="22"/>
      <c r="DI563" s="22"/>
      <c r="DJ563" s="22"/>
      <c r="DK563" s="22"/>
      <c r="DL563" s="22"/>
      <c r="DM563" s="22"/>
      <c r="DN563" s="22"/>
      <c r="DO563" s="22"/>
      <c r="DP563" s="22"/>
      <c r="DQ563" s="22"/>
      <c r="DR563" s="22"/>
      <c r="DS563" s="22"/>
      <c r="DT563" s="22"/>
      <c r="DU563" s="22"/>
      <c r="DV563" s="22"/>
      <c r="DW563" s="22"/>
      <c r="DX563" s="22"/>
      <c r="DY563" s="22"/>
      <c r="DZ563" s="22"/>
      <c r="EA563" s="22"/>
      <c r="EB563" s="22"/>
      <c r="EC563" s="22"/>
      <c r="ED563" s="22"/>
      <c r="EE563" s="22"/>
      <c r="EF563" s="22"/>
      <c r="EG563" s="22"/>
      <c r="EH563" s="22"/>
      <c r="EI563" s="22"/>
      <c r="EJ563" s="22"/>
      <c r="EK563" s="22"/>
      <c r="EL563" s="22"/>
      <c r="EM563" s="22"/>
      <c r="EN563" s="22"/>
      <c r="EO563" s="22"/>
      <c r="EP563" s="22"/>
      <c r="EQ563" s="22"/>
      <c r="ER563" s="22"/>
      <c r="ES563" s="22"/>
      <c r="ET563" s="22"/>
      <c r="EU563" s="22"/>
      <c r="EV563" s="22"/>
      <c r="EW563" s="22"/>
      <c r="EX563" s="22"/>
      <c r="EY563" s="22"/>
      <c r="EZ563" s="22"/>
      <c r="FA563" s="22"/>
      <c r="FB563" s="22"/>
      <c r="FC563" s="22"/>
      <c r="FD563" s="22"/>
      <c r="FE563" s="22"/>
      <c r="FF563" s="22"/>
      <c r="FG563" s="126"/>
      <c r="FM563" s="99"/>
    </row>
    <row r="564" spans="2:169" s="12" customFormat="1" ht="17.55" customHeight="1">
      <c r="B564" s="22"/>
      <c r="E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2"/>
      <c r="DN564" s="22"/>
      <c r="DO564" s="22"/>
      <c r="DP564" s="22"/>
      <c r="DQ564" s="22"/>
      <c r="DR564" s="22"/>
      <c r="DS564" s="22"/>
      <c r="DT564" s="22"/>
      <c r="DU564" s="22"/>
      <c r="DV564" s="22"/>
      <c r="DW564" s="22"/>
      <c r="DX564" s="22"/>
      <c r="DY564" s="22"/>
      <c r="DZ564" s="22"/>
      <c r="EA564" s="22"/>
      <c r="EB564" s="22"/>
      <c r="EC564" s="22"/>
      <c r="ED564" s="22"/>
      <c r="EE564" s="22"/>
      <c r="EF564" s="22"/>
      <c r="EG564" s="22"/>
      <c r="EH564" s="22"/>
      <c r="EI564" s="22"/>
      <c r="EJ564" s="22"/>
      <c r="EK564" s="22"/>
      <c r="EL564" s="22"/>
      <c r="EM564" s="22"/>
      <c r="EN564" s="22"/>
      <c r="EO564" s="22"/>
      <c r="EP564" s="22"/>
      <c r="EQ564" s="22"/>
      <c r="ER564" s="22"/>
      <c r="ES564" s="22"/>
      <c r="ET564" s="22"/>
      <c r="EU564" s="22"/>
      <c r="EV564" s="22"/>
      <c r="EW564" s="22"/>
      <c r="EX564" s="22"/>
      <c r="EY564" s="22"/>
      <c r="EZ564" s="22"/>
      <c r="FA564" s="22"/>
      <c r="FB564" s="22"/>
      <c r="FC564" s="22"/>
      <c r="FD564" s="22"/>
      <c r="FE564" s="22"/>
      <c r="FF564" s="22"/>
      <c r="FG564" s="126"/>
      <c r="FM564" s="99"/>
    </row>
    <row r="565" spans="2:169" s="12" customFormat="1" ht="17.55" customHeight="1">
      <c r="B565" s="22"/>
      <c r="E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2"/>
      <c r="DN565" s="22"/>
      <c r="DO565" s="22"/>
      <c r="DP565" s="22"/>
      <c r="DQ565" s="22"/>
      <c r="DR565" s="22"/>
      <c r="DS565" s="22"/>
      <c r="DT565" s="22"/>
      <c r="DU565" s="22"/>
      <c r="DV565" s="22"/>
      <c r="DW565" s="22"/>
      <c r="DX565" s="22"/>
      <c r="DY565" s="22"/>
      <c r="DZ565" s="22"/>
      <c r="EA565" s="22"/>
      <c r="EB565" s="22"/>
      <c r="EC565" s="22"/>
      <c r="ED565" s="22"/>
      <c r="EE565" s="22"/>
      <c r="EF565" s="22"/>
      <c r="EG565" s="22"/>
      <c r="EH565" s="22"/>
      <c r="EI565" s="22"/>
      <c r="EJ565" s="22"/>
      <c r="EK565" s="22"/>
      <c r="EL565" s="22"/>
      <c r="EM565" s="22"/>
      <c r="EN565" s="22"/>
      <c r="EO565" s="22"/>
      <c r="EP565" s="22"/>
      <c r="EQ565" s="22"/>
      <c r="ER565" s="22"/>
      <c r="ES565" s="22"/>
      <c r="ET565" s="22"/>
      <c r="EU565" s="22"/>
      <c r="EV565" s="22"/>
      <c r="EW565" s="22"/>
      <c r="EX565" s="22"/>
      <c r="EY565" s="22"/>
      <c r="EZ565" s="22"/>
      <c r="FA565" s="22"/>
      <c r="FB565" s="22"/>
      <c r="FC565" s="22"/>
      <c r="FD565" s="22"/>
      <c r="FE565" s="22"/>
      <c r="FF565" s="22"/>
      <c r="FG565" s="126"/>
      <c r="FM565" s="99"/>
    </row>
    <row r="566" spans="2:169" s="12" customFormat="1" ht="17.55" customHeight="1">
      <c r="B566" s="22"/>
      <c r="E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2"/>
      <c r="DN566" s="22"/>
      <c r="DO566" s="22"/>
      <c r="DP566" s="22"/>
      <c r="DQ566" s="22"/>
      <c r="DR566" s="22"/>
      <c r="DS566" s="22"/>
      <c r="DT566" s="22"/>
      <c r="DU566" s="22"/>
      <c r="DV566" s="22"/>
      <c r="DW566" s="22"/>
      <c r="DX566" s="22"/>
      <c r="DY566" s="22"/>
      <c r="DZ566" s="22"/>
      <c r="EA566" s="22"/>
      <c r="EB566" s="22"/>
      <c r="EC566" s="22"/>
      <c r="ED566" s="22"/>
      <c r="EE566" s="22"/>
      <c r="EF566" s="22"/>
      <c r="EG566" s="22"/>
      <c r="EH566" s="22"/>
      <c r="EI566" s="22"/>
      <c r="EJ566" s="22"/>
      <c r="EK566" s="22"/>
      <c r="EL566" s="22"/>
      <c r="EM566" s="22"/>
      <c r="EN566" s="22"/>
      <c r="EO566" s="22"/>
      <c r="EP566" s="22"/>
      <c r="EQ566" s="22"/>
      <c r="ER566" s="22"/>
      <c r="ES566" s="22"/>
      <c r="ET566" s="22"/>
      <c r="EU566" s="22"/>
      <c r="EV566" s="22"/>
      <c r="EW566" s="22"/>
      <c r="EX566" s="22"/>
      <c r="EY566" s="22"/>
      <c r="EZ566" s="22"/>
      <c r="FA566" s="22"/>
      <c r="FB566" s="22"/>
      <c r="FC566" s="22"/>
      <c r="FD566" s="22"/>
      <c r="FE566" s="22"/>
      <c r="FF566" s="22"/>
      <c r="FG566" s="126"/>
      <c r="FM566" s="99"/>
    </row>
    <row r="567" spans="2:169" s="12" customFormat="1" ht="17.55" customHeight="1">
      <c r="B567" s="22"/>
      <c r="E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2"/>
      <c r="DN567" s="22"/>
      <c r="DO567" s="22"/>
      <c r="DP567" s="22"/>
      <c r="DQ567" s="22"/>
      <c r="DR567" s="22"/>
      <c r="DS567" s="22"/>
      <c r="DT567" s="22"/>
      <c r="DU567" s="22"/>
      <c r="DV567" s="22"/>
      <c r="DW567" s="22"/>
      <c r="DX567" s="22"/>
      <c r="DY567" s="22"/>
      <c r="DZ567" s="22"/>
      <c r="EA567" s="22"/>
      <c r="EB567" s="22"/>
      <c r="EC567" s="22"/>
      <c r="ED567" s="22"/>
      <c r="EE567" s="22"/>
      <c r="EF567" s="22"/>
      <c r="EG567" s="22"/>
      <c r="EH567" s="22"/>
      <c r="EI567" s="22"/>
      <c r="EJ567" s="22"/>
      <c r="EK567" s="22"/>
      <c r="EL567" s="22"/>
      <c r="EM567" s="22"/>
      <c r="EN567" s="22"/>
      <c r="EO567" s="22"/>
      <c r="EP567" s="22"/>
      <c r="EQ567" s="22"/>
      <c r="ER567" s="22"/>
      <c r="ES567" s="22"/>
      <c r="ET567" s="22"/>
      <c r="EU567" s="22"/>
      <c r="EV567" s="22"/>
      <c r="EW567" s="22"/>
      <c r="EX567" s="22"/>
      <c r="EY567" s="22"/>
      <c r="EZ567" s="22"/>
      <c r="FA567" s="22"/>
      <c r="FB567" s="22"/>
      <c r="FC567" s="22"/>
      <c r="FD567" s="22"/>
      <c r="FE567" s="22"/>
      <c r="FF567" s="22"/>
      <c r="FG567" s="126"/>
      <c r="FM567" s="99"/>
    </row>
    <row r="568" spans="2:169" s="12" customFormat="1" ht="17.55" customHeight="1">
      <c r="B568" s="22"/>
      <c r="E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2"/>
      <c r="DN568" s="22"/>
      <c r="DO568" s="22"/>
      <c r="DP568" s="22"/>
      <c r="DQ568" s="22"/>
      <c r="DR568" s="22"/>
      <c r="DS568" s="22"/>
      <c r="DT568" s="22"/>
      <c r="DU568" s="22"/>
      <c r="DV568" s="22"/>
      <c r="DW568" s="22"/>
      <c r="DX568" s="22"/>
      <c r="DY568" s="22"/>
      <c r="DZ568" s="22"/>
      <c r="EA568" s="22"/>
      <c r="EB568" s="22"/>
      <c r="EC568" s="22"/>
      <c r="ED568" s="22"/>
      <c r="EE568" s="22"/>
      <c r="EF568" s="22"/>
      <c r="EG568" s="22"/>
      <c r="EH568" s="22"/>
      <c r="EI568" s="22"/>
      <c r="EJ568" s="22"/>
      <c r="EK568" s="22"/>
      <c r="EL568" s="22"/>
      <c r="EM568" s="22"/>
      <c r="EN568" s="22"/>
      <c r="EO568" s="22"/>
      <c r="EP568" s="22"/>
      <c r="EQ568" s="22"/>
      <c r="ER568" s="22"/>
      <c r="ES568" s="22"/>
      <c r="ET568" s="22"/>
      <c r="EU568" s="22"/>
      <c r="EV568" s="22"/>
      <c r="EW568" s="22"/>
      <c r="EX568" s="22"/>
      <c r="EY568" s="22"/>
      <c r="EZ568" s="22"/>
      <c r="FA568" s="22"/>
      <c r="FB568" s="22"/>
      <c r="FC568" s="22"/>
      <c r="FD568" s="22"/>
      <c r="FE568" s="22"/>
      <c r="FF568" s="22"/>
      <c r="FG568" s="126"/>
      <c r="FM568" s="99"/>
    </row>
    <row r="569" spans="2:169" s="12" customFormat="1" ht="17.55" customHeight="1">
      <c r="B569" s="22"/>
      <c r="E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2"/>
      <c r="DN569" s="22"/>
      <c r="DO569" s="22"/>
      <c r="DP569" s="22"/>
      <c r="DQ569" s="22"/>
      <c r="DR569" s="22"/>
      <c r="DS569" s="22"/>
      <c r="DT569" s="22"/>
      <c r="DU569" s="22"/>
      <c r="DV569" s="22"/>
      <c r="DW569" s="22"/>
      <c r="DX569" s="22"/>
      <c r="DY569" s="22"/>
      <c r="DZ569" s="22"/>
      <c r="EA569" s="22"/>
      <c r="EB569" s="22"/>
      <c r="EC569" s="22"/>
      <c r="ED569" s="22"/>
      <c r="EE569" s="22"/>
      <c r="EF569" s="22"/>
      <c r="EG569" s="22"/>
      <c r="EH569" s="22"/>
      <c r="EI569" s="22"/>
      <c r="EJ569" s="22"/>
      <c r="EK569" s="22"/>
      <c r="EL569" s="22"/>
      <c r="EM569" s="22"/>
      <c r="EN569" s="22"/>
      <c r="EO569" s="22"/>
      <c r="EP569" s="22"/>
      <c r="EQ569" s="22"/>
      <c r="ER569" s="22"/>
      <c r="ES569" s="22"/>
      <c r="ET569" s="22"/>
      <c r="EU569" s="22"/>
      <c r="EV569" s="22"/>
      <c r="EW569" s="22"/>
      <c r="EX569" s="22"/>
      <c r="EY569" s="22"/>
      <c r="EZ569" s="22"/>
      <c r="FA569" s="22"/>
      <c r="FB569" s="22"/>
      <c r="FC569" s="22"/>
      <c r="FD569" s="22"/>
      <c r="FE569" s="22"/>
      <c r="FF569" s="22"/>
      <c r="FG569" s="126"/>
      <c r="FM569" s="99"/>
    </row>
    <row r="570" spans="2:169" s="12" customFormat="1" ht="17.55" customHeight="1">
      <c r="B570" s="22"/>
      <c r="E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2"/>
      <c r="DN570" s="22"/>
      <c r="DO570" s="22"/>
      <c r="DP570" s="22"/>
      <c r="DQ570" s="22"/>
      <c r="DR570" s="22"/>
      <c r="DS570" s="22"/>
      <c r="DT570" s="22"/>
      <c r="DU570" s="22"/>
      <c r="DV570" s="22"/>
      <c r="DW570" s="22"/>
      <c r="DX570" s="22"/>
      <c r="DY570" s="22"/>
      <c r="DZ570" s="22"/>
      <c r="EA570" s="22"/>
      <c r="EB570" s="22"/>
      <c r="EC570" s="22"/>
      <c r="ED570" s="22"/>
      <c r="EE570" s="22"/>
      <c r="EF570" s="22"/>
      <c r="EG570" s="22"/>
      <c r="EH570" s="22"/>
      <c r="EI570" s="22"/>
      <c r="EJ570" s="22"/>
      <c r="EK570" s="22"/>
      <c r="EL570" s="22"/>
      <c r="EM570" s="22"/>
      <c r="EN570" s="22"/>
      <c r="EO570" s="22"/>
      <c r="EP570" s="22"/>
      <c r="EQ570" s="22"/>
      <c r="ER570" s="22"/>
      <c r="ES570" s="22"/>
      <c r="ET570" s="22"/>
      <c r="EU570" s="22"/>
      <c r="EV570" s="22"/>
      <c r="EW570" s="22"/>
      <c r="EX570" s="22"/>
      <c r="EY570" s="22"/>
      <c r="EZ570" s="22"/>
      <c r="FA570" s="22"/>
      <c r="FB570" s="22"/>
      <c r="FC570" s="22"/>
      <c r="FD570" s="22"/>
      <c r="FE570" s="22"/>
      <c r="FF570" s="22"/>
      <c r="FG570" s="126"/>
      <c r="FM570" s="99"/>
    </row>
    <row r="571" spans="2:169" s="12" customFormat="1" ht="17.55" customHeight="1">
      <c r="B571" s="22"/>
      <c r="E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2"/>
      <c r="DN571" s="22"/>
      <c r="DO571" s="22"/>
      <c r="DP571" s="22"/>
      <c r="DQ571" s="22"/>
      <c r="DR571" s="22"/>
      <c r="DS571" s="22"/>
      <c r="DT571" s="22"/>
      <c r="DU571" s="22"/>
      <c r="DV571" s="22"/>
      <c r="DW571" s="22"/>
      <c r="DX571" s="22"/>
      <c r="DY571" s="22"/>
      <c r="DZ571" s="22"/>
      <c r="EA571" s="22"/>
      <c r="EB571" s="22"/>
      <c r="EC571" s="22"/>
      <c r="ED571" s="22"/>
      <c r="EE571" s="22"/>
      <c r="EF571" s="22"/>
      <c r="EG571" s="22"/>
      <c r="EH571" s="22"/>
      <c r="EI571" s="22"/>
      <c r="EJ571" s="22"/>
      <c r="EK571" s="22"/>
      <c r="EL571" s="22"/>
      <c r="EM571" s="22"/>
      <c r="EN571" s="22"/>
      <c r="EO571" s="22"/>
      <c r="EP571" s="22"/>
      <c r="EQ571" s="22"/>
      <c r="ER571" s="22"/>
      <c r="ES571" s="22"/>
      <c r="ET571" s="22"/>
      <c r="EU571" s="22"/>
      <c r="EV571" s="22"/>
      <c r="EW571" s="22"/>
      <c r="EX571" s="22"/>
      <c r="EY571" s="22"/>
      <c r="EZ571" s="22"/>
      <c r="FA571" s="22"/>
      <c r="FB571" s="22"/>
      <c r="FC571" s="22"/>
      <c r="FD571" s="22"/>
      <c r="FE571" s="22"/>
      <c r="FF571" s="22"/>
      <c r="FG571" s="126"/>
      <c r="FM571" s="99"/>
    </row>
    <row r="572" spans="2:169" s="12" customFormat="1" ht="17.55" customHeight="1">
      <c r="B572" s="22"/>
      <c r="E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2"/>
      <c r="DN572" s="22"/>
      <c r="DO572" s="22"/>
      <c r="DP572" s="22"/>
      <c r="DQ572" s="22"/>
      <c r="DR572" s="22"/>
      <c r="DS572" s="22"/>
      <c r="DT572" s="22"/>
      <c r="DU572" s="22"/>
      <c r="DV572" s="22"/>
      <c r="DW572" s="22"/>
      <c r="DX572" s="22"/>
      <c r="DY572" s="22"/>
      <c r="DZ572" s="22"/>
      <c r="EA572" s="22"/>
      <c r="EB572" s="22"/>
      <c r="EC572" s="22"/>
      <c r="ED572" s="22"/>
      <c r="EE572" s="22"/>
      <c r="EF572" s="22"/>
      <c r="EG572" s="22"/>
      <c r="EH572" s="22"/>
      <c r="EI572" s="22"/>
      <c r="EJ572" s="22"/>
      <c r="EK572" s="22"/>
      <c r="EL572" s="22"/>
      <c r="EM572" s="22"/>
      <c r="EN572" s="22"/>
      <c r="EO572" s="22"/>
      <c r="EP572" s="22"/>
      <c r="EQ572" s="22"/>
      <c r="ER572" s="22"/>
      <c r="ES572" s="22"/>
      <c r="ET572" s="22"/>
      <c r="EU572" s="22"/>
      <c r="EV572" s="22"/>
      <c r="EW572" s="22"/>
      <c r="EX572" s="22"/>
      <c r="EY572" s="22"/>
      <c r="EZ572" s="22"/>
      <c r="FA572" s="22"/>
      <c r="FB572" s="22"/>
      <c r="FC572" s="22"/>
      <c r="FD572" s="22"/>
      <c r="FE572" s="22"/>
      <c r="FF572" s="22"/>
      <c r="FG572" s="126"/>
      <c r="FM572" s="99"/>
    </row>
    <row r="573" spans="2:169" s="12" customFormat="1" ht="17.55" customHeight="1">
      <c r="B573" s="22"/>
      <c r="E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2"/>
      <c r="DN573" s="22"/>
      <c r="DO573" s="22"/>
      <c r="DP573" s="22"/>
      <c r="DQ573" s="22"/>
      <c r="DR573" s="22"/>
      <c r="DS573" s="22"/>
      <c r="DT573" s="22"/>
      <c r="DU573" s="22"/>
      <c r="DV573" s="22"/>
      <c r="DW573" s="22"/>
      <c r="DX573" s="22"/>
      <c r="DY573" s="22"/>
      <c r="DZ573" s="22"/>
      <c r="EA573" s="22"/>
      <c r="EB573" s="22"/>
      <c r="EC573" s="22"/>
      <c r="ED573" s="22"/>
      <c r="EE573" s="22"/>
      <c r="EF573" s="22"/>
      <c r="EG573" s="22"/>
      <c r="EH573" s="22"/>
      <c r="EI573" s="22"/>
      <c r="EJ573" s="22"/>
      <c r="EK573" s="22"/>
      <c r="EL573" s="22"/>
      <c r="EM573" s="22"/>
      <c r="EN573" s="22"/>
      <c r="EO573" s="22"/>
      <c r="EP573" s="22"/>
      <c r="EQ573" s="22"/>
      <c r="ER573" s="22"/>
      <c r="ES573" s="22"/>
      <c r="ET573" s="22"/>
      <c r="EU573" s="22"/>
      <c r="EV573" s="22"/>
      <c r="EW573" s="22"/>
      <c r="EX573" s="22"/>
      <c r="EY573" s="22"/>
      <c r="EZ573" s="22"/>
      <c r="FA573" s="22"/>
      <c r="FB573" s="22"/>
      <c r="FC573" s="22"/>
      <c r="FD573" s="22"/>
      <c r="FE573" s="22"/>
      <c r="FF573" s="22"/>
      <c r="FG573" s="126"/>
      <c r="FM573" s="99"/>
    </row>
    <row r="574" spans="2:169" s="12" customFormat="1" ht="17.55" customHeight="1">
      <c r="B574" s="22"/>
      <c r="E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2"/>
      <c r="DN574" s="22"/>
      <c r="DO574" s="22"/>
      <c r="DP574" s="22"/>
      <c r="DQ574" s="22"/>
      <c r="DR574" s="22"/>
      <c r="DS574" s="22"/>
      <c r="DT574" s="22"/>
      <c r="DU574" s="22"/>
      <c r="DV574" s="22"/>
      <c r="DW574" s="22"/>
      <c r="DX574" s="22"/>
      <c r="DY574" s="22"/>
      <c r="DZ574" s="22"/>
      <c r="EA574" s="22"/>
      <c r="EB574" s="22"/>
      <c r="EC574" s="22"/>
      <c r="ED574" s="22"/>
      <c r="EE574" s="22"/>
      <c r="EF574" s="22"/>
      <c r="EG574" s="22"/>
      <c r="EH574" s="22"/>
      <c r="EI574" s="22"/>
      <c r="EJ574" s="22"/>
      <c r="EK574" s="22"/>
      <c r="EL574" s="22"/>
      <c r="EM574" s="22"/>
      <c r="EN574" s="22"/>
      <c r="EO574" s="22"/>
      <c r="EP574" s="22"/>
      <c r="EQ574" s="22"/>
      <c r="ER574" s="22"/>
      <c r="ES574" s="22"/>
      <c r="ET574" s="22"/>
      <c r="EU574" s="22"/>
      <c r="EV574" s="22"/>
      <c r="EW574" s="22"/>
      <c r="EX574" s="22"/>
      <c r="EY574" s="22"/>
      <c r="EZ574" s="22"/>
      <c r="FA574" s="22"/>
      <c r="FB574" s="22"/>
      <c r="FC574" s="22"/>
      <c r="FD574" s="22"/>
      <c r="FE574" s="22"/>
      <c r="FF574" s="22"/>
      <c r="FG574" s="126"/>
      <c r="FM574" s="99"/>
    </row>
    <row r="575" spans="2:169" s="12" customFormat="1" ht="17.55" customHeight="1">
      <c r="B575" s="22"/>
      <c r="E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2"/>
      <c r="DN575" s="22"/>
      <c r="DO575" s="22"/>
      <c r="DP575" s="22"/>
      <c r="DQ575" s="22"/>
      <c r="DR575" s="22"/>
      <c r="DS575" s="22"/>
      <c r="DT575" s="22"/>
      <c r="DU575" s="22"/>
      <c r="DV575" s="22"/>
      <c r="DW575" s="22"/>
      <c r="DX575" s="22"/>
      <c r="DY575" s="22"/>
      <c r="DZ575" s="22"/>
      <c r="EA575" s="22"/>
      <c r="EB575" s="22"/>
      <c r="EC575" s="22"/>
      <c r="ED575" s="22"/>
      <c r="EE575" s="22"/>
      <c r="EF575" s="22"/>
      <c r="EG575" s="22"/>
      <c r="EH575" s="22"/>
      <c r="EI575" s="22"/>
      <c r="EJ575" s="22"/>
      <c r="EK575" s="22"/>
      <c r="EL575" s="22"/>
      <c r="EM575" s="22"/>
      <c r="EN575" s="22"/>
      <c r="EO575" s="22"/>
      <c r="EP575" s="22"/>
      <c r="EQ575" s="22"/>
      <c r="ER575" s="22"/>
      <c r="ES575" s="22"/>
      <c r="ET575" s="22"/>
      <c r="EU575" s="22"/>
      <c r="EV575" s="22"/>
      <c r="EW575" s="22"/>
      <c r="EX575" s="22"/>
      <c r="EY575" s="22"/>
      <c r="EZ575" s="22"/>
      <c r="FA575" s="22"/>
      <c r="FB575" s="22"/>
      <c r="FC575" s="22"/>
      <c r="FD575" s="22"/>
      <c r="FE575" s="22"/>
      <c r="FF575" s="22"/>
      <c r="FG575" s="126"/>
      <c r="FM575" s="99"/>
    </row>
    <row r="576" spans="2:169" s="12" customFormat="1" ht="17.55" customHeight="1">
      <c r="B576" s="22"/>
      <c r="E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2"/>
      <c r="CX576" s="22"/>
      <c r="CY576" s="22"/>
      <c r="CZ576" s="22"/>
      <c r="DA576" s="22"/>
      <c r="DB576" s="22"/>
      <c r="DC576" s="22"/>
      <c r="DD576" s="22"/>
      <c r="DE576" s="22"/>
      <c r="DF576" s="22"/>
      <c r="DG576" s="22"/>
      <c r="DH576" s="22"/>
      <c r="DI576" s="22"/>
      <c r="DJ576" s="22"/>
      <c r="DK576" s="22"/>
      <c r="DL576" s="22"/>
      <c r="DM576" s="22"/>
      <c r="DN576" s="22"/>
      <c r="DO576" s="22"/>
      <c r="DP576" s="22"/>
      <c r="DQ576" s="22"/>
      <c r="DR576" s="22"/>
      <c r="DS576" s="22"/>
      <c r="DT576" s="22"/>
      <c r="DU576" s="22"/>
      <c r="DV576" s="22"/>
      <c r="DW576" s="22"/>
      <c r="DX576" s="22"/>
      <c r="DY576" s="22"/>
      <c r="DZ576" s="22"/>
      <c r="EA576" s="22"/>
      <c r="EB576" s="22"/>
      <c r="EC576" s="22"/>
      <c r="ED576" s="22"/>
      <c r="EE576" s="22"/>
      <c r="EF576" s="22"/>
      <c r="EG576" s="22"/>
      <c r="EH576" s="22"/>
      <c r="EI576" s="22"/>
      <c r="EJ576" s="22"/>
      <c r="EK576" s="22"/>
      <c r="EL576" s="22"/>
      <c r="EM576" s="22"/>
      <c r="EN576" s="22"/>
      <c r="EO576" s="22"/>
      <c r="EP576" s="22"/>
      <c r="EQ576" s="22"/>
      <c r="ER576" s="22"/>
      <c r="ES576" s="22"/>
      <c r="ET576" s="22"/>
      <c r="EU576" s="22"/>
      <c r="EV576" s="22"/>
      <c r="EW576" s="22"/>
      <c r="EX576" s="22"/>
      <c r="EY576" s="22"/>
      <c r="EZ576" s="22"/>
      <c r="FA576" s="22"/>
      <c r="FB576" s="22"/>
      <c r="FC576" s="22"/>
      <c r="FD576" s="22"/>
      <c r="FE576" s="22"/>
      <c r="FF576" s="22"/>
      <c r="FG576" s="126"/>
      <c r="FM576" s="99"/>
    </row>
    <row r="577" spans="2:169" s="12" customFormat="1" ht="17.55" customHeight="1">
      <c r="B577" s="22"/>
      <c r="E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2"/>
      <c r="DN577" s="22"/>
      <c r="DO577" s="22"/>
      <c r="DP577" s="22"/>
      <c r="DQ577" s="22"/>
      <c r="DR577" s="22"/>
      <c r="DS577" s="22"/>
      <c r="DT577" s="22"/>
      <c r="DU577" s="22"/>
      <c r="DV577" s="22"/>
      <c r="DW577" s="22"/>
      <c r="DX577" s="22"/>
      <c r="DY577" s="22"/>
      <c r="DZ577" s="22"/>
      <c r="EA577" s="22"/>
      <c r="EB577" s="22"/>
      <c r="EC577" s="22"/>
      <c r="ED577" s="22"/>
      <c r="EE577" s="22"/>
      <c r="EF577" s="22"/>
      <c r="EG577" s="22"/>
      <c r="EH577" s="22"/>
      <c r="EI577" s="22"/>
      <c r="EJ577" s="22"/>
      <c r="EK577" s="22"/>
      <c r="EL577" s="22"/>
      <c r="EM577" s="22"/>
      <c r="EN577" s="22"/>
      <c r="EO577" s="22"/>
      <c r="EP577" s="22"/>
      <c r="EQ577" s="22"/>
      <c r="ER577" s="22"/>
      <c r="ES577" s="22"/>
      <c r="ET577" s="22"/>
      <c r="EU577" s="22"/>
      <c r="EV577" s="22"/>
      <c r="EW577" s="22"/>
      <c r="EX577" s="22"/>
      <c r="EY577" s="22"/>
      <c r="EZ577" s="22"/>
      <c r="FA577" s="22"/>
      <c r="FB577" s="22"/>
      <c r="FC577" s="22"/>
      <c r="FD577" s="22"/>
      <c r="FE577" s="22"/>
      <c r="FF577" s="22"/>
      <c r="FG577" s="126"/>
      <c r="FM577" s="99"/>
    </row>
    <row r="578" spans="2:169" s="12" customFormat="1" ht="17.55" customHeight="1">
      <c r="B578" s="22"/>
      <c r="E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2"/>
      <c r="CX578" s="22"/>
      <c r="CY578" s="22"/>
      <c r="CZ578" s="22"/>
      <c r="DA578" s="22"/>
      <c r="DB578" s="22"/>
      <c r="DC578" s="22"/>
      <c r="DD578" s="22"/>
      <c r="DE578" s="22"/>
      <c r="DF578" s="22"/>
      <c r="DG578" s="22"/>
      <c r="DH578" s="22"/>
      <c r="DI578" s="22"/>
      <c r="DJ578" s="22"/>
      <c r="DK578" s="22"/>
      <c r="DL578" s="22"/>
      <c r="DM578" s="22"/>
      <c r="DN578" s="22"/>
      <c r="DO578" s="22"/>
      <c r="DP578" s="22"/>
      <c r="DQ578" s="22"/>
      <c r="DR578" s="22"/>
      <c r="DS578" s="22"/>
      <c r="DT578" s="22"/>
      <c r="DU578" s="22"/>
      <c r="DV578" s="22"/>
      <c r="DW578" s="22"/>
      <c r="DX578" s="22"/>
      <c r="DY578" s="22"/>
      <c r="DZ578" s="22"/>
      <c r="EA578" s="22"/>
      <c r="EB578" s="22"/>
      <c r="EC578" s="22"/>
      <c r="ED578" s="22"/>
      <c r="EE578" s="22"/>
      <c r="EF578" s="22"/>
      <c r="EG578" s="22"/>
      <c r="EH578" s="22"/>
      <c r="EI578" s="22"/>
      <c r="EJ578" s="22"/>
      <c r="EK578" s="22"/>
      <c r="EL578" s="22"/>
      <c r="EM578" s="22"/>
      <c r="EN578" s="22"/>
      <c r="EO578" s="22"/>
      <c r="EP578" s="22"/>
      <c r="EQ578" s="22"/>
      <c r="ER578" s="22"/>
      <c r="ES578" s="22"/>
      <c r="ET578" s="22"/>
      <c r="EU578" s="22"/>
      <c r="EV578" s="22"/>
      <c r="EW578" s="22"/>
      <c r="EX578" s="22"/>
      <c r="EY578" s="22"/>
      <c r="EZ578" s="22"/>
      <c r="FA578" s="22"/>
      <c r="FB578" s="22"/>
      <c r="FC578" s="22"/>
      <c r="FD578" s="22"/>
      <c r="FE578" s="22"/>
      <c r="FF578" s="22"/>
      <c r="FG578" s="126"/>
      <c r="FM578" s="99"/>
    </row>
    <row r="579" spans="2:169" s="12" customFormat="1" ht="17.55" customHeight="1">
      <c r="B579" s="22"/>
      <c r="E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2"/>
      <c r="DN579" s="22"/>
      <c r="DO579" s="22"/>
      <c r="DP579" s="22"/>
      <c r="DQ579" s="22"/>
      <c r="DR579" s="22"/>
      <c r="DS579" s="22"/>
      <c r="DT579" s="22"/>
      <c r="DU579" s="22"/>
      <c r="DV579" s="22"/>
      <c r="DW579" s="22"/>
      <c r="DX579" s="22"/>
      <c r="DY579" s="22"/>
      <c r="DZ579" s="22"/>
      <c r="EA579" s="22"/>
      <c r="EB579" s="22"/>
      <c r="EC579" s="22"/>
      <c r="ED579" s="22"/>
      <c r="EE579" s="22"/>
      <c r="EF579" s="22"/>
      <c r="EG579" s="22"/>
      <c r="EH579" s="22"/>
      <c r="EI579" s="22"/>
      <c r="EJ579" s="22"/>
      <c r="EK579" s="22"/>
      <c r="EL579" s="22"/>
      <c r="EM579" s="22"/>
      <c r="EN579" s="22"/>
      <c r="EO579" s="22"/>
      <c r="EP579" s="22"/>
      <c r="EQ579" s="22"/>
      <c r="ER579" s="22"/>
      <c r="ES579" s="22"/>
      <c r="ET579" s="22"/>
      <c r="EU579" s="22"/>
      <c r="EV579" s="22"/>
      <c r="EW579" s="22"/>
      <c r="EX579" s="22"/>
      <c r="EY579" s="22"/>
      <c r="EZ579" s="22"/>
      <c r="FA579" s="22"/>
      <c r="FB579" s="22"/>
      <c r="FC579" s="22"/>
      <c r="FD579" s="22"/>
      <c r="FE579" s="22"/>
      <c r="FF579" s="22"/>
      <c r="FG579" s="126"/>
      <c r="FM579" s="99"/>
    </row>
    <row r="580" spans="2:169" s="12" customFormat="1" ht="17.55" customHeight="1">
      <c r="B580" s="22"/>
      <c r="E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2"/>
      <c r="DN580" s="22"/>
      <c r="DO580" s="22"/>
      <c r="DP580" s="22"/>
      <c r="DQ580" s="22"/>
      <c r="DR580" s="22"/>
      <c r="DS580" s="22"/>
      <c r="DT580" s="22"/>
      <c r="DU580" s="22"/>
      <c r="DV580" s="22"/>
      <c r="DW580" s="22"/>
      <c r="DX580" s="22"/>
      <c r="DY580" s="22"/>
      <c r="DZ580" s="22"/>
      <c r="EA580" s="22"/>
      <c r="EB580" s="22"/>
      <c r="EC580" s="22"/>
      <c r="ED580" s="22"/>
      <c r="EE580" s="22"/>
      <c r="EF580" s="22"/>
      <c r="EG580" s="22"/>
      <c r="EH580" s="22"/>
      <c r="EI580" s="22"/>
      <c r="EJ580" s="22"/>
      <c r="EK580" s="22"/>
      <c r="EL580" s="22"/>
      <c r="EM580" s="22"/>
      <c r="EN580" s="22"/>
      <c r="EO580" s="22"/>
      <c r="EP580" s="22"/>
      <c r="EQ580" s="22"/>
      <c r="ER580" s="22"/>
      <c r="ES580" s="22"/>
      <c r="ET580" s="22"/>
      <c r="EU580" s="22"/>
      <c r="EV580" s="22"/>
      <c r="EW580" s="22"/>
      <c r="EX580" s="22"/>
      <c r="EY580" s="22"/>
      <c r="EZ580" s="22"/>
      <c r="FA580" s="22"/>
      <c r="FB580" s="22"/>
      <c r="FC580" s="22"/>
      <c r="FD580" s="22"/>
      <c r="FE580" s="22"/>
      <c r="FF580" s="22"/>
      <c r="FG580" s="126"/>
      <c r="FM580" s="99"/>
    </row>
    <row r="581" spans="2:169" s="12" customFormat="1" ht="17.55" customHeight="1">
      <c r="B581" s="22"/>
      <c r="E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2"/>
      <c r="DN581" s="22"/>
      <c r="DO581" s="22"/>
      <c r="DP581" s="22"/>
      <c r="DQ581" s="22"/>
      <c r="DR581" s="22"/>
      <c r="DS581" s="22"/>
      <c r="DT581" s="22"/>
      <c r="DU581" s="22"/>
      <c r="DV581" s="22"/>
      <c r="DW581" s="22"/>
      <c r="DX581" s="22"/>
      <c r="DY581" s="22"/>
      <c r="DZ581" s="22"/>
      <c r="EA581" s="22"/>
      <c r="EB581" s="22"/>
      <c r="EC581" s="22"/>
      <c r="ED581" s="22"/>
      <c r="EE581" s="22"/>
      <c r="EF581" s="22"/>
      <c r="EG581" s="22"/>
      <c r="EH581" s="22"/>
      <c r="EI581" s="22"/>
      <c r="EJ581" s="22"/>
      <c r="EK581" s="22"/>
      <c r="EL581" s="22"/>
      <c r="EM581" s="22"/>
      <c r="EN581" s="22"/>
      <c r="EO581" s="22"/>
      <c r="EP581" s="22"/>
      <c r="EQ581" s="22"/>
      <c r="ER581" s="22"/>
      <c r="ES581" s="22"/>
      <c r="ET581" s="22"/>
      <c r="EU581" s="22"/>
      <c r="EV581" s="22"/>
      <c r="EW581" s="22"/>
      <c r="EX581" s="22"/>
      <c r="EY581" s="22"/>
      <c r="EZ581" s="22"/>
      <c r="FA581" s="22"/>
      <c r="FB581" s="22"/>
      <c r="FC581" s="22"/>
      <c r="FD581" s="22"/>
      <c r="FE581" s="22"/>
      <c r="FF581" s="22"/>
      <c r="FG581" s="126"/>
      <c r="FM581" s="99"/>
    </row>
    <row r="582" spans="2:169" s="12" customFormat="1" ht="17.55" customHeight="1">
      <c r="B582" s="22"/>
      <c r="E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2"/>
      <c r="DN582" s="22"/>
      <c r="DO582" s="22"/>
      <c r="DP582" s="22"/>
      <c r="DQ582" s="22"/>
      <c r="DR582" s="22"/>
      <c r="DS582" s="22"/>
      <c r="DT582" s="22"/>
      <c r="DU582" s="22"/>
      <c r="DV582" s="22"/>
      <c r="DW582" s="22"/>
      <c r="DX582" s="22"/>
      <c r="DY582" s="22"/>
      <c r="DZ582" s="22"/>
      <c r="EA582" s="22"/>
      <c r="EB582" s="22"/>
      <c r="EC582" s="22"/>
      <c r="ED582" s="22"/>
      <c r="EE582" s="22"/>
      <c r="EF582" s="22"/>
      <c r="EG582" s="22"/>
      <c r="EH582" s="22"/>
      <c r="EI582" s="22"/>
      <c r="EJ582" s="22"/>
      <c r="EK582" s="22"/>
      <c r="EL582" s="22"/>
      <c r="EM582" s="22"/>
      <c r="EN582" s="22"/>
      <c r="EO582" s="22"/>
      <c r="EP582" s="22"/>
      <c r="EQ582" s="22"/>
      <c r="ER582" s="22"/>
      <c r="ES582" s="22"/>
      <c r="ET582" s="22"/>
      <c r="EU582" s="22"/>
      <c r="EV582" s="22"/>
      <c r="EW582" s="22"/>
      <c r="EX582" s="22"/>
      <c r="EY582" s="22"/>
      <c r="EZ582" s="22"/>
      <c r="FA582" s="22"/>
      <c r="FB582" s="22"/>
      <c r="FC582" s="22"/>
      <c r="FD582" s="22"/>
      <c r="FE582" s="22"/>
      <c r="FF582" s="22"/>
      <c r="FG582" s="126"/>
      <c r="FM582" s="99"/>
    </row>
    <row r="583" spans="2:169" s="12" customFormat="1" ht="17.55" customHeight="1">
      <c r="B583" s="22"/>
      <c r="E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2"/>
      <c r="DN583" s="22"/>
      <c r="DO583" s="22"/>
      <c r="DP583" s="22"/>
      <c r="DQ583" s="22"/>
      <c r="DR583" s="22"/>
      <c r="DS583" s="22"/>
      <c r="DT583" s="22"/>
      <c r="DU583" s="22"/>
      <c r="DV583" s="22"/>
      <c r="DW583" s="22"/>
      <c r="DX583" s="22"/>
      <c r="DY583" s="22"/>
      <c r="DZ583" s="22"/>
      <c r="EA583" s="22"/>
      <c r="EB583" s="22"/>
      <c r="EC583" s="22"/>
      <c r="ED583" s="22"/>
      <c r="EE583" s="22"/>
      <c r="EF583" s="22"/>
      <c r="EG583" s="22"/>
      <c r="EH583" s="22"/>
      <c r="EI583" s="22"/>
      <c r="EJ583" s="22"/>
      <c r="EK583" s="22"/>
      <c r="EL583" s="22"/>
      <c r="EM583" s="22"/>
      <c r="EN583" s="22"/>
      <c r="EO583" s="22"/>
      <c r="EP583" s="22"/>
      <c r="EQ583" s="22"/>
      <c r="ER583" s="22"/>
      <c r="ES583" s="22"/>
      <c r="ET583" s="22"/>
      <c r="EU583" s="22"/>
      <c r="EV583" s="22"/>
      <c r="EW583" s="22"/>
      <c r="EX583" s="22"/>
      <c r="EY583" s="22"/>
      <c r="EZ583" s="22"/>
      <c r="FA583" s="22"/>
      <c r="FB583" s="22"/>
      <c r="FC583" s="22"/>
      <c r="FD583" s="22"/>
      <c r="FE583" s="22"/>
      <c r="FF583" s="22"/>
      <c r="FG583" s="126"/>
      <c r="FM583" s="99"/>
    </row>
    <row r="584" spans="2:169" s="12" customFormat="1" ht="17.55" customHeight="1">
      <c r="B584" s="22"/>
      <c r="E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2"/>
      <c r="DN584" s="22"/>
      <c r="DO584" s="22"/>
      <c r="DP584" s="22"/>
      <c r="DQ584" s="22"/>
      <c r="DR584" s="22"/>
      <c r="DS584" s="22"/>
      <c r="DT584" s="22"/>
      <c r="DU584" s="22"/>
      <c r="DV584" s="22"/>
      <c r="DW584" s="22"/>
      <c r="DX584" s="22"/>
      <c r="DY584" s="22"/>
      <c r="DZ584" s="22"/>
      <c r="EA584" s="22"/>
      <c r="EB584" s="22"/>
      <c r="EC584" s="22"/>
      <c r="ED584" s="22"/>
      <c r="EE584" s="22"/>
      <c r="EF584" s="22"/>
      <c r="EG584" s="22"/>
      <c r="EH584" s="22"/>
      <c r="EI584" s="22"/>
      <c r="EJ584" s="22"/>
      <c r="EK584" s="22"/>
      <c r="EL584" s="22"/>
      <c r="EM584" s="22"/>
      <c r="EN584" s="22"/>
      <c r="EO584" s="22"/>
      <c r="EP584" s="22"/>
      <c r="EQ584" s="22"/>
      <c r="ER584" s="22"/>
      <c r="ES584" s="22"/>
      <c r="ET584" s="22"/>
      <c r="EU584" s="22"/>
      <c r="EV584" s="22"/>
      <c r="EW584" s="22"/>
      <c r="EX584" s="22"/>
      <c r="EY584" s="22"/>
      <c r="EZ584" s="22"/>
      <c r="FA584" s="22"/>
      <c r="FB584" s="22"/>
      <c r="FC584" s="22"/>
      <c r="FD584" s="22"/>
      <c r="FE584" s="22"/>
      <c r="FF584" s="22"/>
      <c r="FG584" s="126"/>
      <c r="FM584" s="99"/>
    </row>
    <row r="585" spans="2:169" s="12" customFormat="1" ht="17.55" customHeight="1">
      <c r="B585" s="22"/>
      <c r="E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2"/>
      <c r="CX585" s="22"/>
      <c r="CY585" s="22"/>
      <c r="CZ585" s="22"/>
      <c r="DA585" s="22"/>
      <c r="DB585" s="22"/>
      <c r="DC585" s="22"/>
      <c r="DD585" s="22"/>
      <c r="DE585" s="22"/>
      <c r="DF585" s="22"/>
      <c r="DG585" s="22"/>
      <c r="DH585" s="22"/>
      <c r="DI585" s="22"/>
      <c r="DJ585" s="22"/>
      <c r="DK585" s="22"/>
      <c r="DL585" s="22"/>
      <c r="DM585" s="22"/>
      <c r="DN585" s="22"/>
      <c r="DO585" s="22"/>
      <c r="DP585" s="22"/>
      <c r="DQ585" s="22"/>
      <c r="DR585" s="22"/>
      <c r="DS585" s="22"/>
      <c r="DT585" s="22"/>
      <c r="DU585" s="22"/>
      <c r="DV585" s="22"/>
      <c r="DW585" s="22"/>
      <c r="DX585" s="22"/>
      <c r="DY585" s="22"/>
      <c r="DZ585" s="22"/>
      <c r="EA585" s="22"/>
      <c r="EB585" s="22"/>
      <c r="EC585" s="22"/>
      <c r="ED585" s="22"/>
      <c r="EE585" s="22"/>
      <c r="EF585" s="22"/>
      <c r="EG585" s="22"/>
      <c r="EH585" s="22"/>
      <c r="EI585" s="22"/>
      <c r="EJ585" s="22"/>
      <c r="EK585" s="22"/>
      <c r="EL585" s="22"/>
      <c r="EM585" s="22"/>
      <c r="EN585" s="22"/>
      <c r="EO585" s="22"/>
      <c r="EP585" s="22"/>
      <c r="EQ585" s="22"/>
      <c r="ER585" s="22"/>
      <c r="ES585" s="22"/>
      <c r="ET585" s="22"/>
      <c r="EU585" s="22"/>
      <c r="EV585" s="22"/>
      <c r="EW585" s="22"/>
      <c r="EX585" s="22"/>
      <c r="EY585" s="22"/>
      <c r="EZ585" s="22"/>
      <c r="FA585" s="22"/>
      <c r="FB585" s="22"/>
      <c r="FC585" s="22"/>
      <c r="FD585" s="22"/>
      <c r="FE585" s="22"/>
      <c r="FF585" s="22"/>
      <c r="FG585" s="126"/>
      <c r="FM585" s="99"/>
    </row>
    <row r="586" spans="2:169" s="12" customFormat="1" ht="17.55" customHeight="1">
      <c r="B586" s="22"/>
      <c r="E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2"/>
      <c r="CX586" s="22"/>
      <c r="CY586" s="22"/>
      <c r="CZ586" s="22"/>
      <c r="DA586" s="22"/>
      <c r="DB586" s="22"/>
      <c r="DC586" s="22"/>
      <c r="DD586" s="22"/>
      <c r="DE586" s="22"/>
      <c r="DF586" s="22"/>
      <c r="DG586" s="22"/>
      <c r="DH586" s="22"/>
      <c r="DI586" s="22"/>
      <c r="DJ586" s="22"/>
      <c r="DK586" s="22"/>
      <c r="DL586" s="22"/>
      <c r="DM586" s="22"/>
      <c r="DN586" s="22"/>
      <c r="DO586" s="22"/>
      <c r="DP586" s="22"/>
      <c r="DQ586" s="22"/>
      <c r="DR586" s="22"/>
      <c r="DS586" s="22"/>
      <c r="DT586" s="22"/>
      <c r="DU586" s="22"/>
      <c r="DV586" s="22"/>
      <c r="DW586" s="22"/>
      <c r="DX586" s="22"/>
      <c r="DY586" s="22"/>
      <c r="DZ586" s="22"/>
      <c r="EA586" s="22"/>
      <c r="EB586" s="22"/>
      <c r="EC586" s="22"/>
      <c r="ED586" s="22"/>
      <c r="EE586" s="22"/>
      <c r="EF586" s="22"/>
      <c r="EG586" s="22"/>
      <c r="EH586" s="22"/>
      <c r="EI586" s="22"/>
      <c r="EJ586" s="22"/>
      <c r="EK586" s="22"/>
      <c r="EL586" s="22"/>
      <c r="EM586" s="22"/>
      <c r="EN586" s="22"/>
      <c r="EO586" s="22"/>
      <c r="EP586" s="22"/>
      <c r="EQ586" s="22"/>
      <c r="ER586" s="22"/>
      <c r="ES586" s="22"/>
      <c r="ET586" s="22"/>
      <c r="EU586" s="22"/>
      <c r="EV586" s="22"/>
      <c r="EW586" s="22"/>
      <c r="EX586" s="22"/>
      <c r="EY586" s="22"/>
      <c r="EZ586" s="22"/>
      <c r="FA586" s="22"/>
      <c r="FB586" s="22"/>
      <c r="FC586" s="22"/>
      <c r="FD586" s="22"/>
      <c r="FE586" s="22"/>
      <c r="FF586" s="22"/>
      <c r="FG586" s="126"/>
      <c r="FM586" s="99"/>
    </row>
    <row r="587" spans="2:169" s="12" customFormat="1" ht="17.55" customHeight="1">
      <c r="B587" s="22"/>
      <c r="E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2"/>
      <c r="DN587" s="22"/>
      <c r="DO587" s="22"/>
      <c r="DP587" s="22"/>
      <c r="DQ587" s="22"/>
      <c r="DR587" s="22"/>
      <c r="DS587" s="22"/>
      <c r="DT587" s="22"/>
      <c r="DU587" s="22"/>
      <c r="DV587" s="22"/>
      <c r="DW587" s="22"/>
      <c r="DX587" s="22"/>
      <c r="DY587" s="22"/>
      <c r="DZ587" s="22"/>
      <c r="EA587" s="22"/>
      <c r="EB587" s="22"/>
      <c r="EC587" s="22"/>
      <c r="ED587" s="22"/>
      <c r="EE587" s="22"/>
      <c r="EF587" s="22"/>
      <c r="EG587" s="22"/>
      <c r="EH587" s="22"/>
      <c r="EI587" s="22"/>
      <c r="EJ587" s="22"/>
      <c r="EK587" s="22"/>
      <c r="EL587" s="22"/>
      <c r="EM587" s="22"/>
      <c r="EN587" s="22"/>
      <c r="EO587" s="22"/>
      <c r="EP587" s="22"/>
      <c r="EQ587" s="22"/>
      <c r="ER587" s="22"/>
      <c r="ES587" s="22"/>
      <c r="ET587" s="22"/>
      <c r="EU587" s="22"/>
      <c r="EV587" s="22"/>
      <c r="EW587" s="22"/>
      <c r="EX587" s="22"/>
      <c r="EY587" s="22"/>
      <c r="EZ587" s="22"/>
      <c r="FA587" s="22"/>
      <c r="FB587" s="22"/>
      <c r="FC587" s="22"/>
      <c r="FD587" s="22"/>
      <c r="FE587" s="22"/>
      <c r="FF587" s="22"/>
      <c r="FG587" s="126"/>
      <c r="FM587" s="99"/>
    </row>
    <row r="588" spans="2:169" s="12" customFormat="1" ht="17.55" customHeight="1">
      <c r="B588" s="22"/>
      <c r="E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2"/>
      <c r="DW588" s="22"/>
      <c r="DX588" s="22"/>
      <c r="DY588" s="22"/>
      <c r="DZ588" s="22"/>
      <c r="EA588" s="22"/>
      <c r="EB588" s="22"/>
      <c r="EC588" s="22"/>
      <c r="ED588" s="22"/>
      <c r="EE588" s="22"/>
      <c r="EF588" s="22"/>
      <c r="EG588" s="22"/>
      <c r="EH588" s="22"/>
      <c r="EI588" s="22"/>
      <c r="EJ588" s="22"/>
      <c r="EK588" s="22"/>
      <c r="EL588" s="22"/>
      <c r="EM588" s="22"/>
      <c r="EN588" s="22"/>
      <c r="EO588" s="22"/>
      <c r="EP588" s="22"/>
      <c r="EQ588" s="22"/>
      <c r="ER588" s="22"/>
      <c r="ES588" s="22"/>
      <c r="ET588" s="22"/>
      <c r="EU588" s="22"/>
      <c r="EV588" s="22"/>
      <c r="EW588" s="22"/>
      <c r="EX588" s="22"/>
      <c r="EY588" s="22"/>
      <c r="EZ588" s="22"/>
      <c r="FA588" s="22"/>
      <c r="FB588" s="22"/>
      <c r="FC588" s="22"/>
      <c r="FD588" s="22"/>
      <c r="FE588" s="22"/>
      <c r="FF588" s="22"/>
      <c r="FG588" s="126"/>
      <c r="FM588" s="99"/>
    </row>
    <row r="589" spans="2:169" s="12" customFormat="1" ht="17.55" customHeight="1">
      <c r="B589" s="22"/>
      <c r="E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2"/>
      <c r="DN589" s="22"/>
      <c r="DO589" s="22"/>
      <c r="DP589" s="22"/>
      <c r="DQ589" s="22"/>
      <c r="DR589" s="22"/>
      <c r="DS589" s="22"/>
      <c r="DT589" s="22"/>
      <c r="DU589" s="22"/>
      <c r="DV589" s="22"/>
      <c r="DW589" s="22"/>
      <c r="DX589" s="22"/>
      <c r="DY589" s="22"/>
      <c r="DZ589" s="22"/>
      <c r="EA589" s="22"/>
      <c r="EB589" s="22"/>
      <c r="EC589" s="22"/>
      <c r="ED589" s="22"/>
      <c r="EE589" s="22"/>
      <c r="EF589" s="22"/>
      <c r="EG589" s="22"/>
      <c r="EH589" s="22"/>
      <c r="EI589" s="22"/>
      <c r="EJ589" s="22"/>
      <c r="EK589" s="22"/>
      <c r="EL589" s="22"/>
      <c r="EM589" s="22"/>
      <c r="EN589" s="22"/>
      <c r="EO589" s="22"/>
      <c r="EP589" s="22"/>
      <c r="EQ589" s="22"/>
      <c r="ER589" s="22"/>
      <c r="ES589" s="22"/>
      <c r="ET589" s="22"/>
      <c r="EU589" s="22"/>
      <c r="EV589" s="22"/>
      <c r="EW589" s="22"/>
      <c r="EX589" s="22"/>
      <c r="EY589" s="22"/>
      <c r="EZ589" s="22"/>
      <c r="FA589" s="22"/>
      <c r="FB589" s="22"/>
      <c r="FC589" s="22"/>
      <c r="FD589" s="22"/>
      <c r="FE589" s="22"/>
      <c r="FF589" s="22"/>
      <c r="FG589" s="126"/>
      <c r="FM589" s="99"/>
    </row>
    <row r="590" spans="2:169" s="12" customFormat="1" ht="17.55" customHeight="1">
      <c r="B590" s="22"/>
      <c r="E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2"/>
      <c r="DN590" s="22"/>
      <c r="DO590" s="22"/>
      <c r="DP590" s="22"/>
      <c r="DQ590" s="22"/>
      <c r="DR590" s="22"/>
      <c r="DS590" s="22"/>
      <c r="DT590" s="22"/>
      <c r="DU590" s="22"/>
      <c r="DV590" s="22"/>
      <c r="DW590" s="22"/>
      <c r="DX590" s="22"/>
      <c r="DY590" s="22"/>
      <c r="DZ590" s="22"/>
      <c r="EA590" s="22"/>
      <c r="EB590" s="22"/>
      <c r="EC590" s="22"/>
      <c r="ED590" s="22"/>
      <c r="EE590" s="22"/>
      <c r="EF590" s="22"/>
      <c r="EG590" s="22"/>
      <c r="EH590" s="22"/>
      <c r="EI590" s="22"/>
      <c r="EJ590" s="22"/>
      <c r="EK590" s="22"/>
      <c r="EL590" s="22"/>
      <c r="EM590" s="22"/>
      <c r="EN590" s="22"/>
      <c r="EO590" s="22"/>
      <c r="EP590" s="22"/>
      <c r="EQ590" s="22"/>
      <c r="ER590" s="22"/>
      <c r="ES590" s="22"/>
      <c r="ET590" s="22"/>
      <c r="EU590" s="22"/>
      <c r="EV590" s="22"/>
      <c r="EW590" s="22"/>
      <c r="EX590" s="22"/>
      <c r="EY590" s="22"/>
      <c r="EZ590" s="22"/>
      <c r="FA590" s="22"/>
      <c r="FB590" s="22"/>
      <c r="FC590" s="22"/>
      <c r="FD590" s="22"/>
      <c r="FE590" s="22"/>
      <c r="FF590" s="22"/>
      <c r="FG590" s="126"/>
      <c r="FM590" s="99"/>
    </row>
    <row r="591" spans="2:169" s="12" customFormat="1" ht="17.55" customHeight="1">
      <c r="B591" s="22"/>
      <c r="E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2"/>
      <c r="CX591" s="22"/>
      <c r="CY591" s="22"/>
      <c r="CZ591" s="22"/>
      <c r="DA591" s="22"/>
      <c r="DB591" s="22"/>
      <c r="DC591" s="22"/>
      <c r="DD591" s="22"/>
      <c r="DE591" s="22"/>
      <c r="DF591" s="22"/>
      <c r="DG591" s="22"/>
      <c r="DH591" s="22"/>
      <c r="DI591" s="22"/>
      <c r="DJ591" s="22"/>
      <c r="DK591" s="22"/>
      <c r="DL591" s="22"/>
      <c r="DM591" s="22"/>
      <c r="DN591" s="22"/>
      <c r="DO591" s="22"/>
      <c r="DP591" s="22"/>
      <c r="DQ591" s="22"/>
      <c r="DR591" s="22"/>
      <c r="DS591" s="22"/>
      <c r="DT591" s="22"/>
      <c r="DU591" s="22"/>
      <c r="DV591" s="22"/>
      <c r="DW591" s="22"/>
      <c r="DX591" s="22"/>
      <c r="DY591" s="22"/>
      <c r="DZ591" s="22"/>
      <c r="EA591" s="22"/>
      <c r="EB591" s="22"/>
      <c r="EC591" s="22"/>
      <c r="ED591" s="22"/>
      <c r="EE591" s="22"/>
      <c r="EF591" s="22"/>
      <c r="EG591" s="22"/>
      <c r="EH591" s="22"/>
      <c r="EI591" s="22"/>
      <c r="EJ591" s="22"/>
      <c r="EK591" s="22"/>
      <c r="EL591" s="22"/>
      <c r="EM591" s="22"/>
      <c r="EN591" s="22"/>
      <c r="EO591" s="22"/>
      <c r="EP591" s="22"/>
      <c r="EQ591" s="22"/>
      <c r="ER591" s="22"/>
      <c r="ES591" s="22"/>
      <c r="ET591" s="22"/>
      <c r="EU591" s="22"/>
      <c r="EV591" s="22"/>
      <c r="EW591" s="22"/>
      <c r="EX591" s="22"/>
      <c r="EY591" s="22"/>
      <c r="EZ591" s="22"/>
      <c r="FA591" s="22"/>
      <c r="FB591" s="22"/>
      <c r="FC591" s="22"/>
      <c r="FD591" s="22"/>
      <c r="FE591" s="22"/>
      <c r="FF591" s="22"/>
      <c r="FG591" s="126"/>
      <c r="FM591" s="99"/>
    </row>
    <row r="592" spans="2:169" s="12" customFormat="1" ht="17.55" customHeight="1">
      <c r="B592" s="22"/>
      <c r="E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2"/>
      <c r="CX592" s="22"/>
      <c r="CY592" s="22"/>
      <c r="CZ592" s="22"/>
      <c r="DA592" s="22"/>
      <c r="DB592" s="22"/>
      <c r="DC592" s="22"/>
      <c r="DD592" s="22"/>
      <c r="DE592" s="22"/>
      <c r="DF592" s="22"/>
      <c r="DG592" s="22"/>
      <c r="DH592" s="22"/>
      <c r="DI592" s="22"/>
      <c r="DJ592" s="22"/>
      <c r="DK592" s="22"/>
      <c r="DL592" s="22"/>
      <c r="DM592" s="22"/>
      <c r="DN592" s="22"/>
      <c r="DO592" s="22"/>
      <c r="DP592" s="22"/>
      <c r="DQ592" s="22"/>
      <c r="DR592" s="22"/>
      <c r="DS592" s="22"/>
      <c r="DT592" s="22"/>
      <c r="DU592" s="22"/>
      <c r="DV592" s="22"/>
      <c r="DW592" s="22"/>
      <c r="DX592" s="22"/>
      <c r="DY592" s="22"/>
      <c r="DZ592" s="22"/>
      <c r="EA592" s="22"/>
      <c r="EB592" s="22"/>
      <c r="EC592" s="22"/>
      <c r="ED592" s="22"/>
      <c r="EE592" s="22"/>
      <c r="EF592" s="22"/>
      <c r="EG592" s="22"/>
      <c r="EH592" s="22"/>
      <c r="EI592" s="22"/>
      <c r="EJ592" s="22"/>
      <c r="EK592" s="22"/>
      <c r="EL592" s="22"/>
      <c r="EM592" s="22"/>
      <c r="EN592" s="22"/>
      <c r="EO592" s="22"/>
      <c r="EP592" s="22"/>
      <c r="EQ592" s="22"/>
      <c r="ER592" s="22"/>
      <c r="ES592" s="22"/>
      <c r="ET592" s="22"/>
      <c r="EU592" s="22"/>
      <c r="EV592" s="22"/>
      <c r="EW592" s="22"/>
      <c r="EX592" s="22"/>
      <c r="EY592" s="22"/>
      <c r="EZ592" s="22"/>
      <c r="FA592" s="22"/>
      <c r="FB592" s="22"/>
      <c r="FC592" s="22"/>
      <c r="FD592" s="22"/>
      <c r="FE592" s="22"/>
      <c r="FF592" s="22"/>
      <c r="FG592" s="126"/>
      <c r="FM592" s="99"/>
    </row>
    <row r="593" spans="2:169" s="12" customFormat="1" ht="17.55" customHeight="1">
      <c r="B593" s="22"/>
      <c r="E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2"/>
      <c r="DN593" s="22"/>
      <c r="DO593" s="22"/>
      <c r="DP593" s="22"/>
      <c r="DQ593" s="22"/>
      <c r="DR593" s="22"/>
      <c r="DS593" s="22"/>
      <c r="DT593" s="22"/>
      <c r="DU593" s="22"/>
      <c r="DV593" s="22"/>
      <c r="DW593" s="22"/>
      <c r="DX593" s="22"/>
      <c r="DY593" s="22"/>
      <c r="DZ593" s="22"/>
      <c r="EA593" s="22"/>
      <c r="EB593" s="22"/>
      <c r="EC593" s="22"/>
      <c r="ED593" s="22"/>
      <c r="EE593" s="22"/>
      <c r="EF593" s="22"/>
      <c r="EG593" s="22"/>
      <c r="EH593" s="22"/>
      <c r="EI593" s="22"/>
      <c r="EJ593" s="22"/>
      <c r="EK593" s="22"/>
      <c r="EL593" s="22"/>
      <c r="EM593" s="22"/>
      <c r="EN593" s="22"/>
      <c r="EO593" s="22"/>
      <c r="EP593" s="22"/>
      <c r="EQ593" s="22"/>
      <c r="ER593" s="22"/>
      <c r="ES593" s="22"/>
      <c r="ET593" s="22"/>
      <c r="EU593" s="22"/>
      <c r="EV593" s="22"/>
      <c r="EW593" s="22"/>
      <c r="EX593" s="22"/>
      <c r="EY593" s="22"/>
      <c r="EZ593" s="22"/>
      <c r="FA593" s="22"/>
      <c r="FB593" s="22"/>
      <c r="FC593" s="22"/>
      <c r="FD593" s="22"/>
      <c r="FE593" s="22"/>
      <c r="FF593" s="22"/>
      <c r="FG593" s="126"/>
      <c r="FM593" s="99"/>
    </row>
    <row r="594" spans="2:169" s="12" customFormat="1" ht="17.55" customHeight="1">
      <c r="B594" s="22"/>
      <c r="E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2"/>
      <c r="CX594" s="22"/>
      <c r="CY594" s="22"/>
      <c r="CZ594" s="22"/>
      <c r="DA594" s="22"/>
      <c r="DB594" s="22"/>
      <c r="DC594" s="22"/>
      <c r="DD594" s="22"/>
      <c r="DE594" s="22"/>
      <c r="DF594" s="22"/>
      <c r="DG594" s="22"/>
      <c r="DH594" s="22"/>
      <c r="DI594" s="22"/>
      <c r="DJ594" s="22"/>
      <c r="DK594" s="22"/>
      <c r="DL594" s="22"/>
      <c r="DM594" s="22"/>
      <c r="DN594" s="22"/>
      <c r="DO594" s="22"/>
      <c r="DP594" s="22"/>
      <c r="DQ594" s="22"/>
      <c r="DR594" s="22"/>
      <c r="DS594" s="22"/>
      <c r="DT594" s="22"/>
      <c r="DU594" s="22"/>
      <c r="DV594" s="22"/>
      <c r="DW594" s="22"/>
      <c r="DX594" s="22"/>
      <c r="DY594" s="22"/>
      <c r="DZ594" s="22"/>
      <c r="EA594" s="22"/>
      <c r="EB594" s="22"/>
      <c r="EC594" s="22"/>
      <c r="ED594" s="22"/>
      <c r="EE594" s="22"/>
      <c r="EF594" s="22"/>
      <c r="EG594" s="22"/>
      <c r="EH594" s="22"/>
      <c r="EI594" s="22"/>
      <c r="EJ594" s="22"/>
      <c r="EK594" s="22"/>
      <c r="EL594" s="22"/>
      <c r="EM594" s="22"/>
      <c r="EN594" s="22"/>
      <c r="EO594" s="22"/>
      <c r="EP594" s="22"/>
      <c r="EQ594" s="22"/>
      <c r="ER594" s="22"/>
      <c r="ES594" s="22"/>
      <c r="ET594" s="22"/>
      <c r="EU594" s="22"/>
      <c r="EV594" s="22"/>
      <c r="EW594" s="22"/>
      <c r="EX594" s="22"/>
      <c r="EY594" s="22"/>
      <c r="EZ594" s="22"/>
      <c r="FA594" s="22"/>
      <c r="FB594" s="22"/>
      <c r="FC594" s="22"/>
      <c r="FD594" s="22"/>
      <c r="FE594" s="22"/>
      <c r="FF594" s="22"/>
      <c r="FG594" s="126"/>
      <c r="FM594" s="99"/>
    </row>
    <row r="595" spans="2:169" s="12" customFormat="1" ht="17.55" customHeight="1">
      <c r="B595" s="22"/>
      <c r="E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2"/>
      <c r="CX595" s="22"/>
      <c r="CY595" s="22"/>
      <c r="CZ595" s="22"/>
      <c r="DA595" s="22"/>
      <c r="DB595" s="22"/>
      <c r="DC595" s="22"/>
      <c r="DD595" s="22"/>
      <c r="DE595" s="22"/>
      <c r="DF595" s="22"/>
      <c r="DG595" s="22"/>
      <c r="DH595" s="22"/>
      <c r="DI595" s="22"/>
      <c r="DJ595" s="22"/>
      <c r="DK595" s="22"/>
      <c r="DL595" s="22"/>
      <c r="DM595" s="22"/>
      <c r="DN595" s="22"/>
      <c r="DO595" s="22"/>
      <c r="DP595" s="22"/>
      <c r="DQ595" s="22"/>
      <c r="DR595" s="22"/>
      <c r="DS595" s="22"/>
      <c r="DT595" s="22"/>
      <c r="DU595" s="22"/>
      <c r="DV595" s="22"/>
      <c r="DW595" s="22"/>
      <c r="DX595" s="22"/>
      <c r="DY595" s="22"/>
      <c r="DZ595" s="22"/>
      <c r="EA595" s="22"/>
      <c r="EB595" s="22"/>
      <c r="EC595" s="22"/>
      <c r="ED595" s="22"/>
      <c r="EE595" s="22"/>
      <c r="EF595" s="22"/>
      <c r="EG595" s="22"/>
      <c r="EH595" s="22"/>
      <c r="EI595" s="22"/>
      <c r="EJ595" s="22"/>
      <c r="EK595" s="22"/>
      <c r="EL595" s="22"/>
      <c r="EM595" s="22"/>
      <c r="EN595" s="22"/>
      <c r="EO595" s="22"/>
      <c r="EP595" s="22"/>
      <c r="EQ595" s="22"/>
      <c r="ER595" s="22"/>
      <c r="ES595" s="22"/>
      <c r="ET595" s="22"/>
      <c r="EU595" s="22"/>
      <c r="EV595" s="22"/>
      <c r="EW595" s="22"/>
      <c r="EX595" s="22"/>
      <c r="EY595" s="22"/>
      <c r="EZ595" s="22"/>
      <c r="FA595" s="22"/>
      <c r="FB595" s="22"/>
      <c r="FC595" s="22"/>
      <c r="FD595" s="22"/>
      <c r="FE595" s="22"/>
      <c r="FF595" s="22"/>
      <c r="FG595" s="126"/>
      <c r="FM595" s="99"/>
    </row>
    <row r="596" spans="2:169" s="12" customFormat="1" ht="17.55" customHeight="1">
      <c r="B596" s="22"/>
      <c r="E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2"/>
      <c r="CX596" s="22"/>
      <c r="CY596" s="22"/>
      <c r="CZ596" s="22"/>
      <c r="DA596" s="22"/>
      <c r="DB596" s="22"/>
      <c r="DC596" s="22"/>
      <c r="DD596" s="22"/>
      <c r="DE596" s="22"/>
      <c r="DF596" s="22"/>
      <c r="DG596" s="22"/>
      <c r="DH596" s="22"/>
      <c r="DI596" s="22"/>
      <c r="DJ596" s="22"/>
      <c r="DK596" s="22"/>
      <c r="DL596" s="22"/>
      <c r="DM596" s="22"/>
      <c r="DN596" s="22"/>
      <c r="DO596" s="22"/>
      <c r="DP596" s="22"/>
      <c r="DQ596" s="22"/>
      <c r="DR596" s="22"/>
      <c r="DS596" s="22"/>
      <c r="DT596" s="22"/>
      <c r="DU596" s="22"/>
      <c r="DV596" s="22"/>
      <c r="DW596" s="22"/>
      <c r="DX596" s="22"/>
      <c r="DY596" s="22"/>
      <c r="DZ596" s="22"/>
      <c r="EA596" s="22"/>
      <c r="EB596" s="22"/>
      <c r="EC596" s="22"/>
      <c r="ED596" s="22"/>
      <c r="EE596" s="22"/>
      <c r="EF596" s="22"/>
      <c r="EG596" s="22"/>
      <c r="EH596" s="22"/>
      <c r="EI596" s="22"/>
      <c r="EJ596" s="22"/>
      <c r="EK596" s="22"/>
      <c r="EL596" s="22"/>
      <c r="EM596" s="22"/>
      <c r="EN596" s="22"/>
      <c r="EO596" s="22"/>
      <c r="EP596" s="22"/>
      <c r="EQ596" s="22"/>
      <c r="ER596" s="22"/>
      <c r="ES596" s="22"/>
      <c r="ET596" s="22"/>
      <c r="EU596" s="22"/>
      <c r="EV596" s="22"/>
      <c r="EW596" s="22"/>
      <c r="EX596" s="22"/>
      <c r="EY596" s="22"/>
      <c r="EZ596" s="22"/>
      <c r="FA596" s="22"/>
      <c r="FB596" s="22"/>
      <c r="FC596" s="22"/>
      <c r="FD596" s="22"/>
      <c r="FE596" s="22"/>
      <c r="FF596" s="22"/>
      <c r="FG596" s="126"/>
      <c r="FM596" s="99"/>
    </row>
    <row r="597" spans="2:169" s="12" customFormat="1" ht="17.55" customHeight="1">
      <c r="B597" s="22"/>
      <c r="E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2"/>
      <c r="DN597" s="22"/>
      <c r="DO597" s="22"/>
      <c r="DP597" s="22"/>
      <c r="DQ597" s="22"/>
      <c r="DR597" s="22"/>
      <c r="DS597" s="22"/>
      <c r="DT597" s="22"/>
      <c r="DU597" s="22"/>
      <c r="DV597" s="22"/>
      <c r="DW597" s="22"/>
      <c r="DX597" s="22"/>
      <c r="DY597" s="22"/>
      <c r="DZ597" s="22"/>
      <c r="EA597" s="22"/>
      <c r="EB597" s="22"/>
      <c r="EC597" s="22"/>
      <c r="ED597" s="22"/>
      <c r="EE597" s="22"/>
      <c r="EF597" s="22"/>
      <c r="EG597" s="22"/>
      <c r="EH597" s="22"/>
      <c r="EI597" s="22"/>
      <c r="EJ597" s="22"/>
      <c r="EK597" s="22"/>
      <c r="EL597" s="22"/>
      <c r="EM597" s="22"/>
      <c r="EN597" s="22"/>
      <c r="EO597" s="22"/>
      <c r="EP597" s="22"/>
      <c r="EQ597" s="22"/>
      <c r="ER597" s="22"/>
      <c r="ES597" s="22"/>
      <c r="ET597" s="22"/>
      <c r="EU597" s="22"/>
      <c r="EV597" s="22"/>
      <c r="EW597" s="22"/>
      <c r="EX597" s="22"/>
      <c r="EY597" s="22"/>
      <c r="EZ597" s="22"/>
      <c r="FA597" s="22"/>
      <c r="FB597" s="22"/>
      <c r="FC597" s="22"/>
      <c r="FD597" s="22"/>
      <c r="FE597" s="22"/>
      <c r="FF597" s="22"/>
      <c r="FG597" s="126"/>
      <c r="FM597" s="99"/>
    </row>
    <row r="598" spans="2:169" s="12" customFormat="1" ht="17.55" customHeight="1">
      <c r="B598" s="22"/>
      <c r="E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2"/>
      <c r="DN598" s="22"/>
      <c r="DO598" s="22"/>
      <c r="DP598" s="22"/>
      <c r="DQ598" s="22"/>
      <c r="DR598" s="22"/>
      <c r="DS598" s="22"/>
      <c r="DT598" s="22"/>
      <c r="DU598" s="22"/>
      <c r="DV598" s="22"/>
      <c r="DW598" s="22"/>
      <c r="DX598" s="22"/>
      <c r="DY598" s="22"/>
      <c r="DZ598" s="22"/>
      <c r="EA598" s="22"/>
      <c r="EB598" s="22"/>
      <c r="EC598" s="22"/>
      <c r="ED598" s="22"/>
      <c r="EE598" s="22"/>
      <c r="EF598" s="22"/>
      <c r="EG598" s="22"/>
      <c r="EH598" s="22"/>
      <c r="EI598" s="22"/>
      <c r="EJ598" s="22"/>
      <c r="EK598" s="22"/>
      <c r="EL598" s="22"/>
      <c r="EM598" s="22"/>
      <c r="EN598" s="22"/>
      <c r="EO598" s="22"/>
      <c r="EP598" s="22"/>
      <c r="EQ598" s="22"/>
      <c r="ER598" s="22"/>
      <c r="ES598" s="22"/>
      <c r="ET598" s="22"/>
      <c r="EU598" s="22"/>
      <c r="EV598" s="22"/>
      <c r="EW598" s="22"/>
      <c r="EX598" s="22"/>
      <c r="EY598" s="22"/>
      <c r="EZ598" s="22"/>
      <c r="FA598" s="22"/>
      <c r="FB598" s="22"/>
      <c r="FC598" s="22"/>
      <c r="FD598" s="22"/>
      <c r="FE598" s="22"/>
      <c r="FF598" s="22"/>
      <c r="FG598" s="126"/>
      <c r="FM598" s="99"/>
    </row>
    <row r="599" spans="2:169" s="12" customFormat="1" ht="17.55" customHeight="1">
      <c r="B599" s="22"/>
      <c r="E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2"/>
      <c r="DN599" s="22"/>
      <c r="DO599" s="22"/>
      <c r="DP599" s="22"/>
      <c r="DQ599" s="22"/>
      <c r="DR599" s="22"/>
      <c r="DS599" s="22"/>
      <c r="DT599" s="22"/>
      <c r="DU599" s="22"/>
      <c r="DV599" s="22"/>
      <c r="DW599" s="22"/>
      <c r="DX599" s="22"/>
      <c r="DY599" s="22"/>
      <c r="DZ599" s="22"/>
      <c r="EA599" s="22"/>
      <c r="EB599" s="22"/>
      <c r="EC599" s="22"/>
      <c r="ED599" s="22"/>
      <c r="EE599" s="22"/>
      <c r="EF599" s="22"/>
      <c r="EG599" s="22"/>
      <c r="EH599" s="22"/>
      <c r="EI599" s="22"/>
      <c r="EJ599" s="22"/>
      <c r="EK599" s="22"/>
      <c r="EL599" s="22"/>
      <c r="EM599" s="22"/>
      <c r="EN599" s="22"/>
      <c r="EO599" s="22"/>
      <c r="EP599" s="22"/>
      <c r="EQ599" s="22"/>
      <c r="ER599" s="22"/>
      <c r="ES599" s="22"/>
      <c r="ET599" s="22"/>
      <c r="EU599" s="22"/>
      <c r="EV599" s="22"/>
      <c r="EW599" s="22"/>
      <c r="EX599" s="22"/>
      <c r="EY599" s="22"/>
      <c r="EZ599" s="22"/>
      <c r="FA599" s="22"/>
      <c r="FB599" s="22"/>
      <c r="FC599" s="22"/>
      <c r="FD599" s="22"/>
      <c r="FE599" s="22"/>
      <c r="FF599" s="22"/>
      <c r="FG599" s="126"/>
      <c r="FM599" s="99"/>
    </row>
    <row r="600" spans="2:169" s="12" customFormat="1" ht="17.55" customHeight="1">
      <c r="B600" s="22"/>
      <c r="E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2"/>
      <c r="DN600" s="22"/>
      <c r="DO600" s="22"/>
      <c r="DP600" s="22"/>
      <c r="DQ600" s="22"/>
      <c r="DR600" s="22"/>
      <c r="DS600" s="22"/>
      <c r="DT600" s="22"/>
      <c r="DU600" s="22"/>
      <c r="DV600" s="22"/>
      <c r="DW600" s="22"/>
      <c r="DX600" s="22"/>
      <c r="DY600" s="22"/>
      <c r="DZ600" s="22"/>
      <c r="EA600" s="22"/>
      <c r="EB600" s="22"/>
      <c r="EC600" s="22"/>
      <c r="ED600" s="22"/>
      <c r="EE600" s="22"/>
      <c r="EF600" s="22"/>
      <c r="EG600" s="22"/>
      <c r="EH600" s="22"/>
      <c r="EI600" s="22"/>
      <c r="EJ600" s="22"/>
      <c r="EK600" s="22"/>
      <c r="EL600" s="22"/>
      <c r="EM600" s="22"/>
      <c r="EN600" s="22"/>
      <c r="EO600" s="22"/>
      <c r="EP600" s="22"/>
      <c r="EQ600" s="22"/>
      <c r="ER600" s="22"/>
      <c r="ES600" s="22"/>
      <c r="ET600" s="22"/>
      <c r="EU600" s="22"/>
      <c r="EV600" s="22"/>
      <c r="EW600" s="22"/>
      <c r="EX600" s="22"/>
      <c r="EY600" s="22"/>
      <c r="EZ600" s="22"/>
      <c r="FA600" s="22"/>
      <c r="FB600" s="22"/>
      <c r="FC600" s="22"/>
      <c r="FD600" s="22"/>
      <c r="FE600" s="22"/>
      <c r="FF600" s="22"/>
      <c r="FG600" s="126"/>
      <c r="FM600" s="99"/>
    </row>
    <row r="601" spans="2:169" s="12" customFormat="1" ht="17.55" customHeight="1">
      <c r="B601" s="22"/>
      <c r="E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2"/>
      <c r="DN601" s="22"/>
      <c r="DO601" s="22"/>
      <c r="DP601" s="22"/>
      <c r="DQ601" s="22"/>
      <c r="DR601" s="22"/>
      <c r="DS601" s="22"/>
      <c r="DT601" s="22"/>
      <c r="DU601" s="22"/>
      <c r="DV601" s="22"/>
      <c r="DW601" s="22"/>
      <c r="DX601" s="22"/>
      <c r="DY601" s="22"/>
      <c r="DZ601" s="22"/>
      <c r="EA601" s="22"/>
      <c r="EB601" s="22"/>
      <c r="EC601" s="22"/>
      <c r="ED601" s="22"/>
      <c r="EE601" s="22"/>
      <c r="EF601" s="22"/>
      <c r="EG601" s="22"/>
      <c r="EH601" s="22"/>
      <c r="EI601" s="22"/>
      <c r="EJ601" s="22"/>
      <c r="EK601" s="22"/>
      <c r="EL601" s="22"/>
      <c r="EM601" s="22"/>
      <c r="EN601" s="22"/>
      <c r="EO601" s="22"/>
      <c r="EP601" s="22"/>
      <c r="EQ601" s="22"/>
      <c r="ER601" s="22"/>
      <c r="ES601" s="22"/>
      <c r="ET601" s="22"/>
      <c r="EU601" s="22"/>
      <c r="EV601" s="22"/>
      <c r="EW601" s="22"/>
      <c r="EX601" s="22"/>
      <c r="EY601" s="22"/>
      <c r="EZ601" s="22"/>
      <c r="FA601" s="22"/>
      <c r="FB601" s="22"/>
      <c r="FC601" s="22"/>
      <c r="FD601" s="22"/>
      <c r="FE601" s="22"/>
      <c r="FF601" s="22"/>
      <c r="FG601" s="126"/>
      <c r="FM601" s="99"/>
    </row>
    <row r="602" spans="2:169" s="12" customFormat="1" ht="17.55" customHeight="1">
      <c r="B602" s="22"/>
      <c r="E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2"/>
      <c r="DN602" s="22"/>
      <c r="DO602" s="22"/>
      <c r="DP602" s="22"/>
      <c r="DQ602" s="22"/>
      <c r="DR602" s="22"/>
      <c r="DS602" s="22"/>
      <c r="DT602" s="22"/>
      <c r="DU602" s="22"/>
      <c r="DV602" s="22"/>
      <c r="DW602" s="22"/>
      <c r="DX602" s="22"/>
      <c r="DY602" s="22"/>
      <c r="DZ602" s="22"/>
      <c r="EA602" s="22"/>
      <c r="EB602" s="22"/>
      <c r="EC602" s="22"/>
      <c r="ED602" s="22"/>
      <c r="EE602" s="22"/>
      <c r="EF602" s="22"/>
      <c r="EG602" s="22"/>
      <c r="EH602" s="22"/>
      <c r="EI602" s="22"/>
      <c r="EJ602" s="22"/>
      <c r="EK602" s="22"/>
      <c r="EL602" s="22"/>
      <c r="EM602" s="22"/>
      <c r="EN602" s="22"/>
      <c r="EO602" s="22"/>
      <c r="EP602" s="22"/>
      <c r="EQ602" s="22"/>
      <c r="ER602" s="22"/>
      <c r="ES602" s="22"/>
      <c r="ET602" s="22"/>
      <c r="EU602" s="22"/>
      <c r="EV602" s="22"/>
      <c r="EW602" s="22"/>
      <c r="EX602" s="22"/>
      <c r="EY602" s="22"/>
      <c r="EZ602" s="22"/>
      <c r="FA602" s="22"/>
      <c r="FB602" s="22"/>
      <c r="FC602" s="22"/>
      <c r="FD602" s="22"/>
      <c r="FE602" s="22"/>
      <c r="FF602" s="22"/>
      <c r="FG602" s="126"/>
      <c r="FM602" s="99"/>
    </row>
    <row r="603" spans="2:169" s="12" customFormat="1" ht="17.55" customHeight="1">
      <c r="B603" s="22"/>
      <c r="E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2"/>
      <c r="DN603" s="22"/>
      <c r="DO603" s="22"/>
      <c r="DP603" s="22"/>
      <c r="DQ603" s="22"/>
      <c r="DR603" s="22"/>
      <c r="DS603" s="22"/>
      <c r="DT603" s="22"/>
      <c r="DU603" s="22"/>
      <c r="DV603" s="22"/>
      <c r="DW603" s="22"/>
      <c r="DX603" s="22"/>
      <c r="DY603" s="22"/>
      <c r="DZ603" s="22"/>
      <c r="EA603" s="22"/>
      <c r="EB603" s="22"/>
      <c r="EC603" s="22"/>
      <c r="ED603" s="22"/>
      <c r="EE603" s="22"/>
      <c r="EF603" s="22"/>
      <c r="EG603" s="22"/>
      <c r="EH603" s="22"/>
      <c r="EI603" s="22"/>
      <c r="EJ603" s="22"/>
      <c r="EK603" s="22"/>
      <c r="EL603" s="22"/>
      <c r="EM603" s="22"/>
      <c r="EN603" s="22"/>
      <c r="EO603" s="22"/>
      <c r="EP603" s="22"/>
      <c r="EQ603" s="22"/>
      <c r="ER603" s="22"/>
      <c r="ES603" s="22"/>
      <c r="ET603" s="22"/>
      <c r="EU603" s="22"/>
      <c r="EV603" s="22"/>
      <c r="EW603" s="22"/>
      <c r="EX603" s="22"/>
      <c r="EY603" s="22"/>
      <c r="EZ603" s="22"/>
      <c r="FA603" s="22"/>
      <c r="FB603" s="22"/>
      <c r="FC603" s="22"/>
      <c r="FD603" s="22"/>
      <c r="FE603" s="22"/>
      <c r="FF603" s="22"/>
      <c r="FG603" s="126"/>
      <c r="FM603" s="99"/>
    </row>
    <row r="604" spans="2:169" s="12" customFormat="1" ht="17.55" customHeight="1">
      <c r="B604" s="22"/>
      <c r="E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2"/>
      <c r="DN604" s="22"/>
      <c r="DO604" s="22"/>
      <c r="DP604" s="22"/>
      <c r="DQ604" s="22"/>
      <c r="DR604" s="22"/>
      <c r="DS604" s="22"/>
      <c r="DT604" s="22"/>
      <c r="DU604" s="22"/>
      <c r="DV604" s="22"/>
      <c r="DW604" s="22"/>
      <c r="DX604" s="22"/>
      <c r="DY604" s="22"/>
      <c r="DZ604" s="22"/>
      <c r="EA604" s="22"/>
      <c r="EB604" s="22"/>
      <c r="EC604" s="22"/>
      <c r="ED604" s="22"/>
      <c r="EE604" s="22"/>
      <c r="EF604" s="22"/>
      <c r="EG604" s="22"/>
      <c r="EH604" s="22"/>
      <c r="EI604" s="22"/>
      <c r="EJ604" s="22"/>
      <c r="EK604" s="22"/>
      <c r="EL604" s="22"/>
      <c r="EM604" s="22"/>
      <c r="EN604" s="22"/>
      <c r="EO604" s="22"/>
      <c r="EP604" s="22"/>
      <c r="EQ604" s="22"/>
      <c r="ER604" s="22"/>
      <c r="ES604" s="22"/>
      <c r="ET604" s="22"/>
      <c r="EU604" s="22"/>
      <c r="EV604" s="22"/>
      <c r="EW604" s="22"/>
      <c r="EX604" s="22"/>
      <c r="EY604" s="22"/>
      <c r="EZ604" s="22"/>
      <c r="FA604" s="22"/>
      <c r="FB604" s="22"/>
      <c r="FC604" s="22"/>
      <c r="FD604" s="22"/>
      <c r="FE604" s="22"/>
      <c r="FF604" s="22"/>
      <c r="FG604" s="126"/>
      <c r="FM604" s="99"/>
    </row>
    <row r="605" spans="2:169" s="12" customFormat="1" ht="17.55" customHeight="1">
      <c r="B605" s="22"/>
      <c r="E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2"/>
      <c r="DW605" s="22"/>
      <c r="DX605" s="22"/>
      <c r="DY605" s="22"/>
      <c r="DZ605" s="22"/>
      <c r="EA605" s="22"/>
      <c r="EB605" s="22"/>
      <c r="EC605" s="22"/>
      <c r="ED605" s="22"/>
      <c r="EE605" s="22"/>
      <c r="EF605" s="22"/>
      <c r="EG605" s="22"/>
      <c r="EH605" s="22"/>
      <c r="EI605" s="22"/>
      <c r="EJ605" s="22"/>
      <c r="EK605" s="22"/>
      <c r="EL605" s="22"/>
      <c r="EM605" s="22"/>
      <c r="EN605" s="22"/>
      <c r="EO605" s="22"/>
      <c r="EP605" s="22"/>
      <c r="EQ605" s="22"/>
      <c r="ER605" s="22"/>
      <c r="ES605" s="22"/>
      <c r="ET605" s="22"/>
      <c r="EU605" s="22"/>
      <c r="EV605" s="22"/>
      <c r="EW605" s="22"/>
      <c r="EX605" s="22"/>
      <c r="EY605" s="22"/>
      <c r="EZ605" s="22"/>
      <c r="FA605" s="22"/>
      <c r="FB605" s="22"/>
      <c r="FC605" s="22"/>
      <c r="FD605" s="22"/>
      <c r="FE605" s="22"/>
      <c r="FF605" s="22"/>
      <c r="FG605" s="126"/>
      <c r="FM605" s="99"/>
    </row>
    <row r="606" spans="2:169" s="12" customFormat="1" ht="17.55" customHeight="1">
      <c r="B606" s="22"/>
      <c r="E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2"/>
      <c r="DN606" s="22"/>
      <c r="DO606" s="22"/>
      <c r="DP606" s="22"/>
      <c r="DQ606" s="22"/>
      <c r="DR606" s="22"/>
      <c r="DS606" s="22"/>
      <c r="DT606" s="22"/>
      <c r="DU606" s="22"/>
      <c r="DV606" s="22"/>
      <c r="DW606" s="22"/>
      <c r="DX606" s="22"/>
      <c r="DY606" s="22"/>
      <c r="DZ606" s="22"/>
      <c r="EA606" s="22"/>
      <c r="EB606" s="22"/>
      <c r="EC606" s="22"/>
      <c r="ED606" s="22"/>
      <c r="EE606" s="22"/>
      <c r="EF606" s="22"/>
      <c r="EG606" s="22"/>
      <c r="EH606" s="22"/>
      <c r="EI606" s="22"/>
      <c r="EJ606" s="22"/>
      <c r="EK606" s="22"/>
      <c r="EL606" s="22"/>
      <c r="EM606" s="22"/>
      <c r="EN606" s="22"/>
      <c r="EO606" s="22"/>
      <c r="EP606" s="22"/>
      <c r="EQ606" s="22"/>
      <c r="ER606" s="22"/>
      <c r="ES606" s="22"/>
      <c r="ET606" s="22"/>
      <c r="EU606" s="22"/>
      <c r="EV606" s="22"/>
      <c r="EW606" s="22"/>
      <c r="EX606" s="22"/>
      <c r="EY606" s="22"/>
      <c r="EZ606" s="22"/>
      <c r="FA606" s="22"/>
      <c r="FB606" s="22"/>
      <c r="FC606" s="22"/>
      <c r="FD606" s="22"/>
      <c r="FE606" s="22"/>
      <c r="FF606" s="22"/>
      <c r="FG606" s="126"/>
      <c r="FM606" s="99"/>
    </row>
    <row r="607" spans="2:169" s="12" customFormat="1" ht="17.55" customHeight="1">
      <c r="B607" s="22"/>
      <c r="E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2"/>
      <c r="DN607" s="22"/>
      <c r="DO607" s="22"/>
      <c r="DP607" s="22"/>
      <c r="DQ607" s="22"/>
      <c r="DR607" s="22"/>
      <c r="DS607" s="22"/>
      <c r="DT607" s="22"/>
      <c r="DU607" s="22"/>
      <c r="DV607" s="22"/>
      <c r="DW607" s="22"/>
      <c r="DX607" s="22"/>
      <c r="DY607" s="22"/>
      <c r="DZ607" s="22"/>
      <c r="EA607" s="22"/>
      <c r="EB607" s="22"/>
      <c r="EC607" s="22"/>
      <c r="ED607" s="22"/>
      <c r="EE607" s="22"/>
      <c r="EF607" s="22"/>
      <c r="EG607" s="22"/>
      <c r="EH607" s="22"/>
      <c r="EI607" s="22"/>
      <c r="EJ607" s="22"/>
      <c r="EK607" s="22"/>
      <c r="EL607" s="22"/>
      <c r="EM607" s="22"/>
      <c r="EN607" s="22"/>
      <c r="EO607" s="22"/>
      <c r="EP607" s="22"/>
      <c r="EQ607" s="22"/>
      <c r="ER607" s="22"/>
      <c r="ES607" s="22"/>
      <c r="ET607" s="22"/>
      <c r="EU607" s="22"/>
      <c r="EV607" s="22"/>
      <c r="EW607" s="22"/>
      <c r="EX607" s="22"/>
      <c r="EY607" s="22"/>
      <c r="EZ607" s="22"/>
      <c r="FA607" s="22"/>
      <c r="FB607" s="22"/>
      <c r="FC607" s="22"/>
      <c r="FD607" s="22"/>
      <c r="FE607" s="22"/>
      <c r="FF607" s="22"/>
      <c r="FG607" s="126"/>
      <c r="FM607" s="99"/>
    </row>
    <row r="608" spans="2:169" s="12" customFormat="1" ht="17.55" customHeight="1">
      <c r="B608" s="22"/>
      <c r="E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2"/>
      <c r="DN608" s="22"/>
      <c r="DO608" s="22"/>
      <c r="DP608" s="22"/>
      <c r="DQ608" s="22"/>
      <c r="DR608" s="22"/>
      <c r="DS608" s="22"/>
      <c r="DT608" s="22"/>
      <c r="DU608" s="22"/>
      <c r="DV608" s="22"/>
      <c r="DW608" s="22"/>
      <c r="DX608" s="22"/>
      <c r="DY608" s="22"/>
      <c r="DZ608" s="22"/>
      <c r="EA608" s="22"/>
      <c r="EB608" s="22"/>
      <c r="EC608" s="22"/>
      <c r="ED608" s="22"/>
      <c r="EE608" s="22"/>
      <c r="EF608" s="22"/>
      <c r="EG608" s="22"/>
      <c r="EH608" s="22"/>
      <c r="EI608" s="22"/>
      <c r="EJ608" s="22"/>
      <c r="EK608" s="22"/>
      <c r="EL608" s="22"/>
      <c r="EM608" s="22"/>
      <c r="EN608" s="22"/>
      <c r="EO608" s="22"/>
      <c r="EP608" s="22"/>
      <c r="EQ608" s="22"/>
      <c r="ER608" s="22"/>
      <c r="ES608" s="22"/>
      <c r="ET608" s="22"/>
      <c r="EU608" s="22"/>
      <c r="EV608" s="22"/>
      <c r="EW608" s="22"/>
      <c r="EX608" s="22"/>
      <c r="EY608" s="22"/>
      <c r="EZ608" s="22"/>
      <c r="FA608" s="22"/>
      <c r="FB608" s="22"/>
      <c r="FC608" s="22"/>
      <c r="FD608" s="22"/>
      <c r="FE608" s="22"/>
      <c r="FF608" s="22"/>
      <c r="FG608" s="126"/>
      <c r="FM608" s="99"/>
    </row>
    <row r="609" spans="2:169" s="12" customFormat="1" ht="17.55" customHeight="1">
      <c r="B609" s="22"/>
      <c r="E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2"/>
      <c r="DN609" s="22"/>
      <c r="DO609" s="22"/>
      <c r="DP609" s="22"/>
      <c r="DQ609" s="22"/>
      <c r="DR609" s="22"/>
      <c r="DS609" s="22"/>
      <c r="DT609" s="22"/>
      <c r="DU609" s="22"/>
      <c r="DV609" s="22"/>
      <c r="DW609" s="22"/>
      <c r="DX609" s="22"/>
      <c r="DY609" s="22"/>
      <c r="DZ609" s="22"/>
      <c r="EA609" s="22"/>
      <c r="EB609" s="22"/>
      <c r="EC609" s="22"/>
      <c r="ED609" s="22"/>
      <c r="EE609" s="22"/>
      <c r="EF609" s="22"/>
      <c r="EG609" s="22"/>
      <c r="EH609" s="22"/>
      <c r="EI609" s="22"/>
      <c r="EJ609" s="22"/>
      <c r="EK609" s="22"/>
      <c r="EL609" s="22"/>
      <c r="EM609" s="22"/>
      <c r="EN609" s="22"/>
      <c r="EO609" s="22"/>
      <c r="EP609" s="22"/>
      <c r="EQ609" s="22"/>
      <c r="ER609" s="22"/>
      <c r="ES609" s="22"/>
      <c r="ET609" s="22"/>
      <c r="EU609" s="22"/>
      <c r="EV609" s="22"/>
      <c r="EW609" s="22"/>
      <c r="EX609" s="22"/>
      <c r="EY609" s="22"/>
      <c r="EZ609" s="22"/>
      <c r="FA609" s="22"/>
      <c r="FB609" s="22"/>
      <c r="FC609" s="22"/>
      <c r="FD609" s="22"/>
      <c r="FE609" s="22"/>
      <c r="FF609" s="22"/>
      <c r="FG609" s="126"/>
      <c r="FM609" s="99"/>
    </row>
    <row r="610" spans="2:169" s="12" customFormat="1" ht="17.55" customHeight="1">
      <c r="B610" s="22"/>
      <c r="E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2"/>
      <c r="DN610" s="22"/>
      <c r="DO610" s="22"/>
      <c r="DP610" s="22"/>
      <c r="DQ610" s="22"/>
      <c r="DR610" s="22"/>
      <c r="DS610" s="22"/>
      <c r="DT610" s="22"/>
      <c r="DU610" s="22"/>
      <c r="DV610" s="22"/>
      <c r="DW610" s="22"/>
      <c r="DX610" s="22"/>
      <c r="DY610" s="22"/>
      <c r="DZ610" s="22"/>
      <c r="EA610" s="22"/>
      <c r="EB610" s="22"/>
      <c r="EC610" s="22"/>
      <c r="ED610" s="22"/>
      <c r="EE610" s="22"/>
      <c r="EF610" s="22"/>
      <c r="EG610" s="22"/>
      <c r="EH610" s="22"/>
      <c r="EI610" s="22"/>
      <c r="EJ610" s="22"/>
      <c r="EK610" s="22"/>
      <c r="EL610" s="22"/>
      <c r="EM610" s="22"/>
      <c r="EN610" s="22"/>
      <c r="EO610" s="22"/>
      <c r="EP610" s="22"/>
      <c r="EQ610" s="22"/>
      <c r="ER610" s="22"/>
      <c r="ES610" s="22"/>
      <c r="ET610" s="22"/>
      <c r="EU610" s="22"/>
      <c r="EV610" s="22"/>
      <c r="EW610" s="22"/>
      <c r="EX610" s="22"/>
      <c r="EY610" s="22"/>
      <c r="EZ610" s="22"/>
      <c r="FA610" s="22"/>
      <c r="FB610" s="22"/>
      <c r="FC610" s="22"/>
      <c r="FD610" s="22"/>
      <c r="FE610" s="22"/>
      <c r="FF610" s="22"/>
      <c r="FG610" s="126"/>
      <c r="FM610" s="99"/>
    </row>
    <row r="611" spans="2:169" s="12" customFormat="1" ht="17.55" customHeight="1">
      <c r="B611" s="22"/>
      <c r="E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2"/>
      <c r="DN611" s="22"/>
      <c r="DO611" s="22"/>
      <c r="DP611" s="22"/>
      <c r="DQ611" s="22"/>
      <c r="DR611" s="22"/>
      <c r="DS611" s="22"/>
      <c r="DT611" s="22"/>
      <c r="DU611" s="22"/>
      <c r="DV611" s="22"/>
      <c r="DW611" s="22"/>
      <c r="DX611" s="22"/>
      <c r="DY611" s="22"/>
      <c r="DZ611" s="22"/>
      <c r="EA611" s="22"/>
      <c r="EB611" s="22"/>
      <c r="EC611" s="22"/>
      <c r="ED611" s="22"/>
      <c r="EE611" s="22"/>
      <c r="EF611" s="22"/>
      <c r="EG611" s="22"/>
      <c r="EH611" s="22"/>
      <c r="EI611" s="22"/>
      <c r="EJ611" s="22"/>
      <c r="EK611" s="22"/>
      <c r="EL611" s="22"/>
      <c r="EM611" s="22"/>
      <c r="EN611" s="22"/>
      <c r="EO611" s="22"/>
      <c r="EP611" s="22"/>
      <c r="EQ611" s="22"/>
      <c r="ER611" s="22"/>
      <c r="ES611" s="22"/>
      <c r="ET611" s="22"/>
      <c r="EU611" s="22"/>
      <c r="EV611" s="22"/>
      <c r="EW611" s="22"/>
      <c r="EX611" s="22"/>
      <c r="EY611" s="22"/>
      <c r="EZ611" s="22"/>
      <c r="FA611" s="22"/>
      <c r="FB611" s="22"/>
      <c r="FC611" s="22"/>
      <c r="FD611" s="22"/>
      <c r="FE611" s="22"/>
      <c r="FF611" s="22"/>
      <c r="FG611" s="126"/>
      <c r="FM611" s="99"/>
    </row>
    <row r="612" spans="2:169" s="12" customFormat="1" ht="17.55" customHeight="1">
      <c r="B612" s="22"/>
      <c r="E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2"/>
      <c r="DN612" s="22"/>
      <c r="DO612" s="22"/>
      <c r="DP612" s="22"/>
      <c r="DQ612" s="22"/>
      <c r="DR612" s="22"/>
      <c r="DS612" s="22"/>
      <c r="DT612" s="22"/>
      <c r="DU612" s="22"/>
      <c r="DV612" s="22"/>
      <c r="DW612" s="22"/>
      <c r="DX612" s="22"/>
      <c r="DY612" s="22"/>
      <c r="DZ612" s="22"/>
      <c r="EA612" s="22"/>
      <c r="EB612" s="22"/>
      <c r="EC612" s="22"/>
      <c r="ED612" s="22"/>
      <c r="EE612" s="22"/>
      <c r="EF612" s="22"/>
      <c r="EG612" s="22"/>
      <c r="EH612" s="22"/>
      <c r="EI612" s="22"/>
      <c r="EJ612" s="22"/>
      <c r="EK612" s="22"/>
      <c r="EL612" s="22"/>
      <c r="EM612" s="22"/>
      <c r="EN612" s="22"/>
      <c r="EO612" s="22"/>
      <c r="EP612" s="22"/>
      <c r="EQ612" s="22"/>
      <c r="ER612" s="22"/>
      <c r="ES612" s="22"/>
      <c r="ET612" s="22"/>
      <c r="EU612" s="22"/>
      <c r="EV612" s="22"/>
      <c r="EW612" s="22"/>
      <c r="EX612" s="22"/>
      <c r="EY612" s="22"/>
      <c r="EZ612" s="22"/>
      <c r="FA612" s="22"/>
      <c r="FB612" s="22"/>
      <c r="FC612" s="22"/>
      <c r="FD612" s="22"/>
      <c r="FE612" s="22"/>
      <c r="FF612" s="22"/>
      <c r="FG612" s="126"/>
      <c r="FM612" s="99"/>
    </row>
    <row r="613" spans="2:169" s="12" customFormat="1" ht="17.55" customHeight="1">
      <c r="B613" s="22"/>
      <c r="E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  <c r="DC613" s="22"/>
      <c r="DD613" s="22"/>
      <c r="DE613" s="22"/>
      <c r="DF613" s="22"/>
      <c r="DG613" s="22"/>
      <c r="DH613" s="22"/>
      <c r="DI613" s="22"/>
      <c r="DJ613" s="22"/>
      <c r="DK613" s="22"/>
      <c r="DL613" s="22"/>
      <c r="DM613" s="22"/>
      <c r="DN613" s="22"/>
      <c r="DO613" s="22"/>
      <c r="DP613" s="22"/>
      <c r="DQ613" s="22"/>
      <c r="DR613" s="22"/>
      <c r="DS613" s="22"/>
      <c r="DT613" s="22"/>
      <c r="DU613" s="22"/>
      <c r="DV613" s="22"/>
      <c r="DW613" s="22"/>
      <c r="DX613" s="22"/>
      <c r="DY613" s="22"/>
      <c r="DZ613" s="22"/>
      <c r="EA613" s="22"/>
      <c r="EB613" s="22"/>
      <c r="EC613" s="22"/>
      <c r="ED613" s="22"/>
      <c r="EE613" s="22"/>
      <c r="EF613" s="22"/>
      <c r="EG613" s="22"/>
      <c r="EH613" s="22"/>
      <c r="EI613" s="22"/>
      <c r="EJ613" s="22"/>
      <c r="EK613" s="22"/>
      <c r="EL613" s="22"/>
      <c r="EM613" s="22"/>
      <c r="EN613" s="22"/>
      <c r="EO613" s="22"/>
      <c r="EP613" s="22"/>
      <c r="EQ613" s="22"/>
      <c r="ER613" s="22"/>
      <c r="ES613" s="22"/>
      <c r="ET613" s="22"/>
      <c r="EU613" s="22"/>
      <c r="EV613" s="22"/>
      <c r="EW613" s="22"/>
      <c r="EX613" s="22"/>
      <c r="EY613" s="22"/>
      <c r="EZ613" s="22"/>
      <c r="FA613" s="22"/>
      <c r="FB613" s="22"/>
      <c r="FC613" s="22"/>
      <c r="FD613" s="22"/>
      <c r="FE613" s="22"/>
      <c r="FF613" s="22"/>
      <c r="FG613" s="126"/>
      <c r="FM613" s="99"/>
    </row>
    <row r="614" spans="2:169" s="12" customFormat="1" ht="17.55" customHeight="1">
      <c r="B614" s="22"/>
      <c r="E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  <c r="DC614" s="22"/>
      <c r="DD614" s="22"/>
      <c r="DE614" s="22"/>
      <c r="DF614" s="22"/>
      <c r="DG614" s="22"/>
      <c r="DH614" s="22"/>
      <c r="DI614" s="22"/>
      <c r="DJ614" s="22"/>
      <c r="DK614" s="22"/>
      <c r="DL614" s="22"/>
      <c r="DM614" s="22"/>
      <c r="DN614" s="22"/>
      <c r="DO614" s="22"/>
      <c r="DP614" s="22"/>
      <c r="DQ614" s="22"/>
      <c r="DR614" s="22"/>
      <c r="DS614" s="22"/>
      <c r="DT614" s="22"/>
      <c r="DU614" s="22"/>
      <c r="DV614" s="22"/>
      <c r="DW614" s="22"/>
      <c r="DX614" s="22"/>
      <c r="DY614" s="22"/>
      <c r="DZ614" s="22"/>
      <c r="EA614" s="22"/>
      <c r="EB614" s="22"/>
      <c r="EC614" s="22"/>
      <c r="ED614" s="22"/>
      <c r="EE614" s="22"/>
      <c r="EF614" s="22"/>
      <c r="EG614" s="22"/>
      <c r="EH614" s="22"/>
      <c r="EI614" s="22"/>
      <c r="EJ614" s="22"/>
      <c r="EK614" s="22"/>
      <c r="EL614" s="22"/>
      <c r="EM614" s="22"/>
      <c r="EN614" s="22"/>
      <c r="EO614" s="22"/>
      <c r="EP614" s="22"/>
      <c r="EQ614" s="22"/>
      <c r="ER614" s="22"/>
      <c r="ES614" s="22"/>
      <c r="ET614" s="22"/>
      <c r="EU614" s="22"/>
      <c r="EV614" s="22"/>
      <c r="EW614" s="22"/>
      <c r="EX614" s="22"/>
      <c r="EY614" s="22"/>
      <c r="EZ614" s="22"/>
      <c r="FA614" s="22"/>
      <c r="FB614" s="22"/>
      <c r="FC614" s="22"/>
      <c r="FD614" s="22"/>
      <c r="FE614" s="22"/>
      <c r="FF614" s="22"/>
      <c r="FG614" s="126"/>
      <c r="FM614" s="99"/>
    </row>
    <row r="615" spans="2:169" s="12" customFormat="1" ht="17.55" customHeight="1">
      <c r="B615" s="22"/>
      <c r="E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  <c r="DC615" s="22"/>
      <c r="DD615" s="22"/>
      <c r="DE615" s="22"/>
      <c r="DF615" s="22"/>
      <c r="DG615" s="22"/>
      <c r="DH615" s="22"/>
      <c r="DI615" s="22"/>
      <c r="DJ615" s="22"/>
      <c r="DK615" s="22"/>
      <c r="DL615" s="22"/>
      <c r="DM615" s="22"/>
      <c r="DN615" s="22"/>
      <c r="DO615" s="22"/>
      <c r="DP615" s="22"/>
      <c r="DQ615" s="22"/>
      <c r="DR615" s="22"/>
      <c r="DS615" s="22"/>
      <c r="DT615" s="22"/>
      <c r="DU615" s="22"/>
      <c r="DV615" s="22"/>
      <c r="DW615" s="22"/>
      <c r="DX615" s="22"/>
      <c r="DY615" s="22"/>
      <c r="DZ615" s="22"/>
      <c r="EA615" s="22"/>
      <c r="EB615" s="22"/>
      <c r="EC615" s="22"/>
      <c r="ED615" s="22"/>
      <c r="EE615" s="22"/>
      <c r="EF615" s="22"/>
      <c r="EG615" s="22"/>
      <c r="EH615" s="22"/>
      <c r="EI615" s="22"/>
      <c r="EJ615" s="22"/>
      <c r="EK615" s="22"/>
      <c r="EL615" s="22"/>
      <c r="EM615" s="22"/>
      <c r="EN615" s="22"/>
      <c r="EO615" s="22"/>
      <c r="EP615" s="22"/>
      <c r="EQ615" s="22"/>
      <c r="ER615" s="22"/>
      <c r="ES615" s="22"/>
      <c r="ET615" s="22"/>
      <c r="EU615" s="22"/>
      <c r="EV615" s="22"/>
      <c r="EW615" s="22"/>
      <c r="EX615" s="22"/>
      <c r="EY615" s="22"/>
      <c r="EZ615" s="22"/>
      <c r="FA615" s="22"/>
      <c r="FB615" s="22"/>
      <c r="FC615" s="22"/>
      <c r="FD615" s="22"/>
      <c r="FE615" s="22"/>
      <c r="FF615" s="22"/>
      <c r="FG615" s="126"/>
      <c r="FM615" s="99"/>
    </row>
    <row r="616" spans="2:169" s="12" customFormat="1" ht="17.55" customHeight="1">
      <c r="B616" s="22"/>
      <c r="E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  <c r="DC616" s="22"/>
      <c r="DD616" s="22"/>
      <c r="DE616" s="22"/>
      <c r="DF616" s="22"/>
      <c r="DG616" s="22"/>
      <c r="DH616" s="22"/>
      <c r="DI616" s="22"/>
      <c r="DJ616" s="22"/>
      <c r="DK616" s="22"/>
      <c r="DL616" s="22"/>
      <c r="DM616" s="22"/>
      <c r="DN616" s="22"/>
      <c r="DO616" s="22"/>
      <c r="DP616" s="22"/>
      <c r="DQ616" s="22"/>
      <c r="DR616" s="22"/>
      <c r="DS616" s="22"/>
      <c r="DT616" s="22"/>
      <c r="DU616" s="22"/>
      <c r="DV616" s="22"/>
      <c r="DW616" s="22"/>
      <c r="DX616" s="22"/>
      <c r="DY616" s="22"/>
      <c r="DZ616" s="22"/>
      <c r="EA616" s="22"/>
      <c r="EB616" s="22"/>
      <c r="EC616" s="22"/>
      <c r="ED616" s="22"/>
      <c r="EE616" s="22"/>
      <c r="EF616" s="22"/>
      <c r="EG616" s="22"/>
      <c r="EH616" s="22"/>
      <c r="EI616" s="22"/>
      <c r="EJ616" s="22"/>
      <c r="EK616" s="22"/>
      <c r="EL616" s="22"/>
      <c r="EM616" s="22"/>
      <c r="EN616" s="22"/>
      <c r="EO616" s="22"/>
      <c r="EP616" s="22"/>
      <c r="EQ616" s="22"/>
      <c r="ER616" s="22"/>
      <c r="ES616" s="22"/>
      <c r="ET616" s="22"/>
      <c r="EU616" s="22"/>
      <c r="EV616" s="22"/>
      <c r="EW616" s="22"/>
      <c r="EX616" s="22"/>
      <c r="EY616" s="22"/>
      <c r="EZ616" s="22"/>
      <c r="FA616" s="22"/>
      <c r="FB616" s="22"/>
      <c r="FC616" s="22"/>
      <c r="FD616" s="22"/>
      <c r="FE616" s="22"/>
      <c r="FF616" s="22"/>
      <c r="FG616" s="126"/>
      <c r="FM616" s="99"/>
    </row>
    <row r="617" spans="2:169" s="12" customFormat="1" ht="17.55" customHeight="1">
      <c r="B617" s="22"/>
      <c r="E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  <c r="DC617" s="22"/>
      <c r="DD617" s="22"/>
      <c r="DE617" s="22"/>
      <c r="DF617" s="22"/>
      <c r="DG617" s="22"/>
      <c r="DH617" s="22"/>
      <c r="DI617" s="22"/>
      <c r="DJ617" s="22"/>
      <c r="DK617" s="22"/>
      <c r="DL617" s="22"/>
      <c r="DM617" s="22"/>
      <c r="DN617" s="22"/>
      <c r="DO617" s="22"/>
      <c r="DP617" s="22"/>
      <c r="DQ617" s="22"/>
      <c r="DR617" s="22"/>
      <c r="DS617" s="22"/>
      <c r="DT617" s="22"/>
      <c r="DU617" s="22"/>
      <c r="DV617" s="22"/>
      <c r="DW617" s="22"/>
      <c r="DX617" s="22"/>
      <c r="DY617" s="22"/>
      <c r="DZ617" s="22"/>
      <c r="EA617" s="22"/>
      <c r="EB617" s="22"/>
      <c r="EC617" s="22"/>
      <c r="ED617" s="22"/>
      <c r="EE617" s="22"/>
      <c r="EF617" s="22"/>
      <c r="EG617" s="22"/>
      <c r="EH617" s="22"/>
      <c r="EI617" s="22"/>
      <c r="EJ617" s="22"/>
      <c r="EK617" s="22"/>
      <c r="EL617" s="22"/>
      <c r="EM617" s="22"/>
      <c r="EN617" s="22"/>
      <c r="EO617" s="22"/>
      <c r="EP617" s="22"/>
      <c r="EQ617" s="22"/>
      <c r="ER617" s="22"/>
      <c r="ES617" s="22"/>
      <c r="ET617" s="22"/>
      <c r="EU617" s="22"/>
      <c r="EV617" s="22"/>
      <c r="EW617" s="22"/>
      <c r="EX617" s="22"/>
      <c r="EY617" s="22"/>
      <c r="EZ617" s="22"/>
      <c r="FA617" s="22"/>
      <c r="FB617" s="22"/>
      <c r="FC617" s="22"/>
      <c r="FD617" s="22"/>
      <c r="FE617" s="22"/>
      <c r="FF617" s="22"/>
      <c r="FG617" s="126"/>
      <c r="FM617" s="99"/>
    </row>
    <row r="618" spans="2:169" s="12" customFormat="1" ht="17.55" customHeight="1">
      <c r="B618" s="22"/>
      <c r="E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  <c r="DC618" s="22"/>
      <c r="DD618" s="22"/>
      <c r="DE618" s="22"/>
      <c r="DF618" s="22"/>
      <c r="DG618" s="22"/>
      <c r="DH618" s="22"/>
      <c r="DI618" s="22"/>
      <c r="DJ618" s="22"/>
      <c r="DK618" s="22"/>
      <c r="DL618" s="22"/>
      <c r="DM618" s="22"/>
      <c r="DN618" s="22"/>
      <c r="DO618" s="22"/>
      <c r="DP618" s="22"/>
      <c r="DQ618" s="22"/>
      <c r="DR618" s="22"/>
      <c r="DS618" s="22"/>
      <c r="DT618" s="22"/>
      <c r="DU618" s="22"/>
      <c r="DV618" s="22"/>
      <c r="DW618" s="22"/>
      <c r="DX618" s="22"/>
      <c r="DY618" s="22"/>
      <c r="DZ618" s="22"/>
      <c r="EA618" s="22"/>
      <c r="EB618" s="22"/>
      <c r="EC618" s="22"/>
      <c r="ED618" s="22"/>
      <c r="EE618" s="22"/>
      <c r="EF618" s="22"/>
      <c r="EG618" s="22"/>
      <c r="EH618" s="22"/>
      <c r="EI618" s="22"/>
      <c r="EJ618" s="22"/>
      <c r="EK618" s="22"/>
      <c r="EL618" s="22"/>
      <c r="EM618" s="22"/>
      <c r="EN618" s="22"/>
      <c r="EO618" s="22"/>
      <c r="EP618" s="22"/>
      <c r="EQ618" s="22"/>
      <c r="ER618" s="22"/>
      <c r="ES618" s="22"/>
      <c r="ET618" s="22"/>
      <c r="EU618" s="22"/>
      <c r="EV618" s="22"/>
      <c r="EW618" s="22"/>
      <c r="EX618" s="22"/>
      <c r="EY618" s="22"/>
      <c r="EZ618" s="22"/>
      <c r="FA618" s="22"/>
      <c r="FB618" s="22"/>
      <c r="FC618" s="22"/>
      <c r="FD618" s="22"/>
      <c r="FE618" s="22"/>
      <c r="FF618" s="22"/>
      <c r="FG618" s="126"/>
      <c r="FM618" s="99"/>
    </row>
    <row r="619" spans="2:169" s="12" customFormat="1" ht="17.55" customHeight="1">
      <c r="B619" s="22"/>
      <c r="E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  <c r="DC619" s="22"/>
      <c r="DD619" s="22"/>
      <c r="DE619" s="22"/>
      <c r="DF619" s="22"/>
      <c r="DG619" s="22"/>
      <c r="DH619" s="22"/>
      <c r="DI619" s="22"/>
      <c r="DJ619" s="22"/>
      <c r="DK619" s="22"/>
      <c r="DL619" s="22"/>
      <c r="DM619" s="22"/>
      <c r="DN619" s="22"/>
      <c r="DO619" s="22"/>
      <c r="DP619" s="22"/>
      <c r="DQ619" s="22"/>
      <c r="DR619" s="22"/>
      <c r="DS619" s="22"/>
      <c r="DT619" s="22"/>
      <c r="DU619" s="22"/>
      <c r="DV619" s="22"/>
      <c r="DW619" s="22"/>
      <c r="DX619" s="22"/>
      <c r="DY619" s="22"/>
      <c r="DZ619" s="22"/>
      <c r="EA619" s="22"/>
      <c r="EB619" s="22"/>
      <c r="EC619" s="22"/>
      <c r="ED619" s="22"/>
      <c r="EE619" s="22"/>
      <c r="EF619" s="22"/>
      <c r="EG619" s="22"/>
      <c r="EH619" s="22"/>
      <c r="EI619" s="22"/>
      <c r="EJ619" s="22"/>
      <c r="EK619" s="22"/>
      <c r="EL619" s="22"/>
      <c r="EM619" s="22"/>
      <c r="EN619" s="22"/>
      <c r="EO619" s="22"/>
      <c r="EP619" s="22"/>
      <c r="EQ619" s="22"/>
      <c r="ER619" s="22"/>
      <c r="ES619" s="22"/>
      <c r="ET619" s="22"/>
      <c r="EU619" s="22"/>
      <c r="EV619" s="22"/>
      <c r="EW619" s="22"/>
      <c r="EX619" s="22"/>
      <c r="EY619" s="22"/>
      <c r="EZ619" s="22"/>
      <c r="FA619" s="22"/>
      <c r="FB619" s="22"/>
      <c r="FC619" s="22"/>
      <c r="FD619" s="22"/>
      <c r="FE619" s="22"/>
      <c r="FF619" s="22"/>
      <c r="FG619" s="126"/>
      <c r="FM619" s="99"/>
    </row>
    <row r="620" spans="2:169" s="12" customFormat="1" ht="17.55" customHeight="1">
      <c r="B620" s="22"/>
      <c r="E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  <c r="DC620" s="22"/>
      <c r="DD620" s="22"/>
      <c r="DE620" s="22"/>
      <c r="DF620" s="22"/>
      <c r="DG620" s="22"/>
      <c r="DH620" s="22"/>
      <c r="DI620" s="22"/>
      <c r="DJ620" s="22"/>
      <c r="DK620" s="22"/>
      <c r="DL620" s="22"/>
      <c r="DM620" s="22"/>
      <c r="DN620" s="22"/>
      <c r="DO620" s="22"/>
      <c r="DP620" s="22"/>
      <c r="DQ620" s="22"/>
      <c r="DR620" s="22"/>
      <c r="DS620" s="22"/>
      <c r="DT620" s="22"/>
      <c r="DU620" s="22"/>
      <c r="DV620" s="22"/>
      <c r="DW620" s="22"/>
      <c r="DX620" s="22"/>
      <c r="DY620" s="22"/>
      <c r="DZ620" s="22"/>
      <c r="EA620" s="22"/>
      <c r="EB620" s="22"/>
      <c r="EC620" s="22"/>
      <c r="ED620" s="22"/>
      <c r="EE620" s="22"/>
      <c r="EF620" s="22"/>
      <c r="EG620" s="22"/>
      <c r="EH620" s="22"/>
      <c r="EI620" s="22"/>
      <c r="EJ620" s="22"/>
      <c r="EK620" s="22"/>
      <c r="EL620" s="22"/>
      <c r="EM620" s="22"/>
      <c r="EN620" s="22"/>
      <c r="EO620" s="22"/>
      <c r="EP620" s="22"/>
      <c r="EQ620" s="22"/>
      <c r="ER620" s="22"/>
      <c r="ES620" s="22"/>
      <c r="ET620" s="22"/>
      <c r="EU620" s="22"/>
      <c r="EV620" s="22"/>
      <c r="EW620" s="22"/>
      <c r="EX620" s="22"/>
      <c r="EY620" s="22"/>
      <c r="EZ620" s="22"/>
      <c r="FA620" s="22"/>
      <c r="FB620" s="22"/>
      <c r="FC620" s="22"/>
      <c r="FD620" s="22"/>
      <c r="FE620" s="22"/>
      <c r="FF620" s="22"/>
      <c r="FG620" s="126"/>
      <c r="FM620" s="99"/>
    </row>
    <row r="621" spans="2:169" s="12" customFormat="1" ht="17.55" customHeight="1">
      <c r="B621" s="22"/>
      <c r="E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  <c r="DC621" s="22"/>
      <c r="DD621" s="22"/>
      <c r="DE621" s="22"/>
      <c r="DF621" s="22"/>
      <c r="DG621" s="22"/>
      <c r="DH621" s="22"/>
      <c r="DI621" s="22"/>
      <c r="DJ621" s="22"/>
      <c r="DK621" s="22"/>
      <c r="DL621" s="22"/>
      <c r="DM621" s="22"/>
      <c r="DN621" s="22"/>
      <c r="DO621" s="22"/>
      <c r="DP621" s="22"/>
      <c r="DQ621" s="22"/>
      <c r="DR621" s="22"/>
      <c r="DS621" s="22"/>
      <c r="DT621" s="22"/>
      <c r="DU621" s="22"/>
      <c r="DV621" s="22"/>
      <c r="DW621" s="22"/>
      <c r="DX621" s="22"/>
      <c r="DY621" s="22"/>
      <c r="DZ621" s="22"/>
      <c r="EA621" s="22"/>
      <c r="EB621" s="22"/>
      <c r="EC621" s="22"/>
      <c r="ED621" s="22"/>
      <c r="EE621" s="22"/>
      <c r="EF621" s="22"/>
      <c r="EG621" s="22"/>
      <c r="EH621" s="22"/>
      <c r="EI621" s="22"/>
      <c r="EJ621" s="22"/>
      <c r="EK621" s="22"/>
      <c r="EL621" s="22"/>
      <c r="EM621" s="22"/>
      <c r="EN621" s="22"/>
      <c r="EO621" s="22"/>
      <c r="EP621" s="22"/>
      <c r="EQ621" s="22"/>
      <c r="ER621" s="22"/>
      <c r="ES621" s="22"/>
      <c r="ET621" s="22"/>
      <c r="EU621" s="22"/>
      <c r="EV621" s="22"/>
      <c r="EW621" s="22"/>
      <c r="EX621" s="22"/>
      <c r="EY621" s="22"/>
      <c r="EZ621" s="22"/>
      <c r="FA621" s="22"/>
      <c r="FB621" s="22"/>
      <c r="FC621" s="22"/>
      <c r="FD621" s="22"/>
      <c r="FE621" s="22"/>
      <c r="FF621" s="22"/>
      <c r="FG621" s="126"/>
      <c r="FM621" s="99"/>
    </row>
    <row r="622" spans="2:169" s="12" customFormat="1" ht="17.55" customHeight="1">
      <c r="B622" s="22"/>
      <c r="E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  <c r="DC622" s="22"/>
      <c r="DD622" s="22"/>
      <c r="DE622" s="22"/>
      <c r="DF622" s="22"/>
      <c r="DG622" s="22"/>
      <c r="DH622" s="22"/>
      <c r="DI622" s="22"/>
      <c r="DJ622" s="22"/>
      <c r="DK622" s="22"/>
      <c r="DL622" s="22"/>
      <c r="DM622" s="22"/>
      <c r="DN622" s="22"/>
      <c r="DO622" s="22"/>
      <c r="DP622" s="22"/>
      <c r="DQ622" s="22"/>
      <c r="DR622" s="22"/>
      <c r="DS622" s="22"/>
      <c r="DT622" s="22"/>
      <c r="DU622" s="22"/>
      <c r="DV622" s="22"/>
      <c r="DW622" s="22"/>
      <c r="DX622" s="22"/>
      <c r="DY622" s="22"/>
      <c r="DZ622" s="22"/>
      <c r="EA622" s="22"/>
      <c r="EB622" s="22"/>
      <c r="EC622" s="22"/>
      <c r="ED622" s="22"/>
      <c r="EE622" s="22"/>
      <c r="EF622" s="22"/>
      <c r="EG622" s="22"/>
      <c r="EH622" s="22"/>
      <c r="EI622" s="22"/>
      <c r="EJ622" s="22"/>
      <c r="EK622" s="22"/>
      <c r="EL622" s="22"/>
      <c r="EM622" s="22"/>
      <c r="EN622" s="22"/>
      <c r="EO622" s="22"/>
      <c r="EP622" s="22"/>
      <c r="EQ622" s="22"/>
      <c r="ER622" s="22"/>
      <c r="ES622" s="22"/>
      <c r="ET622" s="22"/>
      <c r="EU622" s="22"/>
      <c r="EV622" s="22"/>
      <c r="EW622" s="22"/>
      <c r="EX622" s="22"/>
      <c r="EY622" s="22"/>
      <c r="EZ622" s="22"/>
      <c r="FA622" s="22"/>
      <c r="FB622" s="22"/>
      <c r="FC622" s="22"/>
      <c r="FD622" s="22"/>
      <c r="FE622" s="22"/>
      <c r="FF622" s="22"/>
      <c r="FG622" s="126"/>
      <c r="FM622" s="99"/>
    </row>
    <row r="623" spans="2:169" s="12" customFormat="1" ht="17.55" customHeight="1">
      <c r="B623" s="22"/>
      <c r="E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  <c r="DC623" s="22"/>
      <c r="DD623" s="22"/>
      <c r="DE623" s="22"/>
      <c r="DF623" s="22"/>
      <c r="DG623" s="22"/>
      <c r="DH623" s="22"/>
      <c r="DI623" s="22"/>
      <c r="DJ623" s="22"/>
      <c r="DK623" s="22"/>
      <c r="DL623" s="22"/>
      <c r="DM623" s="22"/>
      <c r="DN623" s="22"/>
      <c r="DO623" s="22"/>
      <c r="DP623" s="22"/>
      <c r="DQ623" s="22"/>
      <c r="DR623" s="22"/>
      <c r="DS623" s="22"/>
      <c r="DT623" s="22"/>
      <c r="DU623" s="22"/>
      <c r="DV623" s="22"/>
      <c r="DW623" s="22"/>
      <c r="DX623" s="22"/>
      <c r="DY623" s="22"/>
      <c r="DZ623" s="22"/>
      <c r="EA623" s="22"/>
      <c r="EB623" s="22"/>
      <c r="EC623" s="22"/>
      <c r="ED623" s="22"/>
      <c r="EE623" s="22"/>
      <c r="EF623" s="22"/>
      <c r="EG623" s="22"/>
      <c r="EH623" s="22"/>
      <c r="EI623" s="22"/>
      <c r="EJ623" s="22"/>
      <c r="EK623" s="22"/>
      <c r="EL623" s="22"/>
      <c r="EM623" s="22"/>
      <c r="EN623" s="22"/>
      <c r="EO623" s="22"/>
      <c r="EP623" s="22"/>
      <c r="EQ623" s="22"/>
      <c r="ER623" s="22"/>
      <c r="ES623" s="22"/>
      <c r="ET623" s="22"/>
      <c r="EU623" s="22"/>
      <c r="EV623" s="22"/>
      <c r="EW623" s="22"/>
      <c r="EX623" s="22"/>
      <c r="EY623" s="22"/>
      <c r="EZ623" s="22"/>
      <c r="FA623" s="22"/>
      <c r="FB623" s="22"/>
      <c r="FC623" s="22"/>
      <c r="FD623" s="22"/>
      <c r="FE623" s="22"/>
      <c r="FF623" s="22"/>
      <c r="FG623" s="126"/>
      <c r="FM623" s="99"/>
    </row>
    <row r="624" spans="2:169" s="12" customFormat="1" ht="17.55" customHeight="1">
      <c r="B624" s="22"/>
      <c r="E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2"/>
      <c r="DN624" s="22"/>
      <c r="DO624" s="22"/>
      <c r="DP624" s="22"/>
      <c r="DQ624" s="22"/>
      <c r="DR624" s="22"/>
      <c r="DS624" s="22"/>
      <c r="DT624" s="22"/>
      <c r="DU624" s="22"/>
      <c r="DV624" s="22"/>
      <c r="DW624" s="22"/>
      <c r="DX624" s="22"/>
      <c r="DY624" s="22"/>
      <c r="DZ624" s="22"/>
      <c r="EA624" s="22"/>
      <c r="EB624" s="22"/>
      <c r="EC624" s="22"/>
      <c r="ED624" s="22"/>
      <c r="EE624" s="22"/>
      <c r="EF624" s="22"/>
      <c r="EG624" s="22"/>
      <c r="EH624" s="22"/>
      <c r="EI624" s="22"/>
      <c r="EJ624" s="22"/>
      <c r="EK624" s="22"/>
      <c r="EL624" s="22"/>
      <c r="EM624" s="22"/>
      <c r="EN624" s="22"/>
      <c r="EO624" s="22"/>
      <c r="EP624" s="22"/>
      <c r="EQ624" s="22"/>
      <c r="ER624" s="22"/>
      <c r="ES624" s="22"/>
      <c r="ET624" s="22"/>
      <c r="EU624" s="22"/>
      <c r="EV624" s="22"/>
      <c r="EW624" s="22"/>
      <c r="EX624" s="22"/>
      <c r="EY624" s="22"/>
      <c r="EZ624" s="22"/>
      <c r="FA624" s="22"/>
      <c r="FB624" s="22"/>
      <c r="FC624" s="22"/>
      <c r="FD624" s="22"/>
      <c r="FE624" s="22"/>
      <c r="FF624" s="22"/>
      <c r="FG624" s="126"/>
      <c r="FM624" s="99"/>
    </row>
    <row r="625" spans="2:169" s="12" customFormat="1" ht="17.55" customHeight="1">
      <c r="B625" s="22"/>
      <c r="E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  <c r="DC625" s="22"/>
      <c r="DD625" s="22"/>
      <c r="DE625" s="22"/>
      <c r="DF625" s="22"/>
      <c r="DG625" s="22"/>
      <c r="DH625" s="22"/>
      <c r="DI625" s="22"/>
      <c r="DJ625" s="22"/>
      <c r="DK625" s="22"/>
      <c r="DL625" s="22"/>
      <c r="DM625" s="22"/>
      <c r="DN625" s="22"/>
      <c r="DO625" s="22"/>
      <c r="DP625" s="22"/>
      <c r="DQ625" s="22"/>
      <c r="DR625" s="22"/>
      <c r="DS625" s="22"/>
      <c r="DT625" s="22"/>
      <c r="DU625" s="22"/>
      <c r="DV625" s="22"/>
      <c r="DW625" s="22"/>
      <c r="DX625" s="22"/>
      <c r="DY625" s="22"/>
      <c r="DZ625" s="22"/>
      <c r="EA625" s="22"/>
      <c r="EB625" s="22"/>
      <c r="EC625" s="22"/>
      <c r="ED625" s="22"/>
      <c r="EE625" s="22"/>
      <c r="EF625" s="22"/>
      <c r="EG625" s="22"/>
      <c r="EH625" s="22"/>
      <c r="EI625" s="22"/>
      <c r="EJ625" s="22"/>
      <c r="EK625" s="22"/>
      <c r="EL625" s="22"/>
      <c r="EM625" s="22"/>
      <c r="EN625" s="22"/>
      <c r="EO625" s="22"/>
      <c r="EP625" s="22"/>
      <c r="EQ625" s="22"/>
      <c r="ER625" s="22"/>
      <c r="ES625" s="22"/>
      <c r="ET625" s="22"/>
      <c r="EU625" s="22"/>
      <c r="EV625" s="22"/>
      <c r="EW625" s="22"/>
      <c r="EX625" s="22"/>
      <c r="EY625" s="22"/>
      <c r="EZ625" s="22"/>
      <c r="FA625" s="22"/>
      <c r="FB625" s="22"/>
      <c r="FC625" s="22"/>
      <c r="FD625" s="22"/>
      <c r="FE625" s="22"/>
      <c r="FF625" s="22"/>
      <c r="FG625" s="126"/>
      <c r="FM625" s="99"/>
    </row>
    <row r="626" spans="2:169" s="12" customFormat="1" ht="17.55" customHeight="1">
      <c r="B626" s="22"/>
      <c r="E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  <c r="DC626" s="22"/>
      <c r="DD626" s="22"/>
      <c r="DE626" s="22"/>
      <c r="DF626" s="22"/>
      <c r="DG626" s="22"/>
      <c r="DH626" s="22"/>
      <c r="DI626" s="22"/>
      <c r="DJ626" s="22"/>
      <c r="DK626" s="22"/>
      <c r="DL626" s="22"/>
      <c r="DM626" s="22"/>
      <c r="DN626" s="22"/>
      <c r="DO626" s="22"/>
      <c r="DP626" s="22"/>
      <c r="DQ626" s="22"/>
      <c r="DR626" s="22"/>
      <c r="DS626" s="22"/>
      <c r="DT626" s="22"/>
      <c r="DU626" s="22"/>
      <c r="DV626" s="22"/>
      <c r="DW626" s="22"/>
      <c r="DX626" s="22"/>
      <c r="DY626" s="22"/>
      <c r="DZ626" s="22"/>
      <c r="EA626" s="22"/>
      <c r="EB626" s="22"/>
      <c r="EC626" s="22"/>
      <c r="ED626" s="22"/>
      <c r="EE626" s="22"/>
      <c r="EF626" s="22"/>
      <c r="EG626" s="22"/>
      <c r="EH626" s="22"/>
      <c r="EI626" s="22"/>
      <c r="EJ626" s="22"/>
      <c r="EK626" s="22"/>
      <c r="EL626" s="22"/>
      <c r="EM626" s="22"/>
      <c r="EN626" s="22"/>
      <c r="EO626" s="22"/>
      <c r="EP626" s="22"/>
      <c r="EQ626" s="22"/>
      <c r="ER626" s="22"/>
      <c r="ES626" s="22"/>
      <c r="ET626" s="22"/>
      <c r="EU626" s="22"/>
      <c r="EV626" s="22"/>
      <c r="EW626" s="22"/>
      <c r="EX626" s="22"/>
      <c r="EY626" s="22"/>
      <c r="EZ626" s="22"/>
      <c r="FA626" s="22"/>
      <c r="FB626" s="22"/>
      <c r="FC626" s="22"/>
      <c r="FD626" s="22"/>
      <c r="FE626" s="22"/>
      <c r="FF626" s="22"/>
      <c r="FG626" s="126"/>
      <c r="FM626" s="99"/>
    </row>
    <row r="627" spans="2:169" s="12" customFormat="1" ht="17.55" customHeight="1">
      <c r="B627" s="22"/>
      <c r="E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  <c r="DC627" s="22"/>
      <c r="DD627" s="22"/>
      <c r="DE627" s="22"/>
      <c r="DF627" s="22"/>
      <c r="DG627" s="22"/>
      <c r="DH627" s="22"/>
      <c r="DI627" s="22"/>
      <c r="DJ627" s="22"/>
      <c r="DK627" s="22"/>
      <c r="DL627" s="22"/>
      <c r="DM627" s="22"/>
      <c r="DN627" s="22"/>
      <c r="DO627" s="22"/>
      <c r="DP627" s="22"/>
      <c r="DQ627" s="22"/>
      <c r="DR627" s="22"/>
      <c r="DS627" s="22"/>
      <c r="DT627" s="22"/>
      <c r="DU627" s="22"/>
      <c r="DV627" s="22"/>
      <c r="DW627" s="22"/>
      <c r="DX627" s="22"/>
      <c r="DY627" s="22"/>
      <c r="DZ627" s="22"/>
      <c r="EA627" s="22"/>
      <c r="EB627" s="22"/>
      <c r="EC627" s="22"/>
      <c r="ED627" s="22"/>
      <c r="EE627" s="22"/>
      <c r="EF627" s="22"/>
      <c r="EG627" s="22"/>
      <c r="EH627" s="22"/>
      <c r="EI627" s="22"/>
      <c r="EJ627" s="22"/>
      <c r="EK627" s="22"/>
      <c r="EL627" s="22"/>
      <c r="EM627" s="22"/>
      <c r="EN627" s="22"/>
      <c r="EO627" s="22"/>
      <c r="EP627" s="22"/>
      <c r="EQ627" s="22"/>
      <c r="ER627" s="22"/>
      <c r="ES627" s="22"/>
      <c r="ET627" s="22"/>
      <c r="EU627" s="22"/>
      <c r="EV627" s="22"/>
      <c r="EW627" s="22"/>
      <c r="EX627" s="22"/>
      <c r="EY627" s="22"/>
      <c r="EZ627" s="22"/>
      <c r="FA627" s="22"/>
      <c r="FB627" s="22"/>
      <c r="FC627" s="22"/>
      <c r="FD627" s="22"/>
      <c r="FE627" s="22"/>
      <c r="FF627" s="22"/>
      <c r="FG627" s="126"/>
      <c r="FM627" s="99"/>
    </row>
    <row r="628" spans="2:169" s="12" customFormat="1" ht="17.55" customHeight="1">
      <c r="B628" s="22"/>
      <c r="E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  <c r="DC628" s="22"/>
      <c r="DD628" s="22"/>
      <c r="DE628" s="22"/>
      <c r="DF628" s="22"/>
      <c r="DG628" s="22"/>
      <c r="DH628" s="22"/>
      <c r="DI628" s="22"/>
      <c r="DJ628" s="22"/>
      <c r="DK628" s="22"/>
      <c r="DL628" s="22"/>
      <c r="DM628" s="22"/>
      <c r="DN628" s="22"/>
      <c r="DO628" s="22"/>
      <c r="DP628" s="22"/>
      <c r="DQ628" s="22"/>
      <c r="DR628" s="22"/>
      <c r="DS628" s="22"/>
      <c r="DT628" s="22"/>
      <c r="DU628" s="22"/>
      <c r="DV628" s="22"/>
      <c r="DW628" s="22"/>
      <c r="DX628" s="22"/>
      <c r="DY628" s="22"/>
      <c r="DZ628" s="22"/>
      <c r="EA628" s="22"/>
      <c r="EB628" s="22"/>
      <c r="EC628" s="22"/>
      <c r="ED628" s="22"/>
      <c r="EE628" s="22"/>
      <c r="EF628" s="22"/>
      <c r="EG628" s="22"/>
      <c r="EH628" s="22"/>
      <c r="EI628" s="22"/>
      <c r="EJ628" s="22"/>
      <c r="EK628" s="22"/>
      <c r="EL628" s="22"/>
      <c r="EM628" s="22"/>
      <c r="EN628" s="22"/>
      <c r="EO628" s="22"/>
      <c r="EP628" s="22"/>
      <c r="EQ628" s="22"/>
      <c r="ER628" s="22"/>
      <c r="ES628" s="22"/>
      <c r="ET628" s="22"/>
      <c r="EU628" s="22"/>
      <c r="EV628" s="22"/>
      <c r="EW628" s="22"/>
      <c r="EX628" s="22"/>
      <c r="EY628" s="22"/>
      <c r="EZ628" s="22"/>
      <c r="FA628" s="22"/>
      <c r="FB628" s="22"/>
      <c r="FC628" s="22"/>
      <c r="FD628" s="22"/>
      <c r="FE628" s="22"/>
      <c r="FF628" s="22"/>
      <c r="FG628" s="126"/>
      <c r="FM628" s="99"/>
    </row>
    <row r="629" spans="2:169" s="12" customFormat="1" ht="17.55" customHeight="1">
      <c r="B629" s="22"/>
      <c r="E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  <c r="DC629" s="22"/>
      <c r="DD629" s="22"/>
      <c r="DE629" s="22"/>
      <c r="DF629" s="22"/>
      <c r="DG629" s="22"/>
      <c r="DH629" s="22"/>
      <c r="DI629" s="22"/>
      <c r="DJ629" s="22"/>
      <c r="DK629" s="22"/>
      <c r="DL629" s="22"/>
      <c r="DM629" s="22"/>
      <c r="DN629" s="22"/>
      <c r="DO629" s="22"/>
      <c r="DP629" s="22"/>
      <c r="DQ629" s="22"/>
      <c r="DR629" s="22"/>
      <c r="DS629" s="22"/>
      <c r="DT629" s="22"/>
      <c r="DU629" s="22"/>
      <c r="DV629" s="22"/>
      <c r="DW629" s="22"/>
      <c r="DX629" s="22"/>
      <c r="DY629" s="22"/>
      <c r="DZ629" s="22"/>
      <c r="EA629" s="22"/>
      <c r="EB629" s="22"/>
      <c r="EC629" s="22"/>
      <c r="ED629" s="22"/>
      <c r="EE629" s="22"/>
      <c r="EF629" s="22"/>
      <c r="EG629" s="22"/>
      <c r="EH629" s="22"/>
      <c r="EI629" s="22"/>
      <c r="EJ629" s="22"/>
      <c r="EK629" s="22"/>
      <c r="EL629" s="22"/>
      <c r="EM629" s="22"/>
      <c r="EN629" s="22"/>
      <c r="EO629" s="22"/>
      <c r="EP629" s="22"/>
      <c r="EQ629" s="22"/>
      <c r="ER629" s="22"/>
      <c r="ES629" s="22"/>
      <c r="ET629" s="22"/>
      <c r="EU629" s="22"/>
      <c r="EV629" s="22"/>
      <c r="EW629" s="22"/>
      <c r="EX629" s="22"/>
      <c r="EY629" s="22"/>
      <c r="EZ629" s="22"/>
      <c r="FA629" s="22"/>
      <c r="FB629" s="22"/>
      <c r="FC629" s="22"/>
      <c r="FD629" s="22"/>
      <c r="FE629" s="22"/>
      <c r="FF629" s="22"/>
      <c r="FG629" s="126"/>
      <c r="FM629" s="99"/>
    </row>
    <row r="630" spans="2:169" s="12" customFormat="1" ht="17.55" customHeight="1">
      <c r="B630" s="22"/>
      <c r="E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  <c r="DC630" s="22"/>
      <c r="DD630" s="22"/>
      <c r="DE630" s="22"/>
      <c r="DF630" s="22"/>
      <c r="DG630" s="22"/>
      <c r="DH630" s="22"/>
      <c r="DI630" s="22"/>
      <c r="DJ630" s="22"/>
      <c r="DK630" s="22"/>
      <c r="DL630" s="22"/>
      <c r="DM630" s="22"/>
      <c r="DN630" s="22"/>
      <c r="DO630" s="22"/>
      <c r="DP630" s="22"/>
      <c r="DQ630" s="22"/>
      <c r="DR630" s="22"/>
      <c r="DS630" s="22"/>
      <c r="DT630" s="22"/>
      <c r="DU630" s="22"/>
      <c r="DV630" s="22"/>
      <c r="DW630" s="22"/>
      <c r="DX630" s="22"/>
      <c r="DY630" s="22"/>
      <c r="DZ630" s="22"/>
      <c r="EA630" s="22"/>
      <c r="EB630" s="22"/>
      <c r="EC630" s="22"/>
      <c r="ED630" s="22"/>
      <c r="EE630" s="22"/>
      <c r="EF630" s="22"/>
      <c r="EG630" s="22"/>
      <c r="EH630" s="22"/>
      <c r="EI630" s="22"/>
      <c r="EJ630" s="22"/>
      <c r="EK630" s="22"/>
      <c r="EL630" s="22"/>
      <c r="EM630" s="22"/>
      <c r="EN630" s="22"/>
      <c r="EO630" s="22"/>
      <c r="EP630" s="22"/>
      <c r="EQ630" s="22"/>
      <c r="ER630" s="22"/>
      <c r="ES630" s="22"/>
      <c r="ET630" s="22"/>
      <c r="EU630" s="22"/>
      <c r="EV630" s="22"/>
      <c r="EW630" s="22"/>
      <c r="EX630" s="22"/>
      <c r="EY630" s="22"/>
      <c r="EZ630" s="22"/>
      <c r="FA630" s="22"/>
      <c r="FB630" s="22"/>
      <c r="FC630" s="22"/>
      <c r="FD630" s="22"/>
      <c r="FE630" s="22"/>
      <c r="FF630" s="22"/>
      <c r="FG630" s="126"/>
      <c r="FM630" s="99"/>
    </row>
    <row r="631" spans="2:169" s="12" customFormat="1" ht="17.55" customHeight="1">
      <c r="B631" s="22"/>
      <c r="E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2"/>
      <c r="DN631" s="22"/>
      <c r="DO631" s="22"/>
      <c r="DP631" s="22"/>
      <c r="DQ631" s="22"/>
      <c r="DR631" s="22"/>
      <c r="DS631" s="22"/>
      <c r="DT631" s="22"/>
      <c r="DU631" s="22"/>
      <c r="DV631" s="22"/>
      <c r="DW631" s="22"/>
      <c r="DX631" s="22"/>
      <c r="DY631" s="22"/>
      <c r="DZ631" s="22"/>
      <c r="EA631" s="22"/>
      <c r="EB631" s="22"/>
      <c r="EC631" s="22"/>
      <c r="ED631" s="22"/>
      <c r="EE631" s="22"/>
      <c r="EF631" s="22"/>
      <c r="EG631" s="22"/>
      <c r="EH631" s="22"/>
      <c r="EI631" s="22"/>
      <c r="EJ631" s="22"/>
      <c r="EK631" s="2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  <c r="EW631" s="22"/>
      <c r="EX631" s="22"/>
      <c r="EY631" s="22"/>
      <c r="EZ631" s="22"/>
      <c r="FA631" s="22"/>
      <c r="FB631" s="22"/>
      <c r="FC631" s="22"/>
      <c r="FD631" s="22"/>
      <c r="FE631" s="22"/>
      <c r="FF631" s="22"/>
      <c r="FG631" s="126"/>
      <c r="FM631" s="99"/>
    </row>
    <row r="632" spans="2:169" s="12" customFormat="1" ht="17.55" customHeight="1">
      <c r="B632" s="22"/>
      <c r="E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2"/>
      <c r="DN632" s="22"/>
      <c r="DO632" s="22"/>
      <c r="DP632" s="22"/>
      <c r="DQ632" s="22"/>
      <c r="DR632" s="22"/>
      <c r="DS632" s="22"/>
      <c r="DT632" s="22"/>
      <c r="DU632" s="22"/>
      <c r="DV632" s="22"/>
      <c r="DW632" s="22"/>
      <c r="DX632" s="22"/>
      <c r="DY632" s="22"/>
      <c r="DZ632" s="22"/>
      <c r="EA632" s="22"/>
      <c r="EB632" s="22"/>
      <c r="EC632" s="22"/>
      <c r="ED632" s="22"/>
      <c r="EE632" s="22"/>
      <c r="EF632" s="22"/>
      <c r="EG632" s="22"/>
      <c r="EH632" s="22"/>
      <c r="EI632" s="22"/>
      <c r="EJ632" s="22"/>
      <c r="EK632" s="22"/>
      <c r="EL632" s="22"/>
      <c r="EM632" s="22"/>
      <c r="EN632" s="22"/>
      <c r="EO632" s="22"/>
      <c r="EP632" s="22"/>
      <c r="EQ632" s="22"/>
      <c r="ER632" s="22"/>
      <c r="ES632" s="22"/>
      <c r="ET632" s="22"/>
      <c r="EU632" s="22"/>
      <c r="EV632" s="22"/>
      <c r="EW632" s="22"/>
      <c r="EX632" s="22"/>
      <c r="EY632" s="22"/>
      <c r="EZ632" s="22"/>
      <c r="FA632" s="22"/>
      <c r="FB632" s="22"/>
      <c r="FC632" s="22"/>
      <c r="FD632" s="22"/>
      <c r="FE632" s="22"/>
      <c r="FF632" s="22"/>
      <c r="FG632" s="126"/>
      <c r="FM632" s="99"/>
    </row>
    <row r="633" spans="2:169" s="12" customFormat="1" ht="17.55" customHeight="1">
      <c r="B633" s="22"/>
      <c r="E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2"/>
      <c r="DN633" s="22"/>
      <c r="DO633" s="22"/>
      <c r="DP633" s="22"/>
      <c r="DQ633" s="22"/>
      <c r="DR633" s="22"/>
      <c r="DS633" s="22"/>
      <c r="DT633" s="22"/>
      <c r="DU633" s="22"/>
      <c r="DV633" s="22"/>
      <c r="DW633" s="22"/>
      <c r="DX633" s="22"/>
      <c r="DY633" s="22"/>
      <c r="DZ633" s="22"/>
      <c r="EA633" s="22"/>
      <c r="EB633" s="22"/>
      <c r="EC633" s="22"/>
      <c r="ED633" s="22"/>
      <c r="EE633" s="22"/>
      <c r="EF633" s="22"/>
      <c r="EG633" s="22"/>
      <c r="EH633" s="22"/>
      <c r="EI633" s="22"/>
      <c r="EJ633" s="22"/>
      <c r="EK633" s="22"/>
      <c r="EL633" s="22"/>
      <c r="EM633" s="22"/>
      <c r="EN633" s="22"/>
      <c r="EO633" s="22"/>
      <c r="EP633" s="22"/>
      <c r="EQ633" s="22"/>
      <c r="ER633" s="22"/>
      <c r="ES633" s="22"/>
      <c r="ET633" s="22"/>
      <c r="EU633" s="22"/>
      <c r="EV633" s="22"/>
      <c r="EW633" s="22"/>
      <c r="EX633" s="22"/>
      <c r="EY633" s="22"/>
      <c r="EZ633" s="22"/>
      <c r="FA633" s="22"/>
      <c r="FB633" s="22"/>
      <c r="FC633" s="22"/>
      <c r="FD633" s="22"/>
      <c r="FE633" s="22"/>
      <c r="FF633" s="22"/>
      <c r="FG633" s="126"/>
      <c r="FM633" s="99"/>
    </row>
    <row r="634" spans="2:169" s="12" customFormat="1" ht="17.55" customHeight="1">
      <c r="B634" s="22"/>
      <c r="E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2"/>
      <c r="DN634" s="22"/>
      <c r="DO634" s="22"/>
      <c r="DP634" s="22"/>
      <c r="DQ634" s="22"/>
      <c r="DR634" s="22"/>
      <c r="DS634" s="22"/>
      <c r="DT634" s="22"/>
      <c r="DU634" s="22"/>
      <c r="DV634" s="22"/>
      <c r="DW634" s="22"/>
      <c r="DX634" s="22"/>
      <c r="DY634" s="22"/>
      <c r="DZ634" s="22"/>
      <c r="EA634" s="22"/>
      <c r="EB634" s="22"/>
      <c r="EC634" s="22"/>
      <c r="ED634" s="22"/>
      <c r="EE634" s="22"/>
      <c r="EF634" s="22"/>
      <c r="EG634" s="22"/>
      <c r="EH634" s="22"/>
      <c r="EI634" s="22"/>
      <c r="EJ634" s="22"/>
      <c r="EK634" s="2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  <c r="EW634" s="22"/>
      <c r="EX634" s="22"/>
      <c r="EY634" s="22"/>
      <c r="EZ634" s="22"/>
      <c r="FA634" s="22"/>
      <c r="FB634" s="22"/>
      <c r="FC634" s="22"/>
      <c r="FD634" s="22"/>
      <c r="FE634" s="22"/>
      <c r="FF634" s="22"/>
      <c r="FG634" s="126"/>
      <c r="FM634" s="99"/>
    </row>
    <row r="635" spans="2:169" s="12" customFormat="1" ht="17.55" customHeight="1">
      <c r="B635" s="22"/>
      <c r="E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2"/>
      <c r="DN635" s="22"/>
      <c r="DO635" s="22"/>
      <c r="DP635" s="22"/>
      <c r="DQ635" s="22"/>
      <c r="DR635" s="22"/>
      <c r="DS635" s="22"/>
      <c r="DT635" s="22"/>
      <c r="DU635" s="22"/>
      <c r="DV635" s="22"/>
      <c r="DW635" s="22"/>
      <c r="DX635" s="22"/>
      <c r="DY635" s="22"/>
      <c r="DZ635" s="22"/>
      <c r="EA635" s="22"/>
      <c r="EB635" s="22"/>
      <c r="EC635" s="22"/>
      <c r="ED635" s="22"/>
      <c r="EE635" s="22"/>
      <c r="EF635" s="22"/>
      <c r="EG635" s="22"/>
      <c r="EH635" s="22"/>
      <c r="EI635" s="22"/>
      <c r="EJ635" s="22"/>
      <c r="EK635" s="2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  <c r="EW635" s="22"/>
      <c r="EX635" s="22"/>
      <c r="EY635" s="22"/>
      <c r="EZ635" s="22"/>
      <c r="FA635" s="22"/>
      <c r="FB635" s="22"/>
      <c r="FC635" s="22"/>
      <c r="FD635" s="22"/>
      <c r="FE635" s="22"/>
      <c r="FF635" s="22"/>
      <c r="FG635" s="126"/>
      <c r="FM635" s="99"/>
    </row>
    <row r="636" spans="2:169" s="12" customFormat="1" ht="17.55" customHeight="1">
      <c r="B636" s="22"/>
      <c r="E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2"/>
      <c r="DN636" s="22"/>
      <c r="DO636" s="22"/>
      <c r="DP636" s="22"/>
      <c r="DQ636" s="22"/>
      <c r="DR636" s="22"/>
      <c r="DS636" s="22"/>
      <c r="DT636" s="22"/>
      <c r="DU636" s="22"/>
      <c r="DV636" s="22"/>
      <c r="DW636" s="22"/>
      <c r="DX636" s="22"/>
      <c r="DY636" s="22"/>
      <c r="DZ636" s="22"/>
      <c r="EA636" s="22"/>
      <c r="EB636" s="22"/>
      <c r="EC636" s="22"/>
      <c r="ED636" s="22"/>
      <c r="EE636" s="22"/>
      <c r="EF636" s="22"/>
      <c r="EG636" s="22"/>
      <c r="EH636" s="22"/>
      <c r="EI636" s="22"/>
      <c r="EJ636" s="22"/>
      <c r="EK636" s="2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  <c r="EW636" s="22"/>
      <c r="EX636" s="22"/>
      <c r="EY636" s="22"/>
      <c r="EZ636" s="22"/>
      <c r="FA636" s="22"/>
      <c r="FB636" s="22"/>
      <c r="FC636" s="22"/>
      <c r="FD636" s="22"/>
      <c r="FE636" s="22"/>
      <c r="FF636" s="22"/>
      <c r="FG636" s="126"/>
      <c r="FM636" s="99"/>
    </row>
    <row r="637" spans="2:169" s="12" customFormat="1" ht="17.55" customHeight="1">
      <c r="B637" s="22"/>
      <c r="E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  <c r="EZ637" s="22"/>
      <c r="FA637" s="22"/>
      <c r="FB637" s="22"/>
      <c r="FC637" s="22"/>
      <c r="FD637" s="22"/>
      <c r="FE637" s="22"/>
      <c r="FF637" s="22"/>
      <c r="FG637" s="126"/>
      <c r="FM637" s="99"/>
    </row>
    <row r="638" spans="2:169" s="12" customFormat="1" ht="17.55" customHeight="1">
      <c r="B638" s="22"/>
      <c r="E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2"/>
      <c r="DN638" s="22"/>
      <c r="DO638" s="22"/>
      <c r="DP638" s="22"/>
      <c r="DQ638" s="22"/>
      <c r="DR638" s="22"/>
      <c r="DS638" s="22"/>
      <c r="DT638" s="22"/>
      <c r="DU638" s="22"/>
      <c r="DV638" s="22"/>
      <c r="DW638" s="22"/>
      <c r="DX638" s="22"/>
      <c r="DY638" s="22"/>
      <c r="DZ638" s="22"/>
      <c r="EA638" s="22"/>
      <c r="EB638" s="22"/>
      <c r="EC638" s="22"/>
      <c r="ED638" s="22"/>
      <c r="EE638" s="22"/>
      <c r="EF638" s="22"/>
      <c r="EG638" s="22"/>
      <c r="EH638" s="22"/>
      <c r="EI638" s="22"/>
      <c r="EJ638" s="22"/>
      <c r="EK638" s="2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  <c r="EW638" s="22"/>
      <c r="EX638" s="22"/>
      <c r="EY638" s="22"/>
      <c r="EZ638" s="22"/>
      <c r="FA638" s="22"/>
      <c r="FB638" s="22"/>
      <c r="FC638" s="22"/>
      <c r="FD638" s="22"/>
      <c r="FE638" s="22"/>
      <c r="FF638" s="22"/>
      <c r="FG638" s="126"/>
      <c r="FM638" s="99"/>
    </row>
    <row r="639" spans="2:169" s="12" customFormat="1">
      <c r="B639" s="22"/>
      <c r="E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  <c r="DC639" s="22"/>
      <c r="DD639" s="22"/>
      <c r="DE639" s="22"/>
      <c r="DF639" s="22"/>
      <c r="DG639" s="22"/>
      <c r="DH639" s="22"/>
      <c r="DI639" s="22"/>
      <c r="DJ639" s="22"/>
      <c r="DK639" s="22"/>
      <c r="DL639" s="22"/>
      <c r="DM639" s="22"/>
      <c r="DN639" s="22"/>
      <c r="DO639" s="22"/>
      <c r="DP639" s="22"/>
      <c r="DQ639" s="22"/>
      <c r="DR639" s="22"/>
      <c r="DS639" s="22"/>
      <c r="DT639" s="22"/>
      <c r="DU639" s="22"/>
      <c r="DV639" s="22"/>
      <c r="DW639" s="22"/>
      <c r="DX639" s="22"/>
      <c r="DY639" s="22"/>
      <c r="DZ639" s="22"/>
      <c r="EA639" s="22"/>
      <c r="EB639" s="22"/>
      <c r="EC639" s="22"/>
      <c r="ED639" s="22"/>
      <c r="EE639" s="22"/>
      <c r="EF639" s="22"/>
      <c r="EG639" s="22"/>
      <c r="EH639" s="22"/>
      <c r="EI639" s="22"/>
      <c r="EJ639" s="22"/>
      <c r="EK639" s="22"/>
      <c r="EL639" s="22"/>
      <c r="EM639" s="22"/>
      <c r="EN639" s="22"/>
      <c r="EO639" s="22"/>
      <c r="EP639" s="22"/>
      <c r="EQ639" s="22"/>
      <c r="ER639" s="22"/>
      <c r="ES639" s="22"/>
      <c r="ET639" s="22"/>
      <c r="EU639" s="22"/>
      <c r="EV639" s="22"/>
      <c r="EW639" s="22"/>
      <c r="EX639" s="22"/>
      <c r="EY639" s="22"/>
      <c r="EZ639" s="22"/>
      <c r="FA639" s="22"/>
      <c r="FB639" s="22"/>
      <c r="FC639" s="22"/>
      <c r="FD639" s="22"/>
      <c r="FE639" s="22"/>
      <c r="FF639" s="22"/>
      <c r="FG639" s="126"/>
      <c r="FM639" s="99"/>
    </row>
    <row r="640" spans="2:169" s="12" customFormat="1">
      <c r="B640" s="22"/>
      <c r="E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  <c r="DC640" s="22"/>
      <c r="DD640" s="22"/>
      <c r="DE640" s="22"/>
      <c r="DF640" s="22"/>
      <c r="DG640" s="22"/>
      <c r="DH640" s="22"/>
      <c r="DI640" s="22"/>
      <c r="DJ640" s="22"/>
      <c r="DK640" s="22"/>
      <c r="DL640" s="22"/>
      <c r="DM640" s="22"/>
      <c r="DN640" s="22"/>
      <c r="DO640" s="22"/>
      <c r="DP640" s="22"/>
      <c r="DQ640" s="22"/>
      <c r="DR640" s="22"/>
      <c r="DS640" s="22"/>
      <c r="DT640" s="22"/>
      <c r="DU640" s="22"/>
      <c r="DV640" s="22"/>
      <c r="DW640" s="22"/>
      <c r="DX640" s="22"/>
      <c r="DY640" s="22"/>
      <c r="DZ640" s="22"/>
      <c r="EA640" s="22"/>
      <c r="EB640" s="22"/>
      <c r="EC640" s="22"/>
      <c r="ED640" s="22"/>
      <c r="EE640" s="22"/>
      <c r="EF640" s="22"/>
      <c r="EG640" s="22"/>
      <c r="EH640" s="22"/>
      <c r="EI640" s="22"/>
      <c r="EJ640" s="22"/>
      <c r="EK640" s="22"/>
      <c r="EL640" s="22"/>
      <c r="EM640" s="22"/>
      <c r="EN640" s="22"/>
      <c r="EO640" s="22"/>
      <c r="EP640" s="22"/>
      <c r="EQ640" s="22"/>
      <c r="ER640" s="22"/>
      <c r="ES640" s="22"/>
      <c r="ET640" s="22"/>
      <c r="EU640" s="22"/>
      <c r="EV640" s="22"/>
      <c r="EW640" s="22"/>
      <c r="EX640" s="22"/>
      <c r="EY640" s="22"/>
      <c r="EZ640" s="22"/>
      <c r="FA640" s="22"/>
      <c r="FB640" s="22"/>
      <c r="FC640" s="22"/>
      <c r="FD640" s="22"/>
      <c r="FE640" s="22"/>
      <c r="FF640" s="22"/>
      <c r="FG640" s="126"/>
      <c r="FM640" s="99"/>
    </row>
    <row r="641" spans="2:169" s="12" customFormat="1">
      <c r="B641" s="22"/>
      <c r="E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2"/>
      <c r="DN641" s="22"/>
      <c r="DO641" s="22"/>
      <c r="DP641" s="22"/>
      <c r="DQ641" s="22"/>
      <c r="DR641" s="22"/>
      <c r="DS641" s="22"/>
      <c r="DT641" s="22"/>
      <c r="DU641" s="22"/>
      <c r="DV641" s="22"/>
      <c r="DW641" s="22"/>
      <c r="DX641" s="22"/>
      <c r="DY641" s="22"/>
      <c r="DZ641" s="22"/>
      <c r="EA641" s="22"/>
      <c r="EB641" s="22"/>
      <c r="EC641" s="22"/>
      <c r="ED641" s="22"/>
      <c r="EE641" s="22"/>
      <c r="EF641" s="22"/>
      <c r="EG641" s="22"/>
      <c r="EH641" s="22"/>
      <c r="EI641" s="22"/>
      <c r="EJ641" s="22"/>
      <c r="EK641" s="2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  <c r="EW641" s="22"/>
      <c r="EX641" s="22"/>
      <c r="EY641" s="22"/>
      <c r="EZ641" s="22"/>
      <c r="FA641" s="22"/>
      <c r="FB641" s="22"/>
      <c r="FC641" s="22"/>
      <c r="FD641" s="22"/>
      <c r="FE641" s="22"/>
      <c r="FF641" s="22"/>
      <c r="FG641" s="126"/>
      <c r="FM641" s="99"/>
    </row>
    <row r="642" spans="2:169" s="12" customFormat="1">
      <c r="B642" s="22"/>
      <c r="E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  <c r="DC642" s="22"/>
      <c r="DD642" s="22"/>
      <c r="DE642" s="22"/>
      <c r="DF642" s="22"/>
      <c r="DG642" s="22"/>
      <c r="DH642" s="22"/>
      <c r="DI642" s="22"/>
      <c r="DJ642" s="22"/>
      <c r="DK642" s="22"/>
      <c r="DL642" s="22"/>
      <c r="DM642" s="22"/>
      <c r="DN642" s="22"/>
      <c r="DO642" s="22"/>
      <c r="DP642" s="22"/>
      <c r="DQ642" s="22"/>
      <c r="DR642" s="22"/>
      <c r="DS642" s="22"/>
      <c r="DT642" s="22"/>
      <c r="DU642" s="22"/>
      <c r="DV642" s="22"/>
      <c r="DW642" s="22"/>
      <c r="DX642" s="22"/>
      <c r="DY642" s="22"/>
      <c r="DZ642" s="22"/>
      <c r="EA642" s="22"/>
      <c r="EB642" s="22"/>
      <c r="EC642" s="22"/>
      <c r="ED642" s="22"/>
      <c r="EE642" s="22"/>
      <c r="EF642" s="22"/>
      <c r="EG642" s="22"/>
      <c r="EH642" s="22"/>
      <c r="EI642" s="22"/>
      <c r="EJ642" s="22"/>
      <c r="EK642" s="22"/>
      <c r="EL642" s="22"/>
      <c r="EM642" s="22"/>
      <c r="EN642" s="22"/>
      <c r="EO642" s="22"/>
      <c r="EP642" s="22"/>
      <c r="EQ642" s="22"/>
      <c r="ER642" s="22"/>
      <c r="ES642" s="22"/>
      <c r="ET642" s="22"/>
      <c r="EU642" s="22"/>
      <c r="EV642" s="22"/>
      <c r="EW642" s="22"/>
      <c r="EX642" s="22"/>
      <c r="EY642" s="22"/>
      <c r="EZ642" s="22"/>
      <c r="FA642" s="22"/>
      <c r="FB642" s="22"/>
      <c r="FC642" s="22"/>
      <c r="FD642" s="22"/>
      <c r="FE642" s="22"/>
      <c r="FF642" s="22"/>
      <c r="FG642" s="126"/>
      <c r="FM642" s="99"/>
    </row>
    <row r="643" spans="2:169" s="12" customFormat="1">
      <c r="B643" s="22"/>
      <c r="E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  <c r="DC643" s="22"/>
      <c r="DD643" s="22"/>
      <c r="DE643" s="22"/>
      <c r="DF643" s="22"/>
      <c r="DG643" s="22"/>
      <c r="DH643" s="22"/>
      <c r="DI643" s="22"/>
      <c r="DJ643" s="22"/>
      <c r="DK643" s="22"/>
      <c r="DL643" s="22"/>
      <c r="DM643" s="22"/>
      <c r="DN643" s="22"/>
      <c r="DO643" s="22"/>
      <c r="DP643" s="22"/>
      <c r="DQ643" s="22"/>
      <c r="DR643" s="22"/>
      <c r="DS643" s="22"/>
      <c r="DT643" s="22"/>
      <c r="DU643" s="22"/>
      <c r="DV643" s="22"/>
      <c r="DW643" s="22"/>
      <c r="DX643" s="22"/>
      <c r="DY643" s="22"/>
      <c r="DZ643" s="22"/>
      <c r="EA643" s="22"/>
      <c r="EB643" s="22"/>
      <c r="EC643" s="22"/>
      <c r="ED643" s="22"/>
      <c r="EE643" s="22"/>
      <c r="EF643" s="22"/>
      <c r="EG643" s="22"/>
      <c r="EH643" s="22"/>
      <c r="EI643" s="22"/>
      <c r="EJ643" s="22"/>
      <c r="EK643" s="22"/>
      <c r="EL643" s="22"/>
      <c r="EM643" s="22"/>
      <c r="EN643" s="22"/>
      <c r="EO643" s="22"/>
      <c r="EP643" s="22"/>
      <c r="EQ643" s="22"/>
      <c r="ER643" s="22"/>
      <c r="ES643" s="22"/>
      <c r="ET643" s="22"/>
      <c r="EU643" s="22"/>
      <c r="EV643" s="22"/>
      <c r="EW643" s="22"/>
      <c r="EX643" s="22"/>
      <c r="EY643" s="22"/>
      <c r="EZ643" s="22"/>
      <c r="FA643" s="22"/>
      <c r="FB643" s="22"/>
      <c r="FC643" s="22"/>
      <c r="FD643" s="22"/>
      <c r="FE643" s="22"/>
      <c r="FF643" s="22"/>
      <c r="FG643" s="126"/>
      <c r="FM643" s="99"/>
    </row>
    <row r="644" spans="2:169" s="12" customFormat="1">
      <c r="B644" s="22"/>
      <c r="E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  <c r="DC644" s="22"/>
      <c r="DD644" s="22"/>
      <c r="DE644" s="22"/>
      <c r="DF644" s="22"/>
      <c r="DG644" s="22"/>
      <c r="DH644" s="22"/>
      <c r="DI644" s="22"/>
      <c r="DJ644" s="22"/>
      <c r="DK644" s="22"/>
      <c r="DL644" s="22"/>
      <c r="DM644" s="22"/>
      <c r="DN644" s="22"/>
      <c r="DO644" s="22"/>
      <c r="DP644" s="22"/>
      <c r="DQ644" s="22"/>
      <c r="DR644" s="22"/>
      <c r="DS644" s="22"/>
      <c r="DT644" s="22"/>
      <c r="DU644" s="22"/>
      <c r="DV644" s="22"/>
      <c r="DW644" s="22"/>
      <c r="DX644" s="22"/>
      <c r="DY644" s="22"/>
      <c r="DZ644" s="22"/>
      <c r="EA644" s="22"/>
      <c r="EB644" s="22"/>
      <c r="EC644" s="22"/>
      <c r="ED644" s="22"/>
      <c r="EE644" s="22"/>
      <c r="EF644" s="22"/>
      <c r="EG644" s="22"/>
      <c r="EH644" s="22"/>
      <c r="EI644" s="22"/>
      <c r="EJ644" s="22"/>
      <c r="EK644" s="22"/>
      <c r="EL644" s="22"/>
      <c r="EM644" s="22"/>
      <c r="EN644" s="22"/>
      <c r="EO644" s="22"/>
      <c r="EP644" s="22"/>
      <c r="EQ644" s="22"/>
      <c r="ER644" s="22"/>
      <c r="ES644" s="22"/>
      <c r="ET644" s="22"/>
      <c r="EU644" s="22"/>
      <c r="EV644" s="22"/>
      <c r="EW644" s="22"/>
      <c r="EX644" s="22"/>
      <c r="EY644" s="22"/>
      <c r="EZ644" s="22"/>
      <c r="FA644" s="22"/>
      <c r="FB644" s="22"/>
      <c r="FC644" s="22"/>
      <c r="FD644" s="22"/>
      <c r="FE644" s="22"/>
      <c r="FF644" s="22"/>
      <c r="FG644" s="126"/>
      <c r="FM644" s="99"/>
    </row>
    <row r="645" spans="2:169" s="12" customFormat="1">
      <c r="B645" s="22"/>
      <c r="E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  <c r="DC645" s="22"/>
      <c r="DD645" s="22"/>
      <c r="DE645" s="22"/>
      <c r="DF645" s="22"/>
      <c r="DG645" s="22"/>
      <c r="DH645" s="22"/>
      <c r="DI645" s="22"/>
      <c r="DJ645" s="22"/>
      <c r="DK645" s="22"/>
      <c r="DL645" s="22"/>
      <c r="DM645" s="22"/>
      <c r="DN645" s="22"/>
      <c r="DO645" s="22"/>
      <c r="DP645" s="22"/>
      <c r="DQ645" s="22"/>
      <c r="DR645" s="22"/>
      <c r="DS645" s="22"/>
      <c r="DT645" s="22"/>
      <c r="DU645" s="22"/>
      <c r="DV645" s="22"/>
      <c r="DW645" s="22"/>
      <c r="DX645" s="22"/>
      <c r="DY645" s="22"/>
      <c r="DZ645" s="22"/>
      <c r="EA645" s="22"/>
      <c r="EB645" s="22"/>
      <c r="EC645" s="22"/>
      <c r="ED645" s="22"/>
      <c r="EE645" s="22"/>
      <c r="EF645" s="22"/>
      <c r="EG645" s="22"/>
      <c r="EH645" s="22"/>
      <c r="EI645" s="22"/>
      <c r="EJ645" s="22"/>
      <c r="EK645" s="22"/>
      <c r="EL645" s="22"/>
      <c r="EM645" s="22"/>
      <c r="EN645" s="22"/>
      <c r="EO645" s="22"/>
      <c r="EP645" s="22"/>
      <c r="EQ645" s="22"/>
      <c r="ER645" s="22"/>
      <c r="ES645" s="22"/>
      <c r="ET645" s="22"/>
      <c r="EU645" s="22"/>
      <c r="EV645" s="22"/>
      <c r="EW645" s="22"/>
      <c r="EX645" s="22"/>
      <c r="EY645" s="22"/>
      <c r="EZ645" s="22"/>
      <c r="FA645" s="22"/>
      <c r="FB645" s="22"/>
      <c r="FC645" s="22"/>
      <c r="FD645" s="22"/>
      <c r="FE645" s="22"/>
      <c r="FF645" s="22"/>
      <c r="FG645" s="126"/>
      <c r="FM645" s="99"/>
    </row>
    <row r="646" spans="2:169" s="12" customFormat="1">
      <c r="B646" s="22"/>
      <c r="E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  <c r="DC646" s="22"/>
      <c r="DD646" s="22"/>
      <c r="DE646" s="22"/>
      <c r="DF646" s="22"/>
      <c r="DG646" s="22"/>
      <c r="DH646" s="22"/>
      <c r="DI646" s="22"/>
      <c r="DJ646" s="22"/>
      <c r="DK646" s="22"/>
      <c r="DL646" s="22"/>
      <c r="DM646" s="22"/>
      <c r="DN646" s="22"/>
      <c r="DO646" s="22"/>
      <c r="DP646" s="22"/>
      <c r="DQ646" s="22"/>
      <c r="DR646" s="22"/>
      <c r="DS646" s="22"/>
      <c r="DT646" s="22"/>
      <c r="DU646" s="22"/>
      <c r="DV646" s="22"/>
      <c r="DW646" s="22"/>
      <c r="DX646" s="22"/>
      <c r="DY646" s="22"/>
      <c r="DZ646" s="22"/>
      <c r="EA646" s="22"/>
      <c r="EB646" s="22"/>
      <c r="EC646" s="22"/>
      <c r="ED646" s="22"/>
      <c r="EE646" s="22"/>
      <c r="EF646" s="22"/>
      <c r="EG646" s="22"/>
      <c r="EH646" s="22"/>
      <c r="EI646" s="22"/>
      <c r="EJ646" s="22"/>
      <c r="EK646" s="22"/>
      <c r="EL646" s="22"/>
      <c r="EM646" s="22"/>
      <c r="EN646" s="22"/>
      <c r="EO646" s="22"/>
      <c r="EP646" s="22"/>
      <c r="EQ646" s="22"/>
      <c r="ER646" s="22"/>
      <c r="ES646" s="22"/>
      <c r="ET646" s="22"/>
      <c r="EU646" s="22"/>
      <c r="EV646" s="22"/>
      <c r="EW646" s="22"/>
      <c r="EX646" s="22"/>
      <c r="EY646" s="22"/>
      <c r="EZ646" s="22"/>
      <c r="FA646" s="22"/>
      <c r="FB646" s="22"/>
      <c r="FC646" s="22"/>
      <c r="FD646" s="22"/>
      <c r="FE646" s="22"/>
      <c r="FF646" s="22"/>
      <c r="FG646" s="126"/>
      <c r="FM646" s="99"/>
    </row>
    <row r="647" spans="2:169" s="12" customFormat="1">
      <c r="B647" s="22"/>
      <c r="E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  <c r="DC647" s="22"/>
      <c r="DD647" s="22"/>
      <c r="DE647" s="22"/>
      <c r="DF647" s="22"/>
      <c r="DG647" s="22"/>
      <c r="DH647" s="22"/>
      <c r="DI647" s="22"/>
      <c r="DJ647" s="22"/>
      <c r="DK647" s="22"/>
      <c r="DL647" s="22"/>
      <c r="DM647" s="22"/>
      <c r="DN647" s="22"/>
      <c r="DO647" s="22"/>
      <c r="DP647" s="22"/>
      <c r="DQ647" s="22"/>
      <c r="DR647" s="22"/>
      <c r="DS647" s="22"/>
      <c r="DT647" s="22"/>
      <c r="DU647" s="22"/>
      <c r="DV647" s="22"/>
      <c r="DW647" s="22"/>
      <c r="DX647" s="22"/>
      <c r="DY647" s="22"/>
      <c r="DZ647" s="22"/>
      <c r="EA647" s="22"/>
      <c r="EB647" s="22"/>
      <c r="EC647" s="22"/>
      <c r="ED647" s="22"/>
      <c r="EE647" s="22"/>
      <c r="EF647" s="22"/>
      <c r="EG647" s="22"/>
      <c r="EH647" s="22"/>
      <c r="EI647" s="22"/>
      <c r="EJ647" s="22"/>
      <c r="EK647" s="22"/>
      <c r="EL647" s="22"/>
      <c r="EM647" s="22"/>
      <c r="EN647" s="22"/>
      <c r="EO647" s="22"/>
      <c r="EP647" s="22"/>
      <c r="EQ647" s="22"/>
      <c r="ER647" s="22"/>
      <c r="ES647" s="22"/>
      <c r="ET647" s="22"/>
      <c r="EU647" s="22"/>
      <c r="EV647" s="22"/>
      <c r="EW647" s="22"/>
      <c r="EX647" s="22"/>
      <c r="EY647" s="22"/>
      <c r="EZ647" s="22"/>
      <c r="FA647" s="22"/>
      <c r="FB647" s="22"/>
      <c r="FC647" s="22"/>
      <c r="FD647" s="22"/>
      <c r="FE647" s="22"/>
      <c r="FF647" s="22"/>
      <c r="FG647" s="126"/>
      <c r="FM647" s="99"/>
    </row>
    <row r="648" spans="2:169" s="12" customFormat="1">
      <c r="B648" s="22"/>
      <c r="E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  <c r="DC648" s="22"/>
      <c r="DD648" s="22"/>
      <c r="DE648" s="22"/>
      <c r="DF648" s="22"/>
      <c r="DG648" s="22"/>
      <c r="DH648" s="22"/>
      <c r="DI648" s="22"/>
      <c r="DJ648" s="22"/>
      <c r="DK648" s="22"/>
      <c r="DL648" s="22"/>
      <c r="DM648" s="22"/>
      <c r="DN648" s="22"/>
      <c r="DO648" s="22"/>
      <c r="DP648" s="22"/>
      <c r="DQ648" s="22"/>
      <c r="DR648" s="22"/>
      <c r="DS648" s="22"/>
      <c r="DT648" s="22"/>
      <c r="DU648" s="22"/>
      <c r="DV648" s="22"/>
      <c r="DW648" s="22"/>
      <c r="DX648" s="22"/>
      <c r="DY648" s="22"/>
      <c r="DZ648" s="22"/>
      <c r="EA648" s="22"/>
      <c r="EB648" s="22"/>
      <c r="EC648" s="22"/>
      <c r="ED648" s="22"/>
      <c r="EE648" s="22"/>
      <c r="EF648" s="22"/>
      <c r="EG648" s="22"/>
      <c r="EH648" s="22"/>
      <c r="EI648" s="22"/>
      <c r="EJ648" s="22"/>
      <c r="EK648" s="22"/>
      <c r="EL648" s="22"/>
      <c r="EM648" s="22"/>
      <c r="EN648" s="22"/>
      <c r="EO648" s="22"/>
      <c r="EP648" s="22"/>
      <c r="EQ648" s="22"/>
      <c r="ER648" s="22"/>
      <c r="ES648" s="22"/>
      <c r="ET648" s="22"/>
      <c r="EU648" s="22"/>
      <c r="EV648" s="22"/>
      <c r="EW648" s="22"/>
      <c r="EX648" s="22"/>
      <c r="EY648" s="22"/>
      <c r="EZ648" s="22"/>
      <c r="FA648" s="22"/>
      <c r="FB648" s="22"/>
      <c r="FC648" s="22"/>
      <c r="FD648" s="22"/>
      <c r="FE648" s="22"/>
      <c r="FF648" s="22"/>
      <c r="FG648" s="126"/>
      <c r="FM648" s="99"/>
    </row>
    <row r="649" spans="2:169" s="12" customFormat="1">
      <c r="B649" s="22"/>
      <c r="E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  <c r="DC649" s="22"/>
      <c r="DD649" s="22"/>
      <c r="DE649" s="22"/>
      <c r="DF649" s="22"/>
      <c r="DG649" s="22"/>
      <c r="DH649" s="22"/>
      <c r="DI649" s="22"/>
      <c r="DJ649" s="22"/>
      <c r="DK649" s="22"/>
      <c r="DL649" s="22"/>
      <c r="DM649" s="22"/>
      <c r="DN649" s="22"/>
      <c r="DO649" s="22"/>
      <c r="DP649" s="22"/>
      <c r="DQ649" s="22"/>
      <c r="DR649" s="22"/>
      <c r="DS649" s="22"/>
      <c r="DT649" s="22"/>
      <c r="DU649" s="22"/>
      <c r="DV649" s="22"/>
      <c r="DW649" s="22"/>
      <c r="DX649" s="22"/>
      <c r="DY649" s="22"/>
      <c r="DZ649" s="22"/>
      <c r="EA649" s="22"/>
      <c r="EB649" s="22"/>
      <c r="EC649" s="22"/>
      <c r="ED649" s="22"/>
      <c r="EE649" s="22"/>
      <c r="EF649" s="22"/>
      <c r="EG649" s="22"/>
      <c r="EH649" s="22"/>
      <c r="EI649" s="22"/>
      <c r="EJ649" s="22"/>
      <c r="EK649" s="22"/>
      <c r="EL649" s="22"/>
      <c r="EM649" s="22"/>
      <c r="EN649" s="22"/>
      <c r="EO649" s="22"/>
      <c r="EP649" s="22"/>
      <c r="EQ649" s="22"/>
      <c r="ER649" s="22"/>
      <c r="ES649" s="22"/>
      <c r="ET649" s="22"/>
      <c r="EU649" s="22"/>
      <c r="EV649" s="22"/>
      <c r="EW649" s="22"/>
      <c r="EX649" s="22"/>
      <c r="EY649" s="22"/>
      <c r="EZ649" s="22"/>
      <c r="FA649" s="22"/>
      <c r="FB649" s="22"/>
      <c r="FC649" s="22"/>
      <c r="FD649" s="22"/>
      <c r="FE649" s="22"/>
      <c r="FF649" s="22"/>
      <c r="FG649" s="126"/>
      <c r="FM649" s="99"/>
    </row>
    <row r="650" spans="2:169" s="12" customFormat="1">
      <c r="B650" s="22"/>
      <c r="E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  <c r="DC650" s="22"/>
      <c r="DD650" s="22"/>
      <c r="DE650" s="22"/>
      <c r="DF650" s="22"/>
      <c r="DG650" s="22"/>
      <c r="DH650" s="22"/>
      <c r="DI650" s="22"/>
      <c r="DJ650" s="22"/>
      <c r="DK650" s="22"/>
      <c r="DL650" s="22"/>
      <c r="DM650" s="22"/>
      <c r="DN650" s="22"/>
      <c r="DO650" s="22"/>
      <c r="DP650" s="22"/>
      <c r="DQ650" s="22"/>
      <c r="DR650" s="22"/>
      <c r="DS650" s="22"/>
      <c r="DT650" s="22"/>
      <c r="DU650" s="22"/>
      <c r="DV650" s="22"/>
      <c r="DW650" s="22"/>
      <c r="DX650" s="22"/>
      <c r="DY650" s="22"/>
      <c r="DZ650" s="22"/>
      <c r="EA650" s="22"/>
      <c r="EB650" s="22"/>
      <c r="EC650" s="22"/>
      <c r="ED650" s="22"/>
      <c r="EE650" s="22"/>
      <c r="EF650" s="22"/>
      <c r="EG650" s="22"/>
      <c r="EH650" s="22"/>
      <c r="EI650" s="22"/>
      <c r="EJ650" s="22"/>
      <c r="EK650" s="22"/>
      <c r="EL650" s="22"/>
      <c r="EM650" s="22"/>
      <c r="EN650" s="22"/>
      <c r="EO650" s="22"/>
      <c r="EP650" s="22"/>
      <c r="EQ650" s="22"/>
      <c r="ER650" s="22"/>
      <c r="ES650" s="22"/>
      <c r="ET650" s="22"/>
      <c r="EU650" s="22"/>
      <c r="EV650" s="22"/>
      <c r="EW650" s="22"/>
      <c r="EX650" s="22"/>
      <c r="EY650" s="22"/>
      <c r="EZ650" s="22"/>
      <c r="FA650" s="22"/>
      <c r="FB650" s="22"/>
      <c r="FC650" s="22"/>
      <c r="FD650" s="22"/>
      <c r="FE650" s="22"/>
      <c r="FF650" s="22"/>
      <c r="FG650" s="126"/>
      <c r="FM650" s="99"/>
    </row>
    <row r="651" spans="2:169" s="12" customFormat="1">
      <c r="B651" s="22"/>
      <c r="E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  <c r="DC651" s="22"/>
      <c r="DD651" s="22"/>
      <c r="DE651" s="22"/>
      <c r="DF651" s="22"/>
      <c r="DG651" s="22"/>
      <c r="DH651" s="22"/>
      <c r="DI651" s="22"/>
      <c r="DJ651" s="22"/>
      <c r="DK651" s="22"/>
      <c r="DL651" s="22"/>
      <c r="DM651" s="22"/>
      <c r="DN651" s="22"/>
      <c r="DO651" s="22"/>
      <c r="DP651" s="22"/>
      <c r="DQ651" s="22"/>
      <c r="DR651" s="22"/>
      <c r="DS651" s="22"/>
      <c r="DT651" s="22"/>
      <c r="DU651" s="22"/>
      <c r="DV651" s="22"/>
      <c r="DW651" s="22"/>
      <c r="DX651" s="22"/>
      <c r="DY651" s="22"/>
      <c r="DZ651" s="22"/>
      <c r="EA651" s="22"/>
      <c r="EB651" s="22"/>
      <c r="EC651" s="22"/>
      <c r="ED651" s="22"/>
      <c r="EE651" s="22"/>
      <c r="EF651" s="22"/>
      <c r="EG651" s="22"/>
      <c r="EH651" s="22"/>
      <c r="EI651" s="22"/>
      <c r="EJ651" s="22"/>
      <c r="EK651" s="22"/>
      <c r="EL651" s="22"/>
      <c r="EM651" s="22"/>
      <c r="EN651" s="22"/>
      <c r="EO651" s="22"/>
      <c r="EP651" s="22"/>
      <c r="EQ651" s="22"/>
      <c r="ER651" s="22"/>
      <c r="ES651" s="22"/>
      <c r="ET651" s="22"/>
      <c r="EU651" s="22"/>
      <c r="EV651" s="22"/>
      <c r="EW651" s="22"/>
      <c r="EX651" s="22"/>
      <c r="EY651" s="22"/>
      <c r="EZ651" s="22"/>
      <c r="FA651" s="22"/>
      <c r="FB651" s="22"/>
      <c r="FC651" s="22"/>
      <c r="FD651" s="22"/>
      <c r="FE651" s="22"/>
      <c r="FF651" s="22"/>
      <c r="FG651" s="126"/>
      <c r="FM651" s="99"/>
    </row>
    <row r="652" spans="2:169" s="12" customFormat="1">
      <c r="B652" s="22"/>
      <c r="E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  <c r="DC652" s="22"/>
      <c r="DD652" s="22"/>
      <c r="DE652" s="22"/>
      <c r="DF652" s="22"/>
      <c r="DG652" s="22"/>
      <c r="DH652" s="22"/>
      <c r="DI652" s="22"/>
      <c r="DJ652" s="22"/>
      <c r="DK652" s="22"/>
      <c r="DL652" s="22"/>
      <c r="DM652" s="22"/>
      <c r="DN652" s="22"/>
      <c r="DO652" s="22"/>
      <c r="DP652" s="22"/>
      <c r="DQ652" s="22"/>
      <c r="DR652" s="22"/>
      <c r="DS652" s="22"/>
      <c r="DT652" s="22"/>
      <c r="DU652" s="22"/>
      <c r="DV652" s="22"/>
      <c r="DW652" s="22"/>
      <c r="DX652" s="22"/>
      <c r="DY652" s="22"/>
      <c r="DZ652" s="22"/>
      <c r="EA652" s="22"/>
      <c r="EB652" s="22"/>
      <c r="EC652" s="22"/>
      <c r="ED652" s="22"/>
      <c r="EE652" s="22"/>
      <c r="EF652" s="22"/>
      <c r="EG652" s="22"/>
      <c r="EH652" s="22"/>
      <c r="EI652" s="22"/>
      <c r="EJ652" s="22"/>
      <c r="EK652" s="22"/>
      <c r="EL652" s="22"/>
      <c r="EM652" s="22"/>
      <c r="EN652" s="22"/>
      <c r="EO652" s="22"/>
      <c r="EP652" s="22"/>
      <c r="EQ652" s="22"/>
      <c r="ER652" s="22"/>
      <c r="ES652" s="22"/>
      <c r="ET652" s="22"/>
      <c r="EU652" s="22"/>
      <c r="EV652" s="22"/>
      <c r="EW652" s="22"/>
      <c r="EX652" s="22"/>
      <c r="EY652" s="22"/>
      <c r="EZ652" s="22"/>
      <c r="FA652" s="22"/>
      <c r="FB652" s="22"/>
      <c r="FC652" s="22"/>
      <c r="FD652" s="22"/>
      <c r="FE652" s="22"/>
      <c r="FF652" s="22"/>
      <c r="FG652" s="126"/>
      <c r="FM652" s="99"/>
    </row>
    <row r="653" spans="2:169" s="12" customFormat="1">
      <c r="B653" s="22"/>
      <c r="E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  <c r="DC653" s="22"/>
      <c r="DD653" s="22"/>
      <c r="DE653" s="22"/>
      <c r="DF653" s="22"/>
      <c r="DG653" s="22"/>
      <c r="DH653" s="22"/>
      <c r="DI653" s="22"/>
      <c r="DJ653" s="22"/>
      <c r="DK653" s="22"/>
      <c r="DL653" s="22"/>
      <c r="DM653" s="22"/>
      <c r="DN653" s="22"/>
      <c r="DO653" s="22"/>
      <c r="DP653" s="22"/>
      <c r="DQ653" s="22"/>
      <c r="DR653" s="22"/>
      <c r="DS653" s="22"/>
      <c r="DT653" s="22"/>
      <c r="DU653" s="22"/>
      <c r="DV653" s="22"/>
      <c r="DW653" s="22"/>
      <c r="DX653" s="22"/>
      <c r="DY653" s="22"/>
      <c r="DZ653" s="22"/>
      <c r="EA653" s="22"/>
      <c r="EB653" s="22"/>
      <c r="EC653" s="22"/>
      <c r="ED653" s="22"/>
      <c r="EE653" s="22"/>
      <c r="EF653" s="22"/>
      <c r="EG653" s="22"/>
      <c r="EH653" s="22"/>
      <c r="EI653" s="22"/>
      <c r="EJ653" s="22"/>
      <c r="EK653" s="22"/>
      <c r="EL653" s="22"/>
      <c r="EM653" s="22"/>
      <c r="EN653" s="22"/>
      <c r="EO653" s="22"/>
      <c r="EP653" s="22"/>
      <c r="EQ653" s="22"/>
      <c r="ER653" s="22"/>
      <c r="ES653" s="22"/>
      <c r="ET653" s="22"/>
      <c r="EU653" s="22"/>
      <c r="EV653" s="22"/>
      <c r="EW653" s="22"/>
      <c r="EX653" s="22"/>
      <c r="EY653" s="22"/>
      <c r="EZ653" s="22"/>
      <c r="FA653" s="22"/>
      <c r="FB653" s="22"/>
      <c r="FC653" s="22"/>
      <c r="FD653" s="22"/>
      <c r="FE653" s="22"/>
      <c r="FF653" s="22"/>
      <c r="FG653" s="126"/>
      <c r="FM653" s="99"/>
    </row>
    <row r="654" spans="2:169" s="12" customFormat="1">
      <c r="B654" s="22"/>
      <c r="E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  <c r="DC654" s="22"/>
      <c r="DD654" s="22"/>
      <c r="DE654" s="22"/>
      <c r="DF654" s="22"/>
      <c r="DG654" s="22"/>
      <c r="DH654" s="22"/>
      <c r="DI654" s="22"/>
      <c r="DJ654" s="22"/>
      <c r="DK654" s="22"/>
      <c r="DL654" s="22"/>
      <c r="DM654" s="22"/>
      <c r="DN654" s="22"/>
      <c r="DO654" s="22"/>
      <c r="DP654" s="22"/>
      <c r="DQ654" s="22"/>
      <c r="DR654" s="22"/>
      <c r="DS654" s="22"/>
      <c r="DT654" s="22"/>
      <c r="DU654" s="22"/>
      <c r="DV654" s="22"/>
      <c r="DW654" s="22"/>
      <c r="DX654" s="22"/>
      <c r="DY654" s="22"/>
      <c r="DZ654" s="22"/>
      <c r="EA654" s="22"/>
      <c r="EB654" s="22"/>
      <c r="EC654" s="22"/>
      <c r="ED654" s="22"/>
      <c r="EE654" s="22"/>
      <c r="EF654" s="22"/>
      <c r="EG654" s="22"/>
      <c r="EH654" s="22"/>
      <c r="EI654" s="22"/>
      <c r="EJ654" s="22"/>
      <c r="EK654" s="22"/>
      <c r="EL654" s="22"/>
      <c r="EM654" s="22"/>
      <c r="EN654" s="22"/>
      <c r="EO654" s="22"/>
      <c r="EP654" s="22"/>
      <c r="EQ654" s="22"/>
      <c r="ER654" s="22"/>
      <c r="ES654" s="22"/>
      <c r="ET654" s="22"/>
      <c r="EU654" s="22"/>
      <c r="EV654" s="22"/>
      <c r="EW654" s="22"/>
      <c r="EX654" s="22"/>
      <c r="EY654" s="22"/>
      <c r="EZ654" s="22"/>
      <c r="FA654" s="22"/>
      <c r="FB654" s="22"/>
      <c r="FC654" s="22"/>
      <c r="FD654" s="22"/>
      <c r="FE654" s="22"/>
      <c r="FF654" s="22"/>
      <c r="FG654" s="126"/>
      <c r="FM654" s="99"/>
    </row>
    <row r="655" spans="2:169" s="12" customFormat="1">
      <c r="B655" s="22"/>
      <c r="E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  <c r="DC655" s="22"/>
      <c r="DD655" s="22"/>
      <c r="DE655" s="22"/>
      <c r="DF655" s="22"/>
      <c r="DG655" s="22"/>
      <c r="DH655" s="22"/>
      <c r="DI655" s="22"/>
      <c r="DJ655" s="22"/>
      <c r="DK655" s="22"/>
      <c r="DL655" s="22"/>
      <c r="DM655" s="22"/>
      <c r="DN655" s="22"/>
      <c r="DO655" s="22"/>
      <c r="DP655" s="22"/>
      <c r="DQ655" s="22"/>
      <c r="DR655" s="22"/>
      <c r="DS655" s="22"/>
      <c r="DT655" s="22"/>
      <c r="DU655" s="22"/>
      <c r="DV655" s="22"/>
      <c r="DW655" s="22"/>
      <c r="DX655" s="22"/>
      <c r="DY655" s="22"/>
      <c r="DZ655" s="22"/>
      <c r="EA655" s="22"/>
      <c r="EB655" s="22"/>
      <c r="EC655" s="22"/>
      <c r="ED655" s="22"/>
      <c r="EE655" s="22"/>
      <c r="EF655" s="22"/>
      <c r="EG655" s="22"/>
      <c r="EH655" s="22"/>
      <c r="EI655" s="22"/>
      <c r="EJ655" s="22"/>
      <c r="EK655" s="22"/>
      <c r="EL655" s="22"/>
      <c r="EM655" s="22"/>
      <c r="EN655" s="22"/>
      <c r="EO655" s="22"/>
      <c r="EP655" s="22"/>
      <c r="EQ655" s="22"/>
      <c r="ER655" s="22"/>
      <c r="ES655" s="22"/>
      <c r="ET655" s="22"/>
      <c r="EU655" s="22"/>
      <c r="EV655" s="22"/>
      <c r="EW655" s="22"/>
      <c r="EX655" s="22"/>
      <c r="EY655" s="22"/>
      <c r="EZ655" s="22"/>
      <c r="FA655" s="22"/>
      <c r="FB655" s="22"/>
      <c r="FC655" s="22"/>
      <c r="FD655" s="22"/>
      <c r="FE655" s="22"/>
      <c r="FF655" s="22"/>
      <c r="FG655" s="126"/>
      <c r="FM655" s="99"/>
    </row>
    <row r="656" spans="2:169" s="12" customFormat="1">
      <c r="B656" s="22"/>
      <c r="E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2"/>
      <c r="DN656" s="22"/>
      <c r="DO656" s="22"/>
      <c r="DP656" s="22"/>
      <c r="DQ656" s="22"/>
      <c r="DR656" s="22"/>
      <c r="DS656" s="22"/>
      <c r="DT656" s="22"/>
      <c r="DU656" s="22"/>
      <c r="DV656" s="22"/>
      <c r="DW656" s="22"/>
      <c r="DX656" s="22"/>
      <c r="DY656" s="22"/>
      <c r="DZ656" s="22"/>
      <c r="EA656" s="22"/>
      <c r="EB656" s="22"/>
      <c r="EC656" s="22"/>
      <c r="ED656" s="22"/>
      <c r="EE656" s="22"/>
      <c r="EF656" s="22"/>
      <c r="EG656" s="22"/>
      <c r="EH656" s="22"/>
      <c r="EI656" s="22"/>
      <c r="EJ656" s="22"/>
      <c r="EK656" s="2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  <c r="EW656" s="22"/>
      <c r="EX656" s="22"/>
      <c r="EY656" s="22"/>
      <c r="EZ656" s="22"/>
      <c r="FA656" s="22"/>
      <c r="FB656" s="22"/>
      <c r="FC656" s="22"/>
      <c r="FD656" s="22"/>
      <c r="FE656" s="22"/>
      <c r="FF656" s="22"/>
      <c r="FG656" s="126"/>
      <c r="FM656" s="99"/>
    </row>
    <row r="657" spans="2:169" s="12" customFormat="1">
      <c r="B657" s="22"/>
      <c r="E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  <c r="DC657" s="22"/>
      <c r="DD657" s="22"/>
      <c r="DE657" s="22"/>
      <c r="DF657" s="22"/>
      <c r="DG657" s="22"/>
      <c r="DH657" s="22"/>
      <c r="DI657" s="22"/>
      <c r="DJ657" s="22"/>
      <c r="DK657" s="22"/>
      <c r="DL657" s="22"/>
      <c r="DM657" s="22"/>
      <c r="DN657" s="22"/>
      <c r="DO657" s="22"/>
      <c r="DP657" s="22"/>
      <c r="DQ657" s="22"/>
      <c r="DR657" s="22"/>
      <c r="DS657" s="22"/>
      <c r="DT657" s="22"/>
      <c r="DU657" s="22"/>
      <c r="DV657" s="22"/>
      <c r="DW657" s="22"/>
      <c r="DX657" s="22"/>
      <c r="DY657" s="22"/>
      <c r="DZ657" s="22"/>
      <c r="EA657" s="22"/>
      <c r="EB657" s="22"/>
      <c r="EC657" s="22"/>
      <c r="ED657" s="22"/>
      <c r="EE657" s="22"/>
      <c r="EF657" s="22"/>
      <c r="EG657" s="22"/>
      <c r="EH657" s="22"/>
      <c r="EI657" s="22"/>
      <c r="EJ657" s="22"/>
      <c r="EK657" s="22"/>
      <c r="EL657" s="22"/>
      <c r="EM657" s="22"/>
      <c r="EN657" s="22"/>
      <c r="EO657" s="22"/>
      <c r="EP657" s="22"/>
      <c r="EQ657" s="22"/>
      <c r="ER657" s="22"/>
      <c r="ES657" s="22"/>
      <c r="ET657" s="22"/>
      <c r="EU657" s="22"/>
      <c r="EV657" s="22"/>
      <c r="EW657" s="22"/>
      <c r="EX657" s="22"/>
      <c r="EY657" s="22"/>
      <c r="EZ657" s="22"/>
      <c r="FA657" s="22"/>
      <c r="FB657" s="22"/>
      <c r="FC657" s="22"/>
      <c r="FD657" s="22"/>
      <c r="FE657" s="22"/>
      <c r="FF657" s="22"/>
      <c r="FG657" s="126"/>
      <c r="FM657" s="99"/>
    </row>
    <row r="658" spans="2:169" s="12" customFormat="1">
      <c r="B658" s="22"/>
      <c r="E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  <c r="DC658" s="22"/>
      <c r="DD658" s="22"/>
      <c r="DE658" s="22"/>
      <c r="DF658" s="22"/>
      <c r="DG658" s="22"/>
      <c r="DH658" s="22"/>
      <c r="DI658" s="22"/>
      <c r="DJ658" s="22"/>
      <c r="DK658" s="22"/>
      <c r="DL658" s="22"/>
      <c r="DM658" s="22"/>
      <c r="DN658" s="22"/>
      <c r="DO658" s="22"/>
      <c r="DP658" s="22"/>
      <c r="DQ658" s="22"/>
      <c r="DR658" s="22"/>
      <c r="DS658" s="22"/>
      <c r="DT658" s="22"/>
      <c r="DU658" s="22"/>
      <c r="DV658" s="22"/>
      <c r="DW658" s="22"/>
      <c r="DX658" s="22"/>
      <c r="DY658" s="22"/>
      <c r="DZ658" s="22"/>
      <c r="EA658" s="22"/>
      <c r="EB658" s="22"/>
      <c r="EC658" s="22"/>
      <c r="ED658" s="22"/>
      <c r="EE658" s="22"/>
      <c r="EF658" s="22"/>
      <c r="EG658" s="22"/>
      <c r="EH658" s="22"/>
      <c r="EI658" s="22"/>
      <c r="EJ658" s="22"/>
      <c r="EK658" s="22"/>
      <c r="EL658" s="22"/>
      <c r="EM658" s="22"/>
      <c r="EN658" s="22"/>
      <c r="EO658" s="22"/>
      <c r="EP658" s="22"/>
      <c r="EQ658" s="22"/>
      <c r="ER658" s="22"/>
      <c r="ES658" s="22"/>
      <c r="ET658" s="22"/>
      <c r="EU658" s="22"/>
      <c r="EV658" s="22"/>
      <c r="EW658" s="22"/>
      <c r="EX658" s="22"/>
      <c r="EY658" s="22"/>
      <c r="EZ658" s="22"/>
      <c r="FA658" s="22"/>
      <c r="FB658" s="22"/>
      <c r="FC658" s="22"/>
      <c r="FD658" s="22"/>
      <c r="FE658" s="22"/>
      <c r="FF658" s="22"/>
      <c r="FG658" s="126"/>
      <c r="FM658" s="99"/>
    </row>
    <row r="659" spans="2:169" s="12" customFormat="1">
      <c r="B659" s="22"/>
      <c r="E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2"/>
      <c r="DN659" s="22"/>
      <c r="DO659" s="22"/>
      <c r="DP659" s="22"/>
      <c r="DQ659" s="22"/>
      <c r="DR659" s="22"/>
      <c r="DS659" s="22"/>
      <c r="DT659" s="22"/>
      <c r="DU659" s="22"/>
      <c r="DV659" s="22"/>
      <c r="DW659" s="22"/>
      <c r="DX659" s="22"/>
      <c r="DY659" s="22"/>
      <c r="DZ659" s="22"/>
      <c r="EA659" s="22"/>
      <c r="EB659" s="22"/>
      <c r="EC659" s="22"/>
      <c r="ED659" s="22"/>
      <c r="EE659" s="22"/>
      <c r="EF659" s="22"/>
      <c r="EG659" s="22"/>
      <c r="EH659" s="22"/>
      <c r="EI659" s="22"/>
      <c r="EJ659" s="22"/>
      <c r="EK659" s="2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  <c r="EW659" s="22"/>
      <c r="EX659" s="22"/>
      <c r="EY659" s="22"/>
      <c r="EZ659" s="22"/>
      <c r="FA659" s="22"/>
      <c r="FB659" s="22"/>
      <c r="FC659" s="22"/>
      <c r="FD659" s="22"/>
      <c r="FE659" s="22"/>
      <c r="FF659" s="22"/>
      <c r="FG659" s="126"/>
      <c r="FM659" s="99"/>
    </row>
    <row r="660" spans="2:169" s="12" customFormat="1">
      <c r="B660" s="22"/>
      <c r="E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  <c r="DC660" s="22"/>
      <c r="DD660" s="22"/>
      <c r="DE660" s="22"/>
      <c r="DF660" s="22"/>
      <c r="DG660" s="22"/>
      <c r="DH660" s="22"/>
      <c r="DI660" s="22"/>
      <c r="DJ660" s="22"/>
      <c r="DK660" s="22"/>
      <c r="DL660" s="22"/>
      <c r="DM660" s="22"/>
      <c r="DN660" s="22"/>
      <c r="DO660" s="22"/>
      <c r="DP660" s="22"/>
      <c r="DQ660" s="22"/>
      <c r="DR660" s="22"/>
      <c r="DS660" s="22"/>
      <c r="DT660" s="22"/>
      <c r="DU660" s="22"/>
      <c r="DV660" s="22"/>
      <c r="DW660" s="22"/>
      <c r="DX660" s="22"/>
      <c r="DY660" s="22"/>
      <c r="DZ660" s="22"/>
      <c r="EA660" s="22"/>
      <c r="EB660" s="22"/>
      <c r="EC660" s="22"/>
      <c r="ED660" s="22"/>
      <c r="EE660" s="22"/>
      <c r="EF660" s="22"/>
      <c r="EG660" s="22"/>
      <c r="EH660" s="22"/>
      <c r="EI660" s="22"/>
      <c r="EJ660" s="22"/>
      <c r="EK660" s="22"/>
      <c r="EL660" s="22"/>
      <c r="EM660" s="22"/>
      <c r="EN660" s="22"/>
      <c r="EO660" s="22"/>
      <c r="EP660" s="22"/>
      <c r="EQ660" s="22"/>
      <c r="ER660" s="22"/>
      <c r="ES660" s="22"/>
      <c r="ET660" s="22"/>
      <c r="EU660" s="22"/>
      <c r="EV660" s="22"/>
      <c r="EW660" s="22"/>
      <c r="EX660" s="22"/>
      <c r="EY660" s="22"/>
      <c r="EZ660" s="22"/>
      <c r="FA660" s="22"/>
      <c r="FB660" s="22"/>
      <c r="FC660" s="22"/>
      <c r="FD660" s="22"/>
      <c r="FE660" s="22"/>
      <c r="FF660" s="22"/>
      <c r="FG660" s="126"/>
      <c r="FM660" s="99"/>
    </row>
    <row r="661" spans="2:169" s="12" customFormat="1">
      <c r="B661" s="22"/>
      <c r="E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  <c r="DC661" s="22"/>
      <c r="DD661" s="22"/>
      <c r="DE661" s="22"/>
      <c r="DF661" s="22"/>
      <c r="DG661" s="22"/>
      <c r="DH661" s="22"/>
      <c r="DI661" s="22"/>
      <c r="DJ661" s="22"/>
      <c r="DK661" s="22"/>
      <c r="DL661" s="22"/>
      <c r="DM661" s="22"/>
      <c r="DN661" s="22"/>
      <c r="DO661" s="22"/>
      <c r="DP661" s="22"/>
      <c r="DQ661" s="22"/>
      <c r="DR661" s="22"/>
      <c r="DS661" s="22"/>
      <c r="DT661" s="22"/>
      <c r="DU661" s="22"/>
      <c r="DV661" s="22"/>
      <c r="DW661" s="22"/>
      <c r="DX661" s="22"/>
      <c r="DY661" s="22"/>
      <c r="DZ661" s="22"/>
      <c r="EA661" s="22"/>
      <c r="EB661" s="22"/>
      <c r="EC661" s="22"/>
      <c r="ED661" s="22"/>
      <c r="EE661" s="22"/>
      <c r="EF661" s="22"/>
      <c r="EG661" s="22"/>
      <c r="EH661" s="22"/>
      <c r="EI661" s="22"/>
      <c r="EJ661" s="22"/>
      <c r="EK661" s="22"/>
      <c r="EL661" s="22"/>
      <c r="EM661" s="22"/>
      <c r="EN661" s="22"/>
      <c r="EO661" s="22"/>
      <c r="EP661" s="22"/>
      <c r="EQ661" s="22"/>
      <c r="ER661" s="22"/>
      <c r="ES661" s="22"/>
      <c r="ET661" s="22"/>
      <c r="EU661" s="22"/>
      <c r="EV661" s="22"/>
      <c r="EW661" s="22"/>
      <c r="EX661" s="22"/>
      <c r="EY661" s="22"/>
      <c r="EZ661" s="22"/>
      <c r="FA661" s="22"/>
      <c r="FB661" s="22"/>
      <c r="FC661" s="22"/>
      <c r="FD661" s="22"/>
      <c r="FE661" s="22"/>
      <c r="FF661" s="22"/>
      <c r="FG661" s="126"/>
      <c r="FM661" s="99"/>
    </row>
    <row r="662" spans="2:169" s="12" customFormat="1">
      <c r="B662" s="22"/>
      <c r="E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  <c r="DC662" s="22"/>
      <c r="DD662" s="22"/>
      <c r="DE662" s="22"/>
      <c r="DF662" s="22"/>
      <c r="DG662" s="22"/>
      <c r="DH662" s="22"/>
      <c r="DI662" s="22"/>
      <c r="DJ662" s="22"/>
      <c r="DK662" s="22"/>
      <c r="DL662" s="22"/>
      <c r="DM662" s="22"/>
      <c r="DN662" s="22"/>
      <c r="DO662" s="22"/>
      <c r="DP662" s="22"/>
      <c r="DQ662" s="22"/>
      <c r="DR662" s="22"/>
      <c r="DS662" s="22"/>
      <c r="DT662" s="22"/>
      <c r="DU662" s="22"/>
      <c r="DV662" s="22"/>
      <c r="DW662" s="22"/>
      <c r="DX662" s="22"/>
      <c r="DY662" s="22"/>
      <c r="DZ662" s="22"/>
      <c r="EA662" s="22"/>
      <c r="EB662" s="22"/>
      <c r="EC662" s="22"/>
      <c r="ED662" s="22"/>
      <c r="EE662" s="22"/>
      <c r="EF662" s="22"/>
      <c r="EG662" s="22"/>
      <c r="EH662" s="22"/>
      <c r="EI662" s="22"/>
      <c r="EJ662" s="22"/>
      <c r="EK662" s="22"/>
      <c r="EL662" s="22"/>
      <c r="EM662" s="22"/>
      <c r="EN662" s="22"/>
      <c r="EO662" s="22"/>
      <c r="EP662" s="22"/>
      <c r="EQ662" s="22"/>
      <c r="ER662" s="22"/>
      <c r="ES662" s="22"/>
      <c r="ET662" s="22"/>
      <c r="EU662" s="22"/>
      <c r="EV662" s="22"/>
      <c r="EW662" s="22"/>
      <c r="EX662" s="22"/>
      <c r="EY662" s="22"/>
      <c r="EZ662" s="22"/>
      <c r="FA662" s="22"/>
      <c r="FB662" s="22"/>
      <c r="FC662" s="22"/>
      <c r="FD662" s="22"/>
      <c r="FE662" s="22"/>
      <c r="FF662" s="22"/>
      <c r="FG662" s="126"/>
      <c r="FM662" s="99"/>
    </row>
    <row r="663" spans="2:169" s="12" customFormat="1">
      <c r="B663" s="22"/>
      <c r="E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  <c r="DC663" s="22"/>
      <c r="DD663" s="22"/>
      <c r="DE663" s="22"/>
      <c r="DF663" s="22"/>
      <c r="DG663" s="22"/>
      <c r="DH663" s="22"/>
      <c r="DI663" s="22"/>
      <c r="DJ663" s="22"/>
      <c r="DK663" s="22"/>
      <c r="DL663" s="22"/>
      <c r="DM663" s="22"/>
      <c r="DN663" s="22"/>
      <c r="DO663" s="22"/>
      <c r="DP663" s="22"/>
      <c r="DQ663" s="22"/>
      <c r="DR663" s="22"/>
      <c r="DS663" s="22"/>
      <c r="DT663" s="22"/>
      <c r="DU663" s="22"/>
      <c r="DV663" s="22"/>
      <c r="DW663" s="22"/>
      <c r="DX663" s="22"/>
      <c r="DY663" s="22"/>
      <c r="DZ663" s="22"/>
      <c r="EA663" s="22"/>
      <c r="EB663" s="22"/>
      <c r="EC663" s="22"/>
      <c r="ED663" s="22"/>
      <c r="EE663" s="22"/>
      <c r="EF663" s="22"/>
      <c r="EG663" s="22"/>
      <c r="EH663" s="22"/>
      <c r="EI663" s="22"/>
      <c r="EJ663" s="22"/>
      <c r="EK663" s="22"/>
      <c r="EL663" s="22"/>
      <c r="EM663" s="22"/>
      <c r="EN663" s="22"/>
      <c r="EO663" s="22"/>
      <c r="EP663" s="22"/>
      <c r="EQ663" s="22"/>
      <c r="ER663" s="22"/>
      <c r="ES663" s="22"/>
      <c r="ET663" s="22"/>
      <c r="EU663" s="22"/>
      <c r="EV663" s="22"/>
      <c r="EW663" s="22"/>
      <c r="EX663" s="22"/>
      <c r="EY663" s="22"/>
      <c r="EZ663" s="22"/>
      <c r="FA663" s="22"/>
      <c r="FB663" s="22"/>
      <c r="FC663" s="22"/>
      <c r="FD663" s="22"/>
      <c r="FE663" s="22"/>
      <c r="FF663" s="22"/>
      <c r="FG663" s="126"/>
      <c r="FM663" s="99"/>
    </row>
    <row r="664" spans="2:169" s="12" customFormat="1">
      <c r="B664" s="22"/>
      <c r="E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  <c r="DC664" s="22"/>
      <c r="DD664" s="22"/>
      <c r="DE664" s="22"/>
      <c r="DF664" s="22"/>
      <c r="DG664" s="22"/>
      <c r="DH664" s="22"/>
      <c r="DI664" s="22"/>
      <c r="DJ664" s="22"/>
      <c r="DK664" s="22"/>
      <c r="DL664" s="22"/>
      <c r="DM664" s="22"/>
      <c r="DN664" s="22"/>
      <c r="DO664" s="22"/>
      <c r="DP664" s="22"/>
      <c r="DQ664" s="22"/>
      <c r="DR664" s="22"/>
      <c r="DS664" s="22"/>
      <c r="DT664" s="22"/>
      <c r="DU664" s="22"/>
      <c r="DV664" s="22"/>
      <c r="DW664" s="22"/>
      <c r="DX664" s="22"/>
      <c r="DY664" s="22"/>
      <c r="DZ664" s="22"/>
      <c r="EA664" s="22"/>
      <c r="EB664" s="22"/>
      <c r="EC664" s="22"/>
      <c r="ED664" s="22"/>
      <c r="EE664" s="22"/>
      <c r="EF664" s="22"/>
      <c r="EG664" s="22"/>
      <c r="EH664" s="22"/>
      <c r="EI664" s="22"/>
      <c r="EJ664" s="22"/>
      <c r="EK664" s="22"/>
      <c r="EL664" s="22"/>
      <c r="EM664" s="22"/>
      <c r="EN664" s="22"/>
      <c r="EO664" s="22"/>
      <c r="EP664" s="22"/>
      <c r="EQ664" s="22"/>
      <c r="ER664" s="22"/>
      <c r="ES664" s="22"/>
      <c r="ET664" s="22"/>
      <c r="EU664" s="22"/>
      <c r="EV664" s="22"/>
      <c r="EW664" s="22"/>
      <c r="EX664" s="22"/>
      <c r="EY664" s="22"/>
      <c r="EZ664" s="22"/>
      <c r="FA664" s="22"/>
      <c r="FB664" s="22"/>
      <c r="FC664" s="22"/>
      <c r="FD664" s="22"/>
      <c r="FE664" s="22"/>
      <c r="FF664" s="22"/>
      <c r="FG664" s="126"/>
      <c r="FM664" s="99"/>
    </row>
    <row r="665" spans="2:169" s="12" customFormat="1">
      <c r="B665" s="22"/>
      <c r="E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  <c r="DC665" s="22"/>
      <c r="DD665" s="22"/>
      <c r="DE665" s="22"/>
      <c r="DF665" s="22"/>
      <c r="DG665" s="22"/>
      <c r="DH665" s="22"/>
      <c r="DI665" s="22"/>
      <c r="DJ665" s="22"/>
      <c r="DK665" s="22"/>
      <c r="DL665" s="22"/>
      <c r="DM665" s="22"/>
      <c r="DN665" s="22"/>
      <c r="DO665" s="22"/>
      <c r="DP665" s="22"/>
      <c r="DQ665" s="22"/>
      <c r="DR665" s="22"/>
      <c r="DS665" s="22"/>
      <c r="DT665" s="22"/>
      <c r="DU665" s="22"/>
      <c r="DV665" s="22"/>
      <c r="DW665" s="22"/>
      <c r="DX665" s="22"/>
      <c r="DY665" s="22"/>
      <c r="DZ665" s="22"/>
      <c r="EA665" s="22"/>
      <c r="EB665" s="22"/>
      <c r="EC665" s="22"/>
      <c r="ED665" s="22"/>
      <c r="EE665" s="22"/>
      <c r="EF665" s="22"/>
      <c r="EG665" s="22"/>
      <c r="EH665" s="22"/>
      <c r="EI665" s="22"/>
      <c r="EJ665" s="22"/>
      <c r="EK665" s="22"/>
      <c r="EL665" s="22"/>
      <c r="EM665" s="22"/>
      <c r="EN665" s="22"/>
      <c r="EO665" s="22"/>
      <c r="EP665" s="22"/>
      <c r="EQ665" s="22"/>
      <c r="ER665" s="22"/>
      <c r="ES665" s="22"/>
      <c r="ET665" s="22"/>
      <c r="EU665" s="22"/>
      <c r="EV665" s="22"/>
      <c r="EW665" s="22"/>
      <c r="EX665" s="22"/>
      <c r="EY665" s="22"/>
      <c r="EZ665" s="22"/>
      <c r="FA665" s="22"/>
      <c r="FB665" s="22"/>
      <c r="FC665" s="22"/>
      <c r="FD665" s="22"/>
      <c r="FE665" s="22"/>
      <c r="FF665" s="22"/>
      <c r="FG665" s="126"/>
      <c r="FM665" s="99"/>
    </row>
    <row r="666" spans="2:169" s="12" customFormat="1">
      <c r="B666" s="22"/>
      <c r="E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2"/>
      <c r="DN666" s="22"/>
      <c r="DO666" s="22"/>
      <c r="DP666" s="22"/>
      <c r="DQ666" s="22"/>
      <c r="DR666" s="22"/>
      <c r="DS666" s="22"/>
      <c r="DT666" s="22"/>
      <c r="DU666" s="22"/>
      <c r="DV666" s="22"/>
      <c r="DW666" s="22"/>
      <c r="DX666" s="22"/>
      <c r="DY666" s="22"/>
      <c r="DZ666" s="22"/>
      <c r="EA666" s="22"/>
      <c r="EB666" s="22"/>
      <c r="EC666" s="22"/>
      <c r="ED666" s="22"/>
      <c r="EE666" s="22"/>
      <c r="EF666" s="22"/>
      <c r="EG666" s="22"/>
      <c r="EH666" s="22"/>
      <c r="EI666" s="22"/>
      <c r="EJ666" s="22"/>
      <c r="EK666" s="22"/>
      <c r="EL666" s="22"/>
      <c r="EM666" s="22"/>
      <c r="EN666" s="22"/>
      <c r="EO666" s="22"/>
      <c r="EP666" s="22"/>
      <c r="EQ666" s="22"/>
      <c r="ER666" s="22"/>
      <c r="ES666" s="22"/>
      <c r="ET666" s="22"/>
      <c r="EU666" s="22"/>
      <c r="EV666" s="22"/>
      <c r="EW666" s="22"/>
      <c r="EX666" s="22"/>
      <c r="EY666" s="22"/>
      <c r="EZ666" s="22"/>
      <c r="FA666" s="22"/>
      <c r="FB666" s="22"/>
      <c r="FC666" s="22"/>
      <c r="FD666" s="22"/>
      <c r="FE666" s="22"/>
      <c r="FF666" s="22"/>
      <c r="FG666" s="126"/>
      <c r="FM666" s="99"/>
    </row>
    <row r="667" spans="2:169" s="12" customFormat="1">
      <c r="B667" s="22"/>
      <c r="E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2"/>
      <c r="DN667" s="22"/>
      <c r="DO667" s="22"/>
      <c r="DP667" s="22"/>
      <c r="DQ667" s="22"/>
      <c r="DR667" s="22"/>
      <c r="DS667" s="22"/>
      <c r="DT667" s="22"/>
      <c r="DU667" s="22"/>
      <c r="DV667" s="22"/>
      <c r="DW667" s="22"/>
      <c r="DX667" s="22"/>
      <c r="DY667" s="22"/>
      <c r="DZ667" s="22"/>
      <c r="EA667" s="22"/>
      <c r="EB667" s="22"/>
      <c r="EC667" s="22"/>
      <c r="ED667" s="22"/>
      <c r="EE667" s="22"/>
      <c r="EF667" s="22"/>
      <c r="EG667" s="22"/>
      <c r="EH667" s="22"/>
      <c r="EI667" s="22"/>
      <c r="EJ667" s="22"/>
      <c r="EK667" s="2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  <c r="EW667" s="22"/>
      <c r="EX667" s="22"/>
      <c r="EY667" s="22"/>
      <c r="EZ667" s="22"/>
      <c r="FA667" s="22"/>
      <c r="FB667" s="22"/>
      <c r="FC667" s="22"/>
      <c r="FD667" s="22"/>
      <c r="FE667" s="22"/>
      <c r="FF667" s="22"/>
      <c r="FG667" s="126"/>
      <c r="FM667" s="99"/>
    </row>
    <row r="668" spans="2:169" s="12" customFormat="1">
      <c r="B668" s="22"/>
      <c r="E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  <c r="DC668" s="22"/>
      <c r="DD668" s="22"/>
      <c r="DE668" s="22"/>
      <c r="DF668" s="22"/>
      <c r="DG668" s="22"/>
      <c r="DH668" s="22"/>
      <c r="DI668" s="22"/>
      <c r="DJ668" s="22"/>
      <c r="DK668" s="22"/>
      <c r="DL668" s="22"/>
      <c r="DM668" s="22"/>
      <c r="DN668" s="22"/>
      <c r="DO668" s="22"/>
      <c r="DP668" s="22"/>
      <c r="DQ668" s="22"/>
      <c r="DR668" s="22"/>
      <c r="DS668" s="22"/>
      <c r="DT668" s="22"/>
      <c r="DU668" s="22"/>
      <c r="DV668" s="22"/>
      <c r="DW668" s="22"/>
      <c r="DX668" s="22"/>
      <c r="DY668" s="22"/>
      <c r="DZ668" s="22"/>
      <c r="EA668" s="22"/>
      <c r="EB668" s="22"/>
      <c r="EC668" s="22"/>
      <c r="ED668" s="22"/>
      <c r="EE668" s="22"/>
      <c r="EF668" s="22"/>
      <c r="EG668" s="22"/>
      <c r="EH668" s="22"/>
      <c r="EI668" s="22"/>
      <c r="EJ668" s="22"/>
      <c r="EK668" s="22"/>
      <c r="EL668" s="22"/>
      <c r="EM668" s="22"/>
      <c r="EN668" s="22"/>
      <c r="EO668" s="22"/>
      <c r="EP668" s="22"/>
      <c r="EQ668" s="22"/>
      <c r="ER668" s="22"/>
      <c r="ES668" s="22"/>
      <c r="ET668" s="22"/>
      <c r="EU668" s="22"/>
      <c r="EV668" s="22"/>
      <c r="EW668" s="22"/>
      <c r="EX668" s="22"/>
      <c r="EY668" s="22"/>
      <c r="EZ668" s="22"/>
      <c r="FA668" s="22"/>
      <c r="FB668" s="22"/>
      <c r="FC668" s="22"/>
      <c r="FD668" s="22"/>
      <c r="FE668" s="22"/>
      <c r="FF668" s="22"/>
      <c r="FG668" s="126"/>
      <c r="FM668" s="99"/>
    </row>
    <row r="669" spans="2:169" s="12" customFormat="1">
      <c r="B669" s="22"/>
      <c r="E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  <c r="DC669" s="22"/>
      <c r="DD669" s="22"/>
      <c r="DE669" s="22"/>
      <c r="DF669" s="22"/>
      <c r="DG669" s="22"/>
      <c r="DH669" s="22"/>
      <c r="DI669" s="22"/>
      <c r="DJ669" s="22"/>
      <c r="DK669" s="22"/>
      <c r="DL669" s="22"/>
      <c r="DM669" s="22"/>
      <c r="DN669" s="22"/>
      <c r="DO669" s="22"/>
      <c r="DP669" s="22"/>
      <c r="DQ669" s="22"/>
      <c r="DR669" s="22"/>
      <c r="DS669" s="22"/>
      <c r="DT669" s="22"/>
      <c r="DU669" s="22"/>
      <c r="DV669" s="22"/>
      <c r="DW669" s="22"/>
      <c r="DX669" s="22"/>
      <c r="DY669" s="22"/>
      <c r="DZ669" s="22"/>
      <c r="EA669" s="22"/>
      <c r="EB669" s="22"/>
      <c r="EC669" s="22"/>
      <c r="ED669" s="22"/>
      <c r="EE669" s="22"/>
      <c r="EF669" s="22"/>
      <c r="EG669" s="22"/>
      <c r="EH669" s="22"/>
      <c r="EI669" s="22"/>
      <c r="EJ669" s="22"/>
      <c r="EK669" s="22"/>
      <c r="EL669" s="22"/>
      <c r="EM669" s="22"/>
      <c r="EN669" s="22"/>
      <c r="EO669" s="22"/>
      <c r="EP669" s="22"/>
      <c r="EQ669" s="22"/>
      <c r="ER669" s="22"/>
      <c r="ES669" s="22"/>
      <c r="ET669" s="22"/>
      <c r="EU669" s="22"/>
      <c r="EV669" s="22"/>
      <c r="EW669" s="22"/>
      <c r="EX669" s="22"/>
      <c r="EY669" s="22"/>
      <c r="EZ669" s="22"/>
      <c r="FA669" s="22"/>
      <c r="FB669" s="22"/>
      <c r="FC669" s="22"/>
      <c r="FD669" s="22"/>
      <c r="FE669" s="22"/>
      <c r="FF669" s="22"/>
      <c r="FG669" s="126"/>
      <c r="FM669" s="99"/>
    </row>
    <row r="670" spans="2:169" s="12" customFormat="1">
      <c r="B670" s="22"/>
      <c r="E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  <c r="DC670" s="22"/>
      <c r="DD670" s="22"/>
      <c r="DE670" s="22"/>
      <c r="DF670" s="22"/>
      <c r="DG670" s="22"/>
      <c r="DH670" s="22"/>
      <c r="DI670" s="22"/>
      <c r="DJ670" s="22"/>
      <c r="DK670" s="22"/>
      <c r="DL670" s="22"/>
      <c r="DM670" s="22"/>
      <c r="DN670" s="22"/>
      <c r="DO670" s="22"/>
      <c r="DP670" s="22"/>
      <c r="DQ670" s="22"/>
      <c r="DR670" s="22"/>
      <c r="DS670" s="22"/>
      <c r="DT670" s="22"/>
      <c r="DU670" s="22"/>
      <c r="DV670" s="22"/>
      <c r="DW670" s="22"/>
      <c r="DX670" s="22"/>
      <c r="DY670" s="22"/>
      <c r="DZ670" s="22"/>
      <c r="EA670" s="22"/>
      <c r="EB670" s="22"/>
      <c r="EC670" s="22"/>
      <c r="ED670" s="22"/>
      <c r="EE670" s="22"/>
      <c r="EF670" s="22"/>
      <c r="EG670" s="22"/>
      <c r="EH670" s="22"/>
      <c r="EI670" s="22"/>
      <c r="EJ670" s="22"/>
      <c r="EK670" s="22"/>
      <c r="EL670" s="22"/>
      <c r="EM670" s="22"/>
      <c r="EN670" s="22"/>
      <c r="EO670" s="22"/>
      <c r="EP670" s="22"/>
      <c r="EQ670" s="22"/>
      <c r="ER670" s="22"/>
      <c r="ES670" s="22"/>
      <c r="ET670" s="22"/>
      <c r="EU670" s="22"/>
      <c r="EV670" s="22"/>
      <c r="EW670" s="22"/>
      <c r="EX670" s="22"/>
      <c r="EY670" s="22"/>
      <c r="EZ670" s="22"/>
      <c r="FA670" s="22"/>
      <c r="FB670" s="22"/>
      <c r="FC670" s="22"/>
      <c r="FD670" s="22"/>
      <c r="FE670" s="22"/>
      <c r="FF670" s="22"/>
      <c r="FG670" s="126"/>
      <c r="FM670" s="99"/>
    </row>
    <row r="671" spans="2:169" s="12" customFormat="1">
      <c r="B671" s="22"/>
      <c r="E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  <c r="DC671" s="22"/>
      <c r="DD671" s="22"/>
      <c r="DE671" s="22"/>
      <c r="DF671" s="22"/>
      <c r="DG671" s="22"/>
      <c r="DH671" s="22"/>
      <c r="DI671" s="22"/>
      <c r="DJ671" s="22"/>
      <c r="DK671" s="22"/>
      <c r="DL671" s="22"/>
      <c r="DM671" s="22"/>
      <c r="DN671" s="22"/>
      <c r="DO671" s="22"/>
      <c r="DP671" s="22"/>
      <c r="DQ671" s="22"/>
      <c r="DR671" s="22"/>
      <c r="DS671" s="22"/>
      <c r="DT671" s="22"/>
      <c r="DU671" s="22"/>
      <c r="DV671" s="22"/>
      <c r="DW671" s="22"/>
      <c r="DX671" s="22"/>
      <c r="DY671" s="22"/>
      <c r="DZ671" s="22"/>
      <c r="EA671" s="22"/>
      <c r="EB671" s="22"/>
      <c r="EC671" s="22"/>
      <c r="ED671" s="22"/>
      <c r="EE671" s="22"/>
      <c r="EF671" s="22"/>
      <c r="EG671" s="22"/>
      <c r="EH671" s="22"/>
      <c r="EI671" s="22"/>
      <c r="EJ671" s="22"/>
      <c r="EK671" s="22"/>
      <c r="EL671" s="22"/>
      <c r="EM671" s="22"/>
      <c r="EN671" s="22"/>
      <c r="EO671" s="22"/>
      <c r="EP671" s="22"/>
      <c r="EQ671" s="22"/>
      <c r="ER671" s="22"/>
      <c r="ES671" s="22"/>
      <c r="ET671" s="22"/>
      <c r="EU671" s="22"/>
      <c r="EV671" s="22"/>
      <c r="EW671" s="22"/>
      <c r="EX671" s="22"/>
      <c r="EY671" s="22"/>
      <c r="EZ671" s="22"/>
      <c r="FA671" s="22"/>
      <c r="FB671" s="22"/>
      <c r="FC671" s="22"/>
      <c r="FD671" s="22"/>
      <c r="FE671" s="22"/>
      <c r="FF671" s="22"/>
      <c r="FG671" s="126"/>
      <c r="FM671" s="99"/>
    </row>
    <row r="672" spans="2:169" s="12" customFormat="1">
      <c r="B672" s="22"/>
      <c r="E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  <c r="DC672" s="22"/>
      <c r="DD672" s="22"/>
      <c r="DE672" s="22"/>
      <c r="DF672" s="22"/>
      <c r="DG672" s="22"/>
      <c r="DH672" s="22"/>
      <c r="DI672" s="22"/>
      <c r="DJ672" s="22"/>
      <c r="DK672" s="22"/>
      <c r="DL672" s="22"/>
      <c r="DM672" s="22"/>
      <c r="DN672" s="22"/>
      <c r="DO672" s="22"/>
      <c r="DP672" s="22"/>
      <c r="DQ672" s="22"/>
      <c r="DR672" s="22"/>
      <c r="DS672" s="22"/>
      <c r="DT672" s="22"/>
      <c r="DU672" s="22"/>
      <c r="DV672" s="22"/>
      <c r="DW672" s="22"/>
      <c r="DX672" s="22"/>
      <c r="DY672" s="22"/>
      <c r="DZ672" s="22"/>
      <c r="EA672" s="22"/>
      <c r="EB672" s="22"/>
      <c r="EC672" s="22"/>
      <c r="ED672" s="22"/>
      <c r="EE672" s="22"/>
      <c r="EF672" s="22"/>
      <c r="EG672" s="22"/>
      <c r="EH672" s="22"/>
      <c r="EI672" s="22"/>
      <c r="EJ672" s="22"/>
      <c r="EK672" s="22"/>
      <c r="EL672" s="22"/>
      <c r="EM672" s="22"/>
      <c r="EN672" s="22"/>
      <c r="EO672" s="22"/>
      <c r="EP672" s="22"/>
      <c r="EQ672" s="22"/>
      <c r="ER672" s="22"/>
      <c r="ES672" s="22"/>
      <c r="ET672" s="22"/>
      <c r="EU672" s="22"/>
      <c r="EV672" s="22"/>
      <c r="EW672" s="22"/>
      <c r="EX672" s="22"/>
      <c r="EY672" s="22"/>
      <c r="EZ672" s="22"/>
      <c r="FA672" s="22"/>
      <c r="FB672" s="22"/>
      <c r="FC672" s="22"/>
      <c r="FD672" s="22"/>
      <c r="FE672" s="22"/>
      <c r="FF672" s="22"/>
      <c r="FG672" s="126"/>
      <c r="FM672" s="99"/>
    </row>
    <row r="673" spans="2:169" s="12" customFormat="1">
      <c r="B673" s="22"/>
      <c r="E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  <c r="DC673" s="22"/>
      <c r="DD673" s="22"/>
      <c r="DE673" s="22"/>
      <c r="DF673" s="22"/>
      <c r="DG673" s="22"/>
      <c r="DH673" s="22"/>
      <c r="DI673" s="22"/>
      <c r="DJ673" s="22"/>
      <c r="DK673" s="22"/>
      <c r="DL673" s="22"/>
      <c r="DM673" s="22"/>
      <c r="DN673" s="22"/>
      <c r="DO673" s="22"/>
      <c r="DP673" s="22"/>
      <c r="DQ673" s="22"/>
      <c r="DR673" s="22"/>
      <c r="DS673" s="22"/>
      <c r="DT673" s="22"/>
      <c r="DU673" s="22"/>
      <c r="DV673" s="22"/>
      <c r="DW673" s="22"/>
      <c r="DX673" s="22"/>
      <c r="DY673" s="22"/>
      <c r="DZ673" s="22"/>
      <c r="EA673" s="22"/>
      <c r="EB673" s="22"/>
      <c r="EC673" s="22"/>
      <c r="ED673" s="22"/>
      <c r="EE673" s="22"/>
      <c r="EF673" s="22"/>
      <c r="EG673" s="22"/>
      <c r="EH673" s="22"/>
      <c r="EI673" s="22"/>
      <c r="EJ673" s="22"/>
      <c r="EK673" s="22"/>
      <c r="EL673" s="22"/>
      <c r="EM673" s="22"/>
      <c r="EN673" s="22"/>
      <c r="EO673" s="22"/>
      <c r="EP673" s="22"/>
      <c r="EQ673" s="22"/>
      <c r="ER673" s="22"/>
      <c r="ES673" s="22"/>
      <c r="ET673" s="22"/>
      <c r="EU673" s="22"/>
      <c r="EV673" s="22"/>
      <c r="EW673" s="22"/>
      <c r="EX673" s="22"/>
      <c r="EY673" s="22"/>
      <c r="EZ673" s="22"/>
      <c r="FA673" s="22"/>
      <c r="FB673" s="22"/>
      <c r="FC673" s="22"/>
      <c r="FD673" s="22"/>
      <c r="FE673" s="22"/>
      <c r="FF673" s="22"/>
      <c r="FG673" s="126"/>
      <c r="FM673" s="99"/>
    </row>
    <row r="674" spans="2:169" s="12" customFormat="1">
      <c r="B674" s="22"/>
      <c r="E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  <c r="DC674" s="22"/>
      <c r="DD674" s="22"/>
      <c r="DE674" s="22"/>
      <c r="DF674" s="22"/>
      <c r="DG674" s="22"/>
      <c r="DH674" s="22"/>
      <c r="DI674" s="22"/>
      <c r="DJ674" s="22"/>
      <c r="DK674" s="22"/>
      <c r="DL674" s="22"/>
      <c r="DM674" s="22"/>
      <c r="DN674" s="22"/>
      <c r="DO674" s="22"/>
      <c r="DP674" s="22"/>
      <c r="DQ674" s="22"/>
      <c r="DR674" s="22"/>
      <c r="DS674" s="22"/>
      <c r="DT674" s="22"/>
      <c r="DU674" s="22"/>
      <c r="DV674" s="22"/>
      <c r="DW674" s="22"/>
      <c r="DX674" s="22"/>
      <c r="DY674" s="22"/>
      <c r="DZ674" s="22"/>
      <c r="EA674" s="22"/>
      <c r="EB674" s="22"/>
      <c r="EC674" s="22"/>
      <c r="ED674" s="22"/>
      <c r="EE674" s="22"/>
      <c r="EF674" s="22"/>
      <c r="EG674" s="22"/>
      <c r="EH674" s="22"/>
      <c r="EI674" s="22"/>
      <c r="EJ674" s="22"/>
      <c r="EK674" s="22"/>
      <c r="EL674" s="22"/>
      <c r="EM674" s="22"/>
      <c r="EN674" s="22"/>
      <c r="EO674" s="22"/>
      <c r="EP674" s="22"/>
      <c r="EQ674" s="22"/>
      <c r="ER674" s="22"/>
      <c r="ES674" s="22"/>
      <c r="ET674" s="22"/>
      <c r="EU674" s="22"/>
      <c r="EV674" s="22"/>
      <c r="EW674" s="22"/>
      <c r="EX674" s="22"/>
      <c r="EY674" s="22"/>
      <c r="EZ674" s="22"/>
      <c r="FA674" s="22"/>
      <c r="FB674" s="22"/>
      <c r="FC674" s="22"/>
      <c r="FD674" s="22"/>
      <c r="FE674" s="22"/>
      <c r="FF674" s="22"/>
      <c r="FG674" s="126"/>
      <c r="FM674" s="99"/>
    </row>
    <row r="675" spans="2:169" s="12" customFormat="1">
      <c r="B675" s="22"/>
      <c r="E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  <c r="DC675" s="22"/>
      <c r="DD675" s="22"/>
      <c r="DE675" s="22"/>
      <c r="DF675" s="22"/>
      <c r="DG675" s="22"/>
      <c r="DH675" s="22"/>
      <c r="DI675" s="22"/>
      <c r="DJ675" s="22"/>
      <c r="DK675" s="22"/>
      <c r="DL675" s="22"/>
      <c r="DM675" s="22"/>
      <c r="DN675" s="22"/>
      <c r="DO675" s="22"/>
      <c r="DP675" s="22"/>
      <c r="DQ675" s="22"/>
      <c r="DR675" s="22"/>
      <c r="DS675" s="22"/>
      <c r="DT675" s="22"/>
      <c r="DU675" s="22"/>
      <c r="DV675" s="22"/>
      <c r="DW675" s="22"/>
      <c r="DX675" s="22"/>
      <c r="DY675" s="22"/>
      <c r="DZ675" s="22"/>
      <c r="EA675" s="22"/>
      <c r="EB675" s="22"/>
      <c r="EC675" s="22"/>
      <c r="ED675" s="22"/>
      <c r="EE675" s="22"/>
      <c r="EF675" s="22"/>
      <c r="EG675" s="22"/>
      <c r="EH675" s="22"/>
      <c r="EI675" s="22"/>
      <c r="EJ675" s="22"/>
      <c r="EK675" s="22"/>
      <c r="EL675" s="22"/>
      <c r="EM675" s="22"/>
      <c r="EN675" s="22"/>
      <c r="EO675" s="22"/>
      <c r="EP675" s="22"/>
      <c r="EQ675" s="22"/>
      <c r="ER675" s="22"/>
      <c r="ES675" s="22"/>
      <c r="ET675" s="22"/>
      <c r="EU675" s="22"/>
      <c r="EV675" s="22"/>
      <c r="EW675" s="22"/>
      <c r="EX675" s="22"/>
      <c r="EY675" s="22"/>
      <c r="EZ675" s="22"/>
      <c r="FA675" s="22"/>
      <c r="FB675" s="22"/>
      <c r="FC675" s="22"/>
      <c r="FD675" s="22"/>
      <c r="FE675" s="22"/>
      <c r="FF675" s="22"/>
      <c r="FG675" s="126"/>
      <c r="FM675" s="99"/>
    </row>
    <row r="676" spans="2:169" s="12" customFormat="1">
      <c r="B676" s="22"/>
      <c r="E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  <c r="DC676" s="22"/>
      <c r="DD676" s="22"/>
      <c r="DE676" s="22"/>
      <c r="DF676" s="22"/>
      <c r="DG676" s="22"/>
      <c r="DH676" s="22"/>
      <c r="DI676" s="22"/>
      <c r="DJ676" s="22"/>
      <c r="DK676" s="22"/>
      <c r="DL676" s="22"/>
      <c r="DM676" s="22"/>
      <c r="DN676" s="22"/>
      <c r="DO676" s="22"/>
      <c r="DP676" s="22"/>
      <c r="DQ676" s="22"/>
      <c r="DR676" s="22"/>
      <c r="DS676" s="22"/>
      <c r="DT676" s="22"/>
      <c r="DU676" s="22"/>
      <c r="DV676" s="22"/>
      <c r="DW676" s="22"/>
      <c r="DX676" s="22"/>
      <c r="DY676" s="22"/>
      <c r="DZ676" s="22"/>
      <c r="EA676" s="22"/>
      <c r="EB676" s="22"/>
      <c r="EC676" s="22"/>
      <c r="ED676" s="22"/>
      <c r="EE676" s="22"/>
      <c r="EF676" s="22"/>
      <c r="EG676" s="22"/>
      <c r="EH676" s="22"/>
      <c r="EI676" s="22"/>
      <c r="EJ676" s="22"/>
      <c r="EK676" s="22"/>
      <c r="EL676" s="22"/>
      <c r="EM676" s="22"/>
      <c r="EN676" s="22"/>
      <c r="EO676" s="22"/>
      <c r="EP676" s="22"/>
      <c r="EQ676" s="22"/>
      <c r="ER676" s="22"/>
      <c r="ES676" s="22"/>
      <c r="ET676" s="22"/>
      <c r="EU676" s="22"/>
      <c r="EV676" s="22"/>
      <c r="EW676" s="22"/>
      <c r="EX676" s="22"/>
      <c r="EY676" s="22"/>
      <c r="EZ676" s="22"/>
      <c r="FA676" s="22"/>
      <c r="FB676" s="22"/>
      <c r="FC676" s="22"/>
      <c r="FD676" s="22"/>
      <c r="FE676" s="22"/>
      <c r="FF676" s="22"/>
      <c r="FG676" s="126"/>
      <c r="FM676" s="99"/>
    </row>
    <row r="677" spans="2:169" s="12" customFormat="1">
      <c r="B677" s="22"/>
      <c r="E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  <c r="DC677" s="22"/>
      <c r="DD677" s="22"/>
      <c r="DE677" s="22"/>
      <c r="DF677" s="22"/>
      <c r="DG677" s="22"/>
      <c r="DH677" s="22"/>
      <c r="DI677" s="22"/>
      <c r="DJ677" s="22"/>
      <c r="DK677" s="22"/>
      <c r="DL677" s="22"/>
      <c r="DM677" s="22"/>
      <c r="DN677" s="22"/>
      <c r="DO677" s="22"/>
      <c r="DP677" s="22"/>
      <c r="DQ677" s="22"/>
      <c r="DR677" s="22"/>
      <c r="DS677" s="22"/>
      <c r="DT677" s="22"/>
      <c r="DU677" s="22"/>
      <c r="DV677" s="22"/>
      <c r="DW677" s="22"/>
      <c r="DX677" s="22"/>
      <c r="DY677" s="22"/>
      <c r="DZ677" s="22"/>
      <c r="EA677" s="22"/>
      <c r="EB677" s="22"/>
      <c r="EC677" s="22"/>
      <c r="ED677" s="22"/>
      <c r="EE677" s="22"/>
      <c r="EF677" s="22"/>
      <c r="EG677" s="22"/>
      <c r="EH677" s="22"/>
      <c r="EI677" s="22"/>
      <c r="EJ677" s="22"/>
      <c r="EK677" s="22"/>
      <c r="EL677" s="22"/>
      <c r="EM677" s="22"/>
      <c r="EN677" s="22"/>
      <c r="EO677" s="22"/>
      <c r="EP677" s="22"/>
      <c r="EQ677" s="22"/>
      <c r="ER677" s="22"/>
      <c r="ES677" s="22"/>
      <c r="ET677" s="22"/>
      <c r="EU677" s="22"/>
      <c r="EV677" s="22"/>
      <c r="EW677" s="22"/>
      <c r="EX677" s="22"/>
      <c r="EY677" s="22"/>
      <c r="EZ677" s="22"/>
      <c r="FA677" s="22"/>
      <c r="FB677" s="22"/>
      <c r="FC677" s="22"/>
      <c r="FD677" s="22"/>
      <c r="FE677" s="22"/>
      <c r="FF677" s="22"/>
      <c r="FG677" s="126"/>
      <c r="FM677" s="99"/>
    </row>
    <row r="678" spans="2:169" s="12" customFormat="1">
      <c r="B678" s="22"/>
      <c r="E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  <c r="DC678" s="22"/>
      <c r="DD678" s="22"/>
      <c r="DE678" s="22"/>
      <c r="DF678" s="22"/>
      <c r="DG678" s="22"/>
      <c r="DH678" s="22"/>
      <c r="DI678" s="22"/>
      <c r="DJ678" s="22"/>
      <c r="DK678" s="22"/>
      <c r="DL678" s="22"/>
      <c r="DM678" s="22"/>
      <c r="DN678" s="22"/>
      <c r="DO678" s="22"/>
      <c r="DP678" s="22"/>
      <c r="DQ678" s="22"/>
      <c r="DR678" s="22"/>
      <c r="DS678" s="22"/>
      <c r="DT678" s="22"/>
      <c r="DU678" s="22"/>
      <c r="DV678" s="22"/>
      <c r="DW678" s="22"/>
      <c r="DX678" s="22"/>
      <c r="DY678" s="22"/>
      <c r="DZ678" s="22"/>
      <c r="EA678" s="22"/>
      <c r="EB678" s="22"/>
      <c r="EC678" s="22"/>
      <c r="ED678" s="22"/>
      <c r="EE678" s="22"/>
      <c r="EF678" s="22"/>
      <c r="EG678" s="22"/>
      <c r="EH678" s="22"/>
      <c r="EI678" s="22"/>
      <c r="EJ678" s="22"/>
      <c r="EK678" s="22"/>
      <c r="EL678" s="22"/>
      <c r="EM678" s="22"/>
      <c r="EN678" s="22"/>
      <c r="EO678" s="22"/>
      <c r="EP678" s="22"/>
      <c r="EQ678" s="22"/>
      <c r="ER678" s="22"/>
      <c r="ES678" s="22"/>
      <c r="ET678" s="22"/>
      <c r="EU678" s="22"/>
      <c r="EV678" s="22"/>
      <c r="EW678" s="22"/>
      <c r="EX678" s="22"/>
      <c r="EY678" s="22"/>
      <c r="EZ678" s="22"/>
      <c r="FA678" s="22"/>
      <c r="FB678" s="22"/>
      <c r="FC678" s="22"/>
      <c r="FD678" s="22"/>
      <c r="FE678" s="22"/>
      <c r="FF678" s="22"/>
      <c r="FG678" s="126"/>
      <c r="FM678" s="99"/>
    </row>
    <row r="679" spans="2:169" s="12" customFormat="1">
      <c r="B679" s="22"/>
      <c r="E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  <c r="DC679" s="22"/>
      <c r="DD679" s="22"/>
      <c r="DE679" s="22"/>
      <c r="DF679" s="22"/>
      <c r="DG679" s="22"/>
      <c r="DH679" s="22"/>
      <c r="DI679" s="22"/>
      <c r="DJ679" s="22"/>
      <c r="DK679" s="22"/>
      <c r="DL679" s="22"/>
      <c r="DM679" s="22"/>
      <c r="DN679" s="22"/>
      <c r="DO679" s="22"/>
      <c r="DP679" s="22"/>
      <c r="DQ679" s="22"/>
      <c r="DR679" s="22"/>
      <c r="DS679" s="22"/>
      <c r="DT679" s="22"/>
      <c r="DU679" s="22"/>
      <c r="DV679" s="22"/>
      <c r="DW679" s="22"/>
      <c r="DX679" s="22"/>
      <c r="DY679" s="22"/>
      <c r="DZ679" s="22"/>
      <c r="EA679" s="22"/>
      <c r="EB679" s="22"/>
      <c r="EC679" s="22"/>
      <c r="ED679" s="22"/>
      <c r="EE679" s="22"/>
      <c r="EF679" s="22"/>
      <c r="EG679" s="22"/>
      <c r="EH679" s="22"/>
      <c r="EI679" s="22"/>
      <c r="EJ679" s="22"/>
      <c r="EK679" s="22"/>
      <c r="EL679" s="22"/>
      <c r="EM679" s="22"/>
      <c r="EN679" s="22"/>
      <c r="EO679" s="22"/>
      <c r="EP679" s="22"/>
      <c r="EQ679" s="22"/>
      <c r="ER679" s="22"/>
      <c r="ES679" s="22"/>
      <c r="ET679" s="22"/>
      <c r="EU679" s="22"/>
      <c r="EV679" s="22"/>
      <c r="EW679" s="22"/>
      <c r="EX679" s="22"/>
      <c r="EY679" s="22"/>
      <c r="EZ679" s="22"/>
      <c r="FA679" s="22"/>
      <c r="FB679" s="22"/>
      <c r="FC679" s="22"/>
      <c r="FD679" s="22"/>
      <c r="FE679" s="22"/>
      <c r="FF679" s="22"/>
      <c r="FG679" s="126"/>
      <c r="FM679" s="99"/>
    </row>
    <row r="680" spans="2:169" s="12" customFormat="1">
      <c r="B680" s="22"/>
      <c r="E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  <c r="DC680" s="22"/>
      <c r="DD680" s="22"/>
      <c r="DE680" s="22"/>
      <c r="DF680" s="22"/>
      <c r="DG680" s="22"/>
      <c r="DH680" s="22"/>
      <c r="DI680" s="22"/>
      <c r="DJ680" s="22"/>
      <c r="DK680" s="22"/>
      <c r="DL680" s="22"/>
      <c r="DM680" s="22"/>
      <c r="DN680" s="22"/>
      <c r="DO680" s="22"/>
      <c r="DP680" s="22"/>
      <c r="DQ680" s="22"/>
      <c r="DR680" s="22"/>
      <c r="DS680" s="22"/>
      <c r="DT680" s="22"/>
      <c r="DU680" s="22"/>
      <c r="DV680" s="22"/>
      <c r="DW680" s="22"/>
      <c r="DX680" s="22"/>
      <c r="DY680" s="22"/>
      <c r="DZ680" s="22"/>
      <c r="EA680" s="22"/>
      <c r="EB680" s="22"/>
      <c r="EC680" s="22"/>
      <c r="ED680" s="22"/>
      <c r="EE680" s="22"/>
      <c r="EF680" s="22"/>
      <c r="EG680" s="22"/>
      <c r="EH680" s="22"/>
      <c r="EI680" s="22"/>
      <c r="EJ680" s="22"/>
      <c r="EK680" s="22"/>
      <c r="EL680" s="22"/>
      <c r="EM680" s="22"/>
      <c r="EN680" s="22"/>
      <c r="EO680" s="22"/>
      <c r="EP680" s="22"/>
      <c r="EQ680" s="22"/>
      <c r="ER680" s="22"/>
      <c r="ES680" s="22"/>
      <c r="ET680" s="22"/>
      <c r="EU680" s="22"/>
      <c r="EV680" s="22"/>
      <c r="EW680" s="22"/>
      <c r="EX680" s="22"/>
      <c r="EY680" s="22"/>
      <c r="EZ680" s="22"/>
      <c r="FA680" s="22"/>
      <c r="FB680" s="22"/>
      <c r="FC680" s="22"/>
      <c r="FD680" s="22"/>
      <c r="FE680" s="22"/>
      <c r="FF680" s="22"/>
      <c r="FG680" s="126"/>
      <c r="FM680" s="99"/>
    </row>
    <row r="681" spans="2:169" s="12" customFormat="1">
      <c r="B681" s="22"/>
      <c r="E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  <c r="DC681" s="22"/>
      <c r="DD681" s="22"/>
      <c r="DE681" s="22"/>
      <c r="DF681" s="22"/>
      <c r="DG681" s="22"/>
      <c r="DH681" s="22"/>
      <c r="DI681" s="22"/>
      <c r="DJ681" s="22"/>
      <c r="DK681" s="22"/>
      <c r="DL681" s="22"/>
      <c r="DM681" s="22"/>
      <c r="DN681" s="22"/>
      <c r="DO681" s="22"/>
      <c r="DP681" s="22"/>
      <c r="DQ681" s="22"/>
      <c r="DR681" s="22"/>
      <c r="DS681" s="22"/>
      <c r="DT681" s="22"/>
      <c r="DU681" s="22"/>
      <c r="DV681" s="22"/>
      <c r="DW681" s="22"/>
      <c r="DX681" s="22"/>
      <c r="DY681" s="22"/>
      <c r="DZ681" s="22"/>
      <c r="EA681" s="22"/>
      <c r="EB681" s="22"/>
      <c r="EC681" s="22"/>
      <c r="ED681" s="22"/>
      <c r="EE681" s="22"/>
      <c r="EF681" s="22"/>
      <c r="EG681" s="22"/>
      <c r="EH681" s="22"/>
      <c r="EI681" s="22"/>
      <c r="EJ681" s="22"/>
      <c r="EK681" s="22"/>
      <c r="EL681" s="22"/>
      <c r="EM681" s="22"/>
      <c r="EN681" s="22"/>
      <c r="EO681" s="22"/>
      <c r="EP681" s="22"/>
      <c r="EQ681" s="22"/>
      <c r="ER681" s="22"/>
      <c r="ES681" s="22"/>
      <c r="ET681" s="22"/>
      <c r="EU681" s="22"/>
      <c r="EV681" s="22"/>
      <c r="EW681" s="22"/>
      <c r="EX681" s="22"/>
      <c r="EY681" s="22"/>
      <c r="EZ681" s="22"/>
      <c r="FA681" s="22"/>
      <c r="FB681" s="22"/>
      <c r="FC681" s="22"/>
      <c r="FD681" s="22"/>
      <c r="FE681" s="22"/>
      <c r="FF681" s="22"/>
      <c r="FG681" s="126"/>
      <c r="FM681" s="99"/>
    </row>
    <row r="682" spans="2:169" s="12" customFormat="1">
      <c r="B682" s="22"/>
      <c r="E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  <c r="DC682" s="22"/>
      <c r="DD682" s="22"/>
      <c r="DE682" s="22"/>
      <c r="DF682" s="22"/>
      <c r="DG682" s="22"/>
      <c r="DH682" s="22"/>
      <c r="DI682" s="22"/>
      <c r="DJ682" s="22"/>
      <c r="DK682" s="22"/>
      <c r="DL682" s="22"/>
      <c r="DM682" s="22"/>
      <c r="DN682" s="22"/>
      <c r="DO682" s="22"/>
      <c r="DP682" s="22"/>
      <c r="DQ682" s="22"/>
      <c r="DR682" s="22"/>
      <c r="DS682" s="22"/>
      <c r="DT682" s="22"/>
      <c r="DU682" s="22"/>
      <c r="DV682" s="22"/>
      <c r="DW682" s="22"/>
      <c r="DX682" s="22"/>
      <c r="DY682" s="22"/>
      <c r="DZ682" s="22"/>
      <c r="EA682" s="22"/>
      <c r="EB682" s="22"/>
      <c r="EC682" s="22"/>
      <c r="ED682" s="22"/>
      <c r="EE682" s="22"/>
      <c r="EF682" s="22"/>
      <c r="EG682" s="22"/>
      <c r="EH682" s="22"/>
      <c r="EI682" s="22"/>
      <c r="EJ682" s="22"/>
      <c r="EK682" s="22"/>
      <c r="EL682" s="22"/>
      <c r="EM682" s="22"/>
      <c r="EN682" s="22"/>
      <c r="EO682" s="22"/>
      <c r="EP682" s="22"/>
      <c r="EQ682" s="22"/>
      <c r="ER682" s="22"/>
      <c r="ES682" s="22"/>
      <c r="ET682" s="22"/>
      <c r="EU682" s="22"/>
      <c r="EV682" s="22"/>
      <c r="EW682" s="22"/>
      <c r="EX682" s="22"/>
      <c r="EY682" s="22"/>
      <c r="EZ682" s="22"/>
      <c r="FA682" s="22"/>
      <c r="FB682" s="22"/>
      <c r="FC682" s="22"/>
      <c r="FD682" s="22"/>
      <c r="FE682" s="22"/>
      <c r="FF682" s="22"/>
      <c r="FG682" s="126"/>
      <c r="FM682" s="99"/>
    </row>
    <row r="683" spans="2:169" s="12" customFormat="1">
      <c r="B683" s="22"/>
      <c r="E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  <c r="DC683" s="22"/>
      <c r="DD683" s="22"/>
      <c r="DE683" s="22"/>
      <c r="DF683" s="22"/>
      <c r="DG683" s="22"/>
      <c r="DH683" s="22"/>
      <c r="DI683" s="22"/>
      <c r="DJ683" s="22"/>
      <c r="DK683" s="22"/>
      <c r="DL683" s="22"/>
      <c r="DM683" s="22"/>
      <c r="DN683" s="22"/>
      <c r="DO683" s="22"/>
      <c r="DP683" s="22"/>
      <c r="DQ683" s="22"/>
      <c r="DR683" s="22"/>
      <c r="DS683" s="22"/>
      <c r="DT683" s="22"/>
      <c r="DU683" s="22"/>
      <c r="DV683" s="22"/>
      <c r="DW683" s="22"/>
      <c r="DX683" s="22"/>
      <c r="DY683" s="22"/>
      <c r="DZ683" s="22"/>
      <c r="EA683" s="22"/>
      <c r="EB683" s="22"/>
      <c r="EC683" s="22"/>
      <c r="ED683" s="22"/>
      <c r="EE683" s="22"/>
      <c r="EF683" s="22"/>
      <c r="EG683" s="22"/>
      <c r="EH683" s="22"/>
      <c r="EI683" s="22"/>
      <c r="EJ683" s="22"/>
      <c r="EK683" s="22"/>
      <c r="EL683" s="22"/>
      <c r="EM683" s="22"/>
      <c r="EN683" s="22"/>
      <c r="EO683" s="22"/>
      <c r="EP683" s="22"/>
      <c r="EQ683" s="22"/>
      <c r="ER683" s="22"/>
      <c r="ES683" s="22"/>
      <c r="ET683" s="22"/>
      <c r="EU683" s="22"/>
      <c r="EV683" s="22"/>
      <c r="EW683" s="22"/>
      <c r="EX683" s="22"/>
      <c r="EY683" s="22"/>
      <c r="EZ683" s="22"/>
      <c r="FA683" s="22"/>
      <c r="FB683" s="22"/>
      <c r="FC683" s="22"/>
      <c r="FD683" s="22"/>
      <c r="FE683" s="22"/>
      <c r="FF683" s="22"/>
      <c r="FG683" s="126"/>
      <c r="FM683" s="99"/>
    </row>
    <row r="684" spans="2:169" s="12" customFormat="1">
      <c r="B684" s="22"/>
      <c r="E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  <c r="DC684" s="22"/>
      <c r="DD684" s="22"/>
      <c r="DE684" s="22"/>
      <c r="DF684" s="22"/>
      <c r="DG684" s="22"/>
      <c r="DH684" s="22"/>
      <c r="DI684" s="22"/>
      <c r="DJ684" s="22"/>
      <c r="DK684" s="22"/>
      <c r="DL684" s="22"/>
      <c r="DM684" s="22"/>
      <c r="DN684" s="22"/>
      <c r="DO684" s="22"/>
      <c r="DP684" s="22"/>
      <c r="DQ684" s="22"/>
      <c r="DR684" s="22"/>
      <c r="DS684" s="22"/>
      <c r="DT684" s="22"/>
      <c r="DU684" s="22"/>
      <c r="DV684" s="22"/>
      <c r="DW684" s="22"/>
      <c r="DX684" s="22"/>
      <c r="DY684" s="22"/>
      <c r="DZ684" s="22"/>
      <c r="EA684" s="22"/>
      <c r="EB684" s="22"/>
      <c r="EC684" s="22"/>
      <c r="ED684" s="22"/>
      <c r="EE684" s="22"/>
      <c r="EF684" s="22"/>
      <c r="EG684" s="22"/>
      <c r="EH684" s="22"/>
      <c r="EI684" s="22"/>
      <c r="EJ684" s="22"/>
      <c r="EK684" s="22"/>
      <c r="EL684" s="22"/>
      <c r="EM684" s="22"/>
      <c r="EN684" s="22"/>
      <c r="EO684" s="22"/>
      <c r="EP684" s="22"/>
      <c r="EQ684" s="22"/>
      <c r="ER684" s="22"/>
      <c r="ES684" s="22"/>
      <c r="ET684" s="22"/>
      <c r="EU684" s="22"/>
      <c r="EV684" s="22"/>
      <c r="EW684" s="22"/>
      <c r="EX684" s="22"/>
      <c r="EY684" s="22"/>
      <c r="EZ684" s="22"/>
      <c r="FA684" s="22"/>
      <c r="FB684" s="22"/>
      <c r="FC684" s="22"/>
      <c r="FD684" s="22"/>
      <c r="FE684" s="22"/>
      <c r="FF684" s="22"/>
      <c r="FG684" s="126"/>
      <c r="FM684" s="99"/>
    </row>
    <row r="685" spans="2:169" s="12" customFormat="1">
      <c r="B685" s="22"/>
      <c r="E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  <c r="DC685" s="22"/>
      <c r="DD685" s="22"/>
      <c r="DE685" s="22"/>
      <c r="DF685" s="22"/>
      <c r="DG685" s="22"/>
      <c r="DH685" s="22"/>
      <c r="DI685" s="22"/>
      <c r="DJ685" s="22"/>
      <c r="DK685" s="22"/>
      <c r="DL685" s="22"/>
      <c r="DM685" s="22"/>
      <c r="DN685" s="22"/>
      <c r="DO685" s="22"/>
      <c r="DP685" s="22"/>
      <c r="DQ685" s="22"/>
      <c r="DR685" s="22"/>
      <c r="DS685" s="22"/>
      <c r="DT685" s="22"/>
      <c r="DU685" s="22"/>
      <c r="DV685" s="22"/>
      <c r="DW685" s="22"/>
      <c r="DX685" s="22"/>
      <c r="DY685" s="22"/>
      <c r="DZ685" s="22"/>
      <c r="EA685" s="22"/>
      <c r="EB685" s="22"/>
      <c r="EC685" s="22"/>
      <c r="ED685" s="22"/>
      <c r="EE685" s="22"/>
      <c r="EF685" s="22"/>
      <c r="EG685" s="22"/>
      <c r="EH685" s="22"/>
      <c r="EI685" s="22"/>
      <c r="EJ685" s="22"/>
      <c r="EK685" s="22"/>
      <c r="EL685" s="22"/>
      <c r="EM685" s="22"/>
      <c r="EN685" s="22"/>
      <c r="EO685" s="22"/>
      <c r="EP685" s="22"/>
      <c r="EQ685" s="22"/>
      <c r="ER685" s="22"/>
      <c r="ES685" s="22"/>
      <c r="ET685" s="22"/>
      <c r="EU685" s="22"/>
      <c r="EV685" s="22"/>
      <c r="EW685" s="22"/>
      <c r="EX685" s="22"/>
      <c r="EY685" s="22"/>
      <c r="EZ685" s="22"/>
      <c r="FA685" s="22"/>
      <c r="FB685" s="22"/>
      <c r="FC685" s="22"/>
      <c r="FD685" s="22"/>
      <c r="FE685" s="22"/>
      <c r="FF685" s="22"/>
      <c r="FG685" s="126"/>
      <c r="FM685" s="99"/>
    </row>
    <row r="686" spans="2:169" s="12" customFormat="1">
      <c r="B686" s="22"/>
      <c r="E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  <c r="DC686" s="22"/>
      <c r="DD686" s="22"/>
      <c r="DE686" s="22"/>
      <c r="DF686" s="22"/>
      <c r="DG686" s="22"/>
      <c r="DH686" s="22"/>
      <c r="DI686" s="22"/>
      <c r="DJ686" s="22"/>
      <c r="DK686" s="22"/>
      <c r="DL686" s="22"/>
      <c r="DM686" s="22"/>
      <c r="DN686" s="22"/>
      <c r="DO686" s="22"/>
      <c r="DP686" s="22"/>
      <c r="DQ686" s="22"/>
      <c r="DR686" s="22"/>
      <c r="DS686" s="22"/>
      <c r="DT686" s="22"/>
      <c r="DU686" s="22"/>
      <c r="DV686" s="22"/>
      <c r="DW686" s="22"/>
      <c r="DX686" s="22"/>
      <c r="DY686" s="22"/>
      <c r="DZ686" s="22"/>
      <c r="EA686" s="22"/>
      <c r="EB686" s="22"/>
      <c r="EC686" s="22"/>
      <c r="ED686" s="22"/>
      <c r="EE686" s="22"/>
      <c r="EF686" s="22"/>
      <c r="EG686" s="22"/>
      <c r="EH686" s="22"/>
      <c r="EI686" s="22"/>
      <c r="EJ686" s="22"/>
      <c r="EK686" s="22"/>
      <c r="EL686" s="22"/>
      <c r="EM686" s="22"/>
      <c r="EN686" s="22"/>
      <c r="EO686" s="22"/>
      <c r="EP686" s="22"/>
      <c r="EQ686" s="22"/>
      <c r="ER686" s="22"/>
      <c r="ES686" s="22"/>
      <c r="ET686" s="22"/>
      <c r="EU686" s="22"/>
      <c r="EV686" s="22"/>
      <c r="EW686" s="22"/>
      <c r="EX686" s="22"/>
      <c r="EY686" s="22"/>
      <c r="EZ686" s="22"/>
      <c r="FA686" s="22"/>
      <c r="FB686" s="22"/>
      <c r="FC686" s="22"/>
      <c r="FD686" s="22"/>
      <c r="FE686" s="22"/>
      <c r="FF686" s="22"/>
      <c r="FG686" s="126"/>
      <c r="FM686" s="99"/>
    </row>
    <row r="687" spans="2:169" s="12" customFormat="1">
      <c r="B687" s="22"/>
      <c r="E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  <c r="DC687" s="22"/>
      <c r="DD687" s="22"/>
      <c r="DE687" s="22"/>
      <c r="DF687" s="22"/>
      <c r="DG687" s="22"/>
      <c r="DH687" s="22"/>
      <c r="DI687" s="22"/>
      <c r="DJ687" s="22"/>
      <c r="DK687" s="22"/>
      <c r="DL687" s="22"/>
      <c r="DM687" s="22"/>
      <c r="DN687" s="22"/>
      <c r="DO687" s="22"/>
      <c r="DP687" s="22"/>
      <c r="DQ687" s="22"/>
      <c r="DR687" s="22"/>
      <c r="DS687" s="22"/>
      <c r="DT687" s="22"/>
      <c r="DU687" s="22"/>
      <c r="DV687" s="22"/>
      <c r="DW687" s="22"/>
      <c r="DX687" s="22"/>
      <c r="DY687" s="22"/>
      <c r="DZ687" s="22"/>
      <c r="EA687" s="22"/>
      <c r="EB687" s="22"/>
      <c r="EC687" s="22"/>
      <c r="ED687" s="22"/>
      <c r="EE687" s="22"/>
      <c r="EF687" s="22"/>
      <c r="EG687" s="22"/>
      <c r="EH687" s="22"/>
      <c r="EI687" s="22"/>
      <c r="EJ687" s="22"/>
      <c r="EK687" s="22"/>
      <c r="EL687" s="22"/>
      <c r="EM687" s="22"/>
      <c r="EN687" s="22"/>
      <c r="EO687" s="22"/>
      <c r="EP687" s="22"/>
      <c r="EQ687" s="22"/>
      <c r="ER687" s="22"/>
      <c r="ES687" s="22"/>
      <c r="ET687" s="22"/>
      <c r="EU687" s="22"/>
      <c r="EV687" s="22"/>
      <c r="EW687" s="22"/>
      <c r="EX687" s="22"/>
      <c r="EY687" s="22"/>
      <c r="EZ687" s="22"/>
      <c r="FA687" s="22"/>
      <c r="FB687" s="22"/>
      <c r="FC687" s="22"/>
      <c r="FD687" s="22"/>
      <c r="FE687" s="22"/>
      <c r="FF687" s="22"/>
      <c r="FG687" s="126"/>
      <c r="FM687" s="99"/>
    </row>
    <row r="688" spans="2:169" s="12" customFormat="1">
      <c r="B688" s="22"/>
      <c r="E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  <c r="DC688" s="22"/>
      <c r="DD688" s="22"/>
      <c r="DE688" s="22"/>
      <c r="DF688" s="22"/>
      <c r="DG688" s="22"/>
      <c r="DH688" s="22"/>
      <c r="DI688" s="22"/>
      <c r="DJ688" s="22"/>
      <c r="DK688" s="22"/>
      <c r="DL688" s="22"/>
      <c r="DM688" s="22"/>
      <c r="DN688" s="22"/>
      <c r="DO688" s="22"/>
      <c r="DP688" s="22"/>
      <c r="DQ688" s="22"/>
      <c r="DR688" s="22"/>
      <c r="DS688" s="22"/>
      <c r="DT688" s="22"/>
      <c r="DU688" s="22"/>
      <c r="DV688" s="22"/>
      <c r="DW688" s="22"/>
      <c r="DX688" s="22"/>
      <c r="DY688" s="22"/>
      <c r="DZ688" s="22"/>
      <c r="EA688" s="22"/>
      <c r="EB688" s="22"/>
      <c r="EC688" s="22"/>
      <c r="ED688" s="22"/>
      <c r="EE688" s="22"/>
      <c r="EF688" s="22"/>
      <c r="EG688" s="22"/>
      <c r="EH688" s="22"/>
      <c r="EI688" s="22"/>
      <c r="EJ688" s="22"/>
      <c r="EK688" s="22"/>
      <c r="EL688" s="22"/>
      <c r="EM688" s="22"/>
      <c r="EN688" s="22"/>
      <c r="EO688" s="22"/>
      <c r="EP688" s="22"/>
      <c r="EQ688" s="22"/>
      <c r="ER688" s="22"/>
      <c r="ES688" s="22"/>
      <c r="ET688" s="22"/>
      <c r="EU688" s="22"/>
      <c r="EV688" s="22"/>
      <c r="EW688" s="22"/>
      <c r="EX688" s="22"/>
      <c r="EY688" s="22"/>
      <c r="EZ688" s="22"/>
      <c r="FA688" s="22"/>
      <c r="FB688" s="22"/>
      <c r="FC688" s="22"/>
      <c r="FD688" s="22"/>
      <c r="FE688" s="22"/>
      <c r="FF688" s="22"/>
      <c r="FG688" s="126"/>
      <c r="FM688" s="99"/>
    </row>
    <row r="689" spans="2:169" s="12" customFormat="1">
      <c r="B689" s="22"/>
      <c r="E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  <c r="DC689" s="22"/>
      <c r="DD689" s="22"/>
      <c r="DE689" s="22"/>
      <c r="DF689" s="22"/>
      <c r="DG689" s="22"/>
      <c r="DH689" s="22"/>
      <c r="DI689" s="22"/>
      <c r="DJ689" s="22"/>
      <c r="DK689" s="22"/>
      <c r="DL689" s="22"/>
      <c r="DM689" s="22"/>
      <c r="DN689" s="22"/>
      <c r="DO689" s="22"/>
      <c r="DP689" s="22"/>
      <c r="DQ689" s="22"/>
      <c r="DR689" s="22"/>
      <c r="DS689" s="22"/>
      <c r="DT689" s="22"/>
      <c r="DU689" s="22"/>
      <c r="DV689" s="22"/>
      <c r="DW689" s="22"/>
      <c r="DX689" s="22"/>
      <c r="DY689" s="22"/>
      <c r="DZ689" s="22"/>
      <c r="EA689" s="22"/>
      <c r="EB689" s="22"/>
      <c r="EC689" s="22"/>
      <c r="ED689" s="22"/>
      <c r="EE689" s="22"/>
      <c r="EF689" s="22"/>
      <c r="EG689" s="22"/>
      <c r="EH689" s="22"/>
      <c r="EI689" s="22"/>
      <c r="EJ689" s="22"/>
      <c r="EK689" s="22"/>
      <c r="EL689" s="22"/>
      <c r="EM689" s="22"/>
      <c r="EN689" s="22"/>
      <c r="EO689" s="22"/>
      <c r="EP689" s="22"/>
      <c r="EQ689" s="22"/>
      <c r="ER689" s="22"/>
      <c r="ES689" s="22"/>
      <c r="ET689" s="22"/>
      <c r="EU689" s="22"/>
      <c r="EV689" s="22"/>
      <c r="EW689" s="22"/>
      <c r="EX689" s="22"/>
      <c r="EY689" s="22"/>
      <c r="EZ689" s="22"/>
      <c r="FA689" s="22"/>
      <c r="FB689" s="22"/>
      <c r="FC689" s="22"/>
      <c r="FD689" s="22"/>
      <c r="FE689" s="22"/>
      <c r="FF689" s="22"/>
      <c r="FG689" s="126"/>
      <c r="FM689" s="99"/>
    </row>
    <row r="690" spans="2:169" s="12" customFormat="1">
      <c r="B690" s="22"/>
      <c r="E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  <c r="DC690" s="22"/>
      <c r="DD690" s="22"/>
      <c r="DE690" s="22"/>
      <c r="DF690" s="22"/>
      <c r="DG690" s="22"/>
      <c r="DH690" s="22"/>
      <c r="DI690" s="22"/>
      <c r="DJ690" s="22"/>
      <c r="DK690" s="22"/>
      <c r="DL690" s="22"/>
      <c r="DM690" s="22"/>
      <c r="DN690" s="22"/>
      <c r="DO690" s="22"/>
      <c r="DP690" s="22"/>
      <c r="DQ690" s="22"/>
      <c r="DR690" s="22"/>
      <c r="DS690" s="22"/>
      <c r="DT690" s="22"/>
      <c r="DU690" s="22"/>
      <c r="DV690" s="22"/>
      <c r="DW690" s="22"/>
      <c r="DX690" s="22"/>
      <c r="DY690" s="22"/>
      <c r="DZ690" s="22"/>
      <c r="EA690" s="22"/>
      <c r="EB690" s="22"/>
      <c r="EC690" s="22"/>
      <c r="ED690" s="22"/>
      <c r="EE690" s="22"/>
      <c r="EF690" s="22"/>
      <c r="EG690" s="22"/>
      <c r="EH690" s="22"/>
      <c r="EI690" s="22"/>
      <c r="EJ690" s="22"/>
      <c r="EK690" s="22"/>
      <c r="EL690" s="22"/>
      <c r="EM690" s="22"/>
      <c r="EN690" s="22"/>
      <c r="EO690" s="22"/>
      <c r="EP690" s="22"/>
      <c r="EQ690" s="22"/>
      <c r="ER690" s="22"/>
      <c r="ES690" s="22"/>
      <c r="ET690" s="22"/>
      <c r="EU690" s="22"/>
      <c r="EV690" s="22"/>
      <c r="EW690" s="22"/>
      <c r="EX690" s="22"/>
      <c r="EY690" s="22"/>
      <c r="EZ690" s="22"/>
      <c r="FA690" s="22"/>
      <c r="FB690" s="22"/>
      <c r="FC690" s="22"/>
      <c r="FD690" s="22"/>
      <c r="FE690" s="22"/>
      <c r="FF690" s="22"/>
      <c r="FG690" s="126"/>
      <c r="FM690" s="99"/>
    </row>
    <row r="691" spans="2:169" s="12" customFormat="1">
      <c r="B691" s="22"/>
      <c r="E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  <c r="DC691" s="22"/>
      <c r="DD691" s="22"/>
      <c r="DE691" s="22"/>
      <c r="DF691" s="22"/>
      <c r="DG691" s="22"/>
      <c r="DH691" s="22"/>
      <c r="DI691" s="22"/>
      <c r="DJ691" s="22"/>
      <c r="DK691" s="22"/>
      <c r="DL691" s="22"/>
      <c r="DM691" s="22"/>
      <c r="DN691" s="22"/>
      <c r="DO691" s="22"/>
      <c r="DP691" s="22"/>
      <c r="DQ691" s="22"/>
      <c r="DR691" s="22"/>
      <c r="DS691" s="22"/>
      <c r="DT691" s="22"/>
      <c r="DU691" s="22"/>
      <c r="DV691" s="22"/>
      <c r="DW691" s="22"/>
      <c r="DX691" s="22"/>
      <c r="DY691" s="22"/>
      <c r="DZ691" s="22"/>
      <c r="EA691" s="22"/>
      <c r="EB691" s="22"/>
      <c r="EC691" s="22"/>
      <c r="ED691" s="22"/>
      <c r="EE691" s="22"/>
      <c r="EF691" s="22"/>
      <c r="EG691" s="22"/>
      <c r="EH691" s="22"/>
      <c r="EI691" s="22"/>
      <c r="EJ691" s="22"/>
      <c r="EK691" s="22"/>
      <c r="EL691" s="22"/>
      <c r="EM691" s="22"/>
      <c r="EN691" s="22"/>
      <c r="EO691" s="22"/>
      <c r="EP691" s="22"/>
      <c r="EQ691" s="22"/>
      <c r="ER691" s="22"/>
      <c r="ES691" s="22"/>
      <c r="ET691" s="22"/>
      <c r="EU691" s="22"/>
      <c r="EV691" s="22"/>
      <c r="EW691" s="22"/>
      <c r="EX691" s="22"/>
      <c r="EY691" s="22"/>
      <c r="EZ691" s="22"/>
      <c r="FA691" s="22"/>
      <c r="FB691" s="22"/>
      <c r="FC691" s="22"/>
      <c r="FD691" s="22"/>
      <c r="FE691" s="22"/>
      <c r="FF691" s="22"/>
      <c r="FG691" s="126"/>
      <c r="FM691" s="99"/>
    </row>
    <row r="692" spans="2:169" s="12" customFormat="1">
      <c r="B692" s="22"/>
      <c r="E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  <c r="DC692" s="22"/>
      <c r="DD692" s="22"/>
      <c r="DE692" s="22"/>
      <c r="DF692" s="22"/>
      <c r="DG692" s="22"/>
      <c r="DH692" s="22"/>
      <c r="DI692" s="22"/>
      <c r="DJ692" s="22"/>
      <c r="DK692" s="22"/>
      <c r="DL692" s="22"/>
      <c r="DM692" s="22"/>
      <c r="DN692" s="22"/>
      <c r="DO692" s="22"/>
      <c r="DP692" s="22"/>
      <c r="DQ692" s="22"/>
      <c r="DR692" s="22"/>
      <c r="DS692" s="22"/>
      <c r="DT692" s="22"/>
      <c r="DU692" s="22"/>
      <c r="DV692" s="22"/>
      <c r="DW692" s="22"/>
      <c r="DX692" s="22"/>
      <c r="DY692" s="22"/>
      <c r="DZ692" s="22"/>
      <c r="EA692" s="22"/>
      <c r="EB692" s="22"/>
      <c r="EC692" s="22"/>
      <c r="ED692" s="22"/>
      <c r="EE692" s="22"/>
      <c r="EF692" s="22"/>
      <c r="EG692" s="22"/>
      <c r="EH692" s="22"/>
      <c r="EI692" s="22"/>
      <c r="EJ692" s="22"/>
      <c r="EK692" s="22"/>
      <c r="EL692" s="22"/>
      <c r="EM692" s="22"/>
      <c r="EN692" s="22"/>
      <c r="EO692" s="22"/>
      <c r="EP692" s="22"/>
      <c r="EQ692" s="22"/>
      <c r="ER692" s="22"/>
      <c r="ES692" s="22"/>
      <c r="ET692" s="22"/>
      <c r="EU692" s="22"/>
      <c r="EV692" s="22"/>
      <c r="EW692" s="22"/>
      <c r="EX692" s="22"/>
      <c r="EY692" s="22"/>
      <c r="EZ692" s="22"/>
      <c r="FA692" s="22"/>
      <c r="FB692" s="22"/>
      <c r="FC692" s="22"/>
      <c r="FD692" s="22"/>
      <c r="FE692" s="22"/>
      <c r="FF692" s="22"/>
      <c r="FG692" s="126"/>
      <c r="FM692" s="99"/>
    </row>
    <row r="693" spans="2:169" s="12" customFormat="1">
      <c r="B693" s="22"/>
      <c r="E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  <c r="DC693" s="22"/>
      <c r="DD693" s="22"/>
      <c r="DE693" s="22"/>
      <c r="DF693" s="22"/>
      <c r="DG693" s="22"/>
      <c r="DH693" s="22"/>
      <c r="DI693" s="22"/>
      <c r="DJ693" s="22"/>
      <c r="DK693" s="22"/>
      <c r="DL693" s="22"/>
      <c r="DM693" s="22"/>
      <c r="DN693" s="22"/>
      <c r="DO693" s="22"/>
      <c r="DP693" s="22"/>
      <c r="DQ693" s="22"/>
      <c r="DR693" s="22"/>
      <c r="DS693" s="22"/>
      <c r="DT693" s="22"/>
      <c r="DU693" s="22"/>
      <c r="DV693" s="22"/>
      <c r="DW693" s="22"/>
      <c r="DX693" s="22"/>
      <c r="DY693" s="22"/>
      <c r="DZ693" s="22"/>
      <c r="EA693" s="22"/>
      <c r="EB693" s="22"/>
      <c r="EC693" s="22"/>
      <c r="ED693" s="22"/>
      <c r="EE693" s="22"/>
      <c r="EF693" s="22"/>
      <c r="EG693" s="22"/>
      <c r="EH693" s="22"/>
      <c r="EI693" s="22"/>
      <c r="EJ693" s="22"/>
      <c r="EK693" s="22"/>
      <c r="EL693" s="22"/>
      <c r="EM693" s="22"/>
      <c r="EN693" s="22"/>
      <c r="EO693" s="22"/>
      <c r="EP693" s="22"/>
      <c r="EQ693" s="22"/>
      <c r="ER693" s="22"/>
      <c r="ES693" s="22"/>
      <c r="ET693" s="22"/>
      <c r="EU693" s="22"/>
      <c r="EV693" s="22"/>
      <c r="EW693" s="22"/>
      <c r="EX693" s="22"/>
      <c r="EY693" s="22"/>
      <c r="EZ693" s="22"/>
      <c r="FA693" s="22"/>
      <c r="FB693" s="22"/>
      <c r="FC693" s="22"/>
      <c r="FD693" s="22"/>
      <c r="FE693" s="22"/>
      <c r="FF693" s="22"/>
      <c r="FG693" s="126"/>
      <c r="FM693" s="99"/>
    </row>
    <row r="694" spans="2:169" s="12" customFormat="1">
      <c r="B694" s="22"/>
      <c r="E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  <c r="DC694" s="22"/>
      <c r="DD694" s="22"/>
      <c r="DE694" s="22"/>
      <c r="DF694" s="22"/>
      <c r="DG694" s="22"/>
      <c r="DH694" s="22"/>
      <c r="DI694" s="22"/>
      <c r="DJ694" s="22"/>
      <c r="DK694" s="22"/>
      <c r="DL694" s="22"/>
      <c r="DM694" s="22"/>
      <c r="DN694" s="22"/>
      <c r="DO694" s="22"/>
      <c r="DP694" s="22"/>
      <c r="DQ694" s="22"/>
      <c r="DR694" s="22"/>
      <c r="DS694" s="22"/>
      <c r="DT694" s="22"/>
      <c r="DU694" s="22"/>
      <c r="DV694" s="22"/>
      <c r="DW694" s="22"/>
      <c r="DX694" s="22"/>
      <c r="DY694" s="22"/>
      <c r="DZ694" s="22"/>
      <c r="EA694" s="22"/>
      <c r="EB694" s="22"/>
      <c r="EC694" s="22"/>
      <c r="ED694" s="22"/>
      <c r="EE694" s="22"/>
      <c r="EF694" s="22"/>
      <c r="EG694" s="22"/>
      <c r="EH694" s="22"/>
      <c r="EI694" s="22"/>
      <c r="EJ694" s="22"/>
      <c r="EK694" s="22"/>
      <c r="EL694" s="22"/>
      <c r="EM694" s="22"/>
      <c r="EN694" s="22"/>
      <c r="EO694" s="22"/>
      <c r="EP694" s="22"/>
      <c r="EQ694" s="22"/>
      <c r="ER694" s="22"/>
      <c r="ES694" s="22"/>
      <c r="ET694" s="22"/>
      <c r="EU694" s="22"/>
      <c r="EV694" s="22"/>
      <c r="EW694" s="22"/>
      <c r="EX694" s="22"/>
      <c r="EY694" s="22"/>
      <c r="EZ694" s="22"/>
      <c r="FA694" s="22"/>
      <c r="FB694" s="22"/>
      <c r="FC694" s="22"/>
      <c r="FD694" s="22"/>
      <c r="FE694" s="22"/>
      <c r="FF694" s="22"/>
      <c r="FG694" s="126"/>
      <c r="FM694" s="99"/>
    </row>
    <row r="695" spans="2:169" s="12" customFormat="1">
      <c r="B695" s="22"/>
      <c r="E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  <c r="DC695" s="22"/>
      <c r="DD695" s="22"/>
      <c r="DE695" s="22"/>
      <c r="DF695" s="22"/>
      <c r="DG695" s="22"/>
      <c r="DH695" s="22"/>
      <c r="DI695" s="22"/>
      <c r="DJ695" s="22"/>
      <c r="DK695" s="22"/>
      <c r="DL695" s="22"/>
      <c r="DM695" s="22"/>
      <c r="DN695" s="22"/>
      <c r="DO695" s="22"/>
      <c r="DP695" s="22"/>
      <c r="DQ695" s="22"/>
      <c r="DR695" s="22"/>
      <c r="DS695" s="22"/>
      <c r="DT695" s="22"/>
      <c r="DU695" s="22"/>
      <c r="DV695" s="22"/>
      <c r="DW695" s="22"/>
      <c r="DX695" s="22"/>
      <c r="DY695" s="22"/>
      <c r="DZ695" s="22"/>
      <c r="EA695" s="22"/>
      <c r="EB695" s="22"/>
      <c r="EC695" s="22"/>
      <c r="ED695" s="22"/>
      <c r="EE695" s="22"/>
      <c r="EF695" s="22"/>
      <c r="EG695" s="22"/>
      <c r="EH695" s="22"/>
      <c r="EI695" s="22"/>
      <c r="EJ695" s="22"/>
      <c r="EK695" s="22"/>
      <c r="EL695" s="22"/>
      <c r="EM695" s="22"/>
      <c r="EN695" s="22"/>
      <c r="EO695" s="22"/>
      <c r="EP695" s="22"/>
      <c r="EQ695" s="22"/>
      <c r="ER695" s="22"/>
      <c r="ES695" s="22"/>
      <c r="ET695" s="22"/>
      <c r="EU695" s="22"/>
      <c r="EV695" s="22"/>
      <c r="EW695" s="22"/>
      <c r="EX695" s="22"/>
      <c r="EY695" s="22"/>
      <c r="EZ695" s="22"/>
      <c r="FA695" s="22"/>
      <c r="FB695" s="22"/>
      <c r="FC695" s="22"/>
      <c r="FD695" s="22"/>
      <c r="FE695" s="22"/>
      <c r="FF695" s="22"/>
      <c r="FG695" s="126"/>
      <c r="FM695" s="99"/>
    </row>
    <row r="696" spans="2:169" s="12" customFormat="1">
      <c r="B696" s="22"/>
      <c r="E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  <c r="DC696" s="22"/>
      <c r="DD696" s="22"/>
      <c r="DE696" s="22"/>
      <c r="DF696" s="22"/>
      <c r="DG696" s="22"/>
      <c r="DH696" s="22"/>
      <c r="DI696" s="22"/>
      <c r="DJ696" s="22"/>
      <c r="DK696" s="22"/>
      <c r="DL696" s="22"/>
      <c r="DM696" s="22"/>
      <c r="DN696" s="22"/>
      <c r="DO696" s="22"/>
      <c r="DP696" s="22"/>
      <c r="DQ696" s="22"/>
      <c r="DR696" s="22"/>
      <c r="DS696" s="22"/>
      <c r="DT696" s="22"/>
      <c r="DU696" s="22"/>
      <c r="DV696" s="22"/>
      <c r="DW696" s="22"/>
      <c r="DX696" s="22"/>
      <c r="DY696" s="22"/>
      <c r="DZ696" s="22"/>
      <c r="EA696" s="22"/>
      <c r="EB696" s="22"/>
      <c r="EC696" s="22"/>
      <c r="ED696" s="22"/>
      <c r="EE696" s="22"/>
      <c r="EF696" s="22"/>
      <c r="EG696" s="22"/>
      <c r="EH696" s="22"/>
      <c r="EI696" s="22"/>
      <c r="EJ696" s="22"/>
      <c r="EK696" s="22"/>
      <c r="EL696" s="22"/>
      <c r="EM696" s="22"/>
      <c r="EN696" s="22"/>
      <c r="EO696" s="22"/>
      <c r="EP696" s="22"/>
      <c r="EQ696" s="22"/>
      <c r="ER696" s="22"/>
      <c r="ES696" s="22"/>
      <c r="ET696" s="22"/>
      <c r="EU696" s="22"/>
      <c r="EV696" s="22"/>
      <c r="EW696" s="22"/>
      <c r="EX696" s="22"/>
      <c r="EY696" s="22"/>
      <c r="EZ696" s="22"/>
      <c r="FA696" s="22"/>
      <c r="FB696" s="22"/>
      <c r="FC696" s="22"/>
      <c r="FD696" s="22"/>
      <c r="FE696" s="22"/>
      <c r="FF696" s="22"/>
      <c r="FG696" s="126"/>
      <c r="FM696" s="99"/>
    </row>
    <row r="697" spans="2:169" s="12" customFormat="1">
      <c r="B697" s="22"/>
      <c r="E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  <c r="DC697" s="22"/>
      <c r="DD697" s="22"/>
      <c r="DE697" s="22"/>
      <c r="DF697" s="22"/>
      <c r="DG697" s="22"/>
      <c r="DH697" s="22"/>
      <c r="DI697" s="22"/>
      <c r="DJ697" s="22"/>
      <c r="DK697" s="22"/>
      <c r="DL697" s="22"/>
      <c r="DM697" s="22"/>
      <c r="DN697" s="22"/>
      <c r="DO697" s="22"/>
      <c r="DP697" s="22"/>
      <c r="DQ697" s="22"/>
      <c r="DR697" s="22"/>
      <c r="DS697" s="22"/>
      <c r="DT697" s="22"/>
      <c r="DU697" s="22"/>
      <c r="DV697" s="22"/>
      <c r="DW697" s="22"/>
      <c r="DX697" s="22"/>
      <c r="DY697" s="22"/>
      <c r="DZ697" s="22"/>
      <c r="EA697" s="22"/>
      <c r="EB697" s="22"/>
      <c r="EC697" s="22"/>
      <c r="ED697" s="22"/>
      <c r="EE697" s="22"/>
      <c r="EF697" s="22"/>
      <c r="EG697" s="22"/>
      <c r="EH697" s="22"/>
      <c r="EI697" s="22"/>
      <c r="EJ697" s="22"/>
      <c r="EK697" s="22"/>
      <c r="EL697" s="22"/>
      <c r="EM697" s="22"/>
      <c r="EN697" s="22"/>
      <c r="EO697" s="22"/>
      <c r="EP697" s="22"/>
      <c r="EQ697" s="22"/>
      <c r="ER697" s="22"/>
      <c r="ES697" s="22"/>
      <c r="ET697" s="22"/>
      <c r="EU697" s="22"/>
      <c r="EV697" s="22"/>
      <c r="EW697" s="22"/>
      <c r="EX697" s="22"/>
      <c r="EY697" s="22"/>
      <c r="EZ697" s="22"/>
      <c r="FA697" s="22"/>
      <c r="FB697" s="22"/>
      <c r="FC697" s="22"/>
      <c r="FD697" s="22"/>
      <c r="FE697" s="22"/>
      <c r="FF697" s="22"/>
      <c r="FG697" s="126"/>
      <c r="FM697" s="99"/>
    </row>
    <row r="698" spans="2:169" s="12" customFormat="1">
      <c r="B698" s="22"/>
      <c r="E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  <c r="DC698" s="22"/>
      <c r="DD698" s="22"/>
      <c r="DE698" s="22"/>
      <c r="DF698" s="22"/>
      <c r="DG698" s="22"/>
      <c r="DH698" s="22"/>
      <c r="DI698" s="22"/>
      <c r="DJ698" s="22"/>
      <c r="DK698" s="22"/>
      <c r="DL698" s="22"/>
      <c r="DM698" s="22"/>
      <c r="DN698" s="22"/>
      <c r="DO698" s="22"/>
      <c r="DP698" s="22"/>
      <c r="DQ698" s="22"/>
      <c r="DR698" s="22"/>
      <c r="DS698" s="22"/>
      <c r="DT698" s="22"/>
      <c r="DU698" s="22"/>
      <c r="DV698" s="22"/>
      <c r="DW698" s="22"/>
      <c r="DX698" s="22"/>
      <c r="DY698" s="22"/>
      <c r="DZ698" s="22"/>
      <c r="EA698" s="22"/>
      <c r="EB698" s="22"/>
      <c r="EC698" s="22"/>
      <c r="ED698" s="22"/>
      <c r="EE698" s="22"/>
      <c r="EF698" s="22"/>
      <c r="EG698" s="22"/>
      <c r="EH698" s="22"/>
      <c r="EI698" s="22"/>
      <c r="EJ698" s="22"/>
      <c r="EK698" s="22"/>
      <c r="EL698" s="22"/>
      <c r="EM698" s="22"/>
      <c r="EN698" s="22"/>
      <c r="EO698" s="22"/>
      <c r="EP698" s="22"/>
      <c r="EQ698" s="22"/>
      <c r="ER698" s="22"/>
      <c r="ES698" s="22"/>
      <c r="ET698" s="22"/>
      <c r="EU698" s="22"/>
      <c r="EV698" s="22"/>
      <c r="EW698" s="22"/>
      <c r="EX698" s="22"/>
      <c r="EY698" s="22"/>
      <c r="EZ698" s="22"/>
      <c r="FA698" s="22"/>
      <c r="FB698" s="22"/>
      <c r="FC698" s="22"/>
      <c r="FD698" s="22"/>
      <c r="FE698" s="22"/>
      <c r="FF698" s="22"/>
      <c r="FG698" s="126"/>
      <c r="FM698" s="99"/>
    </row>
    <row r="699" spans="2:169" s="12" customFormat="1">
      <c r="B699" s="22"/>
      <c r="E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  <c r="DC699" s="22"/>
      <c r="DD699" s="22"/>
      <c r="DE699" s="22"/>
      <c r="DF699" s="22"/>
      <c r="DG699" s="22"/>
      <c r="DH699" s="22"/>
      <c r="DI699" s="22"/>
      <c r="DJ699" s="22"/>
      <c r="DK699" s="22"/>
      <c r="DL699" s="22"/>
      <c r="DM699" s="22"/>
      <c r="DN699" s="22"/>
      <c r="DO699" s="22"/>
      <c r="DP699" s="22"/>
      <c r="DQ699" s="22"/>
      <c r="DR699" s="22"/>
      <c r="DS699" s="22"/>
      <c r="DT699" s="22"/>
      <c r="DU699" s="22"/>
      <c r="DV699" s="22"/>
      <c r="DW699" s="22"/>
      <c r="DX699" s="22"/>
      <c r="DY699" s="22"/>
      <c r="DZ699" s="22"/>
      <c r="EA699" s="22"/>
      <c r="EB699" s="22"/>
      <c r="EC699" s="22"/>
      <c r="ED699" s="22"/>
      <c r="EE699" s="22"/>
      <c r="EF699" s="22"/>
      <c r="EG699" s="22"/>
      <c r="EH699" s="22"/>
      <c r="EI699" s="22"/>
      <c r="EJ699" s="22"/>
      <c r="EK699" s="22"/>
      <c r="EL699" s="22"/>
      <c r="EM699" s="22"/>
      <c r="EN699" s="22"/>
      <c r="EO699" s="22"/>
      <c r="EP699" s="22"/>
      <c r="EQ699" s="22"/>
      <c r="ER699" s="22"/>
      <c r="ES699" s="22"/>
      <c r="ET699" s="22"/>
      <c r="EU699" s="22"/>
      <c r="EV699" s="22"/>
      <c r="EW699" s="22"/>
      <c r="EX699" s="22"/>
      <c r="EY699" s="22"/>
      <c r="EZ699" s="22"/>
      <c r="FA699" s="22"/>
      <c r="FB699" s="22"/>
      <c r="FC699" s="22"/>
      <c r="FD699" s="22"/>
      <c r="FE699" s="22"/>
      <c r="FF699" s="22"/>
      <c r="FG699" s="126"/>
      <c r="FM699" s="99"/>
    </row>
    <row r="700" spans="2:169" s="12" customFormat="1">
      <c r="B700" s="22"/>
      <c r="E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  <c r="DC700" s="22"/>
      <c r="DD700" s="22"/>
      <c r="DE700" s="22"/>
      <c r="DF700" s="22"/>
      <c r="DG700" s="22"/>
      <c r="DH700" s="22"/>
      <c r="DI700" s="22"/>
      <c r="DJ700" s="22"/>
      <c r="DK700" s="22"/>
      <c r="DL700" s="22"/>
      <c r="DM700" s="22"/>
      <c r="DN700" s="22"/>
      <c r="DO700" s="22"/>
      <c r="DP700" s="22"/>
      <c r="DQ700" s="22"/>
      <c r="DR700" s="22"/>
      <c r="DS700" s="22"/>
      <c r="DT700" s="22"/>
      <c r="DU700" s="22"/>
      <c r="DV700" s="22"/>
      <c r="DW700" s="22"/>
      <c r="DX700" s="22"/>
      <c r="DY700" s="22"/>
      <c r="DZ700" s="22"/>
      <c r="EA700" s="22"/>
      <c r="EB700" s="22"/>
      <c r="EC700" s="22"/>
      <c r="ED700" s="22"/>
      <c r="EE700" s="22"/>
      <c r="EF700" s="22"/>
      <c r="EG700" s="22"/>
      <c r="EH700" s="22"/>
      <c r="EI700" s="22"/>
      <c r="EJ700" s="22"/>
      <c r="EK700" s="22"/>
      <c r="EL700" s="22"/>
      <c r="EM700" s="22"/>
      <c r="EN700" s="22"/>
      <c r="EO700" s="22"/>
      <c r="EP700" s="22"/>
      <c r="EQ700" s="22"/>
      <c r="ER700" s="22"/>
      <c r="ES700" s="22"/>
      <c r="ET700" s="22"/>
      <c r="EU700" s="22"/>
      <c r="EV700" s="22"/>
      <c r="EW700" s="22"/>
      <c r="EX700" s="22"/>
      <c r="EY700" s="22"/>
      <c r="EZ700" s="22"/>
      <c r="FA700" s="22"/>
      <c r="FB700" s="22"/>
      <c r="FC700" s="22"/>
      <c r="FD700" s="22"/>
      <c r="FE700" s="22"/>
      <c r="FF700" s="22"/>
      <c r="FG700" s="126"/>
      <c r="FM700" s="99"/>
    </row>
    <row r="701" spans="2:169" s="12" customFormat="1">
      <c r="B701" s="22"/>
      <c r="E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  <c r="DC701" s="22"/>
      <c r="DD701" s="22"/>
      <c r="DE701" s="22"/>
      <c r="DF701" s="22"/>
      <c r="DG701" s="22"/>
      <c r="DH701" s="22"/>
      <c r="DI701" s="22"/>
      <c r="DJ701" s="22"/>
      <c r="DK701" s="22"/>
      <c r="DL701" s="22"/>
      <c r="DM701" s="22"/>
      <c r="DN701" s="22"/>
      <c r="DO701" s="22"/>
      <c r="DP701" s="22"/>
      <c r="DQ701" s="22"/>
      <c r="DR701" s="22"/>
      <c r="DS701" s="22"/>
      <c r="DT701" s="22"/>
      <c r="DU701" s="22"/>
      <c r="DV701" s="22"/>
      <c r="DW701" s="22"/>
      <c r="DX701" s="22"/>
      <c r="DY701" s="22"/>
      <c r="DZ701" s="22"/>
      <c r="EA701" s="22"/>
      <c r="EB701" s="22"/>
      <c r="EC701" s="22"/>
      <c r="ED701" s="22"/>
      <c r="EE701" s="22"/>
      <c r="EF701" s="22"/>
      <c r="EG701" s="22"/>
      <c r="EH701" s="22"/>
      <c r="EI701" s="22"/>
      <c r="EJ701" s="22"/>
      <c r="EK701" s="22"/>
      <c r="EL701" s="22"/>
      <c r="EM701" s="22"/>
      <c r="EN701" s="22"/>
      <c r="EO701" s="22"/>
      <c r="EP701" s="22"/>
      <c r="EQ701" s="22"/>
      <c r="ER701" s="22"/>
      <c r="ES701" s="22"/>
      <c r="ET701" s="22"/>
      <c r="EU701" s="22"/>
      <c r="EV701" s="22"/>
      <c r="EW701" s="22"/>
      <c r="EX701" s="22"/>
      <c r="EY701" s="22"/>
      <c r="EZ701" s="22"/>
      <c r="FA701" s="22"/>
      <c r="FB701" s="22"/>
      <c r="FC701" s="22"/>
      <c r="FD701" s="22"/>
      <c r="FE701" s="22"/>
      <c r="FF701" s="22"/>
      <c r="FG701" s="126"/>
      <c r="FM701" s="99"/>
    </row>
    <row r="702" spans="2:169" s="12" customFormat="1">
      <c r="B702" s="22"/>
      <c r="E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  <c r="DC702" s="22"/>
      <c r="DD702" s="22"/>
      <c r="DE702" s="22"/>
      <c r="DF702" s="22"/>
      <c r="DG702" s="22"/>
      <c r="DH702" s="22"/>
      <c r="DI702" s="22"/>
      <c r="DJ702" s="22"/>
      <c r="DK702" s="22"/>
      <c r="DL702" s="22"/>
      <c r="DM702" s="22"/>
      <c r="DN702" s="22"/>
      <c r="DO702" s="22"/>
      <c r="DP702" s="22"/>
      <c r="DQ702" s="22"/>
      <c r="DR702" s="22"/>
      <c r="DS702" s="22"/>
      <c r="DT702" s="22"/>
      <c r="DU702" s="22"/>
      <c r="DV702" s="22"/>
      <c r="DW702" s="22"/>
      <c r="DX702" s="22"/>
      <c r="DY702" s="22"/>
      <c r="DZ702" s="22"/>
      <c r="EA702" s="22"/>
      <c r="EB702" s="22"/>
      <c r="EC702" s="22"/>
      <c r="ED702" s="22"/>
      <c r="EE702" s="22"/>
      <c r="EF702" s="22"/>
      <c r="EG702" s="22"/>
      <c r="EH702" s="22"/>
      <c r="EI702" s="22"/>
      <c r="EJ702" s="22"/>
      <c r="EK702" s="22"/>
      <c r="EL702" s="22"/>
      <c r="EM702" s="22"/>
      <c r="EN702" s="22"/>
      <c r="EO702" s="22"/>
      <c r="EP702" s="22"/>
      <c r="EQ702" s="22"/>
      <c r="ER702" s="22"/>
      <c r="ES702" s="22"/>
      <c r="ET702" s="22"/>
      <c r="EU702" s="22"/>
      <c r="EV702" s="22"/>
      <c r="EW702" s="22"/>
      <c r="EX702" s="22"/>
      <c r="EY702" s="22"/>
      <c r="EZ702" s="22"/>
      <c r="FA702" s="22"/>
      <c r="FB702" s="22"/>
      <c r="FC702" s="22"/>
      <c r="FD702" s="22"/>
      <c r="FE702" s="22"/>
      <c r="FF702" s="22"/>
      <c r="FG702" s="126"/>
      <c r="FM702" s="99"/>
    </row>
    <row r="703" spans="2:169" s="12" customFormat="1">
      <c r="B703" s="22"/>
      <c r="E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  <c r="DC703" s="22"/>
      <c r="DD703" s="22"/>
      <c r="DE703" s="22"/>
      <c r="DF703" s="22"/>
      <c r="DG703" s="22"/>
      <c r="DH703" s="22"/>
      <c r="DI703" s="22"/>
      <c r="DJ703" s="22"/>
      <c r="DK703" s="22"/>
      <c r="DL703" s="22"/>
      <c r="DM703" s="22"/>
      <c r="DN703" s="22"/>
      <c r="DO703" s="22"/>
      <c r="DP703" s="22"/>
      <c r="DQ703" s="22"/>
      <c r="DR703" s="22"/>
      <c r="DS703" s="22"/>
      <c r="DT703" s="22"/>
      <c r="DU703" s="22"/>
      <c r="DV703" s="22"/>
      <c r="DW703" s="22"/>
      <c r="DX703" s="22"/>
      <c r="DY703" s="22"/>
      <c r="DZ703" s="22"/>
      <c r="EA703" s="22"/>
      <c r="EB703" s="22"/>
      <c r="EC703" s="22"/>
      <c r="ED703" s="22"/>
      <c r="EE703" s="22"/>
      <c r="EF703" s="22"/>
      <c r="EG703" s="22"/>
      <c r="EH703" s="22"/>
      <c r="EI703" s="22"/>
      <c r="EJ703" s="22"/>
      <c r="EK703" s="22"/>
      <c r="EL703" s="22"/>
      <c r="EM703" s="22"/>
      <c r="EN703" s="22"/>
      <c r="EO703" s="22"/>
      <c r="EP703" s="22"/>
      <c r="EQ703" s="22"/>
      <c r="ER703" s="22"/>
      <c r="ES703" s="22"/>
      <c r="ET703" s="22"/>
      <c r="EU703" s="22"/>
      <c r="EV703" s="22"/>
      <c r="EW703" s="22"/>
      <c r="EX703" s="22"/>
      <c r="EY703" s="22"/>
      <c r="EZ703" s="22"/>
      <c r="FA703" s="22"/>
      <c r="FB703" s="22"/>
      <c r="FC703" s="22"/>
      <c r="FD703" s="22"/>
      <c r="FE703" s="22"/>
      <c r="FF703" s="22"/>
      <c r="FG703" s="126"/>
      <c r="FM703" s="99"/>
    </row>
    <row r="704" spans="2:169" s="12" customFormat="1">
      <c r="B704" s="22"/>
      <c r="E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2"/>
      <c r="DN704" s="22"/>
      <c r="DO704" s="22"/>
      <c r="DP704" s="22"/>
      <c r="DQ704" s="22"/>
      <c r="DR704" s="22"/>
      <c r="DS704" s="22"/>
      <c r="DT704" s="22"/>
      <c r="DU704" s="22"/>
      <c r="DV704" s="22"/>
      <c r="DW704" s="22"/>
      <c r="DX704" s="22"/>
      <c r="DY704" s="22"/>
      <c r="DZ704" s="22"/>
      <c r="EA704" s="22"/>
      <c r="EB704" s="22"/>
      <c r="EC704" s="22"/>
      <c r="ED704" s="22"/>
      <c r="EE704" s="22"/>
      <c r="EF704" s="22"/>
      <c r="EG704" s="22"/>
      <c r="EH704" s="22"/>
      <c r="EI704" s="22"/>
      <c r="EJ704" s="22"/>
      <c r="EK704" s="22"/>
      <c r="EL704" s="22"/>
      <c r="EM704" s="22"/>
      <c r="EN704" s="22"/>
      <c r="EO704" s="22"/>
      <c r="EP704" s="22"/>
      <c r="EQ704" s="22"/>
      <c r="ER704" s="22"/>
      <c r="ES704" s="22"/>
      <c r="ET704" s="22"/>
      <c r="EU704" s="22"/>
      <c r="EV704" s="22"/>
      <c r="EW704" s="22"/>
      <c r="EX704" s="22"/>
      <c r="EY704" s="22"/>
      <c r="EZ704" s="22"/>
      <c r="FA704" s="22"/>
      <c r="FB704" s="22"/>
      <c r="FC704" s="22"/>
      <c r="FD704" s="22"/>
      <c r="FE704" s="22"/>
      <c r="FF704" s="22"/>
      <c r="FG704" s="126"/>
      <c r="FM704" s="99"/>
    </row>
    <row r="705" spans="2:169" s="12" customFormat="1">
      <c r="B705" s="22"/>
      <c r="E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  <c r="DC705" s="22"/>
      <c r="DD705" s="22"/>
      <c r="DE705" s="22"/>
      <c r="DF705" s="22"/>
      <c r="DG705" s="22"/>
      <c r="DH705" s="22"/>
      <c r="DI705" s="22"/>
      <c r="DJ705" s="22"/>
      <c r="DK705" s="22"/>
      <c r="DL705" s="22"/>
      <c r="DM705" s="22"/>
      <c r="DN705" s="22"/>
      <c r="DO705" s="22"/>
      <c r="DP705" s="22"/>
      <c r="DQ705" s="22"/>
      <c r="DR705" s="22"/>
      <c r="DS705" s="22"/>
      <c r="DT705" s="22"/>
      <c r="DU705" s="22"/>
      <c r="DV705" s="22"/>
      <c r="DW705" s="22"/>
      <c r="DX705" s="22"/>
      <c r="DY705" s="22"/>
      <c r="DZ705" s="22"/>
      <c r="EA705" s="22"/>
      <c r="EB705" s="22"/>
      <c r="EC705" s="22"/>
      <c r="ED705" s="22"/>
      <c r="EE705" s="22"/>
      <c r="EF705" s="22"/>
      <c r="EG705" s="22"/>
      <c r="EH705" s="22"/>
      <c r="EI705" s="22"/>
      <c r="EJ705" s="22"/>
      <c r="EK705" s="22"/>
      <c r="EL705" s="22"/>
      <c r="EM705" s="22"/>
      <c r="EN705" s="22"/>
      <c r="EO705" s="22"/>
      <c r="EP705" s="22"/>
      <c r="EQ705" s="22"/>
      <c r="ER705" s="22"/>
      <c r="ES705" s="22"/>
      <c r="ET705" s="22"/>
      <c r="EU705" s="22"/>
      <c r="EV705" s="22"/>
      <c r="EW705" s="22"/>
      <c r="EX705" s="22"/>
      <c r="EY705" s="22"/>
      <c r="EZ705" s="22"/>
      <c r="FA705" s="22"/>
      <c r="FB705" s="22"/>
      <c r="FC705" s="22"/>
      <c r="FD705" s="22"/>
      <c r="FE705" s="22"/>
      <c r="FF705" s="22"/>
      <c r="FG705" s="126"/>
      <c r="FM705" s="99"/>
    </row>
    <row r="706" spans="2:169" s="12" customFormat="1">
      <c r="B706" s="22"/>
      <c r="E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  <c r="DC706" s="22"/>
      <c r="DD706" s="22"/>
      <c r="DE706" s="22"/>
      <c r="DF706" s="22"/>
      <c r="DG706" s="22"/>
      <c r="DH706" s="22"/>
      <c r="DI706" s="22"/>
      <c r="DJ706" s="22"/>
      <c r="DK706" s="22"/>
      <c r="DL706" s="22"/>
      <c r="DM706" s="22"/>
      <c r="DN706" s="22"/>
      <c r="DO706" s="22"/>
      <c r="DP706" s="22"/>
      <c r="DQ706" s="22"/>
      <c r="DR706" s="22"/>
      <c r="DS706" s="22"/>
      <c r="DT706" s="22"/>
      <c r="DU706" s="22"/>
      <c r="DV706" s="22"/>
      <c r="DW706" s="22"/>
      <c r="DX706" s="22"/>
      <c r="DY706" s="22"/>
      <c r="DZ706" s="22"/>
      <c r="EA706" s="22"/>
      <c r="EB706" s="22"/>
      <c r="EC706" s="22"/>
      <c r="ED706" s="22"/>
      <c r="EE706" s="22"/>
      <c r="EF706" s="22"/>
      <c r="EG706" s="22"/>
      <c r="EH706" s="22"/>
      <c r="EI706" s="22"/>
      <c r="EJ706" s="22"/>
      <c r="EK706" s="22"/>
      <c r="EL706" s="22"/>
      <c r="EM706" s="22"/>
      <c r="EN706" s="22"/>
      <c r="EO706" s="22"/>
      <c r="EP706" s="22"/>
      <c r="EQ706" s="22"/>
      <c r="ER706" s="22"/>
      <c r="ES706" s="22"/>
      <c r="ET706" s="22"/>
      <c r="EU706" s="22"/>
      <c r="EV706" s="22"/>
      <c r="EW706" s="22"/>
      <c r="EX706" s="22"/>
      <c r="EY706" s="22"/>
      <c r="EZ706" s="22"/>
      <c r="FA706" s="22"/>
      <c r="FB706" s="22"/>
      <c r="FC706" s="22"/>
      <c r="FD706" s="22"/>
      <c r="FE706" s="22"/>
      <c r="FF706" s="22"/>
      <c r="FG706" s="126"/>
      <c r="FM706" s="99"/>
    </row>
    <row r="707" spans="2:169" s="12" customFormat="1">
      <c r="B707" s="22"/>
      <c r="E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  <c r="DC707" s="22"/>
      <c r="DD707" s="22"/>
      <c r="DE707" s="22"/>
      <c r="DF707" s="22"/>
      <c r="DG707" s="22"/>
      <c r="DH707" s="22"/>
      <c r="DI707" s="22"/>
      <c r="DJ707" s="22"/>
      <c r="DK707" s="22"/>
      <c r="DL707" s="22"/>
      <c r="DM707" s="22"/>
      <c r="DN707" s="22"/>
      <c r="DO707" s="22"/>
      <c r="DP707" s="22"/>
      <c r="DQ707" s="22"/>
      <c r="DR707" s="22"/>
      <c r="DS707" s="22"/>
      <c r="DT707" s="22"/>
      <c r="DU707" s="22"/>
      <c r="DV707" s="22"/>
      <c r="DW707" s="22"/>
      <c r="DX707" s="22"/>
      <c r="DY707" s="22"/>
      <c r="DZ707" s="22"/>
      <c r="EA707" s="22"/>
      <c r="EB707" s="22"/>
      <c r="EC707" s="22"/>
      <c r="ED707" s="22"/>
      <c r="EE707" s="22"/>
      <c r="EF707" s="22"/>
      <c r="EG707" s="22"/>
      <c r="EH707" s="22"/>
      <c r="EI707" s="22"/>
      <c r="EJ707" s="22"/>
      <c r="EK707" s="22"/>
      <c r="EL707" s="22"/>
      <c r="EM707" s="22"/>
      <c r="EN707" s="22"/>
      <c r="EO707" s="22"/>
      <c r="EP707" s="22"/>
      <c r="EQ707" s="22"/>
      <c r="ER707" s="22"/>
      <c r="ES707" s="22"/>
      <c r="ET707" s="22"/>
      <c r="EU707" s="22"/>
      <c r="EV707" s="22"/>
      <c r="EW707" s="22"/>
      <c r="EX707" s="22"/>
      <c r="EY707" s="22"/>
      <c r="EZ707" s="22"/>
      <c r="FA707" s="22"/>
      <c r="FB707" s="22"/>
      <c r="FC707" s="22"/>
      <c r="FD707" s="22"/>
      <c r="FE707" s="22"/>
      <c r="FF707" s="22"/>
      <c r="FG707" s="126"/>
      <c r="FM707" s="99"/>
    </row>
    <row r="708" spans="2:169" s="12" customFormat="1">
      <c r="B708" s="22"/>
      <c r="E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  <c r="DC708" s="22"/>
      <c r="DD708" s="22"/>
      <c r="DE708" s="22"/>
      <c r="DF708" s="22"/>
      <c r="DG708" s="22"/>
      <c r="DH708" s="22"/>
      <c r="DI708" s="22"/>
      <c r="DJ708" s="22"/>
      <c r="DK708" s="22"/>
      <c r="DL708" s="22"/>
      <c r="DM708" s="22"/>
      <c r="DN708" s="22"/>
      <c r="DO708" s="22"/>
      <c r="DP708" s="22"/>
      <c r="DQ708" s="22"/>
      <c r="DR708" s="22"/>
      <c r="DS708" s="22"/>
      <c r="DT708" s="22"/>
      <c r="DU708" s="22"/>
      <c r="DV708" s="22"/>
      <c r="DW708" s="22"/>
      <c r="DX708" s="22"/>
      <c r="DY708" s="22"/>
      <c r="DZ708" s="22"/>
      <c r="EA708" s="22"/>
      <c r="EB708" s="22"/>
      <c r="EC708" s="22"/>
      <c r="ED708" s="22"/>
      <c r="EE708" s="22"/>
      <c r="EF708" s="22"/>
      <c r="EG708" s="22"/>
      <c r="EH708" s="22"/>
      <c r="EI708" s="22"/>
      <c r="EJ708" s="22"/>
      <c r="EK708" s="22"/>
      <c r="EL708" s="22"/>
      <c r="EM708" s="22"/>
      <c r="EN708" s="22"/>
      <c r="EO708" s="22"/>
      <c r="EP708" s="22"/>
      <c r="EQ708" s="22"/>
      <c r="ER708" s="22"/>
      <c r="ES708" s="22"/>
      <c r="ET708" s="22"/>
      <c r="EU708" s="22"/>
      <c r="EV708" s="22"/>
      <c r="EW708" s="22"/>
      <c r="EX708" s="22"/>
      <c r="EY708" s="22"/>
      <c r="EZ708" s="22"/>
      <c r="FA708" s="22"/>
      <c r="FB708" s="22"/>
      <c r="FC708" s="22"/>
      <c r="FD708" s="22"/>
      <c r="FE708" s="22"/>
      <c r="FF708" s="22"/>
      <c r="FG708" s="126"/>
      <c r="FM708" s="99"/>
    </row>
    <row r="709" spans="2:169" s="12" customFormat="1">
      <c r="B709" s="22"/>
      <c r="E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2"/>
      <c r="DN709" s="22"/>
      <c r="DO709" s="22"/>
      <c r="DP709" s="22"/>
      <c r="DQ709" s="22"/>
      <c r="DR709" s="22"/>
      <c r="DS709" s="22"/>
      <c r="DT709" s="22"/>
      <c r="DU709" s="22"/>
      <c r="DV709" s="22"/>
      <c r="DW709" s="22"/>
      <c r="DX709" s="22"/>
      <c r="DY709" s="22"/>
      <c r="DZ709" s="22"/>
      <c r="EA709" s="22"/>
      <c r="EB709" s="22"/>
      <c r="EC709" s="22"/>
      <c r="ED709" s="22"/>
      <c r="EE709" s="22"/>
      <c r="EF709" s="22"/>
      <c r="EG709" s="22"/>
      <c r="EH709" s="22"/>
      <c r="EI709" s="22"/>
      <c r="EJ709" s="22"/>
      <c r="EK709" s="22"/>
      <c r="EL709" s="22"/>
      <c r="EM709" s="22"/>
      <c r="EN709" s="22"/>
      <c r="EO709" s="22"/>
      <c r="EP709" s="22"/>
      <c r="EQ709" s="22"/>
      <c r="ER709" s="22"/>
      <c r="ES709" s="22"/>
      <c r="ET709" s="22"/>
      <c r="EU709" s="22"/>
      <c r="EV709" s="22"/>
      <c r="EW709" s="22"/>
      <c r="EX709" s="22"/>
      <c r="EY709" s="22"/>
      <c r="EZ709" s="22"/>
      <c r="FA709" s="22"/>
      <c r="FB709" s="22"/>
      <c r="FC709" s="22"/>
      <c r="FD709" s="22"/>
      <c r="FE709" s="22"/>
      <c r="FF709" s="22"/>
      <c r="FG709" s="126"/>
      <c r="FM709" s="99"/>
    </row>
    <row r="710" spans="2:169" s="12" customFormat="1">
      <c r="B710" s="22"/>
      <c r="E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  <c r="DC710" s="22"/>
      <c r="DD710" s="22"/>
      <c r="DE710" s="22"/>
      <c r="DF710" s="22"/>
      <c r="DG710" s="22"/>
      <c r="DH710" s="22"/>
      <c r="DI710" s="22"/>
      <c r="DJ710" s="22"/>
      <c r="DK710" s="22"/>
      <c r="DL710" s="22"/>
      <c r="DM710" s="22"/>
      <c r="DN710" s="22"/>
      <c r="DO710" s="22"/>
      <c r="DP710" s="22"/>
      <c r="DQ710" s="22"/>
      <c r="DR710" s="22"/>
      <c r="DS710" s="22"/>
      <c r="DT710" s="22"/>
      <c r="DU710" s="22"/>
      <c r="DV710" s="22"/>
      <c r="DW710" s="22"/>
      <c r="DX710" s="22"/>
      <c r="DY710" s="22"/>
      <c r="DZ710" s="22"/>
      <c r="EA710" s="22"/>
      <c r="EB710" s="22"/>
      <c r="EC710" s="22"/>
      <c r="ED710" s="22"/>
      <c r="EE710" s="22"/>
      <c r="EF710" s="22"/>
      <c r="EG710" s="22"/>
      <c r="EH710" s="22"/>
      <c r="EI710" s="22"/>
      <c r="EJ710" s="22"/>
      <c r="EK710" s="22"/>
      <c r="EL710" s="22"/>
      <c r="EM710" s="22"/>
      <c r="EN710" s="22"/>
      <c r="EO710" s="22"/>
      <c r="EP710" s="22"/>
      <c r="EQ710" s="22"/>
      <c r="ER710" s="22"/>
      <c r="ES710" s="22"/>
      <c r="ET710" s="22"/>
      <c r="EU710" s="22"/>
      <c r="EV710" s="22"/>
      <c r="EW710" s="22"/>
      <c r="EX710" s="22"/>
      <c r="EY710" s="22"/>
      <c r="EZ710" s="22"/>
      <c r="FA710" s="22"/>
      <c r="FB710" s="22"/>
      <c r="FC710" s="22"/>
      <c r="FD710" s="22"/>
      <c r="FE710" s="22"/>
      <c r="FF710" s="22"/>
      <c r="FG710" s="126"/>
      <c r="FM710" s="99"/>
    </row>
    <row r="711" spans="2:169" s="12" customFormat="1">
      <c r="B711" s="22"/>
      <c r="E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  <c r="DC711" s="22"/>
      <c r="DD711" s="22"/>
      <c r="DE711" s="22"/>
      <c r="DF711" s="22"/>
      <c r="DG711" s="22"/>
      <c r="DH711" s="22"/>
      <c r="DI711" s="22"/>
      <c r="DJ711" s="22"/>
      <c r="DK711" s="22"/>
      <c r="DL711" s="22"/>
      <c r="DM711" s="22"/>
      <c r="DN711" s="22"/>
      <c r="DO711" s="22"/>
      <c r="DP711" s="22"/>
      <c r="DQ711" s="22"/>
      <c r="DR711" s="22"/>
      <c r="DS711" s="22"/>
      <c r="DT711" s="22"/>
      <c r="DU711" s="22"/>
      <c r="DV711" s="22"/>
      <c r="DW711" s="22"/>
      <c r="DX711" s="22"/>
      <c r="DY711" s="22"/>
      <c r="DZ711" s="22"/>
      <c r="EA711" s="22"/>
      <c r="EB711" s="22"/>
      <c r="EC711" s="22"/>
      <c r="ED711" s="22"/>
      <c r="EE711" s="22"/>
      <c r="EF711" s="22"/>
      <c r="EG711" s="22"/>
      <c r="EH711" s="22"/>
      <c r="EI711" s="22"/>
      <c r="EJ711" s="22"/>
      <c r="EK711" s="22"/>
      <c r="EL711" s="22"/>
      <c r="EM711" s="22"/>
      <c r="EN711" s="22"/>
      <c r="EO711" s="22"/>
      <c r="EP711" s="22"/>
      <c r="EQ711" s="22"/>
      <c r="ER711" s="22"/>
      <c r="ES711" s="22"/>
      <c r="ET711" s="22"/>
      <c r="EU711" s="22"/>
      <c r="EV711" s="22"/>
      <c r="EW711" s="22"/>
      <c r="EX711" s="22"/>
      <c r="EY711" s="22"/>
      <c r="EZ711" s="22"/>
      <c r="FA711" s="22"/>
      <c r="FB711" s="22"/>
      <c r="FC711" s="22"/>
      <c r="FD711" s="22"/>
      <c r="FE711" s="22"/>
      <c r="FF711" s="22"/>
      <c r="FG711" s="126"/>
      <c r="FM711" s="99"/>
    </row>
    <row r="712" spans="2:169" s="12" customFormat="1">
      <c r="B712" s="22"/>
      <c r="E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  <c r="DC712" s="22"/>
      <c r="DD712" s="22"/>
      <c r="DE712" s="22"/>
      <c r="DF712" s="22"/>
      <c r="DG712" s="22"/>
      <c r="DH712" s="22"/>
      <c r="DI712" s="22"/>
      <c r="DJ712" s="22"/>
      <c r="DK712" s="22"/>
      <c r="DL712" s="22"/>
      <c r="DM712" s="22"/>
      <c r="DN712" s="22"/>
      <c r="DO712" s="22"/>
      <c r="DP712" s="22"/>
      <c r="DQ712" s="22"/>
      <c r="DR712" s="22"/>
      <c r="DS712" s="22"/>
      <c r="DT712" s="22"/>
      <c r="DU712" s="22"/>
      <c r="DV712" s="22"/>
      <c r="DW712" s="22"/>
      <c r="DX712" s="22"/>
      <c r="DY712" s="22"/>
      <c r="DZ712" s="22"/>
      <c r="EA712" s="22"/>
      <c r="EB712" s="22"/>
      <c r="EC712" s="22"/>
      <c r="ED712" s="22"/>
      <c r="EE712" s="22"/>
      <c r="EF712" s="22"/>
      <c r="EG712" s="22"/>
      <c r="EH712" s="22"/>
      <c r="EI712" s="22"/>
      <c r="EJ712" s="22"/>
      <c r="EK712" s="22"/>
      <c r="EL712" s="22"/>
      <c r="EM712" s="22"/>
      <c r="EN712" s="22"/>
      <c r="EO712" s="22"/>
      <c r="EP712" s="22"/>
      <c r="EQ712" s="22"/>
      <c r="ER712" s="22"/>
      <c r="ES712" s="22"/>
      <c r="ET712" s="22"/>
      <c r="EU712" s="22"/>
      <c r="EV712" s="22"/>
      <c r="EW712" s="22"/>
      <c r="EX712" s="22"/>
      <c r="EY712" s="22"/>
      <c r="EZ712" s="22"/>
      <c r="FA712" s="22"/>
      <c r="FB712" s="22"/>
      <c r="FC712" s="22"/>
      <c r="FD712" s="22"/>
      <c r="FE712" s="22"/>
      <c r="FF712" s="22"/>
      <c r="FG712" s="126"/>
      <c r="FM712" s="99"/>
    </row>
    <row r="713" spans="2:169" s="12" customFormat="1">
      <c r="B713" s="22"/>
      <c r="E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  <c r="DC713" s="22"/>
      <c r="DD713" s="22"/>
      <c r="DE713" s="22"/>
      <c r="DF713" s="22"/>
      <c r="DG713" s="22"/>
      <c r="DH713" s="22"/>
      <c r="DI713" s="22"/>
      <c r="DJ713" s="22"/>
      <c r="DK713" s="22"/>
      <c r="DL713" s="22"/>
      <c r="DM713" s="22"/>
      <c r="DN713" s="22"/>
      <c r="DO713" s="22"/>
      <c r="DP713" s="22"/>
      <c r="DQ713" s="22"/>
      <c r="DR713" s="22"/>
      <c r="DS713" s="22"/>
      <c r="DT713" s="22"/>
      <c r="DU713" s="22"/>
      <c r="DV713" s="22"/>
      <c r="DW713" s="22"/>
      <c r="DX713" s="22"/>
      <c r="DY713" s="22"/>
      <c r="DZ713" s="22"/>
      <c r="EA713" s="22"/>
      <c r="EB713" s="22"/>
      <c r="EC713" s="22"/>
      <c r="ED713" s="22"/>
      <c r="EE713" s="22"/>
      <c r="EF713" s="22"/>
      <c r="EG713" s="22"/>
      <c r="EH713" s="22"/>
      <c r="EI713" s="22"/>
      <c r="EJ713" s="22"/>
      <c r="EK713" s="22"/>
      <c r="EL713" s="22"/>
      <c r="EM713" s="22"/>
      <c r="EN713" s="22"/>
      <c r="EO713" s="22"/>
      <c r="EP713" s="22"/>
      <c r="EQ713" s="22"/>
      <c r="ER713" s="22"/>
      <c r="ES713" s="22"/>
      <c r="ET713" s="22"/>
      <c r="EU713" s="22"/>
      <c r="EV713" s="22"/>
      <c r="EW713" s="22"/>
      <c r="EX713" s="22"/>
      <c r="EY713" s="22"/>
      <c r="EZ713" s="22"/>
      <c r="FA713" s="22"/>
      <c r="FB713" s="22"/>
      <c r="FC713" s="22"/>
      <c r="FD713" s="22"/>
      <c r="FE713" s="22"/>
      <c r="FF713" s="22"/>
      <c r="FG713" s="126"/>
      <c r="FM713" s="99"/>
    </row>
    <row r="714" spans="2:169" s="12" customFormat="1">
      <c r="B714" s="22"/>
      <c r="E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  <c r="DC714" s="22"/>
      <c r="DD714" s="22"/>
      <c r="DE714" s="22"/>
      <c r="DF714" s="22"/>
      <c r="DG714" s="22"/>
      <c r="DH714" s="22"/>
      <c r="DI714" s="22"/>
      <c r="DJ714" s="22"/>
      <c r="DK714" s="22"/>
      <c r="DL714" s="22"/>
      <c r="DM714" s="22"/>
      <c r="DN714" s="22"/>
      <c r="DO714" s="22"/>
      <c r="DP714" s="22"/>
      <c r="DQ714" s="22"/>
      <c r="DR714" s="22"/>
      <c r="DS714" s="22"/>
      <c r="DT714" s="22"/>
      <c r="DU714" s="22"/>
      <c r="DV714" s="22"/>
      <c r="DW714" s="22"/>
      <c r="DX714" s="22"/>
      <c r="DY714" s="22"/>
      <c r="DZ714" s="22"/>
      <c r="EA714" s="22"/>
      <c r="EB714" s="22"/>
      <c r="EC714" s="22"/>
      <c r="ED714" s="22"/>
      <c r="EE714" s="22"/>
      <c r="EF714" s="22"/>
      <c r="EG714" s="22"/>
      <c r="EH714" s="22"/>
      <c r="EI714" s="22"/>
      <c r="EJ714" s="22"/>
      <c r="EK714" s="22"/>
      <c r="EL714" s="22"/>
      <c r="EM714" s="22"/>
      <c r="EN714" s="22"/>
      <c r="EO714" s="22"/>
      <c r="EP714" s="22"/>
      <c r="EQ714" s="22"/>
      <c r="ER714" s="22"/>
      <c r="ES714" s="22"/>
      <c r="ET714" s="22"/>
      <c r="EU714" s="22"/>
      <c r="EV714" s="22"/>
      <c r="EW714" s="22"/>
      <c r="EX714" s="22"/>
      <c r="EY714" s="22"/>
      <c r="EZ714" s="22"/>
      <c r="FA714" s="22"/>
      <c r="FB714" s="22"/>
      <c r="FC714" s="22"/>
      <c r="FD714" s="22"/>
      <c r="FE714" s="22"/>
      <c r="FF714" s="22"/>
      <c r="FG714" s="126"/>
      <c r="FM714" s="99"/>
    </row>
    <row r="715" spans="2:169" s="12" customFormat="1">
      <c r="B715" s="22"/>
      <c r="E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  <c r="DC715" s="22"/>
      <c r="DD715" s="22"/>
      <c r="DE715" s="22"/>
      <c r="DF715" s="22"/>
      <c r="DG715" s="22"/>
      <c r="DH715" s="22"/>
      <c r="DI715" s="22"/>
      <c r="DJ715" s="22"/>
      <c r="DK715" s="22"/>
      <c r="DL715" s="22"/>
      <c r="DM715" s="22"/>
      <c r="DN715" s="22"/>
      <c r="DO715" s="22"/>
      <c r="DP715" s="22"/>
      <c r="DQ715" s="22"/>
      <c r="DR715" s="22"/>
      <c r="DS715" s="22"/>
      <c r="DT715" s="22"/>
      <c r="DU715" s="22"/>
      <c r="DV715" s="22"/>
      <c r="DW715" s="22"/>
      <c r="DX715" s="22"/>
      <c r="DY715" s="22"/>
      <c r="DZ715" s="22"/>
      <c r="EA715" s="22"/>
      <c r="EB715" s="22"/>
      <c r="EC715" s="22"/>
      <c r="ED715" s="22"/>
      <c r="EE715" s="22"/>
      <c r="EF715" s="22"/>
      <c r="EG715" s="22"/>
      <c r="EH715" s="22"/>
      <c r="EI715" s="22"/>
      <c r="EJ715" s="22"/>
      <c r="EK715" s="22"/>
      <c r="EL715" s="22"/>
      <c r="EM715" s="22"/>
      <c r="EN715" s="22"/>
      <c r="EO715" s="22"/>
      <c r="EP715" s="22"/>
      <c r="EQ715" s="22"/>
      <c r="ER715" s="22"/>
      <c r="ES715" s="22"/>
      <c r="ET715" s="22"/>
      <c r="EU715" s="22"/>
      <c r="EV715" s="22"/>
      <c r="EW715" s="22"/>
      <c r="EX715" s="22"/>
      <c r="EY715" s="22"/>
      <c r="EZ715" s="22"/>
      <c r="FA715" s="22"/>
      <c r="FB715" s="22"/>
      <c r="FC715" s="22"/>
      <c r="FD715" s="22"/>
      <c r="FE715" s="22"/>
      <c r="FF715" s="22"/>
      <c r="FG715" s="126"/>
      <c r="FM715" s="99"/>
    </row>
    <row r="716" spans="2:169" s="12" customFormat="1">
      <c r="B716" s="22"/>
      <c r="E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  <c r="DC716" s="22"/>
      <c r="DD716" s="22"/>
      <c r="DE716" s="22"/>
      <c r="DF716" s="22"/>
      <c r="DG716" s="22"/>
      <c r="DH716" s="22"/>
      <c r="DI716" s="22"/>
      <c r="DJ716" s="22"/>
      <c r="DK716" s="22"/>
      <c r="DL716" s="22"/>
      <c r="DM716" s="22"/>
      <c r="DN716" s="22"/>
      <c r="DO716" s="22"/>
      <c r="DP716" s="22"/>
      <c r="DQ716" s="22"/>
      <c r="DR716" s="22"/>
      <c r="DS716" s="22"/>
      <c r="DT716" s="22"/>
      <c r="DU716" s="22"/>
      <c r="DV716" s="22"/>
      <c r="DW716" s="22"/>
      <c r="DX716" s="22"/>
      <c r="DY716" s="22"/>
      <c r="DZ716" s="22"/>
      <c r="EA716" s="22"/>
      <c r="EB716" s="22"/>
      <c r="EC716" s="22"/>
      <c r="ED716" s="22"/>
      <c r="EE716" s="22"/>
      <c r="EF716" s="22"/>
      <c r="EG716" s="22"/>
      <c r="EH716" s="22"/>
      <c r="EI716" s="22"/>
      <c r="EJ716" s="22"/>
      <c r="EK716" s="22"/>
      <c r="EL716" s="22"/>
      <c r="EM716" s="22"/>
      <c r="EN716" s="22"/>
      <c r="EO716" s="22"/>
      <c r="EP716" s="22"/>
      <c r="EQ716" s="22"/>
      <c r="ER716" s="22"/>
      <c r="ES716" s="22"/>
      <c r="ET716" s="22"/>
      <c r="EU716" s="22"/>
      <c r="EV716" s="22"/>
      <c r="EW716" s="22"/>
      <c r="EX716" s="22"/>
      <c r="EY716" s="22"/>
      <c r="EZ716" s="22"/>
      <c r="FA716" s="22"/>
      <c r="FB716" s="22"/>
      <c r="FC716" s="22"/>
      <c r="FD716" s="22"/>
      <c r="FE716" s="22"/>
      <c r="FF716" s="22"/>
      <c r="FG716" s="126"/>
      <c r="FM716" s="99"/>
    </row>
    <row r="717" spans="2:169" s="12" customFormat="1">
      <c r="B717" s="22"/>
      <c r="E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  <c r="DC717" s="22"/>
      <c r="DD717" s="22"/>
      <c r="DE717" s="22"/>
      <c r="DF717" s="22"/>
      <c r="DG717" s="22"/>
      <c r="DH717" s="22"/>
      <c r="DI717" s="22"/>
      <c r="DJ717" s="22"/>
      <c r="DK717" s="22"/>
      <c r="DL717" s="22"/>
      <c r="DM717" s="22"/>
      <c r="DN717" s="22"/>
      <c r="DO717" s="22"/>
      <c r="DP717" s="22"/>
      <c r="DQ717" s="22"/>
      <c r="DR717" s="22"/>
      <c r="DS717" s="22"/>
      <c r="DT717" s="22"/>
      <c r="DU717" s="22"/>
      <c r="DV717" s="22"/>
      <c r="DW717" s="22"/>
      <c r="DX717" s="22"/>
      <c r="DY717" s="22"/>
      <c r="DZ717" s="22"/>
      <c r="EA717" s="22"/>
      <c r="EB717" s="22"/>
      <c r="EC717" s="22"/>
      <c r="ED717" s="22"/>
      <c r="EE717" s="22"/>
      <c r="EF717" s="22"/>
      <c r="EG717" s="22"/>
      <c r="EH717" s="22"/>
      <c r="EI717" s="22"/>
      <c r="EJ717" s="22"/>
      <c r="EK717" s="22"/>
      <c r="EL717" s="22"/>
      <c r="EM717" s="22"/>
      <c r="EN717" s="22"/>
      <c r="EO717" s="22"/>
      <c r="EP717" s="22"/>
      <c r="EQ717" s="22"/>
      <c r="ER717" s="22"/>
      <c r="ES717" s="22"/>
      <c r="ET717" s="22"/>
      <c r="EU717" s="22"/>
      <c r="EV717" s="22"/>
      <c r="EW717" s="22"/>
      <c r="EX717" s="22"/>
      <c r="EY717" s="22"/>
      <c r="EZ717" s="22"/>
      <c r="FA717" s="22"/>
      <c r="FB717" s="22"/>
      <c r="FC717" s="22"/>
      <c r="FD717" s="22"/>
      <c r="FE717" s="22"/>
      <c r="FF717" s="22"/>
      <c r="FG717" s="126"/>
      <c r="FM717" s="99"/>
    </row>
    <row r="718" spans="2:169" s="12" customFormat="1">
      <c r="B718" s="22"/>
      <c r="E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  <c r="DC718" s="22"/>
      <c r="DD718" s="22"/>
      <c r="DE718" s="22"/>
      <c r="DF718" s="22"/>
      <c r="DG718" s="22"/>
      <c r="DH718" s="22"/>
      <c r="DI718" s="22"/>
      <c r="DJ718" s="22"/>
      <c r="DK718" s="22"/>
      <c r="DL718" s="22"/>
      <c r="DM718" s="22"/>
      <c r="DN718" s="22"/>
      <c r="DO718" s="22"/>
      <c r="DP718" s="22"/>
      <c r="DQ718" s="22"/>
      <c r="DR718" s="22"/>
      <c r="DS718" s="22"/>
      <c r="DT718" s="22"/>
      <c r="DU718" s="22"/>
      <c r="DV718" s="22"/>
      <c r="DW718" s="22"/>
      <c r="DX718" s="22"/>
      <c r="DY718" s="22"/>
      <c r="DZ718" s="22"/>
      <c r="EA718" s="22"/>
      <c r="EB718" s="22"/>
      <c r="EC718" s="22"/>
      <c r="ED718" s="22"/>
      <c r="EE718" s="22"/>
      <c r="EF718" s="22"/>
      <c r="EG718" s="22"/>
      <c r="EH718" s="22"/>
      <c r="EI718" s="22"/>
      <c r="EJ718" s="22"/>
      <c r="EK718" s="22"/>
      <c r="EL718" s="22"/>
      <c r="EM718" s="22"/>
      <c r="EN718" s="22"/>
      <c r="EO718" s="22"/>
      <c r="EP718" s="22"/>
      <c r="EQ718" s="22"/>
      <c r="ER718" s="22"/>
      <c r="ES718" s="22"/>
      <c r="ET718" s="22"/>
      <c r="EU718" s="22"/>
      <c r="EV718" s="22"/>
      <c r="EW718" s="22"/>
      <c r="EX718" s="22"/>
      <c r="EY718" s="22"/>
      <c r="EZ718" s="22"/>
      <c r="FA718" s="22"/>
      <c r="FB718" s="22"/>
      <c r="FC718" s="22"/>
      <c r="FD718" s="22"/>
      <c r="FE718" s="22"/>
      <c r="FF718" s="22"/>
      <c r="FG718" s="126"/>
      <c r="FM718" s="99"/>
    </row>
    <row r="719" spans="2:169" s="12" customFormat="1">
      <c r="B719" s="22"/>
      <c r="E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  <c r="DC719" s="22"/>
      <c r="DD719" s="22"/>
      <c r="DE719" s="22"/>
      <c r="DF719" s="22"/>
      <c r="DG719" s="22"/>
      <c r="DH719" s="22"/>
      <c r="DI719" s="22"/>
      <c r="DJ719" s="22"/>
      <c r="DK719" s="22"/>
      <c r="DL719" s="22"/>
      <c r="DM719" s="22"/>
      <c r="DN719" s="22"/>
      <c r="DO719" s="22"/>
      <c r="DP719" s="22"/>
      <c r="DQ719" s="22"/>
      <c r="DR719" s="22"/>
      <c r="DS719" s="22"/>
      <c r="DT719" s="22"/>
      <c r="DU719" s="22"/>
      <c r="DV719" s="22"/>
      <c r="DW719" s="22"/>
      <c r="DX719" s="22"/>
      <c r="DY719" s="22"/>
      <c r="DZ719" s="22"/>
      <c r="EA719" s="22"/>
      <c r="EB719" s="22"/>
      <c r="EC719" s="22"/>
      <c r="ED719" s="22"/>
      <c r="EE719" s="22"/>
      <c r="EF719" s="22"/>
      <c r="EG719" s="22"/>
      <c r="EH719" s="22"/>
      <c r="EI719" s="22"/>
      <c r="EJ719" s="22"/>
      <c r="EK719" s="22"/>
      <c r="EL719" s="22"/>
      <c r="EM719" s="22"/>
      <c r="EN719" s="22"/>
      <c r="EO719" s="22"/>
      <c r="EP719" s="22"/>
      <c r="EQ719" s="22"/>
      <c r="ER719" s="22"/>
      <c r="ES719" s="22"/>
      <c r="ET719" s="22"/>
      <c r="EU719" s="22"/>
      <c r="EV719" s="22"/>
      <c r="EW719" s="22"/>
      <c r="EX719" s="22"/>
      <c r="EY719" s="22"/>
      <c r="EZ719" s="22"/>
      <c r="FA719" s="22"/>
      <c r="FB719" s="22"/>
      <c r="FC719" s="22"/>
      <c r="FD719" s="22"/>
      <c r="FE719" s="22"/>
      <c r="FF719" s="22"/>
      <c r="FG719" s="126"/>
      <c r="FM719" s="99"/>
    </row>
    <row r="720" spans="2:169" s="12" customFormat="1">
      <c r="B720" s="22"/>
      <c r="E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  <c r="DC720" s="22"/>
      <c r="DD720" s="22"/>
      <c r="DE720" s="22"/>
      <c r="DF720" s="22"/>
      <c r="DG720" s="22"/>
      <c r="DH720" s="22"/>
      <c r="DI720" s="22"/>
      <c r="DJ720" s="22"/>
      <c r="DK720" s="22"/>
      <c r="DL720" s="22"/>
      <c r="DM720" s="22"/>
      <c r="DN720" s="22"/>
      <c r="DO720" s="22"/>
      <c r="DP720" s="22"/>
      <c r="DQ720" s="22"/>
      <c r="DR720" s="22"/>
      <c r="DS720" s="22"/>
      <c r="DT720" s="22"/>
      <c r="DU720" s="22"/>
      <c r="DV720" s="22"/>
      <c r="DW720" s="22"/>
      <c r="DX720" s="22"/>
      <c r="DY720" s="22"/>
      <c r="DZ720" s="22"/>
      <c r="EA720" s="22"/>
      <c r="EB720" s="22"/>
      <c r="EC720" s="22"/>
      <c r="ED720" s="22"/>
      <c r="EE720" s="22"/>
      <c r="EF720" s="22"/>
      <c r="EG720" s="22"/>
      <c r="EH720" s="22"/>
      <c r="EI720" s="22"/>
      <c r="EJ720" s="22"/>
      <c r="EK720" s="22"/>
      <c r="EL720" s="22"/>
      <c r="EM720" s="22"/>
      <c r="EN720" s="22"/>
      <c r="EO720" s="22"/>
      <c r="EP720" s="22"/>
      <c r="EQ720" s="22"/>
      <c r="ER720" s="22"/>
      <c r="ES720" s="22"/>
      <c r="ET720" s="22"/>
      <c r="EU720" s="22"/>
      <c r="EV720" s="22"/>
      <c r="EW720" s="22"/>
      <c r="EX720" s="22"/>
      <c r="EY720" s="22"/>
      <c r="EZ720" s="22"/>
      <c r="FA720" s="22"/>
      <c r="FB720" s="22"/>
      <c r="FC720" s="22"/>
      <c r="FD720" s="22"/>
      <c r="FE720" s="22"/>
      <c r="FF720" s="22"/>
      <c r="FG720" s="126"/>
      <c r="FM720" s="99"/>
    </row>
    <row r="721" spans="2:169" s="12" customFormat="1">
      <c r="B721" s="22"/>
      <c r="E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  <c r="DC721" s="22"/>
      <c r="DD721" s="22"/>
      <c r="DE721" s="22"/>
      <c r="DF721" s="22"/>
      <c r="DG721" s="22"/>
      <c r="DH721" s="22"/>
      <c r="DI721" s="22"/>
      <c r="DJ721" s="22"/>
      <c r="DK721" s="22"/>
      <c r="DL721" s="22"/>
      <c r="DM721" s="22"/>
      <c r="DN721" s="22"/>
      <c r="DO721" s="22"/>
      <c r="DP721" s="22"/>
      <c r="DQ721" s="22"/>
      <c r="DR721" s="22"/>
      <c r="DS721" s="22"/>
      <c r="DT721" s="22"/>
      <c r="DU721" s="22"/>
      <c r="DV721" s="22"/>
      <c r="DW721" s="22"/>
      <c r="DX721" s="22"/>
      <c r="DY721" s="22"/>
      <c r="DZ721" s="22"/>
      <c r="EA721" s="22"/>
      <c r="EB721" s="22"/>
      <c r="EC721" s="22"/>
      <c r="ED721" s="22"/>
      <c r="EE721" s="22"/>
      <c r="EF721" s="22"/>
      <c r="EG721" s="22"/>
      <c r="EH721" s="22"/>
      <c r="EI721" s="22"/>
      <c r="EJ721" s="22"/>
      <c r="EK721" s="22"/>
      <c r="EL721" s="22"/>
      <c r="EM721" s="22"/>
      <c r="EN721" s="22"/>
      <c r="EO721" s="22"/>
      <c r="EP721" s="22"/>
      <c r="EQ721" s="22"/>
      <c r="ER721" s="22"/>
      <c r="ES721" s="22"/>
      <c r="ET721" s="22"/>
      <c r="EU721" s="22"/>
      <c r="EV721" s="22"/>
      <c r="EW721" s="22"/>
      <c r="EX721" s="22"/>
      <c r="EY721" s="22"/>
      <c r="EZ721" s="22"/>
      <c r="FA721" s="22"/>
      <c r="FB721" s="22"/>
      <c r="FC721" s="22"/>
      <c r="FD721" s="22"/>
      <c r="FE721" s="22"/>
      <c r="FF721" s="22"/>
      <c r="FG721" s="126"/>
      <c r="FM721" s="99"/>
    </row>
    <row r="722" spans="2:169" s="12" customFormat="1">
      <c r="B722" s="22"/>
      <c r="E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  <c r="DC722" s="22"/>
      <c r="DD722" s="22"/>
      <c r="DE722" s="22"/>
      <c r="DF722" s="22"/>
      <c r="DG722" s="22"/>
      <c r="DH722" s="22"/>
      <c r="DI722" s="22"/>
      <c r="DJ722" s="22"/>
      <c r="DK722" s="22"/>
      <c r="DL722" s="22"/>
      <c r="DM722" s="22"/>
      <c r="DN722" s="22"/>
      <c r="DO722" s="22"/>
      <c r="DP722" s="22"/>
      <c r="DQ722" s="22"/>
      <c r="DR722" s="22"/>
      <c r="DS722" s="22"/>
      <c r="DT722" s="22"/>
      <c r="DU722" s="22"/>
      <c r="DV722" s="22"/>
      <c r="DW722" s="22"/>
      <c r="DX722" s="22"/>
      <c r="DY722" s="22"/>
      <c r="DZ722" s="22"/>
      <c r="EA722" s="22"/>
      <c r="EB722" s="22"/>
      <c r="EC722" s="22"/>
      <c r="ED722" s="22"/>
      <c r="EE722" s="22"/>
      <c r="EF722" s="22"/>
      <c r="EG722" s="22"/>
      <c r="EH722" s="22"/>
      <c r="EI722" s="22"/>
      <c r="EJ722" s="22"/>
      <c r="EK722" s="22"/>
      <c r="EL722" s="22"/>
      <c r="EM722" s="22"/>
      <c r="EN722" s="22"/>
      <c r="EO722" s="22"/>
      <c r="EP722" s="22"/>
      <c r="EQ722" s="22"/>
      <c r="ER722" s="22"/>
      <c r="ES722" s="22"/>
      <c r="ET722" s="22"/>
      <c r="EU722" s="22"/>
      <c r="EV722" s="22"/>
      <c r="EW722" s="22"/>
      <c r="EX722" s="22"/>
      <c r="EY722" s="22"/>
      <c r="EZ722" s="22"/>
      <c r="FA722" s="22"/>
      <c r="FB722" s="22"/>
      <c r="FC722" s="22"/>
      <c r="FD722" s="22"/>
      <c r="FE722" s="22"/>
      <c r="FF722" s="22"/>
      <c r="FG722" s="126"/>
      <c r="FM722" s="99"/>
    </row>
    <row r="723" spans="2:169" s="12" customFormat="1">
      <c r="B723" s="22"/>
      <c r="E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  <c r="DC723" s="22"/>
      <c r="DD723" s="22"/>
      <c r="DE723" s="22"/>
      <c r="DF723" s="22"/>
      <c r="DG723" s="22"/>
      <c r="DH723" s="22"/>
      <c r="DI723" s="22"/>
      <c r="DJ723" s="22"/>
      <c r="DK723" s="22"/>
      <c r="DL723" s="22"/>
      <c r="DM723" s="22"/>
      <c r="DN723" s="22"/>
      <c r="DO723" s="22"/>
      <c r="DP723" s="22"/>
      <c r="DQ723" s="22"/>
      <c r="DR723" s="22"/>
      <c r="DS723" s="22"/>
      <c r="DT723" s="22"/>
      <c r="DU723" s="22"/>
      <c r="DV723" s="22"/>
      <c r="DW723" s="22"/>
      <c r="DX723" s="22"/>
      <c r="DY723" s="22"/>
      <c r="DZ723" s="22"/>
      <c r="EA723" s="22"/>
      <c r="EB723" s="22"/>
      <c r="EC723" s="22"/>
      <c r="ED723" s="22"/>
      <c r="EE723" s="22"/>
      <c r="EF723" s="22"/>
      <c r="EG723" s="22"/>
      <c r="EH723" s="22"/>
      <c r="EI723" s="22"/>
      <c r="EJ723" s="22"/>
      <c r="EK723" s="22"/>
      <c r="EL723" s="22"/>
      <c r="EM723" s="22"/>
      <c r="EN723" s="22"/>
      <c r="EO723" s="22"/>
      <c r="EP723" s="22"/>
      <c r="EQ723" s="22"/>
      <c r="ER723" s="22"/>
      <c r="ES723" s="22"/>
      <c r="ET723" s="22"/>
      <c r="EU723" s="22"/>
      <c r="EV723" s="22"/>
      <c r="EW723" s="22"/>
      <c r="EX723" s="22"/>
      <c r="EY723" s="22"/>
      <c r="EZ723" s="22"/>
      <c r="FA723" s="22"/>
      <c r="FB723" s="22"/>
      <c r="FC723" s="22"/>
      <c r="FD723" s="22"/>
      <c r="FE723" s="22"/>
      <c r="FF723" s="22"/>
      <c r="FG723" s="126"/>
      <c r="FM723" s="99"/>
    </row>
    <row r="724" spans="2:169" s="12" customFormat="1">
      <c r="B724" s="22"/>
      <c r="E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  <c r="DC724" s="22"/>
      <c r="DD724" s="22"/>
      <c r="DE724" s="22"/>
      <c r="DF724" s="22"/>
      <c r="DG724" s="22"/>
      <c r="DH724" s="22"/>
      <c r="DI724" s="22"/>
      <c r="DJ724" s="22"/>
      <c r="DK724" s="22"/>
      <c r="DL724" s="22"/>
      <c r="DM724" s="22"/>
      <c r="DN724" s="22"/>
      <c r="DO724" s="22"/>
      <c r="DP724" s="22"/>
      <c r="DQ724" s="22"/>
      <c r="DR724" s="22"/>
      <c r="DS724" s="22"/>
      <c r="DT724" s="22"/>
      <c r="DU724" s="22"/>
      <c r="DV724" s="22"/>
      <c r="DW724" s="22"/>
      <c r="DX724" s="22"/>
      <c r="DY724" s="22"/>
      <c r="DZ724" s="22"/>
      <c r="EA724" s="22"/>
      <c r="EB724" s="22"/>
      <c r="EC724" s="22"/>
      <c r="ED724" s="22"/>
      <c r="EE724" s="22"/>
      <c r="EF724" s="22"/>
      <c r="EG724" s="22"/>
      <c r="EH724" s="22"/>
      <c r="EI724" s="22"/>
      <c r="EJ724" s="22"/>
      <c r="EK724" s="22"/>
      <c r="EL724" s="22"/>
      <c r="EM724" s="22"/>
      <c r="EN724" s="22"/>
      <c r="EO724" s="22"/>
      <c r="EP724" s="22"/>
      <c r="EQ724" s="22"/>
      <c r="ER724" s="22"/>
      <c r="ES724" s="22"/>
      <c r="ET724" s="22"/>
      <c r="EU724" s="22"/>
      <c r="EV724" s="22"/>
      <c r="EW724" s="22"/>
      <c r="EX724" s="22"/>
      <c r="EY724" s="22"/>
      <c r="EZ724" s="22"/>
      <c r="FA724" s="22"/>
      <c r="FB724" s="22"/>
      <c r="FC724" s="22"/>
      <c r="FD724" s="22"/>
      <c r="FE724" s="22"/>
      <c r="FF724" s="22"/>
      <c r="FG724" s="126"/>
      <c r="FM724" s="99"/>
    </row>
    <row r="725" spans="2:169" s="12" customFormat="1">
      <c r="B725" s="22"/>
      <c r="E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  <c r="DC725" s="22"/>
      <c r="DD725" s="22"/>
      <c r="DE725" s="22"/>
      <c r="DF725" s="22"/>
      <c r="DG725" s="22"/>
      <c r="DH725" s="22"/>
      <c r="DI725" s="22"/>
      <c r="DJ725" s="22"/>
      <c r="DK725" s="22"/>
      <c r="DL725" s="22"/>
      <c r="DM725" s="22"/>
      <c r="DN725" s="22"/>
      <c r="DO725" s="22"/>
      <c r="DP725" s="22"/>
      <c r="DQ725" s="22"/>
      <c r="DR725" s="22"/>
      <c r="DS725" s="22"/>
      <c r="DT725" s="22"/>
      <c r="DU725" s="22"/>
      <c r="DV725" s="22"/>
      <c r="DW725" s="22"/>
      <c r="DX725" s="22"/>
      <c r="DY725" s="22"/>
      <c r="DZ725" s="22"/>
      <c r="EA725" s="22"/>
      <c r="EB725" s="22"/>
      <c r="EC725" s="22"/>
      <c r="ED725" s="22"/>
      <c r="EE725" s="22"/>
      <c r="EF725" s="22"/>
      <c r="EG725" s="22"/>
      <c r="EH725" s="22"/>
      <c r="EI725" s="22"/>
      <c r="EJ725" s="22"/>
      <c r="EK725" s="22"/>
      <c r="EL725" s="22"/>
      <c r="EM725" s="22"/>
      <c r="EN725" s="22"/>
      <c r="EO725" s="22"/>
      <c r="EP725" s="22"/>
      <c r="EQ725" s="22"/>
      <c r="ER725" s="22"/>
      <c r="ES725" s="22"/>
      <c r="ET725" s="22"/>
      <c r="EU725" s="22"/>
      <c r="EV725" s="22"/>
      <c r="EW725" s="22"/>
      <c r="EX725" s="22"/>
      <c r="EY725" s="22"/>
      <c r="EZ725" s="22"/>
      <c r="FA725" s="22"/>
      <c r="FB725" s="22"/>
      <c r="FC725" s="22"/>
      <c r="FD725" s="22"/>
      <c r="FE725" s="22"/>
      <c r="FF725" s="22"/>
      <c r="FG725" s="126"/>
      <c r="FM725" s="99"/>
    </row>
    <row r="726" spans="2:169" s="12" customFormat="1">
      <c r="B726" s="22"/>
      <c r="E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  <c r="DC726" s="22"/>
      <c r="DD726" s="22"/>
      <c r="DE726" s="22"/>
      <c r="DF726" s="22"/>
      <c r="DG726" s="22"/>
      <c r="DH726" s="22"/>
      <c r="DI726" s="22"/>
      <c r="DJ726" s="22"/>
      <c r="DK726" s="22"/>
      <c r="DL726" s="22"/>
      <c r="DM726" s="22"/>
      <c r="DN726" s="22"/>
      <c r="DO726" s="22"/>
      <c r="DP726" s="22"/>
      <c r="DQ726" s="22"/>
      <c r="DR726" s="22"/>
      <c r="DS726" s="22"/>
      <c r="DT726" s="22"/>
      <c r="DU726" s="22"/>
      <c r="DV726" s="22"/>
      <c r="DW726" s="22"/>
      <c r="DX726" s="22"/>
      <c r="DY726" s="22"/>
      <c r="DZ726" s="22"/>
      <c r="EA726" s="22"/>
      <c r="EB726" s="22"/>
      <c r="EC726" s="22"/>
      <c r="ED726" s="22"/>
      <c r="EE726" s="22"/>
      <c r="EF726" s="22"/>
      <c r="EG726" s="22"/>
      <c r="EH726" s="22"/>
      <c r="EI726" s="22"/>
      <c r="EJ726" s="22"/>
      <c r="EK726" s="22"/>
      <c r="EL726" s="22"/>
      <c r="EM726" s="22"/>
      <c r="EN726" s="22"/>
      <c r="EO726" s="22"/>
      <c r="EP726" s="22"/>
      <c r="EQ726" s="22"/>
      <c r="ER726" s="22"/>
      <c r="ES726" s="22"/>
      <c r="ET726" s="22"/>
      <c r="EU726" s="22"/>
      <c r="EV726" s="22"/>
      <c r="EW726" s="22"/>
      <c r="EX726" s="22"/>
      <c r="EY726" s="22"/>
      <c r="EZ726" s="22"/>
      <c r="FA726" s="22"/>
      <c r="FB726" s="22"/>
      <c r="FC726" s="22"/>
      <c r="FD726" s="22"/>
      <c r="FE726" s="22"/>
      <c r="FF726" s="22"/>
      <c r="FG726" s="126"/>
      <c r="FM726" s="99"/>
    </row>
    <row r="727" spans="2:169" s="12" customFormat="1">
      <c r="B727" s="22"/>
      <c r="E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  <c r="DC727" s="22"/>
      <c r="DD727" s="22"/>
      <c r="DE727" s="22"/>
      <c r="DF727" s="22"/>
      <c r="DG727" s="22"/>
      <c r="DH727" s="22"/>
      <c r="DI727" s="22"/>
      <c r="DJ727" s="22"/>
      <c r="DK727" s="22"/>
      <c r="DL727" s="22"/>
      <c r="DM727" s="22"/>
      <c r="DN727" s="22"/>
      <c r="DO727" s="22"/>
      <c r="DP727" s="22"/>
      <c r="DQ727" s="22"/>
      <c r="DR727" s="22"/>
      <c r="DS727" s="22"/>
      <c r="DT727" s="22"/>
      <c r="DU727" s="22"/>
      <c r="DV727" s="22"/>
      <c r="DW727" s="22"/>
      <c r="DX727" s="22"/>
      <c r="DY727" s="22"/>
      <c r="DZ727" s="22"/>
      <c r="EA727" s="22"/>
      <c r="EB727" s="22"/>
      <c r="EC727" s="22"/>
      <c r="ED727" s="22"/>
      <c r="EE727" s="22"/>
      <c r="EF727" s="22"/>
      <c r="EG727" s="22"/>
      <c r="EH727" s="22"/>
      <c r="EI727" s="22"/>
      <c r="EJ727" s="22"/>
      <c r="EK727" s="22"/>
      <c r="EL727" s="22"/>
      <c r="EM727" s="22"/>
      <c r="EN727" s="22"/>
      <c r="EO727" s="22"/>
      <c r="EP727" s="22"/>
      <c r="EQ727" s="22"/>
      <c r="ER727" s="22"/>
      <c r="ES727" s="22"/>
      <c r="ET727" s="22"/>
      <c r="EU727" s="22"/>
      <c r="EV727" s="22"/>
      <c r="EW727" s="22"/>
      <c r="EX727" s="22"/>
      <c r="EY727" s="22"/>
      <c r="EZ727" s="22"/>
      <c r="FA727" s="22"/>
      <c r="FB727" s="22"/>
      <c r="FC727" s="22"/>
      <c r="FD727" s="22"/>
      <c r="FE727" s="22"/>
      <c r="FF727" s="22"/>
      <c r="FG727" s="126"/>
      <c r="FM727" s="99"/>
    </row>
    <row r="728" spans="2:169" s="12" customFormat="1">
      <c r="B728" s="22"/>
      <c r="E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  <c r="DC728" s="22"/>
      <c r="DD728" s="22"/>
      <c r="DE728" s="22"/>
      <c r="DF728" s="22"/>
      <c r="DG728" s="22"/>
      <c r="DH728" s="22"/>
      <c r="DI728" s="22"/>
      <c r="DJ728" s="22"/>
      <c r="DK728" s="22"/>
      <c r="DL728" s="22"/>
      <c r="DM728" s="22"/>
      <c r="DN728" s="22"/>
      <c r="DO728" s="22"/>
      <c r="DP728" s="22"/>
      <c r="DQ728" s="22"/>
      <c r="DR728" s="22"/>
      <c r="DS728" s="22"/>
      <c r="DT728" s="22"/>
      <c r="DU728" s="22"/>
      <c r="DV728" s="22"/>
      <c r="DW728" s="22"/>
      <c r="DX728" s="22"/>
      <c r="DY728" s="22"/>
      <c r="DZ728" s="22"/>
      <c r="EA728" s="22"/>
      <c r="EB728" s="22"/>
      <c r="EC728" s="22"/>
      <c r="ED728" s="22"/>
      <c r="EE728" s="22"/>
      <c r="EF728" s="22"/>
      <c r="EG728" s="22"/>
      <c r="EH728" s="22"/>
      <c r="EI728" s="22"/>
      <c r="EJ728" s="22"/>
      <c r="EK728" s="22"/>
      <c r="EL728" s="22"/>
      <c r="EM728" s="22"/>
      <c r="EN728" s="22"/>
      <c r="EO728" s="22"/>
      <c r="EP728" s="22"/>
      <c r="EQ728" s="22"/>
      <c r="ER728" s="22"/>
      <c r="ES728" s="22"/>
      <c r="ET728" s="22"/>
      <c r="EU728" s="22"/>
      <c r="EV728" s="22"/>
      <c r="EW728" s="22"/>
      <c r="EX728" s="22"/>
      <c r="EY728" s="22"/>
      <c r="EZ728" s="22"/>
      <c r="FA728" s="22"/>
      <c r="FB728" s="22"/>
      <c r="FC728" s="22"/>
      <c r="FD728" s="22"/>
      <c r="FE728" s="22"/>
      <c r="FF728" s="22"/>
      <c r="FG728" s="126"/>
      <c r="FM728" s="99"/>
    </row>
    <row r="729" spans="2:169" s="12" customFormat="1">
      <c r="B729" s="22"/>
      <c r="E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  <c r="DC729" s="22"/>
      <c r="DD729" s="22"/>
      <c r="DE729" s="22"/>
      <c r="DF729" s="22"/>
      <c r="DG729" s="22"/>
      <c r="DH729" s="22"/>
      <c r="DI729" s="22"/>
      <c r="DJ729" s="22"/>
      <c r="DK729" s="22"/>
      <c r="DL729" s="22"/>
      <c r="DM729" s="22"/>
      <c r="DN729" s="22"/>
      <c r="DO729" s="22"/>
      <c r="DP729" s="22"/>
      <c r="DQ729" s="22"/>
      <c r="DR729" s="22"/>
      <c r="DS729" s="22"/>
      <c r="DT729" s="22"/>
      <c r="DU729" s="22"/>
      <c r="DV729" s="22"/>
      <c r="DW729" s="22"/>
      <c r="DX729" s="22"/>
      <c r="DY729" s="22"/>
      <c r="DZ729" s="22"/>
      <c r="EA729" s="22"/>
      <c r="EB729" s="22"/>
      <c r="EC729" s="22"/>
      <c r="ED729" s="22"/>
      <c r="EE729" s="22"/>
      <c r="EF729" s="22"/>
      <c r="EG729" s="22"/>
      <c r="EH729" s="22"/>
      <c r="EI729" s="22"/>
      <c r="EJ729" s="22"/>
      <c r="EK729" s="22"/>
      <c r="EL729" s="22"/>
      <c r="EM729" s="22"/>
      <c r="EN729" s="22"/>
      <c r="EO729" s="22"/>
      <c r="EP729" s="22"/>
      <c r="EQ729" s="22"/>
      <c r="ER729" s="22"/>
      <c r="ES729" s="22"/>
      <c r="ET729" s="22"/>
      <c r="EU729" s="22"/>
      <c r="EV729" s="22"/>
      <c r="EW729" s="22"/>
      <c r="EX729" s="22"/>
      <c r="EY729" s="22"/>
      <c r="EZ729" s="22"/>
      <c r="FA729" s="22"/>
      <c r="FB729" s="22"/>
      <c r="FC729" s="22"/>
      <c r="FD729" s="22"/>
      <c r="FE729" s="22"/>
      <c r="FF729" s="22"/>
      <c r="FG729" s="126"/>
      <c r="FM729" s="99"/>
    </row>
    <row r="730" spans="2:169" s="12" customFormat="1">
      <c r="B730" s="22"/>
      <c r="E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  <c r="DC730" s="22"/>
      <c r="DD730" s="22"/>
      <c r="DE730" s="22"/>
      <c r="DF730" s="22"/>
      <c r="DG730" s="22"/>
      <c r="DH730" s="22"/>
      <c r="DI730" s="22"/>
      <c r="DJ730" s="22"/>
      <c r="DK730" s="22"/>
      <c r="DL730" s="22"/>
      <c r="DM730" s="22"/>
      <c r="DN730" s="22"/>
      <c r="DO730" s="22"/>
      <c r="DP730" s="22"/>
      <c r="DQ730" s="22"/>
      <c r="DR730" s="22"/>
      <c r="DS730" s="22"/>
      <c r="DT730" s="22"/>
      <c r="DU730" s="22"/>
      <c r="DV730" s="22"/>
      <c r="DW730" s="22"/>
      <c r="DX730" s="22"/>
      <c r="DY730" s="22"/>
      <c r="DZ730" s="22"/>
      <c r="EA730" s="22"/>
      <c r="EB730" s="22"/>
      <c r="EC730" s="22"/>
      <c r="ED730" s="22"/>
      <c r="EE730" s="22"/>
      <c r="EF730" s="22"/>
      <c r="EG730" s="22"/>
      <c r="EH730" s="22"/>
      <c r="EI730" s="22"/>
      <c r="EJ730" s="22"/>
      <c r="EK730" s="22"/>
      <c r="EL730" s="22"/>
      <c r="EM730" s="22"/>
      <c r="EN730" s="22"/>
      <c r="EO730" s="22"/>
      <c r="EP730" s="22"/>
      <c r="EQ730" s="22"/>
      <c r="ER730" s="22"/>
      <c r="ES730" s="22"/>
      <c r="ET730" s="22"/>
      <c r="EU730" s="22"/>
      <c r="EV730" s="22"/>
      <c r="EW730" s="22"/>
      <c r="EX730" s="22"/>
      <c r="EY730" s="22"/>
      <c r="EZ730" s="22"/>
      <c r="FA730" s="22"/>
      <c r="FB730" s="22"/>
      <c r="FC730" s="22"/>
      <c r="FD730" s="22"/>
      <c r="FE730" s="22"/>
      <c r="FF730" s="22"/>
      <c r="FG730" s="126"/>
      <c r="FM730" s="99"/>
    </row>
    <row r="731" spans="2:169" s="12" customFormat="1">
      <c r="B731" s="22"/>
      <c r="E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  <c r="DC731" s="22"/>
      <c r="DD731" s="22"/>
      <c r="DE731" s="22"/>
      <c r="DF731" s="22"/>
      <c r="DG731" s="22"/>
      <c r="DH731" s="22"/>
      <c r="DI731" s="22"/>
      <c r="DJ731" s="22"/>
      <c r="DK731" s="22"/>
      <c r="DL731" s="22"/>
      <c r="DM731" s="22"/>
      <c r="DN731" s="22"/>
      <c r="DO731" s="22"/>
      <c r="DP731" s="22"/>
      <c r="DQ731" s="22"/>
      <c r="DR731" s="22"/>
      <c r="DS731" s="22"/>
      <c r="DT731" s="22"/>
      <c r="DU731" s="22"/>
      <c r="DV731" s="22"/>
      <c r="DW731" s="22"/>
      <c r="DX731" s="22"/>
      <c r="DY731" s="22"/>
      <c r="DZ731" s="22"/>
      <c r="EA731" s="22"/>
      <c r="EB731" s="22"/>
      <c r="EC731" s="22"/>
      <c r="ED731" s="22"/>
      <c r="EE731" s="22"/>
      <c r="EF731" s="22"/>
      <c r="EG731" s="22"/>
      <c r="EH731" s="22"/>
      <c r="EI731" s="22"/>
      <c r="EJ731" s="22"/>
      <c r="EK731" s="22"/>
      <c r="EL731" s="22"/>
      <c r="EM731" s="22"/>
      <c r="EN731" s="22"/>
      <c r="EO731" s="22"/>
      <c r="EP731" s="22"/>
      <c r="EQ731" s="22"/>
      <c r="ER731" s="22"/>
      <c r="ES731" s="22"/>
      <c r="ET731" s="22"/>
      <c r="EU731" s="22"/>
      <c r="EV731" s="22"/>
      <c r="EW731" s="22"/>
      <c r="EX731" s="22"/>
      <c r="EY731" s="22"/>
      <c r="EZ731" s="22"/>
      <c r="FA731" s="22"/>
      <c r="FB731" s="22"/>
      <c r="FC731" s="22"/>
      <c r="FD731" s="22"/>
      <c r="FE731" s="22"/>
      <c r="FF731" s="22"/>
      <c r="FG731" s="126"/>
      <c r="FM731" s="99"/>
    </row>
    <row r="732" spans="2:169" s="12" customFormat="1">
      <c r="B732" s="22"/>
      <c r="E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  <c r="DC732" s="22"/>
      <c r="DD732" s="22"/>
      <c r="DE732" s="22"/>
      <c r="DF732" s="22"/>
      <c r="DG732" s="22"/>
      <c r="DH732" s="22"/>
      <c r="DI732" s="22"/>
      <c r="DJ732" s="22"/>
      <c r="DK732" s="22"/>
      <c r="DL732" s="22"/>
      <c r="DM732" s="22"/>
      <c r="DN732" s="22"/>
      <c r="DO732" s="22"/>
      <c r="DP732" s="22"/>
      <c r="DQ732" s="22"/>
      <c r="DR732" s="22"/>
      <c r="DS732" s="22"/>
      <c r="DT732" s="22"/>
      <c r="DU732" s="22"/>
      <c r="DV732" s="22"/>
      <c r="DW732" s="22"/>
      <c r="DX732" s="22"/>
      <c r="DY732" s="22"/>
      <c r="DZ732" s="22"/>
      <c r="EA732" s="22"/>
      <c r="EB732" s="22"/>
      <c r="EC732" s="22"/>
      <c r="ED732" s="22"/>
      <c r="EE732" s="22"/>
      <c r="EF732" s="22"/>
      <c r="EG732" s="22"/>
      <c r="EH732" s="22"/>
      <c r="EI732" s="22"/>
      <c r="EJ732" s="22"/>
      <c r="EK732" s="22"/>
      <c r="EL732" s="22"/>
      <c r="EM732" s="22"/>
      <c r="EN732" s="22"/>
      <c r="EO732" s="22"/>
      <c r="EP732" s="22"/>
      <c r="EQ732" s="22"/>
      <c r="ER732" s="22"/>
      <c r="ES732" s="22"/>
      <c r="ET732" s="22"/>
      <c r="EU732" s="22"/>
      <c r="EV732" s="22"/>
      <c r="EW732" s="22"/>
      <c r="EX732" s="22"/>
      <c r="EY732" s="22"/>
      <c r="EZ732" s="22"/>
      <c r="FA732" s="22"/>
      <c r="FB732" s="22"/>
      <c r="FC732" s="22"/>
      <c r="FD732" s="22"/>
      <c r="FE732" s="22"/>
      <c r="FF732" s="22"/>
      <c r="FG732" s="126"/>
      <c r="FM732" s="99"/>
    </row>
    <row r="733" spans="2:169" s="12" customFormat="1">
      <c r="B733" s="22"/>
      <c r="E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22"/>
      <c r="CQ733" s="22"/>
      <c r="CR733" s="22"/>
      <c r="CS733" s="22"/>
      <c r="CT733" s="22"/>
      <c r="CU733" s="22"/>
      <c r="CV733" s="22"/>
      <c r="CW733" s="22"/>
      <c r="CX733" s="22"/>
      <c r="CY733" s="22"/>
      <c r="CZ733" s="22"/>
      <c r="DA733" s="22"/>
      <c r="DB733" s="22"/>
      <c r="DC733" s="22"/>
      <c r="DD733" s="22"/>
      <c r="DE733" s="22"/>
      <c r="DF733" s="22"/>
      <c r="DG733" s="22"/>
      <c r="DH733" s="22"/>
      <c r="DI733" s="22"/>
      <c r="DJ733" s="22"/>
      <c r="DK733" s="22"/>
      <c r="DL733" s="22"/>
      <c r="DM733" s="22"/>
      <c r="DN733" s="22"/>
      <c r="DO733" s="22"/>
      <c r="DP733" s="22"/>
      <c r="DQ733" s="22"/>
      <c r="DR733" s="22"/>
      <c r="DS733" s="22"/>
      <c r="DT733" s="22"/>
      <c r="DU733" s="22"/>
      <c r="DV733" s="22"/>
      <c r="DW733" s="22"/>
      <c r="DX733" s="22"/>
      <c r="DY733" s="22"/>
      <c r="DZ733" s="22"/>
      <c r="EA733" s="22"/>
      <c r="EB733" s="22"/>
      <c r="EC733" s="22"/>
      <c r="ED733" s="22"/>
      <c r="EE733" s="22"/>
      <c r="EF733" s="22"/>
      <c r="EG733" s="22"/>
      <c r="EH733" s="22"/>
      <c r="EI733" s="22"/>
      <c r="EJ733" s="22"/>
      <c r="EK733" s="22"/>
      <c r="EL733" s="22"/>
      <c r="EM733" s="22"/>
      <c r="EN733" s="22"/>
      <c r="EO733" s="22"/>
      <c r="EP733" s="22"/>
      <c r="EQ733" s="22"/>
      <c r="ER733" s="22"/>
      <c r="ES733" s="22"/>
      <c r="ET733" s="22"/>
      <c r="EU733" s="22"/>
      <c r="EV733" s="22"/>
      <c r="EW733" s="22"/>
      <c r="EX733" s="22"/>
      <c r="EY733" s="22"/>
      <c r="EZ733" s="22"/>
      <c r="FA733" s="22"/>
      <c r="FB733" s="22"/>
      <c r="FC733" s="22"/>
      <c r="FD733" s="22"/>
      <c r="FE733" s="22"/>
      <c r="FF733" s="22"/>
      <c r="FG733" s="126"/>
      <c r="FM733" s="99"/>
    </row>
    <row r="734" spans="2:169" s="12" customFormat="1">
      <c r="B734" s="22"/>
      <c r="E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22"/>
      <c r="CQ734" s="22"/>
      <c r="CR734" s="22"/>
      <c r="CS734" s="22"/>
      <c r="CT734" s="22"/>
      <c r="CU734" s="22"/>
      <c r="CV734" s="22"/>
      <c r="CW734" s="22"/>
      <c r="CX734" s="22"/>
      <c r="CY734" s="22"/>
      <c r="CZ734" s="22"/>
      <c r="DA734" s="22"/>
      <c r="DB734" s="22"/>
      <c r="DC734" s="22"/>
      <c r="DD734" s="22"/>
      <c r="DE734" s="22"/>
      <c r="DF734" s="22"/>
      <c r="DG734" s="22"/>
      <c r="DH734" s="22"/>
      <c r="DI734" s="22"/>
      <c r="DJ734" s="22"/>
      <c r="DK734" s="22"/>
      <c r="DL734" s="22"/>
      <c r="DM734" s="22"/>
      <c r="DN734" s="22"/>
      <c r="DO734" s="22"/>
      <c r="DP734" s="22"/>
      <c r="DQ734" s="22"/>
      <c r="DR734" s="22"/>
      <c r="DS734" s="22"/>
      <c r="DT734" s="22"/>
      <c r="DU734" s="22"/>
      <c r="DV734" s="22"/>
      <c r="DW734" s="22"/>
      <c r="DX734" s="22"/>
      <c r="DY734" s="22"/>
      <c r="DZ734" s="22"/>
      <c r="EA734" s="22"/>
      <c r="EB734" s="22"/>
      <c r="EC734" s="22"/>
      <c r="ED734" s="22"/>
      <c r="EE734" s="22"/>
      <c r="EF734" s="22"/>
      <c r="EG734" s="22"/>
      <c r="EH734" s="22"/>
      <c r="EI734" s="22"/>
      <c r="EJ734" s="22"/>
      <c r="EK734" s="22"/>
      <c r="EL734" s="22"/>
      <c r="EM734" s="22"/>
      <c r="EN734" s="22"/>
      <c r="EO734" s="22"/>
      <c r="EP734" s="22"/>
      <c r="EQ734" s="22"/>
      <c r="ER734" s="22"/>
      <c r="ES734" s="22"/>
      <c r="ET734" s="22"/>
      <c r="EU734" s="22"/>
      <c r="EV734" s="22"/>
      <c r="EW734" s="22"/>
      <c r="EX734" s="22"/>
      <c r="EY734" s="22"/>
      <c r="EZ734" s="22"/>
      <c r="FA734" s="22"/>
      <c r="FB734" s="22"/>
      <c r="FC734" s="22"/>
      <c r="FD734" s="22"/>
      <c r="FE734" s="22"/>
      <c r="FF734" s="22"/>
      <c r="FG734" s="126"/>
      <c r="FM734" s="99"/>
    </row>
    <row r="735" spans="2:169" s="12" customFormat="1">
      <c r="B735" s="22"/>
      <c r="E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22"/>
      <c r="CQ735" s="22"/>
      <c r="CR735" s="22"/>
      <c r="CS735" s="22"/>
      <c r="CT735" s="22"/>
      <c r="CU735" s="22"/>
      <c r="CV735" s="22"/>
      <c r="CW735" s="22"/>
      <c r="CX735" s="22"/>
      <c r="CY735" s="22"/>
      <c r="CZ735" s="22"/>
      <c r="DA735" s="22"/>
      <c r="DB735" s="22"/>
      <c r="DC735" s="22"/>
      <c r="DD735" s="22"/>
      <c r="DE735" s="22"/>
      <c r="DF735" s="22"/>
      <c r="DG735" s="22"/>
      <c r="DH735" s="22"/>
      <c r="DI735" s="22"/>
      <c r="DJ735" s="22"/>
      <c r="DK735" s="22"/>
      <c r="DL735" s="22"/>
      <c r="DM735" s="22"/>
      <c r="DN735" s="22"/>
      <c r="DO735" s="22"/>
      <c r="DP735" s="22"/>
      <c r="DQ735" s="22"/>
      <c r="DR735" s="22"/>
      <c r="DS735" s="22"/>
      <c r="DT735" s="22"/>
      <c r="DU735" s="22"/>
      <c r="DV735" s="22"/>
      <c r="DW735" s="22"/>
      <c r="DX735" s="22"/>
      <c r="DY735" s="22"/>
      <c r="DZ735" s="22"/>
      <c r="EA735" s="22"/>
      <c r="EB735" s="22"/>
      <c r="EC735" s="22"/>
      <c r="ED735" s="22"/>
      <c r="EE735" s="22"/>
      <c r="EF735" s="22"/>
      <c r="EG735" s="22"/>
      <c r="EH735" s="22"/>
      <c r="EI735" s="22"/>
      <c r="EJ735" s="22"/>
      <c r="EK735" s="22"/>
      <c r="EL735" s="22"/>
      <c r="EM735" s="22"/>
      <c r="EN735" s="22"/>
      <c r="EO735" s="22"/>
      <c r="EP735" s="22"/>
      <c r="EQ735" s="22"/>
      <c r="ER735" s="22"/>
      <c r="ES735" s="22"/>
      <c r="ET735" s="22"/>
      <c r="EU735" s="22"/>
      <c r="EV735" s="22"/>
      <c r="EW735" s="22"/>
      <c r="EX735" s="22"/>
      <c r="EY735" s="22"/>
      <c r="EZ735" s="22"/>
      <c r="FA735" s="22"/>
      <c r="FB735" s="22"/>
      <c r="FC735" s="22"/>
      <c r="FD735" s="22"/>
      <c r="FE735" s="22"/>
      <c r="FF735" s="22"/>
      <c r="FG735" s="126"/>
      <c r="FM735" s="99"/>
    </row>
    <row r="736" spans="2:169" s="12" customFormat="1">
      <c r="B736" s="22"/>
      <c r="E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22"/>
      <c r="CQ736" s="22"/>
      <c r="CR736" s="22"/>
      <c r="CS736" s="22"/>
      <c r="CT736" s="22"/>
      <c r="CU736" s="22"/>
      <c r="CV736" s="22"/>
      <c r="CW736" s="22"/>
      <c r="CX736" s="22"/>
      <c r="CY736" s="22"/>
      <c r="CZ736" s="22"/>
      <c r="DA736" s="22"/>
      <c r="DB736" s="22"/>
      <c r="DC736" s="22"/>
      <c r="DD736" s="22"/>
      <c r="DE736" s="22"/>
      <c r="DF736" s="22"/>
      <c r="DG736" s="22"/>
      <c r="DH736" s="22"/>
      <c r="DI736" s="22"/>
      <c r="DJ736" s="22"/>
      <c r="DK736" s="22"/>
      <c r="DL736" s="22"/>
      <c r="DM736" s="22"/>
      <c r="DN736" s="22"/>
      <c r="DO736" s="22"/>
      <c r="DP736" s="22"/>
      <c r="DQ736" s="22"/>
      <c r="DR736" s="22"/>
      <c r="DS736" s="22"/>
      <c r="DT736" s="22"/>
      <c r="DU736" s="22"/>
      <c r="DV736" s="22"/>
      <c r="DW736" s="22"/>
      <c r="DX736" s="22"/>
      <c r="DY736" s="22"/>
      <c r="DZ736" s="22"/>
      <c r="EA736" s="22"/>
      <c r="EB736" s="22"/>
      <c r="EC736" s="22"/>
      <c r="ED736" s="22"/>
      <c r="EE736" s="22"/>
      <c r="EF736" s="22"/>
      <c r="EG736" s="22"/>
      <c r="EH736" s="22"/>
      <c r="EI736" s="22"/>
      <c r="EJ736" s="22"/>
      <c r="EK736" s="22"/>
      <c r="EL736" s="22"/>
      <c r="EM736" s="22"/>
      <c r="EN736" s="22"/>
      <c r="EO736" s="22"/>
      <c r="EP736" s="22"/>
      <c r="EQ736" s="22"/>
      <c r="ER736" s="22"/>
      <c r="ES736" s="22"/>
      <c r="ET736" s="22"/>
      <c r="EU736" s="22"/>
      <c r="EV736" s="22"/>
      <c r="EW736" s="22"/>
      <c r="EX736" s="22"/>
      <c r="EY736" s="22"/>
      <c r="EZ736" s="22"/>
      <c r="FA736" s="22"/>
      <c r="FB736" s="22"/>
      <c r="FC736" s="22"/>
      <c r="FD736" s="22"/>
      <c r="FE736" s="22"/>
      <c r="FF736" s="22"/>
      <c r="FG736" s="126"/>
      <c r="FM736" s="99"/>
    </row>
    <row r="737" spans="2:169" s="12" customFormat="1">
      <c r="B737" s="22"/>
      <c r="E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22"/>
      <c r="CQ737" s="22"/>
      <c r="CR737" s="22"/>
      <c r="CS737" s="22"/>
      <c r="CT737" s="22"/>
      <c r="CU737" s="22"/>
      <c r="CV737" s="22"/>
      <c r="CW737" s="22"/>
      <c r="CX737" s="22"/>
      <c r="CY737" s="22"/>
      <c r="CZ737" s="22"/>
      <c r="DA737" s="22"/>
      <c r="DB737" s="22"/>
      <c r="DC737" s="22"/>
      <c r="DD737" s="22"/>
      <c r="DE737" s="22"/>
      <c r="DF737" s="22"/>
      <c r="DG737" s="22"/>
      <c r="DH737" s="22"/>
      <c r="DI737" s="22"/>
      <c r="DJ737" s="22"/>
      <c r="DK737" s="22"/>
      <c r="DL737" s="22"/>
      <c r="DM737" s="22"/>
      <c r="DN737" s="22"/>
      <c r="DO737" s="22"/>
      <c r="DP737" s="22"/>
      <c r="DQ737" s="22"/>
      <c r="DR737" s="22"/>
      <c r="DS737" s="22"/>
      <c r="DT737" s="22"/>
      <c r="DU737" s="22"/>
      <c r="DV737" s="22"/>
      <c r="DW737" s="22"/>
      <c r="DX737" s="22"/>
      <c r="DY737" s="22"/>
      <c r="DZ737" s="22"/>
      <c r="EA737" s="22"/>
      <c r="EB737" s="22"/>
      <c r="EC737" s="22"/>
      <c r="ED737" s="22"/>
      <c r="EE737" s="22"/>
      <c r="EF737" s="22"/>
      <c r="EG737" s="22"/>
      <c r="EH737" s="22"/>
      <c r="EI737" s="22"/>
      <c r="EJ737" s="22"/>
      <c r="EK737" s="22"/>
      <c r="EL737" s="22"/>
      <c r="EM737" s="22"/>
      <c r="EN737" s="22"/>
      <c r="EO737" s="22"/>
      <c r="EP737" s="22"/>
      <c r="EQ737" s="22"/>
      <c r="ER737" s="22"/>
      <c r="ES737" s="22"/>
      <c r="ET737" s="22"/>
      <c r="EU737" s="22"/>
      <c r="EV737" s="22"/>
      <c r="EW737" s="22"/>
      <c r="EX737" s="22"/>
      <c r="EY737" s="22"/>
      <c r="EZ737" s="22"/>
      <c r="FA737" s="22"/>
      <c r="FB737" s="22"/>
      <c r="FC737" s="22"/>
      <c r="FD737" s="22"/>
      <c r="FE737" s="22"/>
      <c r="FF737" s="22"/>
      <c r="FG737" s="126"/>
      <c r="FM737" s="99"/>
    </row>
    <row r="738" spans="2:169" s="12" customFormat="1">
      <c r="B738" s="22"/>
      <c r="E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22"/>
      <c r="CQ738" s="22"/>
      <c r="CR738" s="22"/>
      <c r="CS738" s="22"/>
      <c r="CT738" s="22"/>
      <c r="CU738" s="22"/>
      <c r="CV738" s="22"/>
      <c r="CW738" s="22"/>
      <c r="CX738" s="22"/>
      <c r="CY738" s="22"/>
      <c r="CZ738" s="22"/>
      <c r="DA738" s="22"/>
      <c r="DB738" s="22"/>
      <c r="DC738" s="22"/>
      <c r="DD738" s="22"/>
      <c r="DE738" s="22"/>
      <c r="DF738" s="22"/>
      <c r="DG738" s="22"/>
      <c r="DH738" s="22"/>
      <c r="DI738" s="22"/>
      <c r="DJ738" s="22"/>
      <c r="DK738" s="22"/>
      <c r="DL738" s="22"/>
      <c r="DM738" s="22"/>
      <c r="DN738" s="22"/>
      <c r="DO738" s="22"/>
      <c r="DP738" s="22"/>
      <c r="DQ738" s="22"/>
      <c r="DR738" s="22"/>
      <c r="DS738" s="22"/>
      <c r="DT738" s="22"/>
      <c r="DU738" s="22"/>
      <c r="DV738" s="22"/>
      <c r="DW738" s="22"/>
      <c r="DX738" s="22"/>
      <c r="DY738" s="22"/>
      <c r="DZ738" s="22"/>
      <c r="EA738" s="22"/>
      <c r="EB738" s="22"/>
      <c r="EC738" s="22"/>
      <c r="ED738" s="22"/>
      <c r="EE738" s="22"/>
      <c r="EF738" s="22"/>
      <c r="EG738" s="22"/>
      <c r="EH738" s="22"/>
      <c r="EI738" s="22"/>
      <c r="EJ738" s="22"/>
      <c r="EK738" s="22"/>
      <c r="EL738" s="22"/>
      <c r="EM738" s="22"/>
      <c r="EN738" s="22"/>
      <c r="EO738" s="22"/>
      <c r="EP738" s="22"/>
      <c r="EQ738" s="22"/>
      <c r="ER738" s="22"/>
      <c r="ES738" s="22"/>
      <c r="ET738" s="22"/>
      <c r="EU738" s="22"/>
      <c r="EV738" s="22"/>
      <c r="EW738" s="22"/>
      <c r="EX738" s="22"/>
      <c r="EY738" s="22"/>
      <c r="EZ738" s="22"/>
      <c r="FA738" s="22"/>
      <c r="FB738" s="22"/>
      <c r="FC738" s="22"/>
      <c r="FD738" s="22"/>
      <c r="FE738" s="22"/>
      <c r="FF738" s="22"/>
      <c r="FG738" s="126"/>
      <c r="FM738" s="99"/>
    </row>
    <row r="739" spans="2:169" s="12" customFormat="1">
      <c r="B739" s="22"/>
      <c r="E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22"/>
      <c r="CQ739" s="22"/>
      <c r="CR739" s="22"/>
      <c r="CS739" s="22"/>
      <c r="CT739" s="22"/>
      <c r="CU739" s="22"/>
      <c r="CV739" s="22"/>
      <c r="CW739" s="22"/>
      <c r="CX739" s="22"/>
      <c r="CY739" s="22"/>
      <c r="CZ739" s="22"/>
      <c r="DA739" s="22"/>
      <c r="DB739" s="22"/>
      <c r="DC739" s="22"/>
      <c r="DD739" s="22"/>
      <c r="DE739" s="22"/>
      <c r="DF739" s="22"/>
      <c r="DG739" s="22"/>
      <c r="DH739" s="22"/>
      <c r="DI739" s="22"/>
      <c r="DJ739" s="22"/>
      <c r="DK739" s="22"/>
      <c r="DL739" s="22"/>
      <c r="DM739" s="22"/>
      <c r="DN739" s="22"/>
      <c r="DO739" s="22"/>
      <c r="DP739" s="22"/>
      <c r="DQ739" s="22"/>
      <c r="DR739" s="22"/>
      <c r="DS739" s="22"/>
      <c r="DT739" s="22"/>
      <c r="DU739" s="22"/>
      <c r="DV739" s="22"/>
      <c r="DW739" s="22"/>
      <c r="DX739" s="22"/>
      <c r="DY739" s="22"/>
      <c r="DZ739" s="22"/>
      <c r="EA739" s="22"/>
      <c r="EB739" s="22"/>
      <c r="EC739" s="22"/>
      <c r="ED739" s="22"/>
      <c r="EE739" s="22"/>
      <c r="EF739" s="22"/>
      <c r="EG739" s="22"/>
      <c r="EH739" s="22"/>
      <c r="EI739" s="22"/>
      <c r="EJ739" s="22"/>
      <c r="EK739" s="22"/>
      <c r="EL739" s="22"/>
      <c r="EM739" s="22"/>
      <c r="EN739" s="22"/>
      <c r="EO739" s="22"/>
      <c r="EP739" s="22"/>
      <c r="EQ739" s="22"/>
      <c r="ER739" s="22"/>
      <c r="ES739" s="22"/>
      <c r="ET739" s="22"/>
      <c r="EU739" s="22"/>
      <c r="EV739" s="22"/>
      <c r="EW739" s="22"/>
      <c r="EX739" s="22"/>
      <c r="EY739" s="22"/>
      <c r="EZ739" s="22"/>
      <c r="FA739" s="22"/>
      <c r="FB739" s="22"/>
      <c r="FC739" s="22"/>
      <c r="FD739" s="22"/>
      <c r="FE739" s="22"/>
      <c r="FF739" s="22"/>
      <c r="FG739" s="126"/>
      <c r="FM739" s="99"/>
    </row>
    <row r="740" spans="2:169" s="12" customFormat="1">
      <c r="B740" s="22"/>
      <c r="E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22"/>
      <c r="CQ740" s="22"/>
      <c r="CR740" s="22"/>
      <c r="CS740" s="22"/>
      <c r="CT740" s="22"/>
      <c r="CU740" s="22"/>
      <c r="CV740" s="22"/>
      <c r="CW740" s="22"/>
      <c r="CX740" s="22"/>
      <c r="CY740" s="22"/>
      <c r="CZ740" s="22"/>
      <c r="DA740" s="22"/>
      <c r="DB740" s="22"/>
      <c r="DC740" s="22"/>
      <c r="DD740" s="22"/>
      <c r="DE740" s="22"/>
      <c r="DF740" s="22"/>
      <c r="DG740" s="22"/>
      <c r="DH740" s="22"/>
      <c r="DI740" s="22"/>
      <c r="DJ740" s="22"/>
      <c r="DK740" s="22"/>
      <c r="DL740" s="22"/>
      <c r="DM740" s="22"/>
      <c r="DN740" s="22"/>
      <c r="DO740" s="22"/>
      <c r="DP740" s="22"/>
      <c r="DQ740" s="22"/>
      <c r="DR740" s="22"/>
      <c r="DS740" s="22"/>
      <c r="DT740" s="22"/>
      <c r="DU740" s="22"/>
      <c r="DV740" s="22"/>
      <c r="DW740" s="22"/>
      <c r="DX740" s="22"/>
      <c r="DY740" s="22"/>
      <c r="DZ740" s="22"/>
      <c r="EA740" s="22"/>
      <c r="EB740" s="22"/>
      <c r="EC740" s="22"/>
      <c r="ED740" s="22"/>
      <c r="EE740" s="22"/>
      <c r="EF740" s="22"/>
      <c r="EG740" s="22"/>
      <c r="EH740" s="22"/>
      <c r="EI740" s="22"/>
      <c r="EJ740" s="22"/>
      <c r="EK740" s="22"/>
      <c r="EL740" s="22"/>
      <c r="EM740" s="22"/>
      <c r="EN740" s="22"/>
      <c r="EO740" s="22"/>
      <c r="EP740" s="22"/>
      <c r="EQ740" s="22"/>
      <c r="ER740" s="22"/>
      <c r="ES740" s="22"/>
      <c r="ET740" s="22"/>
      <c r="EU740" s="22"/>
      <c r="EV740" s="22"/>
      <c r="EW740" s="22"/>
      <c r="EX740" s="22"/>
      <c r="EY740" s="22"/>
      <c r="EZ740" s="22"/>
      <c r="FA740" s="22"/>
      <c r="FB740" s="22"/>
      <c r="FC740" s="22"/>
      <c r="FD740" s="22"/>
      <c r="FE740" s="22"/>
      <c r="FF740" s="22"/>
      <c r="FG740" s="126"/>
      <c r="FM740" s="99"/>
    </row>
    <row r="741" spans="2:169" s="12" customFormat="1">
      <c r="B741" s="22"/>
      <c r="E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22"/>
      <c r="CQ741" s="22"/>
      <c r="CR741" s="22"/>
      <c r="CS741" s="22"/>
      <c r="CT741" s="22"/>
      <c r="CU741" s="22"/>
      <c r="CV741" s="22"/>
      <c r="CW741" s="22"/>
      <c r="CX741" s="22"/>
      <c r="CY741" s="22"/>
      <c r="CZ741" s="22"/>
      <c r="DA741" s="22"/>
      <c r="DB741" s="22"/>
      <c r="DC741" s="22"/>
      <c r="DD741" s="22"/>
      <c r="DE741" s="22"/>
      <c r="DF741" s="22"/>
      <c r="DG741" s="22"/>
      <c r="DH741" s="22"/>
      <c r="DI741" s="22"/>
      <c r="DJ741" s="22"/>
      <c r="DK741" s="22"/>
      <c r="DL741" s="22"/>
      <c r="DM741" s="22"/>
      <c r="DN741" s="22"/>
      <c r="DO741" s="22"/>
      <c r="DP741" s="22"/>
      <c r="DQ741" s="22"/>
      <c r="DR741" s="22"/>
      <c r="DS741" s="22"/>
      <c r="DT741" s="22"/>
      <c r="DU741" s="22"/>
      <c r="DV741" s="22"/>
      <c r="DW741" s="22"/>
      <c r="DX741" s="22"/>
      <c r="DY741" s="22"/>
      <c r="DZ741" s="22"/>
      <c r="EA741" s="22"/>
      <c r="EB741" s="22"/>
      <c r="EC741" s="22"/>
      <c r="ED741" s="22"/>
      <c r="EE741" s="22"/>
      <c r="EF741" s="22"/>
      <c r="EG741" s="22"/>
      <c r="EH741" s="22"/>
      <c r="EI741" s="22"/>
      <c r="EJ741" s="22"/>
      <c r="EK741" s="22"/>
      <c r="EL741" s="22"/>
      <c r="EM741" s="22"/>
      <c r="EN741" s="22"/>
      <c r="EO741" s="22"/>
      <c r="EP741" s="22"/>
      <c r="EQ741" s="22"/>
      <c r="ER741" s="22"/>
      <c r="ES741" s="22"/>
      <c r="ET741" s="22"/>
      <c r="EU741" s="22"/>
      <c r="EV741" s="22"/>
      <c r="EW741" s="22"/>
      <c r="EX741" s="22"/>
      <c r="EY741" s="22"/>
      <c r="EZ741" s="22"/>
      <c r="FA741" s="22"/>
      <c r="FB741" s="22"/>
      <c r="FC741" s="22"/>
      <c r="FD741" s="22"/>
      <c r="FE741" s="22"/>
      <c r="FF741" s="22"/>
      <c r="FG741" s="126"/>
      <c r="FM741" s="99"/>
    </row>
    <row r="742" spans="2:169" s="12" customFormat="1">
      <c r="B742" s="22"/>
      <c r="E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  <c r="DC742" s="22"/>
      <c r="DD742" s="22"/>
      <c r="DE742" s="22"/>
      <c r="DF742" s="22"/>
      <c r="DG742" s="22"/>
      <c r="DH742" s="22"/>
      <c r="DI742" s="22"/>
      <c r="DJ742" s="22"/>
      <c r="DK742" s="22"/>
      <c r="DL742" s="22"/>
      <c r="DM742" s="22"/>
      <c r="DN742" s="22"/>
      <c r="DO742" s="22"/>
      <c r="DP742" s="22"/>
      <c r="DQ742" s="22"/>
      <c r="DR742" s="22"/>
      <c r="DS742" s="22"/>
      <c r="DT742" s="22"/>
      <c r="DU742" s="22"/>
      <c r="DV742" s="22"/>
      <c r="DW742" s="22"/>
      <c r="DX742" s="22"/>
      <c r="DY742" s="22"/>
      <c r="DZ742" s="22"/>
      <c r="EA742" s="22"/>
      <c r="EB742" s="22"/>
      <c r="EC742" s="22"/>
      <c r="ED742" s="22"/>
      <c r="EE742" s="22"/>
      <c r="EF742" s="22"/>
      <c r="EG742" s="22"/>
      <c r="EH742" s="22"/>
      <c r="EI742" s="22"/>
      <c r="EJ742" s="22"/>
      <c r="EK742" s="22"/>
      <c r="EL742" s="22"/>
      <c r="EM742" s="22"/>
      <c r="EN742" s="22"/>
      <c r="EO742" s="22"/>
      <c r="EP742" s="22"/>
      <c r="EQ742" s="22"/>
      <c r="ER742" s="22"/>
      <c r="ES742" s="22"/>
      <c r="ET742" s="22"/>
      <c r="EU742" s="22"/>
      <c r="EV742" s="22"/>
      <c r="EW742" s="22"/>
      <c r="EX742" s="22"/>
      <c r="EY742" s="22"/>
      <c r="EZ742" s="22"/>
      <c r="FA742" s="22"/>
      <c r="FB742" s="22"/>
      <c r="FC742" s="22"/>
      <c r="FD742" s="22"/>
      <c r="FE742" s="22"/>
      <c r="FF742" s="22"/>
      <c r="FG742" s="126"/>
      <c r="FM742" s="99"/>
    </row>
    <row r="743" spans="2:169" s="12" customFormat="1">
      <c r="B743" s="22"/>
      <c r="E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22"/>
      <c r="CQ743" s="22"/>
      <c r="CR743" s="22"/>
      <c r="CS743" s="22"/>
      <c r="CT743" s="22"/>
      <c r="CU743" s="22"/>
      <c r="CV743" s="22"/>
      <c r="CW743" s="22"/>
      <c r="CX743" s="22"/>
      <c r="CY743" s="22"/>
      <c r="CZ743" s="22"/>
      <c r="DA743" s="22"/>
      <c r="DB743" s="22"/>
      <c r="DC743" s="22"/>
      <c r="DD743" s="22"/>
      <c r="DE743" s="22"/>
      <c r="DF743" s="22"/>
      <c r="DG743" s="22"/>
      <c r="DH743" s="22"/>
      <c r="DI743" s="22"/>
      <c r="DJ743" s="22"/>
      <c r="DK743" s="22"/>
      <c r="DL743" s="22"/>
      <c r="DM743" s="22"/>
      <c r="DN743" s="22"/>
      <c r="DO743" s="22"/>
      <c r="DP743" s="22"/>
      <c r="DQ743" s="22"/>
      <c r="DR743" s="22"/>
      <c r="DS743" s="22"/>
      <c r="DT743" s="22"/>
      <c r="DU743" s="22"/>
      <c r="DV743" s="22"/>
      <c r="DW743" s="22"/>
      <c r="DX743" s="22"/>
      <c r="DY743" s="22"/>
      <c r="DZ743" s="22"/>
      <c r="EA743" s="22"/>
      <c r="EB743" s="22"/>
      <c r="EC743" s="22"/>
      <c r="ED743" s="22"/>
      <c r="EE743" s="22"/>
      <c r="EF743" s="22"/>
      <c r="EG743" s="22"/>
      <c r="EH743" s="22"/>
      <c r="EI743" s="22"/>
      <c r="EJ743" s="22"/>
      <c r="EK743" s="22"/>
      <c r="EL743" s="22"/>
      <c r="EM743" s="22"/>
      <c r="EN743" s="22"/>
      <c r="EO743" s="22"/>
      <c r="EP743" s="22"/>
      <c r="EQ743" s="22"/>
      <c r="ER743" s="22"/>
      <c r="ES743" s="22"/>
      <c r="ET743" s="22"/>
      <c r="EU743" s="22"/>
      <c r="EV743" s="22"/>
      <c r="EW743" s="22"/>
      <c r="EX743" s="22"/>
      <c r="EY743" s="22"/>
      <c r="EZ743" s="22"/>
      <c r="FA743" s="22"/>
      <c r="FB743" s="22"/>
      <c r="FC743" s="22"/>
      <c r="FD743" s="22"/>
      <c r="FE743" s="22"/>
      <c r="FF743" s="22"/>
      <c r="FG743" s="126"/>
      <c r="FM743" s="99"/>
    </row>
    <row r="744" spans="2:169" s="12" customFormat="1">
      <c r="B744" s="22"/>
      <c r="E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22"/>
      <c r="CQ744" s="22"/>
      <c r="CR744" s="22"/>
      <c r="CS744" s="22"/>
      <c r="CT744" s="22"/>
      <c r="CU744" s="22"/>
      <c r="CV744" s="22"/>
      <c r="CW744" s="22"/>
      <c r="CX744" s="22"/>
      <c r="CY744" s="22"/>
      <c r="CZ744" s="22"/>
      <c r="DA744" s="22"/>
      <c r="DB744" s="22"/>
      <c r="DC744" s="22"/>
      <c r="DD744" s="22"/>
      <c r="DE744" s="22"/>
      <c r="DF744" s="22"/>
      <c r="DG744" s="22"/>
      <c r="DH744" s="22"/>
      <c r="DI744" s="22"/>
      <c r="DJ744" s="22"/>
      <c r="DK744" s="22"/>
      <c r="DL744" s="22"/>
      <c r="DM744" s="22"/>
      <c r="DN744" s="22"/>
      <c r="DO744" s="22"/>
      <c r="DP744" s="22"/>
      <c r="DQ744" s="22"/>
      <c r="DR744" s="22"/>
      <c r="DS744" s="22"/>
      <c r="DT744" s="22"/>
      <c r="DU744" s="22"/>
      <c r="DV744" s="22"/>
      <c r="DW744" s="22"/>
      <c r="DX744" s="22"/>
      <c r="DY744" s="22"/>
      <c r="DZ744" s="22"/>
      <c r="EA744" s="22"/>
      <c r="EB744" s="22"/>
      <c r="EC744" s="22"/>
      <c r="ED744" s="22"/>
      <c r="EE744" s="22"/>
      <c r="EF744" s="22"/>
      <c r="EG744" s="22"/>
      <c r="EH744" s="22"/>
      <c r="EI744" s="22"/>
      <c r="EJ744" s="22"/>
      <c r="EK744" s="22"/>
      <c r="EL744" s="22"/>
      <c r="EM744" s="22"/>
      <c r="EN744" s="22"/>
      <c r="EO744" s="22"/>
      <c r="EP744" s="22"/>
      <c r="EQ744" s="22"/>
      <c r="ER744" s="22"/>
      <c r="ES744" s="22"/>
      <c r="ET744" s="22"/>
      <c r="EU744" s="22"/>
      <c r="EV744" s="22"/>
      <c r="EW744" s="22"/>
      <c r="EX744" s="22"/>
      <c r="EY744" s="22"/>
      <c r="EZ744" s="22"/>
      <c r="FA744" s="22"/>
      <c r="FB744" s="22"/>
      <c r="FC744" s="22"/>
      <c r="FD744" s="22"/>
      <c r="FE744" s="22"/>
      <c r="FF744" s="22"/>
      <c r="FG744" s="126"/>
      <c r="FM744" s="99"/>
    </row>
    <row r="745" spans="2:169" s="12" customFormat="1">
      <c r="B745" s="22"/>
      <c r="E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22"/>
      <c r="CQ745" s="22"/>
      <c r="CR745" s="22"/>
      <c r="CS745" s="22"/>
      <c r="CT745" s="22"/>
      <c r="CU745" s="22"/>
      <c r="CV745" s="22"/>
      <c r="CW745" s="22"/>
      <c r="CX745" s="22"/>
      <c r="CY745" s="22"/>
      <c r="CZ745" s="22"/>
      <c r="DA745" s="22"/>
      <c r="DB745" s="22"/>
      <c r="DC745" s="22"/>
      <c r="DD745" s="22"/>
      <c r="DE745" s="22"/>
      <c r="DF745" s="22"/>
      <c r="DG745" s="22"/>
      <c r="DH745" s="22"/>
      <c r="DI745" s="22"/>
      <c r="DJ745" s="22"/>
      <c r="DK745" s="22"/>
      <c r="DL745" s="22"/>
      <c r="DM745" s="22"/>
      <c r="DN745" s="22"/>
      <c r="DO745" s="22"/>
      <c r="DP745" s="22"/>
      <c r="DQ745" s="22"/>
      <c r="DR745" s="22"/>
      <c r="DS745" s="22"/>
      <c r="DT745" s="22"/>
      <c r="DU745" s="22"/>
      <c r="DV745" s="22"/>
      <c r="DW745" s="22"/>
      <c r="DX745" s="22"/>
      <c r="DY745" s="22"/>
      <c r="DZ745" s="22"/>
      <c r="EA745" s="22"/>
      <c r="EB745" s="22"/>
      <c r="EC745" s="22"/>
      <c r="ED745" s="22"/>
      <c r="EE745" s="22"/>
      <c r="EF745" s="22"/>
      <c r="EG745" s="22"/>
      <c r="EH745" s="22"/>
      <c r="EI745" s="22"/>
      <c r="EJ745" s="22"/>
      <c r="EK745" s="22"/>
      <c r="EL745" s="22"/>
      <c r="EM745" s="22"/>
      <c r="EN745" s="22"/>
      <c r="EO745" s="22"/>
      <c r="EP745" s="22"/>
      <c r="EQ745" s="22"/>
      <c r="ER745" s="22"/>
      <c r="ES745" s="22"/>
      <c r="ET745" s="22"/>
      <c r="EU745" s="22"/>
      <c r="EV745" s="22"/>
      <c r="EW745" s="22"/>
      <c r="EX745" s="22"/>
      <c r="EY745" s="22"/>
      <c r="EZ745" s="22"/>
      <c r="FA745" s="22"/>
      <c r="FB745" s="22"/>
      <c r="FC745" s="22"/>
      <c r="FD745" s="22"/>
      <c r="FE745" s="22"/>
      <c r="FF745" s="22"/>
      <c r="FG745" s="126"/>
      <c r="FM745" s="99"/>
    </row>
    <row r="746" spans="2:169" s="12" customFormat="1">
      <c r="B746" s="22"/>
      <c r="E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22"/>
      <c r="CQ746" s="22"/>
      <c r="CR746" s="22"/>
      <c r="CS746" s="22"/>
      <c r="CT746" s="22"/>
      <c r="CU746" s="22"/>
      <c r="CV746" s="22"/>
      <c r="CW746" s="22"/>
      <c r="CX746" s="22"/>
      <c r="CY746" s="22"/>
      <c r="CZ746" s="22"/>
      <c r="DA746" s="22"/>
      <c r="DB746" s="22"/>
      <c r="DC746" s="22"/>
      <c r="DD746" s="22"/>
      <c r="DE746" s="22"/>
      <c r="DF746" s="22"/>
      <c r="DG746" s="22"/>
      <c r="DH746" s="22"/>
      <c r="DI746" s="22"/>
      <c r="DJ746" s="22"/>
      <c r="DK746" s="22"/>
      <c r="DL746" s="22"/>
      <c r="DM746" s="22"/>
      <c r="DN746" s="22"/>
      <c r="DO746" s="22"/>
      <c r="DP746" s="22"/>
      <c r="DQ746" s="22"/>
      <c r="DR746" s="22"/>
      <c r="DS746" s="22"/>
      <c r="DT746" s="22"/>
      <c r="DU746" s="22"/>
      <c r="DV746" s="22"/>
      <c r="DW746" s="22"/>
      <c r="DX746" s="22"/>
      <c r="DY746" s="22"/>
      <c r="DZ746" s="22"/>
      <c r="EA746" s="22"/>
      <c r="EB746" s="22"/>
      <c r="EC746" s="22"/>
      <c r="ED746" s="22"/>
      <c r="EE746" s="22"/>
      <c r="EF746" s="22"/>
      <c r="EG746" s="22"/>
      <c r="EH746" s="22"/>
      <c r="EI746" s="22"/>
      <c r="EJ746" s="22"/>
      <c r="EK746" s="22"/>
      <c r="EL746" s="22"/>
      <c r="EM746" s="22"/>
      <c r="EN746" s="22"/>
      <c r="EO746" s="22"/>
      <c r="EP746" s="22"/>
      <c r="EQ746" s="22"/>
      <c r="ER746" s="22"/>
      <c r="ES746" s="22"/>
      <c r="ET746" s="22"/>
      <c r="EU746" s="22"/>
      <c r="EV746" s="22"/>
      <c r="EW746" s="22"/>
      <c r="EX746" s="22"/>
      <c r="EY746" s="22"/>
      <c r="EZ746" s="22"/>
      <c r="FA746" s="22"/>
      <c r="FB746" s="22"/>
      <c r="FC746" s="22"/>
      <c r="FD746" s="22"/>
      <c r="FE746" s="22"/>
      <c r="FF746" s="22"/>
      <c r="FG746" s="126"/>
      <c r="FM746" s="99"/>
    </row>
    <row r="747" spans="2:169" s="12" customFormat="1">
      <c r="B747" s="22"/>
      <c r="E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22"/>
      <c r="CQ747" s="22"/>
      <c r="CR747" s="22"/>
      <c r="CS747" s="22"/>
      <c r="CT747" s="22"/>
      <c r="CU747" s="22"/>
      <c r="CV747" s="22"/>
      <c r="CW747" s="22"/>
      <c r="CX747" s="22"/>
      <c r="CY747" s="22"/>
      <c r="CZ747" s="22"/>
      <c r="DA747" s="22"/>
      <c r="DB747" s="22"/>
      <c r="DC747" s="22"/>
      <c r="DD747" s="22"/>
      <c r="DE747" s="22"/>
      <c r="DF747" s="22"/>
      <c r="DG747" s="22"/>
      <c r="DH747" s="22"/>
      <c r="DI747" s="22"/>
      <c r="DJ747" s="22"/>
      <c r="DK747" s="22"/>
      <c r="DL747" s="22"/>
      <c r="DM747" s="22"/>
      <c r="DN747" s="22"/>
      <c r="DO747" s="22"/>
      <c r="DP747" s="22"/>
      <c r="DQ747" s="22"/>
      <c r="DR747" s="22"/>
      <c r="DS747" s="22"/>
      <c r="DT747" s="22"/>
      <c r="DU747" s="22"/>
      <c r="DV747" s="22"/>
      <c r="DW747" s="22"/>
      <c r="DX747" s="22"/>
      <c r="DY747" s="22"/>
      <c r="DZ747" s="22"/>
      <c r="EA747" s="22"/>
      <c r="EB747" s="22"/>
      <c r="EC747" s="22"/>
      <c r="ED747" s="22"/>
      <c r="EE747" s="22"/>
      <c r="EF747" s="22"/>
      <c r="EG747" s="22"/>
      <c r="EH747" s="22"/>
      <c r="EI747" s="22"/>
      <c r="EJ747" s="22"/>
      <c r="EK747" s="22"/>
      <c r="EL747" s="22"/>
      <c r="EM747" s="22"/>
      <c r="EN747" s="22"/>
      <c r="EO747" s="22"/>
      <c r="EP747" s="22"/>
      <c r="EQ747" s="22"/>
      <c r="ER747" s="22"/>
      <c r="ES747" s="22"/>
      <c r="ET747" s="22"/>
      <c r="EU747" s="22"/>
      <c r="EV747" s="22"/>
      <c r="EW747" s="22"/>
      <c r="EX747" s="22"/>
      <c r="EY747" s="22"/>
      <c r="EZ747" s="22"/>
      <c r="FA747" s="22"/>
      <c r="FB747" s="22"/>
      <c r="FC747" s="22"/>
      <c r="FD747" s="22"/>
      <c r="FE747" s="22"/>
      <c r="FF747" s="22"/>
      <c r="FG747" s="126"/>
      <c r="FM747" s="99"/>
    </row>
    <row r="748" spans="2:169" s="12" customFormat="1">
      <c r="B748" s="22"/>
      <c r="E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  <c r="DC748" s="22"/>
      <c r="DD748" s="22"/>
      <c r="DE748" s="22"/>
      <c r="DF748" s="22"/>
      <c r="DG748" s="22"/>
      <c r="DH748" s="22"/>
      <c r="DI748" s="22"/>
      <c r="DJ748" s="22"/>
      <c r="DK748" s="22"/>
      <c r="DL748" s="22"/>
      <c r="DM748" s="22"/>
      <c r="DN748" s="22"/>
      <c r="DO748" s="22"/>
      <c r="DP748" s="22"/>
      <c r="DQ748" s="22"/>
      <c r="DR748" s="22"/>
      <c r="DS748" s="22"/>
      <c r="DT748" s="22"/>
      <c r="DU748" s="22"/>
      <c r="DV748" s="22"/>
      <c r="DW748" s="22"/>
      <c r="DX748" s="22"/>
      <c r="DY748" s="22"/>
      <c r="DZ748" s="22"/>
      <c r="EA748" s="22"/>
      <c r="EB748" s="22"/>
      <c r="EC748" s="22"/>
      <c r="ED748" s="22"/>
      <c r="EE748" s="22"/>
      <c r="EF748" s="22"/>
      <c r="EG748" s="22"/>
      <c r="EH748" s="22"/>
      <c r="EI748" s="22"/>
      <c r="EJ748" s="22"/>
      <c r="EK748" s="22"/>
      <c r="EL748" s="22"/>
      <c r="EM748" s="22"/>
      <c r="EN748" s="22"/>
      <c r="EO748" s="22"/>
      <c r="EP748" s="22"/>
      <c r="EQ748" s="22"/>
      <c r="ER748" s="22"/>
      <c r="ES748" s="22"/>
      <c r="ET748" s="22"/>
      <c r="EU748" s="22"/>
      <c r="EV748" s="22"/>
      <c r="EW748" s="22"/>
      <c r="EX748" s="22"/>
      <c r="EY748" s="22"/>
      <c r="EZ748" s="22"/>
      <c r="FA748" s="22"/>
      <c r="FB748" s="22"/>
      <c r="FC748" s="22"/>
      <c r="FD748" s="22"/>
      <c r="FE748" s="22"/>
      <c r="FF748" s="22"/>
      <c r="FG748" s="126"/>
      <c r="FM748" s="99"/>
    </row>
    <row r="749" spans="2:169" s="12" customFormat="1">
      <c r="B749" s="22"/>
      <c r="E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  <c r="DC749" s="22"/>
      <c r="DD749" s="22"/>
      <c r="DE749" s="22"/>
      <c r="DF749" s="22"/>
      <c r="DG749" s="22"/>
      <c r="DH749" s="22"/>
      <c r="DI749" s="22"/>
      <c r="DJ749" s="22"/>
      <c r="DK749" s="22"/>
      <c r="DL749" s="22"/>
      <c r="DM749" s="22"/>
      <c r="DN749" s="22"/>
      <c r="DO749" s="22"/>
      <c r="DP749" s="22"/>
      <c r="DQ749" s="22"/>
      <c r="DR749" s="22"/>
      <c r="DS749" s="22"/>
      <c r="DT749" s="22"/>
      <c r="DU749" s="22"/>
      <c r="DV749" s="22"/>
      <c r="DW749" s="22"/>
      <c r="DX749" s="22"/>
      <c r="DY749" s="22"/>
      <c r="DZ749" s="22"/>
      <c r="EA749" s="22"/>
      <c r="EB749" s="22"/>
      <c r="EC749" s="22"/>
      <c r="ED749" s="22"/>
      <c r="EE749" s="22"/>
      <c r="EF749" s="22"/>
      <c r="EG749" s="22"/>
      <c r="EH749" s="22"/>
      <c r="EI749" s="22"/>
      <c r="EJ749" s="22"/>
      <c r="EK749" s="22"/>
      <c r="EL749" s="22"/>
      <c r="EM749" s="22"/>
      <c r="EN749" s="22"/>
      <c r="EO749" s="22"/>
      <c r="EP749" s="22"/>
      <c r="EQ749" s="22"/>
      <c r="ER749" s="22"/>
      <c r="ES749" s="22"/>
      <c r="ET749" s="22"/>
      <c r="EU749" s="22"/>
      <c r="EV749" s="22"/>
      <c r="EW749" s="22"/>
      <c r="EX749" s="22"/>
      <c r="EY749" s="22"/>
      <c r="EZ749" s="22"/>
      <c r="FA749" s="22"/>
      <c r="FB749" s="22"/>
      <c r="FC749" s="22"/>
      <c r="FD749" s="22"/>
      <c r="FE749" s="22"/>
      <c r="FF749" s="22"/>
      <c r="FG749" s="126"/>
      <c r="FM749" s="99"/>
    </row>
    <row r="750" spans="2:169" s="12" customFormat="1">
      <c r="B750" s="22"/>
      <c r="E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  <c r="DC750" s="22"/>
      <c r="DD750" s="22"/>
      <c r="DE750" s="22"/>
      <c r="DF750" s="22"/>
      <c r="DG750" s="22"/>
      <c r="DH750" s="22"/>
      <c r="DI750" s="22"/>
      <c r="DJ750" s="22"/>
      <c r="DK750" s="22"/>
      <c r="DL750" s="22"/>
      <c r="DM750" s="22"/>
      <c r="DN750" s="22"/>
      <c r="DO750" s="22"/>
      <c r="DP750" s="22"/>
      <c r="DQ750" s="22"/>
      <c r="DR750" s="22"/>
      <c r="DS750" s="22"/>
      <c r="DT750" s="22"/>
      <c r="DU750" s="22"/>
      <c r="DV750" s="22"/>
      <c r="DW750" s="22"/>
      <c r="DX750" s="22"/>
      <c r="DY750" s="22"/>
      <c r="DZ750" s="22"/>
      <c r="EA750" s="22"/>
      <c r="EB750" s="22"/>
      <c r="EC750" s="22"/>
      <c r="ED750" s="22"/>
      <c r="EE750" s="22"/>
      <c r="EF750" s="22"/>
      <c r="EG750" s="22"/>
      <c r="EH750" s="22"/>
      <c r="EI750" s="22"/>
      <c r="EJ750" s="22"/>
      <c r="EK750" s="22"/>
      <c r="EL750" s="22"/>
      <c r="EM750" s="22"/>
      <c r="EN750" s="22"/>
      <c r="EO750" s="22"/>
      <c r="EP750" s="22"/>
      <c r="EQ750" s="22"/>
      <c r="ER750" s="22"/>
      <c r="ES750" s="22"/>
      <c r="ET750" s="22"/>
      <c r="EU750" s="22"/>
      <c r="EV750" s="22"/>
      <c r="EW750" s="22"/>
      <c r="EX750" s="22"/>
      <c r="EY750" s="22"/>
      <c r="EZ750" s="22"/>
      <c r="FA750" s="22"/>
      <c r="FB750" s="22"/>
      <c r="FC750" s="22"/>
      <c r="FD750" s="22"/>
      <c r="FE750" s="22"/>
      <c r="FF750" s="22"/>
      <c r="FG750" s="126"/>
      <c r="FM750" s="99"/>
    </row>
    <row r="751" spans="2:169" s="12" customFormat="1">
      <c r="B751" s="22"/>
      <c r="E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  <c r="DC751" s="22"/>
      <c r="DD751" s="22"/>
      <c r="DE751" s="22"/>
      <c r="DF751" s="22"/>
      <c r="DG751" s="22"/>
      <c r="DH751" s="22"/>
      <c r="DI751" s="22"/>
      <c r="DJ751" s="22"/>
      <c r="DK751" s="22"/>
      <c r="DL751" s="22"/>
      <c r="DM751" s="22"/>
      <c r="DN751" s="22"/>
      <c r="DO751" s="22"/>
      <c r="DP751" s="22"/>
      <c r="DQ751" s="22"/>
      <c r="DR751" s="22"/>
      <c r="DS751" s="22"/>
      <c r="DT751" s="22"/>
      <c r="DU751" s="22"/>
      <c r="DV751" s="22"/>
      <c r="DW751" s="22"/>
      <c r="DX751" s="22"/>
      <c r="DY751" s="22"/>
      <c r="DZ751" s="22"/>
      <c r="EA751" s="22"/>
      <c r="EB751" s="22"/>
      <c r="EC751" s="22"/>
      <c r="ED751" s="22"/>
      <c r="EE751" s="22"/>
      <c r="EF751" s="22"/>
      <c r="EG751" s="22"/>
      <c r="EH751" s="22"/>
      <c r="EI751" s="22"/>
      <c r="EJ751" s="22"/>
      <c r="EK751" s="22"/>
      <c r="EL751" s="22"/>
      <c r="EM751" s="22"/>
      <c r="EN751" s="22"/>
      <c r="EO751" s="22"/>
      <c r="EP751" s="22"/>
      <c r="EQ751" s="22"/>
      <c r="ER751" s="22"/>
      <c r="ES751" s="22"/>
      <c r="ET751" s="22"/>
      <c r="EU751" s="22"/>
      <c r="EV751" s="22"/>
      <c r="EW751" s="22"/>
      <c r="EX751" s="22"/>
      <c r="EY751" s="22"/>
      <c r="EZ751" s="22"/>
      <c r="FA751" s="22"/>
      <c r="FB751" s="22"/>
      <c r="FC751" s="22"/>
      <c r="FD751" s="22"/>
      <c r="FE751" s="22"/>
      <c r="FF751" s="22"/>
      <c r="FG751" s="126"/>
      <c r="FM751" s="99"/>
    </row>
    <row r="752" spans="2:169" s="12" customFormat="1">
      <c r="B752" s="22"/>
      <c r="E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  <c r="DC752" s="22"/>
      <c r="DD752" s="22"/>
      <c r="DE752" s="22"/>
      <c r="DF752" s="22"/>
      <c r="DG752" s="22"/>
      <c r="DH752" s="22"/>
      <c r="DI752" s="22"/>
      <c r="DJ752" s="22"/>
      <c r="DK752" s="22"/>
      <c r="DL752" s="22"/>
      <c r="DM752" s="22"/>
      <c r="DN752" s="22"/>
      <c r="DO752" s="22"/>
      <c r="DP752" s="22"/>
      <c r="DQ752" s="22"/>
      <c r="DR752" s="22"/>
      <c r="DS752" s="22"/>
      <c r="DT752" s="22"/>
      <c r="DU752" s="22"/>
      <c r="DV752" s="22"/>
      <c r="DW752" s="22"/>
      <c r="DX752" s="22"/>
      <c r="DY752" s="22"/>
      <c r="DZ752" s="22"/>
      <c r="EA752" s="22"/>
      <c r="EB752" s="22"/>
      <c r="EC752" s="22"/>
      <c r="ED752" s="22"/>
      <c r="EE752" s="22"/>
      <c r="EF752" s="22"/>
      <c r="EG752" s="22"/>
      <c r="EH752" s="22"/>
      <c r="EI752" s="22"/>
      <c r="EJ752" s="22"/>
      <c r="EK752" s="22"/>
      <c r="EL752" s="22"/>
      <c r="EM752" s="22"/>
      <c r="EN752" s="22"/>
      <c r="EO752" s="22"/>
      <c r="EP752" s="22"/>
      <c r="EQ752" s="22"/>
      <c r="ER752" s="22"/>
      <c r="ES752" s="22"/>
      <c r="ET752" s="22"/>
      <c r="EU752" s="22"/>
      <c r="EV752" s="22"/>
      <c r="EW752" s="22"/>
      <c r="EX752" s="22"/>
      <c r="EY752" s="22"/>
      <c r="EZ752" s="22"/>
      <c r="FA752" s="22"/>
      <c r="FB752" s="22"/>
      <c r="FC752" s="22"/>
      <c r="FD752" s="22"/>
      <c r="FE752" s="22"/>
      <c r="FF752" s="22"/>
      <c r="FG752" s="126"/>
      <c r="FM752" s="99"/>
    </row>
    <row r="753" spans="2:169" s="12" customFormat="1">
      <c r="B753" s="22"/>
      <c r="E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22"/>
      <c r="CQ753" s="22"/>
      <c r="CR753" s="22"/>
      <c r="CS753" s="22"/>
      <c r="CT753" s="22"/>
      <c r="CU753" s="22"/>
      <c r="CV753" s="22"/>
      <c r="CW753" s="22"/>
      <c r="CX753" s="22"/>
      <c r="CY753" s="22"/>
      <c r="CZ753" s="22"/>
      <c r="DA753" s="22"/>
      <c r="DB753" s="22"/>
      <c r="DC753" s="22"/>
      <c r="DD753" s="22"/>
      <c r="DE753" s="22"/>
      <c r="DF753" s="22"/>
      <c r="DG753" s="22"/>
      <c r="DH753" s="22"/>
      <c r="DI753" s="22"/>
      <c r="DJ753" s="22"/>
      <c r="DK753" s="22"/>
      <c r="DL753" s="22"/>
      <c r="DM753" s="22"/>
      <c r="DN753" s="22"/>
      <c r="DO753" s="22"/>
      <c r="DP753" s="22"/>
      <c r="DQ753" s="22"/>
      <c r="DR753" s="22"/>
      <c r="DS753" s="22"/>
      <c r="DT753" s="22"/>
      <c r="DU753" s="22"/>
      <c r="DV753" s="22"/>
      <c r="DW753" s="22"/>
      <c r="DX753" s="22"/>
      <c r="DY753" s="22"/>
      <c r="DZ753" s="22"/>
      <c r="EA753" s="22"/>
      <c r="EB753" s="22"/>
      <c r="EC753" s="22"/>
      <c r="ED753" s="22"/>
      <c r="EE753" s="22"/>
      <c r="EF753" s="22"/>
      <c r="EG753" s="22"/>
      <c r="EH753" s="22"/>
      <c r="EI753" s="22"/>
      <c r="EJ753" s="22"/>
      <c r="EK753" s="22"/>
      <c r="EL753" s="22"/>
      <c r="EM753" s="22"/>
      <c r="EN753" s="22"/>
      <c r="EO753" s="22"/>
      <c r="EP753" s="22"/>
      <c r="EQ753" s="22"/>
      <c r="ER753" s="22"/>
      <c r="ES753" s="22"/>
      <c r="ET753" s="22"/>
      <c r="EU753" s="22"/>
      <c r="EV753" s="22"/>
      <c r="EW753" s="22"/>
      <c r="EX753" s="22"/>
      <c r="EY753" s="22"/>
      <c r="EZ753" s="22"/>
      <c r="FA753" s="22"/>
      <c r="FB753" s="22"/>
      <c r="FC753" s="22"/>
      <c r="FD753" s="22"/>
      <c r="FE753" s="22"/>
      <c r="FF753" s="22"/>
      <c r="FG753" s="126"/>
      <c r="FM753" s="99"/>
    </row>
    <row r="754" spans="2:169" s="12" customFormat="1">
      <c r="B754" s="22"/>
      <c r="E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22"/>
      <c r="CQ754" s="22"/>
      <c r="CR754" s="22"/>
      <c r="CS754" s="22"/>
      <c r="CT754" s="22"/>
      <c r="CU754" s="22"/>
      <c r="CV754" s="22"/>
      <c r="CW754" s="22"/>
      <c r="CX754" s="22"/>
      <c r="CY754" s="22"/>
      <c r="CZ754" s="22"/>
      <c r="DA754" s="22"/>
      <c r="DB754" s="22"/>
      <c r="DC754" s="22"/>
      <c r="DD754" s="22"/>
      <c r="DE754" s="22"/>
      <c r="DF754" s="22"/>
      <c r="DG754" s="22"/>
      <c r="DH754" s="22"/>
      <c r="DI754" s="22"/>
      <c r="DJ754" s="22"/>
      <c r="DK754" s="22"/>
      <c r="DL754" s="22"/>
      <c r="DM754" s="22"/>
      <c r="DN754" s="22"/>
      <c r="DO754" s="22"/>
      <c r="DP754" s="22"/>
      <c r="DQ754" s="22"/>
      <c r="DR754" s="22"/>
      <c r="DS754" s="22"/>
      <c r="DT754" s="22"/>
      <c r="DU754" s="22"/>
      <c r="DV754" s="22"/>
      <c r="DW754" s="22"/>
      <c r="DX754" s="22"/>
      <c r="DY754" s="22"/>
      <c r="DZ754" s="22"/>
      <c r="EA754" s="22"/>
      <c r="EB754" s="22"/>
      <c r="EC754" s="22"/>
      <c r="ED754" s="22"/>
      <c r="EE754" s="22"/>
      <c r="EF754" s="22"/>
      <c r="EG754" s="22"/>
      <c r="EH754" s="22"/>
      <c r="EI754" s="22"/>
      <c r="EJ754" s="22"/>
      <c r="EK754" s="22"/>
      <c r="EL754" s="22"/>
      <c r="EM754" s="22"/>
      <c r="EN754" s="22"/>
      <c r="EO754" s="22"/>
      <c r="EP754" s="22"/>
      <c r="EQ754" s="22"/>
      <c r="ER754" s="22"/>
      <c r="ES754" s="22"/>
      <c r="ET754" s="22"/>
      <c r="EU754" s="22"/>
      <c r="EV754" s="22"/>
      <c r="EW754" s="22"/>
      <c r="EX754" s="22"/>
      <c r="EY754" s="22"/>
      <c r="EZ754" s="22"/>
      <c r="FA754" s="22"/>
      <c r="FB754" s="22"/>
      <c r="FC754" s="22"/>
      <c r="FD754" s="22"/>
      <c r="FE754" s="22"/>
      <c r="FF754" s="22"/>
      <c r="FG754" s="126"/>
      <c r="FM754" s="99"/>
    </row>
    <row r="755" spans="2:169" s="12" customFormat="1">
      <c r="B755" s="22"/>
      <c r="E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22"/>
      <c r="CQ755" s="22"/>
      <c r="CR755" s="22"/>
      <c r="CS755" s="22"/>
      <c r="CT755" s="22"/>
      <c r="CU755" s="22"/>
      <c r="CV755" s="22"/>
      <c r="CW755" s="22"/>
      <c r="CX755" s="22"/>
      <c r="CY755" s="22"/>
      <c r="CZ755" s="22"/>
      <c r="DA755" s="22"/>
      <c r="DB755" s="22"/>
      <c r="DC755" s="22"/>
      <c r="DD755" s="22"/>
      <c r="DE755" s="22"/>
      <c r="DF755" s="22"/>
      <c r="DG755" s="22"/>
      <c r="DH755" s="22"/>
      <c r="DI755" s="22"/>
      <c r="DJ755" s="22"/>
      <c r="DK755" s="22"/>
      <c r="DL755" s="22"/>
      <c r="DM755" s="22"/>
      <c r="DN755" s="22"/>
      <c r="DO755" s="22"/>
      <c r="DP755" s="22"/>
      <c r="DQ755" s="22"/>
      <c r="DR755" s="22"/>
      <c r="DS755" s="22"/>
      <c r="DT755" s="22"/>
      <c r="DU755" s="22"/>
      <c r="DV755" s="22"/>
      <c r="DW755" s="22"/>
      <c r="DX755" s="22"/>
      <c r="DY755" s="22"/>
      <c r="DZ755" s="22"/>
      <c r="EA755" s="22"/>
      <c r="EB755" s="22"/>
      <c r="EC755" s="22"/>
      <c r="ED755" s="22"/>
      <c r="EE755" s="22"/>
      <c r="EF755" s="22"/>
      <c r="EG755" s="22"/>
      <c r="EH755" s="22"/>
      <c r="EI755" s="22"/>
      <c r="EJ755" s="22"/>
      <c r="EK755" s="22"/>
      <c r="EL755" s="22"/>
      <c r="EM755" s="22"/>
      <c r="EN755" s="22"/>
      <c r="EO755" s="22"/>
      <c r="EP755" s="22"/>
      <c r="EQ755" s="22"/>
      <c r="ER755" s="22"/>
      <c r="ES755" s="22"/>
      <c r="ET755" s="22"/>
      <c r="EU755" s="22"/>
      <c r="EV755" s="22"/>
      <c r="EW755" s="22"/>
      <c r="EX755" s="22"/>
      <c r="EY755" s="22"/>
      <c r="EZ755" s="22"/>
      <c r="FA755" s="22"/>
      <c r="FB755" s="22"/>
      <c r="FC755" s="22"/>
      <c r="FD755" s="22"/>
      <c r="FE755" s="22"/>
      <c r="FF755" s="22"/>
      <c r="FG755" s="126"/>
      <c r="FM755" s="99"/>
    </row>
    <row r="756" spans="2:169" s="12" customFormat="1">
      <c r="B756" s="22"/>
      <c r="E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22"/>
      <c r="CQ756" s="22"/>
      <c r="CR756" s="22"/>
      <c r="CS756" s="22"/>
      <c r="CT756" s="22"/>
      <c r="CU756" s="22"/>
      <c r="CV756" s="22"/>
      <c r="CW756" s="22"/>
      <c r="CX756" s="22"/>
      <c r="CY756" s="22"/>
      <c r="CZ756" s="22"/>
      <c r="DA756" s="22"/>
      <c r="DB756" s="22"/>
      <c r="DC756" s="22"/>
      <c r="DD756" s="22"/>
      <c r="DE756" s="22"/>
      <c r="DF756" s="22"/>
      <c r="DG756" s="22"/>
      <c r="DH756" s="22"/>
      <c r="DI756" s="22"/>
      <c r="DJ756" s="22"/>
      <c r="DK756" s="22"/>
      <c r="DL756" s="22"/>
      <c r="DM756" s="22"/>
      <c r="DN756" s="22"/>
      <c r="DO756" s="22"/>
      <c r="DP756" s="22"/>
      <c r="DQ756" s="22"/>
      <c r="DR756" s="22"/>
      <c r="DS756" s="22"/>
      <c r="DT756" s="22"/>
      <c r="DU756" s="22"/>
      <c r="DV756" s="22"/>
      <c r="DW756" s="22"/>
      <c r="DX756" s="22"/>
      <c r="DY756" s="22"/>
      <c r="DZ756" s="22"/>
      <c r="EA756" s="22"/>
      <c r="EB756" s="22"/>
      <c r="EC756" s="22"/>
      <c r="ED756" s="22"/>
      <c r="EE756" s="22"/>
      <c r="EF756" s="22"/>
      <c r="EG756" s="22"/>
      <c r="EH756" s="22"/>
      <c r="EI756" s="22"/>
      <c r="EJ756" s="22"/>
      <c r="EK756" s="22"/>
      <c r="EL756" s="22"/>
      <c r="EM756" s="22"/>
      <c r="EN756" s="22"/>
      <c r="EO756" s="22"/>
      <c r="EP756" s="22"/>
      <c r="EQ756" s="22"/>
      <c r="ER756" s="22"/>
      <c r="ES756" s="22"/>
      <c r="ET756" s="22"/>
      <c r="EU756" s="22"/>
      <c r="EV756" s="22"/>
      <c r="EW756" s="22"/>
      <c r="EX756" s="22"/>
      <c r="EY756" s="22"/>
      <c r="EZ756" s="22"/>
      <c r="FA756" s="22"/>
      <c r="FB756" s="22"/>
      <c r="FC756" s="22"/>
      <c r="FD756" s="22"/>
      <c r="FE756" s="22"/>
      <c r="FF756" s="22"/>
      <c r="FG756" s="126"/>
      <c r="FM756" s="99"/>
    </row>
    <row r="757" spans="2:169" s="12" customFormat="1">
      <c r="B757" s="22"/>
      <c r="E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  <c r="DC757" s="22"/>
      <c r="DD757" s="22"/>
      <c r="DE757" s="22"/>
      <c r="DF757" s="22"/>
      <c r="DG757" s="22"/>
      <c r="DH757" s="22"/>
      <c r="DI757" s="22"/>
      <c r="DJ757" s="22"/>
      <c r="DK757" s="22"/>
      <c r="DL757" s="22"/>
      <c r="DM757" s="22"/>
      <c r="DN757" s="22"/>
      <c r="DO757" s="22"/>
      <c r="DP757" s="22"/>
      <c r="DQ757" s="22"/>
      <c r="DR757" s="22"/>
      <c r="DS757" s="22"/>
      <c r="DT757" s="22"/>
      <c r="DU757" s="22"/>
      <c r="DV757" s="22"/>
      <c r="DW757" s="22"/>
      <c r="DX757" s="22"/>
      <c r="DY757" s="22"/>
      <c r="DZ757" s="22"/>
      <c r="EA757" s="22"/>
      <c r="EB757" s="22"/>
      <c r="EC757" s="22"/>
      <c r="ED757" s="22"/>
      <c r="EE757" s="22"/>
      <c r="EF757" s="22"/>
      <c r="EG757" s="22"/>
      <c r="EH757" s="22"/>
      <c r="EI757" s="22"/>
      <c r="EJ757" s="22"/>
      <c r="EK757" s="22"/>
      <c r="EL757" s="22"/>
      <c r="EM757" s="22"/>
      <c r="EN757" s="22"/>
      <c r="EO757" s="22"/>
      <c r="EP757" s="22"/>
      <c r="EQ757" s="22"/>
      <c r="ER757" s="22"/>
      <c r="ES757" s="22"/>
      <c r="ET757" s="22"/>
      <c r="EU757" s="22"/>
      <c r="EV757" s="22"/>
      <c r="EW757" s="22"/>
      <c r="EX757" s="22"/>
      <c r="EY757" s="22"/>
      <c r="EZ757" s="22"/>
      <c r="FA757" s="22"/>
      <c r="FB757" s="22"/>
      <c r="FC757" s="22"/>
      <c r="FD757" s="22"/>
      <c r="FE757" s="22"/>
      <c r="FF757" s="22"/>
      <c r="FG757" s="126"/>
      <c r="FM757" s="99"/>
    </row>
    <row r="758" spans="2:169" s="12" customFormat="1">
      <c r="B758" s="22"/>
      <c r="E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22"/>
      <c r="CQ758" s="22"/>
      <c r="CR758" s="22"/>
      <c r="CS758" s="22"/>
      <c r="CT758" s="22"/>
      <c r="CU758" s="22"/>
      <c r="CV758" s="22"/>
      <c r="CW758" s="22"/>
      <c r="CX758" s="22"/>
      <c r="CY758" s="22"/>
      <c r="CZ758" s="22"/>
      <c r="DA758" s="22"/>
      <c r="DB758" s="22"/>
      <c r="DC758" s="22"/>
      <c r="DD758" s="22"/>
      <c r="DE758" s="22"/>
      <c r="DF758" s="22"/>
      <c r="DG758" s="22"/>
      <c r="DH758" s="22"/>
      <c r="DI758" s="22"/>
      <c r="DJ758" s="22"/>
      <c r="DK758" s="22"/>
      <c r="DL758" s="22"/>
      <c r="DM758" s="22"/>
      <c r="DN758" s="22"/>
      <c r="DO758" s="22"/>
      <c r="DP758" s="22"/>
      <c r="DQ758" s="22"/>
      <c r="DR758" s="22"/>
      <c r="DS758" s="22"/>
      <c r="DT758" s="22"/>
      <c r="DU758" s="22"/>
      <c r="DV758" s="22"/>
      <c r="DW758" s="22"/>
      <c r="DX758" s="22"/>
      <c r="DY758" s="22"/>
      <c r="DZ758" s="22"/>
      <c r="EA758" s="22"/>
      <c r="EB758" s="22"/>
      <c r="EC758" s="22"/>
      <c r="ED758" s="22"/>
      <c r="EE758" s="22"/>
      <c r="EF758" s="22"/>
      <c r="EG758" s="22"/>
      <c r="EH758" s="22"/>
      <c r="EI758" s="22"/>
      <c r="EJ758" s="22"/>
      <c r="EK758" s="22"/>
      <c r="EL758" s="22"/>
      <c r="EM758" s="22"/>
      <c r="EN758" s="22"/>
      <c r="EO758" s="22"/>
      <c r="EP758" s="22"/>
      <c r="EQ758" s="22"/>
      <c r="ER758" s="22"/>
      <c r="ES758" s="22"/>
      <c r="ET758" s="22"/>
      <c r="EU758" s="22"/>
      <c r="EV758" s="22"/>
      <c r="EW758" s="22"/>
      <c r="EX758" s="22"/>
      <c r="EY758" s="22"/>
      <c r="EZ758" s="22"/>
      <c r="FA758" s="22"/>
      <c r="FB758" s="22"/>
      <c r="FC758" s="22"/>
      <c r="FD758" s="22"/>
      <c r="FE758" s="22"/>
      <c r="FF758" s="22"/>
      <c r="FG758" s="126"/>
      <c r="FM758" s="99"/>
    </row>
    <row r="759" spans="2:169" s="12" customFormat="1">
      <c r="B759" s="22"/>
      <c r="E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22"/>
      <c r="CQ759" s="22"/>
      <c r="CR759" s="22"/>
      <c r="CS759" s="22"/>
      <c r="CT759" s="22"/>
      <c r="CU759" s="22"/>
      <c r="CV759" s="22"/>
      <c r="CW759" s="22"/>
      <c r="CX759" s="22"/>
      <c r="CY759" s="22"/>
      <c r="CZ759" s="22"/>
      <c r="DA759" s="22"/>
      <c r="DB759" s="22"/>
      <c r="DC759" s="22"/>
      <c r="DD759" s="22"/>
      <c r="DE759" s="22"/>
      <c r="DF759" s="22"/>
      <c r="DG759" s="22"/>
      <c r="DH759" s="22"/>
      <c r="DI759" s="22"/>
      <c r="DJ759" s="22"/>
      <c r="DK759" s="22"/>
      <c r="DL759" s="22"/>
      <c r="DM759" s="22"/>
      <c r="DN759" s="22"/>
      <c r="DO759" s="22"/>
      <c r="DP759" s="22"/>
      <c r="DQ759" s="22"/>
      <c r="DR759" s="22"/>
      <c r="DS759" s="22"/>
      <c r="DT759" s="22"/>
      <c r="DU759" s="22"/>
      <c r="DV759" s="22"/>
      <c r="DW759" s="22"/>
      <c r="DX759" s="22"/>
      <c r="DY759" s="22"/>
      <c r="DZ759" s="22"/>
      <c r="EA759" s="22"/>
      <c r="EB759" s="22"/>
      <c r="EC759" s="22"/>
      <c r="ED759" s="22"/>
      <c r="EE759" s="22"/>
      <c r="EF759" s="22"/>
      <c r="EG759" s="22"/>
      <c r="EH759" s="22"/>
      <c r="EI759" s="22"/>
      <c r="EJ759" s="22"/>
      <c r="EK759" s="22"/>
      <c r="EL759" s="22"/>
      <c r="EM759" s="22"/>
      <c r="EN759" s="22"/>
      <c r="EO759" s="22"/>
      <c r="EP759" s="22"/>
      <c r="EQ759" s="22"/>
      <c r="ER759" s="22"/>
      <c r="ES759" s="22"/>
      <c r="ET759" s="22"/>
      <c r="EU759" s="22"/>
      <c r="EV759" s="22"/>
      <c r="EW759" s="22"/>
      <c r="EX759" s="22"/>
      <c r="EY759" s="22"/>
      <c r="EZ759" s="22"/>
      <c r="FA759" s="22"/>
      <c r="FB759" s="22"/>
      <c r="FC759" s="22"/>
      <c r="FD759" s="22"/>
      <c r="FE759" s="22"/>
      <c r="FF759" s="22"/>
      <c r="FG759" s="126"/>
      <c r="FM759" s="99"/>
    </row>
    <row r="760" spans="2:169" s="12" customFormat="1">
      <c r="B760" s="22"/>
      <c r="E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22"/>
      <c r="CQ760" s="22"/>
      <c r="CR760" s="22"/>
      <c r="CS760" s="22"/>
      <c r="CT760" s="22"/>
      <c r="CU760" s="22"/>
      <c r="CV760" s="22"/>
      <c r="CW760" s="22"/>
      <c r="CX760" s="22"/>
      <c r="CY760" s="22"/>
      <c r="CZ760" s="22"/>
      <c r="DA760" s="22"/>
      <c r="DB760" s="22"/>
      <c r="DC760" s="22"/>
      <c r="DD760" s="22"/>
      <c r="DE760" s="22"/>
      <c r="DF760" s="22"/>
      <c r="DG760" s="22"/>
      <c r="DH760" s="22"/>
      <c r="DI760" s="22"/>
      <c r="DJ760" s="22"/>
      <c r="DK760" s="22"/>
      <c r="DL760" s="22"/>
      <c r="DM760" s="22"/>
      <c r="DN760" s="22"/>
      <c r="DO760" s="22"/>
      <c r="DP760" s="22"/>
      <c r="DQ760" s="22"/>
      <c r="DR760" s="22"/>
      <c r="DS760" s="22"/>
      <c r="DT760" s="22"/>
      <c r="DU760" s="22"/>
      <c r="DV760" s="22"/>
      <c r="DW760" s="22"/>
      <c r="DX760" s="22"/>
      <c r="DY760" s="22"/>
      <c r="DZ760" s="22"/>
      <c r="EA760" s="22"/>
      <c r="EB760" s="22"/>
      <c r="EC760" s="22"/>
      <c r="ED760" s="22"/>
      <c r="EE760" s="22"/>
      <c r="EF760" s="22"/>
      <c r="EG760" s="22"/>
      <c r="EH760" s="22"/>
      <c r="EI760" s="22"/>
      <c r="EJ760" s="22"/>
      <c r="EK760" s="22"/>
      <c r="EL760" s="22"/>
      <c r="EM760" s="22"/>
      <c r="EN760" s="22"/>
      <c r="EO760" s="22"/>
      <c r="EP760" s="22"/>
      <c r="EQ760" s="22"/>
      <c r="ER760" s="22"/>
      <c r="ES760" s="22"/>
      <c r="ET760" s="22"/>
      <c r="EU760" s="22"/>
      <c r="EV760" s="22"/>
      <c r="EW760" s="22"/>
      <c r="EX760" s="22"/>
      <c r="EY760" s="22"/>
      <c r="EZ760" s="22"/>
      <c r="FA760" s="22"/>
      <c r="FB760" s="22"/>
      <c r="FC760" s="22"/>
      <c r="FD760" s="22"/>
      <c r="FE760" s="22"/>
      <c r="FF760" s="22"/>
      <c r="FG760" s="126"/>
      <c r="FM760" s="99"/>
    </row>
    <row r="761" spans="2:169" s="12" customFormat="1">
      <c r="B761" s="22"/>
      <c r="E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22"/>
      <c r="CQ761" s="22"/>
      <c r="CR761" s="22"/>
      <c r="CS761" s="22"/>
      <c r="CT761" s="22"/>
      <c r="CU761" s="22"/>
      <c r="CV761" s="22"/>
      <c r="CW761" s="22"/>
      <c r="CX761" s="22"/>
      <c r="CY761" s="22"/>
      <c r="CZ761" s="22"/>
      <c r="DA761" s="22"/>
      <c r="DB761" s="22"/>
      <c r="DC761" s="22"/>
      <c r="DD761" s="22"/>
      <c r="DE761" s="22"/>
      <c r="DF761" s="22"/>
      <c r="DG761" s="22"/>
      <c r="DH761" s="22"/>
      <c r="DI761" s="22"/>
      <c r="DJ761" s="22"/>
      <c r="DK761" s="22"/>
      <c r="DL761" s="22"/>
      <c r="DM761" s="22"/>
      <c r="DN761" s="22"/>
      <c r="DO761" s="22"/>
      <c r="DP761" s="22"/>
      <c r="DQ761" s="22"/>
      <c r="DR761" s="22"/>
      <c r="DS761" s="22"/>
      <c r="DT761" s="22"/>
      <c r="DU761" s="22"/>
      <c r="DV761" s="22"/>
      <c r="DW761" s="22"/>
      <c r="DX761" s="22"/>
      <c r="DY761" s="22"/>
      <c r="DZ761" s="22"/>
      <c r="EA761" s="22"/>
      <c r="EB761" s="22"/>
      <c r="EC761" s="22"/>
      <c r="ED761" s="22"/>
      <c r="EE761" s="22"/>
      <c r="EF761" s="22"/>
      <c r="EG761" s="22"/>
      <c r="EH761" s="22"/>
      <c r="EI761" s="22"/>
      <c r="EJ761" s="22"/>
      <c r="EK761" s="22"/>
      <c r="EL761" s="22"/>
      <c r="EM761" s="22"/>
      <c r="EN761" s="22"/>
      <c r="EO761" s="22"/>
      <c r="EP761" s="22"/>
      <c r="EQ761" s="22"/>
      <c r="ER761" s="22"/>
      <c r="ES761" s="22"/>
      <c r="ET761" s="22"/>
      <c r="EU761" s="22"/>
      <c r="EV761" s="22"/>
      <c r="EW761" s="22"/>
      <c r="EX761" s="22"/>
      <c r="EY761" s="22"/>
      <c r="EZ761" s="22"/>
      <c r="FA761" s="22"/>
      <c r="FB761" s="22"/>
      <c r="FC761" s="22"/>
      <c r="FD761" s="22"/>
      <c r="FE761" s="22"/>
      <c r="FF761" s="22"/>
      <c r="FG761" s="126"/>
      <c r="FM761" s="99"/>
    </row>
    <row r="762" spans="2:169" s="12" customFormat="1">
      <c r="B762" s="22"/>
      <c r="E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22"/>
      <c r="CQ762" s="22"/>
      <c r="CR762" s="22"/>
      <c r="CS762" s="22"/>
      <c r="CT762" s="22"/>
      <c r="CU762" s="22"/>
      <c r="CV762" s="22"/>
      <c r="CW762" s="22"/>
      <c r="CX762" s="22"/>
      <c r="CY762" s="22"/>
      <c r="CZ762" s="22"/>
      <c r="DA762" s="22"/>
      <c r="DB762" s="22"/>
      <c r="DC762" s="22"/>
      <c r="DD762" s="22"/>
      <c r="DE762" s="22"/>
      <c r="DF762" s="22"/>
      <c r="DG762" s="22"/>
      <c r="DH762" s="22"/>
      <c r="DI762" s="22"/>
      <c r="DJ762" s="22"/>
      <c r="DK762" s="22"/>
      <c r="DL762" s="22"/>
      <c r="DM762" s="22"/>
      <c r="DN762" s="22"/>
      <c r="DO762" s="22"/>
      <c r="DP762" s="22"/>
      <c r="DQ762" s="22"/>
      <c r="DR762" s="22"/>
      <c r="DS762" s="22"/>
      <c r="DT762" s="22"/>
      <c r="DU762" s="22"/>
      <c r="DV762" s="22"/>
      <c r="DW762" s="22"/>
      <c r="DX762" s="22"/>
      <c r="DY762" s="22"/>
      <c r="DZ762" s="22"/>
      <c r="EA762" s="22"/>
      <c r="EB762" s="22"/>
      <c r="EC762" s="22"/>
      <c r="ED762" s="22"/>
      <c r="EE762" s="22"/>
      <c r="EF762" s="22"/>
      <c r="EG762" s="22"/>
      <c r="EH762" s="22"/>
      <c r="EI762" s="22"/>
      <c r="EJ762" s="22"/>
      <c r="EK762" s="22"/>
      <c r="EL762" s="22"/>
      <c r="EM762" s="22"/>
      <c r="EN762" s="22"/>
      <c r="EO762" s="22"/>
      <c r="EP762" s="22"/>
      <c r="EQ762" s="22"/>
      <c r="ER762" s="22"/>
      <c r="ES762" s="22"/>
      <c r="ET762" s="22"/>
      <c r="EU762" s="22"/>
      <c r="EV762" s="22"/>
      <c r="EW762" s="22"/>
      <c r="EX762" s="22"/>
      <c r="EY762" s="22"/>
      <c r="EZ762" s="22"/>
      <c r="FA762" s="22"/>
      <c r="FB762" s="22"/>
      <c r="FC762" s="22"/>
      <c r="FD762" s="22"/>
      <c r="FE762" s="22"/>
      <c r="FF762" s="22"/>
      <c r="FG762" s="126"/>
      <c r="FM762" s="99"/>
    </row>
    <row r="763" spans="2:169" s="12" customFormat="1">
      <c r="B763" s="22"/>
      <c r="E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22"/>
      <c r="CQ763" s="22"/>
      <c r="CR763" s="22"/>
      <c r="CS763" s="22"/>
      <c r="CT763" s="22"/>
      <c r="CU763" s="22"/>
      <c r="CV763" s="22"/>
      <c r="CW763" s="22"/>
      <c r="CX763" s="22"/>
      <c r="CY763" s="22"/>
      <c r="CZ763" s="22"/>
      <c r="DA763" s="22"/>
      <c r="DB763" s="22"/>
      <c r="DC763" s="22"/>
      <c r="DD763" s="22"/>
      <c r="DE763" s="22"/>
      <c r="DF763" s="22"/>
      <c r="DG763" s="22"/>
      <c r="DH763" s="22"/>
      <c r="DI763" s="22"/>
      <c r="DJ763" s="22"/>
      <c r="DK763" s="22"/>
      <c r="DL763" s="22"/>
      <c r="DM763" s="22"/>
      <c r="DN763" s="22"/>
      <c r="DO763" s="22"/>
      <c r="DP763" s="22"/>
      <c r="DQ763" s="22"/>
      <c r="DR763" s="22"/>
      <c r="DS763" s="22"/>
      <c r="DT763" s="22"/>
      <c r="DU763" s="22"/>
      <c r="DV763" s="22"/>
      <c r="DW763" s="22"/>
      <c r="DX763" s="22"/>
      <c r="DY763" s="22"/>
      <c r="DZ763" s="22"/>
      <c r="EA763" s="22"/>
      <c r="EB763" s="22"/>
      <c r="EC763" s="22"/>
      <c r="ED763" s="22"/>
      <c r="EE763" s="22"/>
      <c r="EF763" s="22"/>
      <c r="EG763" s="22"/>
      <c r="EH763" s="22"/>
      <c r="EI763" s="22"/>
      <c r="EJ763" s="22"/>
      <c r="EK763" s="22"/>
      <c r="EL763" s="22"/>
      <c r="EM763" s="22"/>
      <c r="EN763" s="22"/>
      <c r="EO763" s="22"/>
      <c r="EP763" s="22"/>
      <c r="EQ763" s="22"/>
      <c r="ER763" s="22"/>
      <c r="ES763" s="22"/>
      <c r="ET763" s="22"/>
      <c r="EU763" s="22"/>
      <c r="EV763" s="22"/>
      <c r="EW763" s="22"/>
      <c r="EX763" s="22"/>
      <c r="EY763" s="22"/>
      <c r="EZ763" s="22"/>
      <c r="FA763" s="22"/>
      <c r="FB763" s="22"/>
      <c r="FC763" s="22"/>
      <c r="FD763" s="22"/>
      <c r="FE763" s="22"/>
      <c r="FF763" s="22"/>
      <c r="FG763" s="126"/>
      <c r="FM763" s="99"/>
    </row>
    <row r="764" spans="2:169" s="12" customFormat="1">
      <c r="B764" s="22"/>
      <c r="E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22"/>
      <c r="CQ764" s="22"/>
      <c r="CR764" s="22"/>
      <c r="CS764" s="22"/>
      <c r="CT764" s="22"/>
      <c r="CU764" s="22"/>
      <c r="CV764" s="22"/>
      <c r="CW764" s="22"/>
      <c r="CX764" s="22"/>
      <c r="CY764" s="22"/>
      <c r="CZ764" s="22"/>
      <c r="DA764" s="22"/>
      <c r="DB764" s="22"/>
      <c r="DC764" s="22"/>
      <c r="DD764" s="22"/>
      <c r="DE764" s="22"/>
      <c r="DF764" s="22"/>
      <c r="DG764" s="22"/>
      <c r="DH764" s="22"/>
      <c r="DI764" s="22"/>
      <c r="DJ764" s="22"/>
      <c r="DK764" s="22"/>
      <c r="DL764" s="22"/>
      <c r="DM764" s="22"/>
      <c r="DN764" s="22"/>
      <c r="DO764" s="22"/>
      <c r="DP764" s="22"/>
      <c r="DQ764" s="22"/>
      <c r="DR764" s="22"/>
      <c r="DS764" s="22"/>
      <c r="DT764" s="22"/>
      <c r="DU764" s="22"/>
      <c r="DV764" s="22"/>
      <c r="DW764" s="22"/>
      <c r="DX764" s="22"/>
      <c r="DY764" s="22"/>
      <c r="DZ764" s="22"/>
      <c r="EA764" s="22"/>
      <c r="EB764" s="22"/>
      <c r="EC764" s="22"/>
      <c r="ED764" s="22"/>
      <c r="EE764" s="22"/>
      <c r="EF764" s="22"/>
      <c r="EG764" s="22"/>
      <c r="EH764" s="22"/>
      <c r="EI764" s="22"/>
      <c r="EJ764" s="22"/>
      <c r="EK764" s="22"/>
      <c r="EL764" s="22"/>
      <c r="EM764" s="22"/>
      <c r="EN764" s="22"/>
      <c r="EO764" s="22"/>
      <c r="EP764" s="22"/>
      <c r="EQ764" s="22"/>
      <c r="ER764" s="22"/>
      <c r="ES764" s="22"/>
      <c r="ET764" s="22"/>
      <c r="EU764" s="22"/>
      <c r="EV764" s="22"/>
      <c r="EW764" s="22"/>
      <c r="EX764" s="22"/>
      <c r="EY764" s="22"/>
      <c r="EZ764" s="22"/>
      <c r="FA764" s="22"/>
      <c r="FB764" s="22"/>
      <c r="FC764" s="22"/>
      <c r="FD764" s="22"/>
      <c r="FE764" s="22"/>
      <c r="FF764" s="22"/>
      <c r="FG764" s="126"/>
      <c r="FM764" s="99"/>
    </row>
    <row r="765" spans="2:169" s="12" customFormat="1">
      <c r="B765" s="22"/>
      <c r="E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22"/>
      <c r="CQ765" s="22"/>
      <c r="CR765" s="22"/>
      <c r="CS765" s="22"/>
      <c r="CT765" s="22"/>
      <c r="CU765" s="22"/>
      <c r="CV765" s="22"/>
      <c r="CW765" s="22"/>
      <c r="CX765" s="22"/>
      <c r="CY765" s="22"/>
      <c r="CZ765" s="22"/>
      <c r="DA765" s="22"/>
      <c r="DB765" s="22"/>
      <c r="DC765" s="22"/>
      <c r="DD765" s="22"/>
      <c r="DE765" s="22"/>
      <c r="DF765" s="22"/>
      <c r="DG765" s="22"/>
      <c r="DH765" s="22"/>
      <c r="DI765" s="22"/>
      <c r="DJ765" s="22"/>
      <c r="DK765" s="22"/>
      <c r="DL765" s="22"/>
      <c r="DM765" s="22"/>
      <c r="DN765" s="22"/>
      <c r="DO765" s="22"/>
      <c r="DP765" s="22"/>
      <c r="DQ765" s="22"/>
      <c r="DR765" s="22"/>
      <c r="DS765" s="22"/>
      <c r="DT765" s="22"/>
      <c r="DU765" s="22"/>
      <c r="DV765" s="22"/>
      <c r="DW765" s="22"/>
      <c r="DX765" s="22"/>
      <c r="DY765" s="22"/>
      <c r="DZ765" s="22"/>
      <c r="EA765" s="22"/>
      <c r="EB765" s="22"/>
      <c r="EC765" s="22"/>
      <c r="ED765" s="22"/>
      <c r="EE765" s="22"/>
      <c r="EF765" s="22"/>
      <c r="EG765" s="22"/>
      <c r="EH765" s="22"/>
      <c r="EI765" s="22"/>
      <c r="EJ765" s="22"/>
      <c r="EK765" s="22"/>
      <c r="EL765" s="22"/>
      <c r="EM765" s="22"/>
      <c r="EN765" s="22"/>
      <c r="EO765" s="22"/>
      <c r="EP765" s="22"/>
      <c r="EQ765" s="22"/>
      <c r="ER765" s="22"/>
      <c r="ES765" s="22"/>
      <c r="ET765" s="22"/>
      <c r="EU765" s="22"/>
      <c r="EV765" s="22"/>
      <c r="EW765" s="22"/>
      <c r="EX765" s="22"/>
      <c r="EY765" s="22"/>
      <c r="EZ765" s="22"/>
      <c r="FA765" s="22"/>
      <c r="FB765" s="22"/>
      <c r="FC765" s="22"/>
      <c r="FD765" s="22"/>
      <c r="FE765" s="22"/>
      <c r="FF765" s="22"/>
      <c r="FG765" s="126"/>
      <c r="FM765" s="99"/>
    </row>
    <row r="766" spans="2:169" s="12" customFormat="1">
      <c r="B766" s="22"/>
      <c r="E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22"/>
      <c r="CQ766" s="22"/>
      <c r="CR766" s="22"/>
      <c r="CS766" s="22"/>
      <c r="CT766" s="22"/>
      <c r="CU766" s="22"/>
      <c r="CV766" s="22"/>
      <c r="CW766" s="22"/>
      <c r="CX766" s="22"/>
      <c r="CY766" s="22"/>
      <c r="CZ766" s="22"/>
      <c r="DA766" s="22"/>
      <c r="DB766" s="22"/>
      <c r="DC766" s="22"/>
      <c r="DD766" s="22"/>
      <c r="DE766" s="22"/>
      <c r="DF766" s="22"/>
      <c r="DG766" s="22"/>
      <c r="DH766" s="22"/>
      <c r="DI766" s="22"/>
      <c r="DJ766" s="22"/>
      <c r="DK766" s="22"/>
      <c r="DL766" s="22"/>
      <c r="DM766" s="22"/>
      <c r="DN766" s="22"/>
      <c r="DO766" s="22"/>
      <c r="DP766" s="22"/>
      <c r="DQ766" s="22"/>
      <c r="DR766" s="22"/>
      <c r="DS766" s="22"/>
      <c r="DT766" s="22"/>
      <c r="DU766" s="22"/>
      <c r="DV766" s="22"/>
      <c r="DW766" s="22"/>
      <c r="DX766" s="22"/>
      <c r="DY766" s="22"/>
      <c r="DZ766" s="22"/>
      <c r="EA766" s="22"/>
      <c r="EB766" s="22"/>
      <c r="EC766" s="22"/>
      <c r="ED766" s="22"/>
      <c r="EE766" s="22"/>
      <c r="EF766" s="22"/>
      <c r="EG766" s="22"/>
      <c r="EH766" s="22"/>
      <c r="EI766" s="22"/>
      <c r="EJ766" s="22"/>
      <c r="EK766" s="22"/>
      <c r="EL766" s="22"/>
      <c r="EM766" s="22"/>
      <c r="EN766" s="22"/>
      <c r="EO766" s="22"/>
      <c r="EP766" s="22"/>
      <c r="EQ766" s="22"/>
      <c r="ER766" s="22"/>
      <c r="ES766" s="22"/>
      <c r="ET766" s="22"/>
      <c r="EU766" s="22"/>
      <c r="EV766" s="22"/>
      <c r="EW766" s="22"/>
      <c r="EX766" s="22"/>
      <c r="EY766" s="22"/>
      <c r="EZ766" s="22"/>
      <c r="FA766" s="22"/>
      <c r="FB766" s="22"/>
      <c r="FC766" s="22"/>
      <c r="FD766" s="22"/>
      <c r="FE766" s="22"/>
      <c r="FF766" s="22"/>
      <c r="FG766" s="126"/>
      <c r="FM766" s="99"/>
    </row>
    <row r="767" spans="2:169" s="12" customFormat="1">
      <c r="B767" s="22"/>
      <c r="E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22"/>
      <c r="CQ767" s="22"/>
      <c r="CR767" s="22"/>
      <c r="CS767" s="22"/>
      <c r="CT767" s="22"/>
      <c r="CU767" s="22"/>
      <c r="CV767" s="22"/>
      <c r="CW767" s="22"/>
      <c r="CX767" s="22"/>
      <c r="CY767" s="22"/>
      <c r="CZ767" s="22"/>
      <c r="DA767" s="22"/>
      <c r="DB767" s="22"/>
      <c r="DC767" s="22"/>
      <c r="DD767" s="22"/>
      <c r="DE767" s="22"/>
      <c r="DF767" s="22"/>
      <c r="DG767" s="22"/>
      <c r="DH767" s="22"/>
      <c r="DI767" s="22"/>
      <c r="DJ767" s="22"/>
      <c r="DK767" s="22"/>
      <c r="DL767" s="22"/>
      <c r="DM767" s="22"/>
      <c r="DN767" s="22"/>
      <c r="DO767" s="22"/>
      <c r="DP767" s="22"/>
      <c r="DQ767" s="22"/>
      <c r="DR767" s="22"/>
      <c r="DS767" s="22"/>
      <c r="DT767" s="22"/>
      <c r="DU767" s="22"/>
      <c r="DV767" s="22"/>
      <c r="DW767" s="22"/>
      <c r="DX767" s="22"/>
      <c r="DY767" s="22"/>
      <c r="DZ767" s="22"/>
      <c r="EA767" s="22"/>
      <c r="EB767" s="22"/>
      <c r="EC767" s="22"/>
      <c r="ED767" s="22"/>
      <c r="EE767" s="22"/>
      <c r="EF767" s="22"/>
      <c r="EG767" s="22"/>
      <c r="EH767" s="22"/>
      <c r="EI767" s="22"/>
      <c r="EJ767" s="22"/>
      <c r="EK767" s="22"/>
      <c r="EL767" s="22"/>
      <c r="EM767" s="22"/>
      <c r="EN767" s="22"/>
      <c r="EO767" s="22"/>
      <c r="EP767" s="22"/>
      <c r="EQ767" s="22"/>
      <c r="ER767" s="22"/>
      <c r="ES767" s="22"/>
      <c r="ET767" s="22"/>
      <c r="EU767" s="22"/>
      <c r="EV767" s="22"/>
      <c r="EW767" s="22"/>
      <c r="EX767" s="22"/>
      <c r="EY767" s="22"/>
      <c r="EZ767" s="22"/>
      <c r="FA767" s="22"/>
      <c r="FB767" s="22"/>
      <c r="FC767" s="22"/>
      <c r="FD767" s="22"/>
      <c r="FE767" s="22"/>
      <c r="FF767" s="22"/>
      <c r="FG767" s="126"/>
      <c r="FM767" s="99"/>
    </row>
    <row r="768" spans="2:169" s="12" customFormat="1">
      <c r="B768" s="22"/>
      <c r="E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22"/>
      <c r="CQ768" s="22"/>
      <c r="CR768" s="22"/>
      <c r="CS768" s="22"/>
      <c r="CT768" s="22"/>
      <c r="CU768" s="22"/>
      <c r="CV768" s="22"/>
      <c r="CW768" s="22"/>
      <c r="CX768" s="22"/>
      <c r="CY768" s="22"/>
      <c r="CZ768" s="22"/>
      <c r="DA768" s="22"/>
      <c r="DB768" s="22"/>
      <c r="DC768" s="22"/>
      <c r="DD768" s="22"/>
      <c r="DE768" s="22"/>
      <c r="DF768" s="22"/>
      <c r="DG768" s="22"/>
      <c r="DH768" s="22"/>
      <c r="DI768" s="22"/>
      <c r="DJ768" s="22"/>
      <c r="DK768" s="22"/>
      <c r="DL768" s="22"/>
      <c r="DM768" s="22"/>
      <c r="DN768" s="22"/>
      <c r="DO768" s="22"/>
      <c r="DP768" s="22"/>
      <c r="DQ768" s="22"/>
      <c r="DR768" s="22"/>
      <c r="DS768" s="22"/>
      <c r="DT768" s="22"/>
      <c r="DU768" s="22"/>
      <c r="DV768" s="22"/>
      <c r="DW768" s="22"/>
      <c r="DX768" s="22"/>
      <c r="DY768" s="22"/>
      <c r="DZ768" s="22"/>
      <c r="EA768" s="22"/>
      <c r="EB768" s="22"/>
      <c r="EC768" s="22"/>
      <c r="ED768" s="22"/>
      <c r="EE768" s="22"/>
      <c r="EF768" s="22"/>
      <c r="EG768" s="22"/>
      <c r="EH768" s="22"/>
      <c r="EI768" s="22"/>
      <c r="EJ768" s="22"/>
      <c r="EK768" s="22"/>
      <c r="EL768" s="22"/>
      <c r="EM768" s="22"/>
      <c r="EN768" s="22"/>
      <c r="EO768" s="22"/>
      <c r="EP768" s="22"/>
      <c r="EQ768" s="22"/>
      <c r="ER768" s="22"/>
      <c r="ES768" s="22"/>
      <c r="ET768" s="22"/>
      <c r="EU768" s="22"/>
      <c r="EV768" s="22"/>
      <c r="EW768" s="22"/>
      <c r="EX768" s="22"/>
      <c r="EY768" s="22"/>
      <c r="EZ768" s="22"/>
      <c r="FA768" s="22"/>
      <c r="FB768" s="22"/>
      <c r="FC768" s="22"/>
      <c r="FD768" s="22"/>
      <c r="FE768" s="22"/>
      <c r="FF768" s="22"/>
      <c r="FG768" s="126"/>
      <c r="FM768" s="99"/>
    </row>
    <row r="769" spans="2:169" s="12" customFormat="1">
      <c r="B769" s="22"/>
      <c r="E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22"/>
      <c r="CQ769" s="22"/>
      <c r="CR769" s="22"/>
      <c r="CS769" s="22"/>
      <c r="CT769" s="22"/>
      <c r="CU769" s="22"/>
      <c r="CV769" s="22"/>
      <c r="CW769" s="22"/>
      <c r="CX769" s="22"/>
      <c r="CY769" s="22"/>
      <c r="CZ769" s="22"/>
      <c r="DA769" s="22"/>
      <c r="DB769" s="22"/>
      <c r="DC769" s="22"/>
      <c r="DD769" s="22"/>
      <c r="DE769" s="22"/>
      <c r="DF769" s="22"/>
      <c r="DG769" s="22"/>
      <c r="DH769" s="22"/>
      <c r="DI769" s="22"/>
      <c r="DJ769" s="22"/>
      <c r="DK769" s="22"/>
      <c r="DL769" s="22"/>
      <c r="DM769" s="22"/>
      <c r="DN769" s="22"/>
      <c r="DO769" s="22"/>
      <c r="DP769" s="22"/>
      <c r="DQ769" s="22"/>
      <c r="DR769" s="22"/>
      <c r="DS769" s="22"/>
      <c r="DT769" s="22"/>
      <c r="DU769" s="22"/>
      <c r="DV769" s="22"/>
      <c r="DW769" s="22"/>
      <c r="DX769" s="22"/>
      <c r="DY769" s="22"/>
      <c r="DZ769" s="22"/>
      <c r="EA769" s="22"/>
      <c r="EB769" s="22"/>
      <c r="EC769" s="22"/>
      <c r="ED769" s="22"/>
      <c r="EE769" s="22"/>
      <c r="EF769" s="22"/>
      <c r="EG769" s="22"/>
      <c r="EH769" s="22"/>
      <c r="EI769" s="22"/>
      <c r="EJ769" s="22"/>
      <c r="EK769" s="22"/>
      <c r="EL769" s="22"/>
      <c r="EM769" s="22"/>
      <c r="EN769" s="22"/>
      <c r="EO769" s="22"/>
      <c r="EP769" s="22"/>
      <c r="EQ769" s="22"/>
      <c r="ER769" s="22"/>
      <c r="ES769" s="22"/>
      <c r="ET769" s="22"/>
      <c r="EU769" s="22"/>
      <c r="EV769" s="22"/>
      <c r="EW769" s="22"/>
      <c r="EX769" s="22"/>
      <c r="EY769" s="22"/>
      <c r="EZ769" s="22"/>
      <c r="FA769" s="22"/>
      <c r="FB769" s="22"/>
      <c r="FC769" s="22"/>
      <c r="FD769" s="22"/>
      <c r="FE769" s="22"/>
      <c r="FF769" s="22"/>
      <c r="FG769" s="126"/>
      <c r="FM769" s="99"/>
    </row>
    <row r="770" spans="2:169" s="12" customFormat="1">
      <c r="B770" s="22"/>
      <c r="E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22"/>
      <c r="CQ770" s="22"/>
      <c r="CR770" s="22"/>
      <c r="CS770" s="22"/>
      <c r="CT770" s="22"/>
      <c r="CU770" s="22"/>
      <c r="CV770" s="22"/>
      <c r="CW770" s="22"/>
      <c r="CX770" s="22"/>
      <c r="CY770" s="22"/>
      <c r="CZ770" s="22"/>
      <c r="DA770" s="22"/>
      <c r="DB770" s="22"/>
      <c r="DC770" s="22"/>
      <c r="DD770" s="22"/>
      <c r="DE770" s="22"/>
      <c r="DF770" s="22"/>
      <c r="DG770" s="22"/>
      <c r="DH770" s="22"/>
      <c r="DI770" s="22"/>
      <c r="DJ770" s="22"/>
      <c r="DK770" s="22"/>
      <c r="DL770" s="22"/>
      <c r="DM770" s="22"/>
      <c r="DN770" s="22"/>
      <c r="DO770" s="22"/>
      <c r="DP770" s="22"/>
      <c r="DQ770" s="22"/>
      <c r="DR770" s="22"/>
      <c r="DS770" s="22"/>
      <c r="DT770" s="22"/>
      <c r="DU770" s="22"/>
      <c r="DV770" s="22"/>
      <c r="DW770" s="22"/>
      <c r="DX770" s="22"/>
      <c r="DY770" s="22"/>
      <c r="DZ770" s="22"/>
      <c r="EA770" s="22"/>
      <c r="EB770" s="22"/>
      <c r="EC770" s="22"/>
      <c r="ED770" s="22"/>
      <c r="EE770" s="22"/>
      <c r="EF770" s="22"/>
      <c r="EG770" s="22"/>
      <c r="EH770" s="22"/>
      <c r="EI770" s="22"/>
      <c r="EJ770" s="22"/>
      <c r="EK770" s="22"/>
      <c r="EL770" s="22"/>
      <c r="EM770" s="22"/>
      <c r="EN770" s="22"/>
      <c r="EO770" s="22"/>
      <c r="EP770" s="22"/>
      <c r="EQ770" s="22"/>
      <c r="ER770" s="22"/>
      <c r="ES770" s="22"/>
      <c r="ET770" s="22"/>
      <c r="EU770" s="22"/>
      <c r="EV770" s="22"/>
      <c r="EW770" s="22"/>
      <c r="EX770" s="22"/>
      <c r="EY770" s="22"/>
      <c r="EZ770" s="22"/>
      <c r="FA770" s="22"/>
      <c r="FB770" s="22"/>
      <c r="FC770" s="22"/>
      <c r="FD770" s="22"/>
      <c r="FE770" s="22"/>
      <c r="FF770" s="22"/>
      <c r="FG770" s="126"/>
      <c r="FM770" s="99"/>
    </row>
    <row r="771" spans="2:169" s="12" customFormat="1">
      <c r="B771" s="22"/>
      <c r="E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22"/>
      <c r="CQ771" s="22"/>
      <c r="CR771" s="22"/>
      <c r="CS771" s="22"/>
      <c r="CT771" s="22"/>
      <c r="CU771" s="22"/>
      <c r="CV771" s="22"/>
      <c r="CW771" s="22"/>
      <c r="CX771" s="22"/>
      <c r="CY771" s="22"/>
      <c r="CZ771" s="22"/>
      <c r="DA771" s="22"/>
      <c r="DB771" s="22"/>
      <c r="DC771" s="22"/>
      <c r="DD771" s="22"/>
      <c r="DE771" s="22"/>
      <c r="DF771" s="22"/>
      <c r="DG771" s="22"/>
      <c r="DH771" s="22"/>
      <c r="DI771" s="22"/>
      <c r="DJ771" s="22"/>
      <c r="DK771" s="22"/>
      <c r="DL771" s="22"/>
      <c r="DM771" s="22"/>
      <c r="DN771" s="22"/>
      <c r="DO771" s="22"/>
      <c r="DP771" s="22"/>
      <c r="DQ771" s="22"/>
      <c r="DR771" s="22"/>
      <c r="DS771" s="22"/>
      <c r="DT771" s="22"/>
      <c r="DU771" s="22"/>
      <c r="DV771" s="22"/>
      <c r="DW771" s="22"/>
      <c r="DX771" s="22"/>
      <c r="DY771" s="22"/>
      <c r="DZ771" s="22"/>
      <c r="EA771" s="22"/>
      <c r="EB771" s="22"/>
      <c r="EC771" s="22"/>
      <c r="ED771" s="22"/>
      <c r="EE771" s="22"/>
      <c r="EF771" s="22"/>
      <c r="EG771" s="22"/>
      <c r="EH771" s="22"/>
      <c r="EI771" s="22"/>
      <c r="EJ771" s="22"/>
      <c r="EK771" s="22"/>
      <c r="EL771" s="22"/>
      <c r="EM771" s="22"/>
      <c r="EN771" s="22"/>
      <c r="EO771" s="22"/>
      <c r="EP771" s="22"/>
      <c r="EQ771" s="22"/>
      <c r="ER771" s="22"/>
      <c r="ES771" s="22"/>
      <c r="ET771" s="22"/>
      <c r="EU771" s="22"/>
      <c r="EV771" s="22"/>
      <c r="EW771" s="22"/>
      <c r="EX771" s="22"/>
      <c r="EY771" s="22"/>
      <c r="EZ771" s="22"/>
      <c r="FA771" s="22"/>
      <c r="FB771" s="22"/>
      <c r="FC771" s="22"/>
      <c r="FD771" s="22"/>
      <c r="FE771" s="22"/>
      <c r="FF771" s="22"/>
      <c r="FG771" s="126"/>
      <c r="FM771" s="99"/>
    </row>
    <row r="772" spans="2:169" s="12" customFormat="1">
      <c r="B772" s="22"/>
      <c r="E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22"/>
      <c r="CQ772" s="22"/>
      <c r="CR772" s="22"/>
      <c r="CS772" s="22"/>
      <c r="CT772" s="22"/>
      <c r="CU772" s="22"/>
      <c r="CV772" s="22"/>
      <c r="CW772" s="22"/>
      <c r="CX772" s="22"/>
      <c r="CY772" s="22"/>
      <c r="CZ772" s="22"/>
      <c r="DA772" s="22"/>
      <c r="DB772" s="22"/>
      <c r="DC772" s="22"/>
      <c r="DD772" s="22"/>
      <c r="DE772" s="22"/>
      <c r="DF772" s="22"/>
      <c r="DG772" s="22"/>
      <c r="DH772" s="22"/>
      <c r="DI772" s="22"/>
      <c r="DJ772" s="22"/>
      <c r="DK772" s="22"/>
      <c r="DL772" s="22"/>
      <c r="DM772" s="22"/>
      <c r="DN772" s="22"/>
      <c r="DO772" s="22"/>
      <c r="DP772" s="22"/>
      <c r="DQ772" s="22"/>
      <c r="DR772" s="22"/>
      <c r="DS772" s="22"/>
      <c r="DT772" s="22"/>
      <c r="DU772" s="22"/>
      <c r="DV772" s="22"/>
      <c r="DW772" s="22"/>
      <c r="DX772" s="22"/>
      <c r="DY772" s="22"/>
      <c r="DZ772" s="22"/>
      <c r="EA772" s="22"/>
      <c r="EB772" s="22"/>
      <c r="EC772" s="22"/>
      <c r="ED772" s="22"/>
      <c r="EE772" s="22"/>
      <c r="EF772" s="22"/>
      <c r="EG772" s="22"/>
      <c r="EH772" s="22"/>
      <c r="EI772" s="22"/>
      <c r="EJ772" s="22"/>
      <c r="EK772" s="22"/>
      <c r="EL772" s="22"/>
      <c r="EM772" s="22"/>
      <c r="EN772" s="22"/>
      <c r="EO772" s="22"/>
      <c r="EP772" s="22"/>
      <c r="EQ772" s="22"/>
      <c r="ER772" s="22"/>
      <c r="ES772" s="22"/>
      <c r="ET772" s="22"/>
      <c r="EU772" s="22"/>
      <c r="EV772" s="22"/>
      <c r="EW772" s="22"/>
      <c r="EX772" s="22"/>
      <c r="EY772" s="22"/>
      <c r="EZ772" s="22"/>
      <c r="FA772" s="22"/>
      <c r="FB772" s="22"/>
      <c r="FC772" s="22"/>
      <c r="FD772" s="22"/>
      <c r="FE772" s="22"/>
      <c r="FF772" s="22"/>
      <c r="FG772" s="126"/>
      <c r="FM772" s="99"/>
    </row>
    <row r="773" spans="2:169" s="12" customFormat="1">
      <c r="B773" s="22"/>
      <c r="E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22"/>
      <c r="CQ773" s="22"/>
      <c r="CR773" s="22"/>
      <c r="CS773" s="22"/>
      <c r="CT773" s="22"/>
      <c r="CU773" s="22"/>
      <c r="CV773" s="22"/>
      <c r="CW773" s="22"/>
      <c r="CX773" s="22"/>
      <c r="CY773" s="22"/>
      <c r="CZ773" s="22"/>
      <c r="DA773" s="22"/>
      <c r="DB773" s="22"/>
      <c r="DC773" s="22"/>
      <c r="DD773" s="22"/>
      <c r="DE773" s="22"/>
      <c r="DF773" s="22"/>
      <c r="DG773" s="22"/>
      <c r="DH773" s="22"/>
      <c r="DI773" s="22"/>
      <c r="DJ773" s="22"/>
      <c r="DK773" s="22"/>
      <c r="DL773" s="22"/>
      <c r="DM773" s="22"/>
      <c r="DN773" s="22"/>
      <c r="DO773" s="22"/>
      <c r="DP773" s="22"/>
      <c r="DQ773" s="22"/>
      <c r="DR773" s="22"/>
      <c r="DS773" s="22"/>
      <c r="DT773" s="22"/>
      <c r="DU773" s="22"/>
      <c r="DV773" s="22"/>
      <c r="DW773" s="22"/>
      <c r="DX773" s="22"/>
      <c r="DY773" s="22"/>
      <c r="DZ773" s="22"/>
      <c r="EA773" s="22"/>
      <c r="EB773" s="22"/>
      <c r="EC773" s="22"/>
      <c r="ED773" s="22"/>
      <c r="EE773" s="22"/>
      <c r="EF773" s="22"/>
      <c r="EG773" s="22"/>
      <c r="EH773" s="22"/>
      <c r="EI773" s="22"/>
      <c r="EJ773" s="22"/>
      <c r="EK773" s="22"/>
      <c r="EL773" s="22"/>
      <c r="EM773" s="22"/>
      <c r="EN773" s="22"/>
      <c r="EO773" s="22"/>
      <c r="EP773" s="22"/>
      <c r="EQ773" s="22"/>
      <c r="ER773" s="22"/>
      <c r="ES773" s="22"/>
      <c r="ET773" s="22"/>
      <c r="EU773" s="22"/>
      <c r="EV773" s="22"/>
      <c r="EW773" s="22"/>
      <c r="EX773" s="22"/>
      <c r="EY773" s="22"/>
      <c r="EZ773" s="22"/>
      <c r="FA773" s="22"/>
      <c r="FB773" s="22"/>
      <c r="FC773" s="22"/>
      <c r="FD773" s="22"/>
      <c r="FE773" s="22"/>
      <c r="FF773" s="22"/>
      <c r="FG773" s="126"/>
      <c r="FM773" s="99"/>
    </row>
    <row r="774" spans="2:169" s="12" customFormat="1">
      <c r="B774" s="22"/>
      <c r="E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22"/>
      <c r="CQ774" s="22"/>
      <c r="CR774" s="22"/>
      <c r="CS774" s="22"/>
      <c r="CT774" s="22"/>
      <c r="CU774" s="22"/>
      <c r="CV774" s="22"/>
      <c r="CW774" s="22"/>
      <c r="CX774" s="22"/>
      <c r="CY774" s="22"/>
      <c r="CZ774" s="22"/>
      <c r="DA774" s="22"/>
      <c r="DB774" s="22"/>
      <c r="DC774" s="22"/>
      <c r="DD774" s="22"/>
      <c r="DE774" s="22"/>
      <c r="DF774" s="22"/>
      <c r="DG774" s="22"/>
      <c r="DH774" s="22"/>
      <c r="DI774" s="22"/>
      <c r="DJ774" s="22"/>
      <c r="DK774" s="22"/>
      <c r="DL774" s="22"/>
      <c r="DM774" s="22"/>
      <c r="DN774" s="22"/>
      <c r="DO774" s="22"/>
      <c r="DP774" s="22"/>
      <c r="DQ774" s="22"/>
      <c r="DR774" s="22"/>
      <c r="DS774" s="22"/>
      <c r="DT774" s="22"/>
      <c r="DU774" s="22"/>
      <c r="DV774" s="22"/>
      <c r="DW774" s="22"/>
      <c r="DX774" s="22"/>
      <c r="DY774" s="22"/>
      <c r="DZ774" s="22"/>
      <c r="EA774" s="22"/>
      <c r="EB774" s="22"/>
      <c r="EC774" s="22"/>
      <c r="ED774" s="22"/>
      <c r="EE774" s="22"/>
      <c r="EF774" s="22"/>
      <c r="EG774" s="22"/>
      <c r="EH774" s="22"/>
      <c r="EI774" s="22"/>
      <c r="EJ774" s="22"/>
      <c r="EK774" s="22"/>
      <c r="EL774" s="22"/>
      <c r="EM774" s="22"/>
      <c r="EN774" s="22"/>
      <c r="EO774" s="22"/>
      <c r="EP774" s="22"/>
      <c r="EQ774" s="22"/>
      <c r="ER774" s="22"/>
      <c r="ES774" s="22"/>
      <c r="ET774" s="22"/>
      <c r="EU774" s="22"/>
      <c r="EV774" s="22"/>
      <c r="EW774" s="22"/>
      <c r="EX774" s="22"/>
      <c r="EY774" s="22"/>
      <c r="EZ774" s="22"/>
      <c r="FA774" s="22"/>
      <c r="FB774" s="22"/>
      <c r="FC774" s="22"/>
      <c r="FD774" s="22"/>
      <c r="FE774" s="22"/>
      <c r="FF774" s="22"/>
      <c r="FG774" s="126"/>
      <c r="FM774" s="99"/>
    </row>
    <row r="775" spans="2:169" s="12" customFormat="1">
      <c r="B775" s="22"/>
      <c r="E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22"/>
      <c r="CQ775" s="22"/>
      <c r="CR775" s="22"/>
      <c r="CS775" s="22"/>
      <c r="CT775" s="22"/>
      <c r="CU775" s="22"/>
      <c r="CV775" s="22"/>
      <c r="CW775" s="22"/>
      <c r="CX775" s="22"/>
      <c r="CY775" s="22"/>
      <c r="CZ775" s="22"/>
      <c r="DA775" s="22"/>
      <c r="DB775" s="22"/>
      <c r="DC775" s="22"/>
      <c r="DD775" s="22"/>
      <c r="DE775" s="22"/>
      <c r="DF775" s="22"/>
      <c r="DG775" s="22"/>
      <c r="DH775" s="22"/>
      <c r="DI775" s="22"/>
      <c r="DJ775" s="22"/>
      <c r="DK775" s="22"/>
      <c r="DL775" s="22"/>
      <c r="DM775" s="22"/>
      <c r="DN775" s="22"/>
      <c r="DO775" s="22"/>
      <c r="DP775" s="22"/>
      <c r="DQ775" s="22"/>
      <c r="DR775" s="22"/>
      <c r="DS775" s="22"/>
      <c r="DT775" s="22"/>
      <c r="DU775" s="22"/>
      <c r="DV775" s="22"/>
      <c r="DW775" s="22"/>
      <c r="DX775" s="22"/>
      <c r="DY775" s="22"/>
      <c r="DZ775" s="22"/>
      <c r="EA775" s="22"/>
      <c r="EB775" s="22"/>
      <c r="EC775" s="22"/>
      <c r="ED775" s="22"/>
      <c r="EE775" s="22"/>
      <c r="EF775" s="22"/>
      <c r="EG775" s="22"/>
      <c r="EH775" s="22"/>
      <c r="EI775" s="22"/>
      <c r="EJ775" s="22"/>
      <c r="EK775" s="22"/>
      <c r="EL775" s="22"/>
      <c r="EM775" s="22"/>
      <c r="EN775" s="22"/>
      <c r="EO775" s="22"/>
      <c r="EP775" s="22"/>
      <c r="EQ775" s="22"/>
      <c r="ER775" s="22"/>
      <c r="ES775" s="22"/>
      <c r="ET775" s="22"/>
      <c r="EU775" s="22"/>
      <c r="EV775" s="22"/>
      <c r="EW775" s="22"/>
      <c r="EX775" s="22"/>
      <c r="EY775" s="22"/>
      <c r="EZ775" s="22"/>
      <c r="FA775" s="22"/>
      <c r="FB775" s="22"/>
      <c r="FC775" s="22"/>
      <c r="FD775" s="22"/>
      <c r="FE775" s="22"/>
      <c r="FF775" s="22"/>
      <c r="FG775" s="126"/>
      <c r="FM775" s="99"/>
    </row>
    <row r="776" spans="2:169" s="12" customFormat="1">
      <c r="B776" s="22"/>
      <c r="E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22"/>
      <c r="CQ776" s="22"/>
      <c r="CR776" s="22"/>
      <c r="CS776" s="22"/>
      <c r="CT776" s="22"/>
      <c r="CU776" s="22"/>
      <c r="CV776" s="22"/>
      <c r="CW776" s="22"/>
      <c r="CX776" s="22"/>
      <c r="CY776" s="22"/>
      <c r="CZ776" s="22"/>
      <c r="DA776" s="22"/>
      <c r="DB776" s="22"/>
      <c r="DC776" s="22"/>
      <c r="DD776" s="22"/>
      <c r="DE776" s="22"/>
      <c r="DF776" s="22"/>
      <c r="DG776" s="22"/>
      <c r="DH776" s="22"/>
      <c r="DI776" s="22"/>
      <c r="DJ776" s="22"/>
      <c r="DK776" s="22"/>
      <c r="DL776" s="22"/>
      <c r="DM776" s="22"/>
      <c r="DN776" s="22"/>
      <c r="DO776" s="22"/>
      <c r="DP776" s="22"/>
      <c r="DQ776" s="22"/>
      <c r="DR776" s="22"/>
      <c r="DS776" s="22"/>
      <c r="DT776" s="22"/>
      <c r="DU776" s="22"/>
      <c r="DV776" s="22"/>
      <c r="DW776" s="22"/>
      <c r="DX776" s="22"/>
      <c r="DY776" s="22"/>
      <c r="DZ776" s="22"/>
      <c r="EA776" s="22"/>
      <c r="EB776" s="22"/>
      <c r="EC776" s="22"/>
      <c r="ED776" s="22"/>
      <c r="EE776" s="22"/>
      <c r="EF776" s="22"/>
      <c r="EG776" s="22"/>
      <c r="EH776" s="22"/>
      <c r="EI776" s="22"/>
      <c r="EJ776" s="22"/>
      <c r="EK776" s="22"/>
      <c r="EL776" s="22"/>
      <c r="EM776" s="22"/>
      <c r="EN776" s="22"/>
      <c r="EO776" s="22"/>
      <c r="EP776" s="22"/>
      <c r="EQ776" s="22"/>
      <c r="ER776" s="22"/>
      <c r="ES776" s="22"/>
      <c r="ET776" s="22"/>
      <c r="EU776" s="22"/>
      <c r="EV776" s="22"/>
      <c r="EW776" s="22"/>
      <c r="EX776" s="22"/>
      <c r="EY776" s="22"/>
      <c r="EZ776" s="22"/>
      <c r="FA776" s="22"/>
      <c r="FB776" s="22"/>
      <c r="FC776" s="22"/>
      <c r="FD776" s="22"/>
      <c r="FE776" s="22"/>
      <c r="FF776" s="22"/>
      <c r="FG776" s="126"/>
      <c r="FM776" s="99"/>
    </row>
    <row r="777" spans="2:169" s="12" customFormat="1">
      <c r="B777" s="22"/>
      <c r="E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22"/>
      <c r="CQ777" s="22"/>
      <c r="CR777" s="22"/>
      <c r="CS777" s="22"/>
      <c r="CT777" s="22"/>
      <c r="CU777" s="22"/>
      <c r="CV777" s="22"/>
      <c r="CW777" s="22"/>
      <c r="CX777" s="22"/>
      <c r="CY777" s="22"/>
      <c r="CZ777" s="22"/>
      <c r="DA777" s="22"/>
      <c r="DB777" s="22"/>
      <c r="DC777" s="22"/>
      <c r="DD777" s="22"/>
      <c r="DE777" s="22"/>
      <c r="DF777" s="22"/>
      <c r="DG777" s="22"/>
      <c r="DH777" s="22"/>
      <c r="DI777" s="22"/>
      <c r="DJ777" s="22"/>
      <c r="DK777" s="22"/>
      <c r="DL777" s="22"/>
      <c r="DM777" s="22"/>
      <c r="DN777" s="22"/>
      <c r="DO777" s="22"/>
      <c r="DP777" s="22"/>
      <c r="DQ777" s="22"/>
      <c r="DR777" s="22"/>
      <c r="DS777" s="22"/>
      <c r="DT777" s="22"/>
      <c r="DU777" s="22"/>
      <c r="DV777" s="22"/>
      <c r="DW777" s="22"/>
      <c r="DX777" s="22"/>
      <c r="DY777" s="22"/>
      <c r="DZ777" s="22"/>
      <c r="EA777" s="22"/>
      <c r="EB777" s="22"/>
      <c r="EC777" s="22"/>
      <c r="ED777" s="22"/>
      <c r="EE777" s="22"/>
      <c r="EF777" s="22"/>
      <c r="EG777" s="22"/>
      <c r="EH777" s="22"/>
      <c r="EI777" s="22"/>
      <c r="EJ777" s="22"/>
      <c r="EK777" s="22"/>
      <c r="EL777" s="22"/>
      <c r="EM777" s="22"/>
      <c r="EN777" s="22"/>
      <c r="EO777" s="22"/>
      <c r="EP777" s="22"/>
      <c r="EQ777" s="22"/>
      <c r="ER777" s="22"/>
      <c r="ES777" s="22"/>
      <c r="ET777" s="22"/>
      <c r="EU777" s="22"/>
      <c r="EV777" s="22"/>
      <c r="EW777" s="22"/>
      <c r="EX777" s="22"/>
      <c r="EY777" s="22"/>
      <c r="EZ777" s="22"/>
      <c r="FA777" s="22"/>
      <c r="FB777" s="22"/>
      <c r="FC777" s="22"/>
      <c r="FD777" s="22"/>
      <c r="FE777" s="22"/>
      <c r="FF777" s="22"/>
      <c r="FG777" s="126"/>
      <c r="FM777" s="99"/>
    </row>
    <row r="778" spans="2:169" s="12" customFormat="1">
      <c r="B778" s="22"/>
      <c r="E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22"/>
      <c r="CQ778" s="22"/>
      <c r="CR778" s="22"/>
      <c r="CS778" s="22"/>
      <c r="CT778" s="22"/>
      <c r="CU778" s="22"/>
      <c r="CV778" s="22"/>
      <c r="CW778" s="22"/>
      <c r="CX778" s="22"/>
      <c r="CY778" s="22"/>
      <c r="CZ778" s="22"/>
      <c r="DA778" s="22"/>
      <c r="DB778" s="22"/>
      <c r="DC778" s="22"/>
      <c r="DD778" s="22"/>
      <c r="DE778" s="22"/>
      <c r="DF778" s="22"/>
      <c r="DG778" s="22"/>
      <c r="DH778" s="22"/>
      <c r="DI778" s="22"/>
      <c r="DJ778" s="22"/>
      <c r="DK778" s="22"/>
      <c r="DL778" s="22"/>
      <c r="DM778" s="22"/>
      <c r="DN778" s="22"/>
      <c r="DO778" s="22"/>
      <c r="DP778" s="22"/>
      <c r="DQ778" s="22"/>
      <c r="DR778" s="22"/>
      <c r="DS778" s="22"/>
      <c r="DT778" s="22"/>
      <c r="DU778" s="22"/>
      <c r="DV778" s="22"/>
      <c r="DW778" s="22"/>
      <c r="DX778" s="22"/>
      <c r="DY778" s="22"/>
      <c r="DZ778" s="22"/>
      <c r="EA778" s="22"/>
      <c r="EB778" s="22"/>
      <c r="EC778" s="22"/>
      <c r="ED778" s="22"/>
      <c r="EE778" s="22"/>
      <c r="EF778" s="22"/>
      <c r="EG778" s="22"/>
      <c r="EH778" s="22"/>
      <c r="EI778" s="22"/>
      <c r="EJ778" s="22"/>
      <c r="EK778" s="22"/>
      <c r="EL778" s="22"/>
      <c r="EM778" s="22"/>
      <c r="EN778" s="22"/>
      <c r="EO778" s="22"/>
      <c r="EP778" s="22"/>
      <c r="EQ778" s="22"/>
      <c r="ER778" s="22"/>
      <c r="ES778" s="22"/>
      <c r="ET778" s="22"/>
      <c r="EU778" s="22"/>
      <c r="EV778" s="22"/>
      <c r="EW778" s="22"/>
      <c r="EX778" s="22"/>
      <c r="EY778" s="22"/>
      <c r="EZ778" s="22"/>
      <c r="FA778" s="22"/>
      <c r="FB778" s="22"/>
      <c r="FC778" s="22"/>
      <c r="FD778" s="22"/>
      <c r="FE778" s="22"/>
      <c r="FF778" s="22"/>
      <c r="FG778" s="126"/>
      <c r="FM778" s="99"/>
    </row>
    <row r="779" spans="2:169" s="12" customFormat="1">
      <c r="B779" s="22"/>
      <c r="E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22"/>
      <c r="CQ779" s="22"/>
      <c r="CR779" s="22"/>
      <c r="CS779" s="22"/>
      <c r="CT779" s="22"/>
      <c r="CU779" s="22"/>
      <c r="CV779" s="22"/>
      <c r="CW779" s="22"/>
      <c r="CX779" s="22"/>
      <c r="CY779" s="22"/>
      <c r="CZ779" s="22"/>
      <c r="DA779" s="22"/>
      <c r="DB779" s="22"/>
      <c r="DC779" s="22"/>
      <c r="DD779" s="22"/>
      <c r="DE779" s="22"/>
      <c r="DF779" s="22"/>
      <c r="DG779" s="22"/>
      <c r="DH779" s="22"/>
      <c r="DI779" s="22"/>
      <c r="DJ779" s="22"/>
      <c r="DK779" s="22"/>
      <c r="DL779" s="22"/>
      <c r="DM779" s="22"/>
      <c r="DN779" s="22"/>
      <c r="DO779" s="22"/>
      <c r="DP779" s="22"/>
      <c r="DQ779" s="22"/>
      <c r="DR779" s="22"/>
      <c r="DS779" s="22"/>
      <c r="DT779" s="22"/>
      <c r="DU779" s="22"/>
      <c r="DV779" s="22"/>
      <c r="DW779" s="22"/>
      <c r="DX779" s="22"/>
      <c r="DY779" s="22"/>
      <c r="DZ779" s="22"/>
      <c r="EA779" s="22"/>
      <c r="EB779" s="22"/>
      <c r="EC779" s="22"/>
      <c r="ED779" s="22"/>
      <c r="EE779" s="22"/>
      <c r="EF779" s="22"/>
      <c r="EG779" s="22"/>
      <c r="EH779" s="22"/>
      <c r="EI779" s="22"/>
      <c r="EJ779" s="22"/>
      <c r="EK779" s="22"/>
      <c r="EL779" s="22"/>
      <c r="EM779" s="22"/>
      <c r="EN779" s="22"/>
      <c r="EO779" s="22"/>
      <c r="EP779" s="22"/>
      <c r="EQ779" s="22"/>
      <c r="ER779" s="22"/>
      <c r="ES779" s="22"/>
      <c r="ET779" s="22"/>
      <c r="EU779" s="22"/>
      <c r="EV779" s="22"/>
      <c r="EW779" s="22"/>
      <c r="EX779" s="22"/>
      <c r="EY779" s="22"/>
      <c r="EZ779" s="22"/>
      <c r="FA779" s="22"/>
      <c r="FB779" s="22"/>
      <c r="FC779" s="22"/>
      <c r="FD779" s="22"/>
      <c r="FE779" s="22"/>
      <c r="FF779" s="22"/>
      <c r="FG779" s="126"/>
      <c r="FM779" s="99"/>
    </row>
    <row r="780" spans="2:169" s="12" customFormat="1">
      <c r="B780" s="22"/>
      <c r="E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22"/>
      <c r="CQ780" s="22"/>
      <c r="CR780" s="22"/>
      <c r="CS780" s="22"/>
      <c r="CT780" s="22"/>
      <c r="CU780" s="22"/>
      <c r="CV780" s="22"/>
      <c r="CW780" s="22"/>
      <c r="CX780" s="22"/>
      <c r="CY780" s="22"/>
      <c r="CZ780" s="22"/>
      <c r="DA780" s="22"/>
      <c r="DB780" s="22"/>
      <c r="DC780" s="22"/>
      <c r="DD780" s="22"/>
      <c r="DE780" s="22"/>
      <c r="DF780" s="22"/>
      <c r="DG780" s="22"/>
      <c r="DH780" s="22"/>
      <c r="DI780" s="22"/>
      <c r="DJ780" s="22"/>
      <c r="DK780" s="22"/>
      <c r="DL780" s="22"/>
      <c r="DM780" s="22"/>
      <c r="DN780" s="22"/>
      <c r="DO780" s="22"/>
      <c r="DP780" s="22"/>
      <c r="DQ780" s="22"/>
      <c r="DR780" s="22"/>
      <c r="DS780" s="22"/>
      <c r="DT780" s="22"/>
      <c r="DU780" s="22"/>
      <c r="DV780" s="22"/>
      <c r="DW780" s="22"/>
      <c r="DX780" s="22"/>
      <c r="DY780" s="22"/>
      <c r="DZ780" s="22"/>
      <c r="EA780" s="22"/>
      <c r="EB780" s="22"/>
      <c r="EC780" s="22"/>
      <c r="ED780" s="22"/>
      <c r="EE780" s="22"/>
      <c r="EF780" s="22"/>
      <c r="EG780" s="22"/>
      <c r="EH780" s="22"/>
      <c r="EI780" s="22"/>
      <c r="EJ780" s="22"/>
      <c r="EK780" s="22"/>
      <c r="EL780" s="22"/>
      <c r="EM780" s="22"/>
      <c r="EN780" s="22"/>
      <c r="EO780" s="22"/>
      <c r="EP780" s="22"/>
      <c r="EQ780" s="22"/>
      <c r="ER780" s="22"/>
      <c r="ES780" s="22"/>
      <c r="ET780" s="22"/>
      <c r="EU780" s="22"/>
      <c r="EV780" s="22"/>
      <c r="EW780" s="22"/>
      <c r="EX780" s="22"/>
      <c r="EY780" s="22"/>
      <c r="EZ780" s="22"/>
      <c r="FA780" s="22"/>
      <c r="FB780" s="22"/>
      <c r="FC780" s="22"/>
      <c r="FD780" s="22"/>
      <c r="FE780" s="22"/>
      <c r="FF780" s="22"/>
      <c r="FG780" s="126"/>
      <c r="FM780" s="99"/>
    </row>
    <row r="781" spans="2:169" s="12" customFormat="1">
      <c r="B781" s="22"/>
      <c r="E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22"/>
      <c r="CQ781" s="22"/>
      <c r="CR781" s="22"/>
      <c r="CS781" s="22"/>
      <c r="CT781" s="22"/>
      <c r="CU781" s="22"/>
      <c r="CV781" s="22"/>
      <c r="CW781" s="22"/>
      <c r="CX781" s="22"/>
      <c r="CY781" s="22"/>
      <c r="CZ781" s="22"/>
      <c r="DA781" s="22"/>
      <c r="DB781" s="22"/>
      <c r="DC781" s="22"/>
      <c r="DD781" s="22"/>
      <c r="DE781" s="22"/>
      <c r="DF781" s="22"/>
      <c r="DG781" s="22"/>
      <c r="DH781" s="22"/>
      <c r="DI781" s="22"/>
      <c r="DJ781" s="22"/>
      <c r="DK781" s="22"/>
      <c r="DL781" s="22"/>
      <c r="DM781" s="22"/>
      <c r="DN781" s="22"/>
      <c r="DO781" s="22"/>
      <c r="DP781" s="22"/>
      <c r="DQ781" s="22"/>
      <c r="DR781" s="22"/>
      <c r="DS781" s="22"/>
      <c r="DT781" s="22"/>
      <c r="DU781" s="22"/>
      <c r="DV781" s="22"/>
      <c r="DW781" s="22"/>
      <c r="DX781" s="22"/>
      <c r="DY781" s="22"/>
      <c r="DZ781" s="22"/>
      <c r="EA781" s="22"/>
      <c r="EB781" s="22"/>
      <c r="EC781" s="22"/>
      <c r="ED781" s="22"/>
      <c r="EE781" s="22"/>
      <c r="EF781" s="22"/>
      <c r="EG781" s="22"/>
      <c r="EH781" s="22"/>
      <c r="EI781" s="22"/>
      <c r="EJ781" s="22"/>
      <c r="EK781" s="22"/>
      <c r="EL781" s="22"/>
      <c r="EM781" s="22"/>
      <c r="EN781" s="22"/>
      <c r="EO781" s="22"/>
      <c r="EP781" s="22"/>
      <c r="EQ781" s="22"/>
      <c r="ER781" s="22"/>
      <c r="ES781" s="22"/>
      <c r="ET781" s="22"/>
      <c r="EU781" s="22"/>
      <c r="EV781" s="22"/>
      <c r="EW781" s="22"/>
      <c r="EX781" s="22"/>
      <c r="EY781" s="22"/>
      <c r="EZ781" s="22"/>
      <c r="FA781" s="22"/>
      <c r="FB781" s="22"/>
      <c r="FC781" s="22"/>
      <c r="FD781" s="22"/>
      <c r="FE781" s="22"/>
      <c r="FF781" s="22"/>
      <c r="FG781" s="126"/>
      <c r="FM781" s="99"/>
    </row>
    <row r="782" spans="2:169" s="12" customFormat="1">
      <c r="B782" s="22"/>
      <c r="E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22"/>
      <c r="CQ782" s="22"/>
      <c r="CR782" s="22"/>
      <c r="CS782" s="22"/>
      <c r="CT782" s="22"/>
      <c r="CU782" s="22"/>
      <c r="CV782" s="22"/>
      <c r="CW782" s="22"/>
      <c r="CX782" s="22"/>
      <c r="CY782" s="22"/>
      <c r="CZ782" s="22"/>
      <c r="DA782" s="22"/>
      <c r="DB782" s="22"/>
      <c r="DC782" s="22"/>
      <c r="DD782" s="22"/>
      <c r="DE782" s="22"/>
      <c r="DF782" s="22"/>
      <c r="DG782" s="22"/>
      <c r="DH782" s="22"/>
      <c r="DI782" s="22"/>
      <c r="DJ782" s="22"/>
      <c r="DK782" s="22"/>
      <c r="DL782" s="22"/>
      <c r="DM782" s="22"/>
      <c r="DN782" s="22"/>
      <c r="DO782" s="22"/>
      <c r="DP782" s="22"/>
      <c r="DQ782" s="22"/>
      <c r="DR782" s="22"/>
      <c r="DS782" s="22"/>
      <c r="DT782" s="22"/>
      <c r="DU782" s="22"/>
      <c r="DV782" s="22"/>
      <c r="DW782" s="22"/>
      <c r="DX782" s="22"/>
      <c r="DY782" s="22"/>
      <c r="DZ782" s="22"/>
      <c r="EA782" s="22"/>
      <c r="EB782" s="22"/>
      <c r="EC782" s="22"/>
      <c r="ED782" s="22"/>
      <c r="EE782" s="22"/>
      <c r="EF782" s="22"/>
      <c r="EG782" s="22"/>
      <c r="EH782" s="22"/>
      <c r="EI782" s="22"/>
      <c r="EJ782" s="22"/>
      <c r="EK782" s="22"/>
      <c r="EL782" s="22"/>
      <c r="EM782" s="22"/>
      <c r="EN782" s="22"/>
      <c r="EO782" s="22"/>
      <c r="EP782" s="22"/>
      <c r="EQ782" s="22"/>
      <c r="ER782" s="22"/>
      <c r="ES782" s="22"/>
      <c r="ET782" s="22"/>
      <c r="EU782" s="22"/>
      <c r="EV782" s="22"/>
      <c r="EW782" s="22"/>
      <c r="EX782" s="22"/>
      <c r="EY782" s="22"/>
      <c r="EZ782" s="22"/>
      <c r="FA782" s="22"/>
      <c r="FB782" s="22"/>
      <c r="FC782" s="22"/>
      <c r="FD782" s="22"/>
      <c r="FE782" s="22"/>
      <c r="FF782" s="22"/>
      <c r="FG782" s="126"/>
      <c r="FM782" s="99"/>
    </row>
    <row r="783" spans="2:169" s="12" customFormat="1">
      <c r="B783" s="22"/>
      <c r="E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22"/>
      <c r="CQ783" s="22"/>
      <c r="CR783" s="22"/>
      <c r="CS783" s="22"/>
      <c r="CT783" s="22"/>
      <c r="CU783" s="22"/>
      <c r="CV783" s="22"/>
      <c r="CW783" s="22"/>
      <c r="CX783" s="22"/>
      <c r="CY783" s="22"/>
      <c r="CZ783" s="22"/>
      <c r="DA783" s="22"/>
      <c r="DB783" s="22"/>
      <c r="DC783" s="22"/>
      <c r="DD783" s="22"/>
      <c r="DE783" s="22"/>
      <c r="DF783" s="22"/>
      <c r="DG783" s="22"/>
      <c r="DH783" s="22"/>
      <c r="DI783" s="22"/>
      <c r="DJ783" s="22"/>
      <c r="DK783" s="22"/>
      <c r="DL783" s="22"/>
      <c r="DM783" s="22"/>
      <c r="DN783" s="22"/>
      <c r="DO783" s="22"/>
      <c r="DP783" s="22"/>
      <c r="DQ783" s="22"/>
      <c r="DR783" s="22"/>
      <c r="DS783" s="22"/>
      <c r="DT783" s="22"/>
      <c r="DU783" s="22"/>
      <c r="DV783" s="22"/>
      <c r="DW783" s="22"/>
      <c r="DX783" s="22"/>
      <c r="DY783" s="22"/>
      <c r="DZ783" s="22"/>
      <c r="EA783" s="22"/>
      <c r="EB783" s="22"/>
      <c r="EC783" s="22"/>
      <c r="ED783" s="22"/>
      <c r="EE783" s="22"/>
      <c r="EF783" s="22"/>
      <c r="EG783" s="22"/>
      <c r="EH783" s="22"/>
      <c r="EI783" s="22"/>
      <c r="EJ783" s="22"/>
      <c r="EK783" s="22"/>
      <c r="EL783" s="22"/>
      <c r="EM783" s="22"/>
      <c r="EN783" s="22"/>
      <c r="EO783" s="22"/>
      <c r="EP783" s="22"/>
      <c r="EQ783" s="22"/>
      <c r="ER783" s="22"/>
      <c r="ES783" s="22"/>
      <c r="ET783" s="22"/>
      <c r="EU783" s="22"/>
      <c r="EV783" s="22"/>
      <c r="EW783" s="22"/>
      <c r="EX783" s="22"/>
      <c r="EY783" s="22"/>
      <c r="EZ783" s="22"/>
      <c r="FA783" s="22"/>
      <c r="FB783" s="22"/>
      <c r="FC783" s="22"/>
      <c r="FD783" s="22"/>
      <c r="FE783" s="22"/>
      <c r="FF783" s="22"/>
      <c r="FG783" s="126"/>
      <c r="FM783" s="99"/>
    </row>
    <row r="784" spans="2:169" s="12" customFormat="1">
      <c r="B784" s="22"/>
      <c r="E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22"/>
      <c r="CQ784" s="22"/>
      <c r="CR784" s="22"/>
      <c r="CS784" s="22"/>
      <c r="CT784" s="22"/>
      <c r="CU784" s="22"/>
      <c r="CV784" s="22"/>
      <c r="CW784" s="22"/>
      <c r="CX784" s="22"/>
      <c r="CY784" s="22"/>
      <c r="CZ784" s="22"/>
      <c r="DA784" s="22"/>
      <c r="DB784" s="22"/>
      <c r="DC784" s="22"/>
      <c r="DD784" s="22"/>
      <c r="DE784" s="22"/>
      <c r="DF784" s="22"/>
      <c r="DG784" s="22"/>
      <c r="DH784" s="22"/>
      <c r="DI784" s="22"/>
      <c r="DJ784" s="22"/>
      <c r="DK784" s="22"/>
      <c r="DL784" s="22"/>
      <c r="DM784" s="22"/>
      <c r="DN784" s="22"/>
      <c r="DO784" s="22"/>
      <c r="DP784" s="22"/>
      <c r="DQ784" s="22"/>
      <c r="DR784" s="22"/>
      <c r="DS784" s="22"/>
      <c r="DT784" s="22"/>
      <c r="DU784" s="22"/>
      <c r="DV784" s="22"/>
      <c r="DW784" s="22"/>
      <c r="DX784" s="22"/>
      <c r="DY784" s="22"/>
      <c r="DZ784" s="22"/>
      <c r="EA784" s="22"/>
      <c r="EB784" s="22"/>
      <c r="EC784" s="22"/>
      <c r="ED784" s="22"/>
      <c r="EE784" s="22"/>
      <c r="EF784" s="22"/>
      <c r="EG784" s="22"/>
      <c r="EH784" s="22"/>
      <c r="EI784" s="22"/>
      <c r="EJ784" s="22"/>
      <c r="EK784" s="22"/>
      <c r="EL784" s="22"/>
      <c r="EM784" s="22"/>
      <c r="EN784" s="22"/>
      <c r="EO784" s="22"/>
      <c r="EP784" s="22"/>
      <c r="EQ784" s="22"/>
      <c r="ER784" s="22"/>
      <c r="ES784" s="22"/>
      <c r="ET784" s="22"/>
      <c r="EU784" s="22"/>
      <c r="EV784" s="22"/>
      <c r="EW784" s="22"/>
      <c r="EX784" s="22"/>
      <c r="EY784" s="22"/>
      <c r="EZ784" s="22"/>
      <c r="FA784" s="22"/>
      <c r="FB784" s="22"/>
      <c r="FC784" s="22"/>
      <c r="FD784" s="22"/>
      <c r="FE784" s="22"/>
      <c r="FF784" s="22"/>
      <c r="FG784" s="126"/>
      <c r="FM784" s="99"/>
    </row>
    <row r="785" spans="2:169" s="12" customFormat="1">
      <c r="B785" s="22"/>
      <c r="E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22"/>
      <c r="CQ785" s="22"/>
      <c r="CR785" s="22"/>
      <c r="CS785" s="22"/>
      <c r="CT785" s="22"/>
      <c r="CU785" s="22"/>
      <c r="CV785" s="22"/>
      <c r="CW785" s="22"/>
      <c r="CX785" s="22"/>
      <c r="CY785" s="22"/>
      <c r="CZ785" s="22"/>
      <c r="DA785" s="22"/>
      <c r="DB785" s="22"/>
      <c r="DC785" s="22"/>
      <c r="DD785" s="22"/>
      <c r="DE785" s="22"/>
      <c r="DF785" s="22"/>
      <c r="DG785" s="22"/>
      <c r="DH785" s="22"/>
      <c r="DI785" s="22"/>
      <c r="DJ785" s="22"/>
      <c r="DK785" s="22"/>
      <c r="DL785" s="22"/>
      <c r="DM785" s="22"/>
      <c r="DN785" s="22"/>
      <c r="DO785" s="22"/>
      <c r="DP785" s="22"/>
      <c r="DQ785" s="22"/>
      <c r="DR785" s="22"/>
      <c r="DS785" s="22"/>
      <c r="DT785" s="22"/>
      <c r="DU785" s="22"/>
      <c r="DV785" s="22"/>
      <c r="DW785" s="22"/>
      <c r="DX785" s="22"/>
      <c r="DY785" s="22"/>
      <c r="DZ785" s="22"/>
      <c r="EA785" s="22"/>
      <c r="EB785" s="22"/>
      <c r="EC785" s="22"/>
      <c r="ED785" s="22"/>
      <c r="EE785" s="22"/>
      <c r="EF785" s="22"/>
      <c r="EG785" s="22"/>
      <c r="EH785" s="22"/>
      <c r="EI785" s="22"/>
      <c r="EJ785" s="22"/>
      <c r="EK785" s="22"/>
      <c r="EL785" s="22"/>
      <c r="EM785" s="22"/>
      <c r="EN785" s="22"/>
      <c r="EO785" s="22"/>
      <c r="EP785" s="22"/>
      <c r="EQ785" s="22"/>
      <c r="ER785" s="22"/>
      <c r="ES785" s="22"/>
      <c r="ET785" s="22"/>
      <c r="EU785" s="22"/>
      <c r="EV785" s="22"/>
      <c r="EW785" s="22"/>
      <c r="EX785" s="22"/>
      <c r="EY785" s="22"/>
      <c r="EZ785" s="22"/>
      <c r="FA785" s="22"/>
      <c r="FB785" s="22"/>
      <c r="FC785" s="22"/>
      <c r="FD785" s="22"/>
      <c r="FE785" s="22"/>
      <c r="FF785" s="22"/>
      <c r="FG785" s="126"/>
      <c r="FM785" s="99"/>
    </row>
    <row r="786" spans="2:169" s="12" customFormat="1">
      <c r="B786" s="22"/>
      <c r="E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22"/>
      <c r="CQ786" s="22"/>
      <c r="CR786" s="22"/>
      <c r="CS786" s="22"/>
      <c r="CT786" s="22"/>
      <c r="CU786" s="22"/>
      <c r="CV786" s="22"/>
      <c r="CW786" s="22"/>
      <c r="CX786" s="22"/>
      <c r="CY786" s="22"/>
      <c r="CZ786" s="22"/>
      <c r="DA786" s="22"/>
      <c r="DB786" s="22"/>
      <c r="DC786" s="22"/>
      <c r="DD786" s="22"/>
      <c r="DE786" s="22"/>
      <c r="DF786" s="22"/>
      <c r="DG786" s="22"/>
      <c r="DH786" s="22"/>
      <c r="DI786" s="22"/>
      <c r="DJ786" s="22"/>
      <c r="DK786" s="22"/>
      <c r="DL786" s="22"/>
      <c r="DM786" s="22"/>
      <c r="DN786" s="22"/>
      <c r="DO786" s="22"/>
      <c r="DP786" s="22"/>
      <c r="DQ786" s="22"/>
      <c r="DR786" s="22"/>
      <c r="DS786" s="22"/>
      <c r="DT786" s="22"/>
      <c r="DU786" s="22"/>
      <c r="DV786" s="22"/>
      <c r="DW786" s="22"/>
      <c r="DX786" s="22"/>
      <c r="DY786" s="22"/>
      <c r="DZ786" s="22"/>
      <c r="EA786" s="22"/>
      <c r="EB786" s="22"/>
      <c r="EC786" s="22"/>
      <c r="ED786" s="22"/>
      <c r="EE786" s="22"/>
      <c r="EF786" s="22"/>
      <c r="EG786" s="22"/>
      <c r="EH786" s="22"/>
      <c r="EI786" s="22"/>
      <c r="EJ786" s="22"/>
      <c r="EK786" s="22"/>
      <c r="EL786" s="22"/>
      <c r="EM786" s="22"/>
      <c r="EN786" s="22"/>
      <c r="EO786" s="22"/>
      <c r="EP786" s="22"/>
      <c r="EQ786" s="22"/>
      <c r="ER786" s="22"/>
      <c r="ES786" s="22"/>
      <c r="ET786" s="22"/>
      <c r="EU786" s="22"/>
      <c r="EV786" s="22"/>
      <c r="EW786" s="22"/>
      <c r="EX786" s="22"/>
      <c r="EY786" s="22"/>
      <c r="EZ786" s="22"/>
      <c r="FA786" s="22"/>
      <c r="FB786" s="22"/>
      <c r="FC786" s="22"/>
      <c r="FD786" s="22"/>
      <c r="FE786" s="22"/>
      <c r="FF786" s="22"/>
      <c r="FG786" s="126"/>
      <c r="FM786" s="99"/>
    </row>
    <row r="787" spans="2:169" s="12" customFormat="1">
      <c r="B787" s="22"/>
      <c r="E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  <c r="DC787" s="22"/>
      <c r="DD787" s="22"/>
      <c r="DE787" s="22"/>
      <c r="DF787" s="22"/>
      <c r="DG787" s="22"/>
      <c r="DH787" s="22"/>
      <c r="DI787" s="22"/>
      <c r="DJ787" s="22"/>
      <c r="DK787" s="22"/>
      <c r="DL787" s="22"/>
      <c r="DM787" s="22"/>
      <c r="DN787" s="22"/>
      <c r="DO787" s="22"/>
      <c r="DP787" s="22"/>
      <c r="DQ787" s="22"/>
      <c r="DR787" s="22"/>
      <c r="DS787" s="22"/>
      <c r="DT787" s="22"/>
      <c r="DU787" s="22"/>
      <c r="DV787" s="22"/>
      <c r="DW787" s="22"/>
      <c r="DX787" s="22"/>
      <c r="DY787" s="22"/>
      <c r="DZ787" s="22"/>
      <c r="EA787" s="22"/>
      <c r="EB787" s="22"/>
      <c r="EC787" s="22"/>
      <c r="ED787" s="22"/>
      <c r="EE787" s="22"/>
      <c r="EF787" s="22"/>
      <c r="EG787" s="22"/>
      <c r="EH787" s="22"/>
      <c r="EI787" s="22"/>
      <c r="EJ787" s="22"/>
      <c r="EK787" s="22"/>
      <c r="EL787" s="22"/>
      <c r="EM787" s="22"/>
      <c r="EN787" s="22"/>
      <c r="EO787" s="22"/>
      <c r="EP787" s="22"/>
      <c r="EQ787" s="22"/>
      <c r="ER787" s="22"/>
      <c r="ES787" s="22"/>
      <c r="ET787" s="22"/>
      <c r="EU787" s="22"/>
      <c r="EV787" s="22"/>
      <c r="EW787" s="22"/>
      <c r="EX787" s="22"/>
      <c r="EY787" s="22"/>
      <c r="EZ787" s="22"/>
      <c r="FA787" s="22"/>
      <c r="FB787" s="22"/>
      <c r="FC787" s="22"/>
      <c r="FD787" s="22"/>
      <c r="FE787" s="22"/>
      <c r="FF787" s="22"/>
      <c r="FG787" s="126"/>
      <c r="FM787" s="99"/>
    </row>
    <row r="788" spans="2:169" s="12" customFormat="1">
      <c r="B788" s="22"/>
      <c r="E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22"/>
      <c r="CQ788" s="22"/>
      <c r="CR788" s="22"/>
      <c r="CS788" s="22"/>
      <c r="CT788" s="22"/>
      <c r="CU788" s="22"/>
      <c r="CV788" s="22"/>
      <c r="CW788" s="22"/>
      <c r="CX788" s="22"/>
      <c r="CY788" s="22"/>
      <c r="CZ788" s="22"/>
      <c r="DA788" s="22"/>
      <c r="DB788" s="22"/>
      <c r="DC788" s="22"/>
      <c r="DD788" s="22"/>
      <c r="DE788" s="22"/>
      <c r="DF788" s="22"/>
      <c r="DG788" s="22"/>
      <c r="DH788" s="22"/>
      <c r="DI788" s="22"/>
      <c r="DJ788" s="22"/>
      <c r="DK788" s="22"/>
      <c r="DL788" s="22"/>
      <c r="DM788" s="22"/>
      <c r="DN788" s="22"/>
      <c r="DO788" s="22"/>
      <c r="DP788" s="22"/>
      <c r="DQ788" s="22"/>
      <c r="DR788" s="22"/>
      <c r="DS788" s="22"/>
      <c r="DT788" s="22"/>
      <c r="DU788" s="22"/>
      <c r="DV788" s="22"/>
      <c r="DW788" s="22"/>
      <c r="DX788" s="22"/>
      <c r="DY788" s="22"/>
      <c r="DZ788" s="22"/>
      <c r="EA788" s="22"/>
      <c r="EB788" s="22"/>
      <c r="EC788" s="22"/>
      <c r="ED788" s="22"/>
      <c r="EE788" s="22"/>
      <c r="EF788" s="22"/>
      <c r="EG788" s="22"/>
      <c r="EH788" s="22"/>
      <c r="EI788" s="22"/>
      <c r="EJ788" s="22"/>
      <c r="EK788" s="22"/>
      <c r="EL788" s="22"/>
      <c r="EM788" s="22"/>
      <c r="EN788" s="22"/>
      <c r="EO788" s="22"/>
      <c r="EP788" s="22"/>
      <c r="EQ788" s="22"/>
      <c r="ER788" s="22"/>
      <c r="ES788" s="22"/>
      <c r="ET788" s="22"/>
      <c r="EU788" s="22"/>
      <c r="EV788" s="22"/>
      <c r="EW788" s="22"/>
      <c r="EX788" s="22"/>
      <c r="EY788" s="22"/>
      <c r="EZ788" s="22"/>
      <c r="FA788" s="22"/>
      <c r="FB788" s="22"/>
      <c r="FC788" s="22"/>
      <c r="FD788" s="22"/>
      <c r="FE788" s="22"/>
      <c r="FF788" s="22"/>
      <c r="FG788" s="126"/>
      <c r="FM788" s="99"/>
    </row>
    <row r="789" spans="2:169" s="12" customFormat="1">
      <c r="B789" s="22"/>
      <c r="E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22"/>
      <c r="CQ789" s="22"/>
      <c r="CR789" s="22"/>
      <c r="CS789" s="22"/>
      <c r="CT789" s="22"/>
      <c r="CU789" s="22"/>
      <c r="CV789" s="22"/>
      <c r="CW789" s="22"/>
      <c r="CX789" s="22"/>
      <c r="CY789" s="22"/>
      <c r="CZ789" s="22"/>
      <c r="DA789" s="22"/>
      <c r="DB789" s="22"/>
      <c r="DC789" s="22"/>
      <c r="DD789" s="22"/>
      <c r="DE789" s="22"/>
      <c r="DF789" s="22"/>
      <c r="DG789" s="22"/>
      <c r="DH789" s="22"/>
      <c r="DI789" s="22"/>
      <c r="DJ789" s="22"/>
      <c r="DK789" s="22"/>
      <c r="DL789" s="22"/>
      <c r="DM789" s="22"/>
      <c r="DN789" s="22"/>
      <c r="DO789" s="22"/>
      <c r="DP789" s="22"/>
      <c r="DQ789" s="22"/>
      <c r="DR789" s="22"/>
      <c r="DS789" s="22"/>
      <c r="DT789" s="22"/>
      <c r="DU789" s="22"/>
      <c r="DV789" s="22"/>
      <c r="DW789" s="22"/>
      <c r="DX789" s="22"/>
      <c r="DY789" s="22"/>
      <c r="DZ789" s="22"/>
      <c r="EA789" s="22"/>
      <c r="EB789" s="22"/>
      <c r="EC789" s="22"/>
      <c r="ED789" s="22"/>
      <c r="EE789" s="22"/>
      <c r="EF789" s="22"/>
      <c r="EG789" s="22"/>
      <c r="EH789" s="22"/>
      <c r="EI789" s="22"/>
      <c r="EJ789" s="22"/>
      <c r="EK789" s="22"/>
      <c r="EL789" s="22"/>
      <c r="EM789" s="22"/>
      <c r="EN789" s="22"/>
      <c r="EO789" s="22"/>
      <c r="EP789" s="22"/>
      <c r="EQ789" s="22"/>
      <c r="ER789" s="22"/>
      <c r="ES789" s="22"/>
      <c r="ET789" s="22"/>
      <c r="EU789" s="22"/>
      <c r="EV789" s="22"/>
      <c r="EW789" s="22"/>
      <c r="EX789" s="22"/>
      <c r="EY789" s="22"/>
      <c r="EZ789" s="22"/>
      <c r="FA789" s="22"/>
      <c r="FB789" s="22"/>
      <c r="FC789" s="22"/>
      <c r="FD789" s="22"/>
      <c r="FE789" s="22"/>
      <c r="FF789" s="22"/>
      <c r="FG789" s="126"/>
      <c r="FM789" s="99"/>
    </row>
    <row r="790" spans="2:169" s="12" customFormat="1">
      <c r="B790" s="22"/>
      <c r="E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22"/>
      <c r="CQ790" s="22"/>
      <c r="CR790" s="22"/>
      <c r="CS790" s="22"/>
      <c r="CT790" s="22"/>
      <c r="CU790" s="22"/>
      <c r="CV790" s="22"/>
      <c r="CW790" s="22"/>
      <c r="CX790" s="22"/>
      <c r="CY790" s="22"/>
      <c r="CZ790" s="22"/>
      <c r="DA790" s="22"/>
      <c r="DB790" s="22"/>
      <c r="DC790" s="22"/>
      <c r="DD790" s="22"/>
      <c r="DE790" s="22"/>
      <c r="DF790" s="22"/>
      <c r="DG790" s="22"/>
      <c r="DH790" s="22"/>
      <c r="DI790" s="22"/>
      <c r="DJ790" s="22"/>
      <c r="DK790" s="22"/>
      <c r="DL790" s="22"/>
      <c r="DM790" s="22"/>
      <c r="DN790" s="22"/>
      <c r="DO790" s="22"/>
      <c r="DP790" s="22"/>
      <c r="DQ790" s="22"/>
      <c r="DR790" s="22"/>
      <c r="DS790" s="22"/>
      <c r="DT790" s="22"/>
      <c r="DU790" s="22"/>
      <c r="DV790" s="22"/>
      <c r="DW790" s="22"/>
      <c r="DX790" s="22"/>
      <c r="DY790" s="22"/>
      <c r="DZ790" s="22"/>
      <c r="EA790" s="22"/>
      <c r="EB790" s="22"/>
      <c r="EC790" s="22"/>
      <c r="ED790" s="22"/>
      <c r="EE790" s="22"/>
      <c r="EF790" s="22"/>
      <c r="EG790" s="22"/>
      <c r="EH790" s="22"/>
      <c r="EI790" s="22"/>
      <c r="EJ790" s="22"/>
      <c r="EK790" s="22"/>
      <c r="EL790" s="22"/>
      <c r="EM790" s="22"/>
      <c r="EN790" s="22"/>
      <c r="EO790" s="22"/>
      <c r="EP790" s="22"/>
      <c r="EQ790" s="22"/>
      <c r="ER790" s="22"/>
      <c r="ES790" s="22"/>
      <c r="ET790" s="22"/>
      <c r="EU790" s="22"/>
      <c r="EV790" s="22"/>
      <c r="EW790" s="22"/>
      <c r="EX790" s="22"/>
      <c r="EY790" s="22"/>
      <c r="EZ790" s="22"/>
      <c r="FA790" s="22"/>
      <c r="FB790" s="22"/>
      <c r="FC790" s="22"/>
      <c r="FD790" s="22"/>
      <c r="FE790" s="22"/>
      <c r="FF790" s="22"/>
      <c r="FG790" s="126"/>
      <c r="FM790" s="99"/>
    </row>
    <row r="791" spans="2:169" s="12" customFormat="1">
      <c r="B791" s="22"/>
      <c r="E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22"/>
      <c r="CQ791" s="22"/>
      <c r="CR791" s="22"/>
      <c r="CS791" s="22"/>
      <c r="CT791" s="22"/>
      <c r="CU791" s="22"/>
      <c r="CV791" s="22"/>
      <c r="CW791" s="22"/>
      <c r="CX791" s="22"/>
      <c r="CY791" s="22"/>
      <c r="CZ791" s="22"/>
      <c r="DA791" s="22"/>
      <c r="DB791" s="22"/>
      <c r="DC791" s="22"/>
      <c r="DD791" s="22"/>
      <c r="DE791" s="22"/>
      <c r="DF791" s="22"/>
      <c r="DG791" s="22"/>
      <c r="DH791" s="22"/>
      <c r="DI791" s="22"/>
      <c r="DJ791" s="22"/>
      <c r="DK791" s="22"/>
      <c r="DL791" s="22"/>
      <c r="DM791" s="22"/>
      <c r="DN791" s="22"/>
      <c r="DO791" s="22"/>
      <c r="DP791" s="22"/>
      <c r="DQ791" s="22"/>
      <c r="DR791" s="22"/>
      <c r="DS791" s="22"/>
      <c r="DT791" s="22"/>
      <c r="DU791" s="22"/>
      <c r="DV791" s="22"/>
      <c r="DW791" s="22"/>
      <c r="DX791" s="22"/>
      <c r="DY791" s="22"/>
      <c r="DZ791" s="22"/>
      <c r="EA791" s="22"/>
      <c r="EB791" s="22"/>
      <c r="EC791" s="22"/>
      <c r="ED791" s="22"/>
      <c r="EE791" s="22"/>
      <c r="EF791" s="22"/>
      <c r="EG791" s="22"/>
      <c r="EH791" s="22"/>
      <c r="EI791" s="22"/>
      <c r="EJ791" s="22"/>
      <c r="EK791" s="22"/>
      <c r="EL791" s="22"/>
      <c r="EM791" s="22"/>
      <c r="EN791" s="22"/>
      <c r="EO791" s="22"/>
      <c r="EP791" s="22"/>
      <c r="EQ791" s="22"/>
      <c r="ER791" s="22"/>
      <c r="ES791" s="22"/>
      <c r="ET791" s="22"/>
      <c r="EU791" s="22"/>
      <c r="EV791" s="22"/>
      <c r="EW791" s="22"/>
      <c r="EX791" s="22"/>
      <c r="EY791" s="22"/>
      <c r="EZ791" s="22"/>
      <c r="FA791" s="22"/>
      <c r="FB791" s="22"/>
      <c r="FC791" s="22"/>
      <c r="FD791" s="22"/>
      <c r="FE791" s="22"/>
      <c r="FF791" s="22"/>
      <c r="FG791" s="126"/>
      <c r="FM791" s="99"/>
    </row>
    <row r="792" spans="2:169" s="12" customFormat="1">
      <c r="B792" s="22"/>
      <c r="E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22"/>
      <c r="CQ792" s="22"/>
      <c r="CR792" s="22"/>
      <c r="CS792" s="22"/>
      <c r="CT792" s="22"/>
      <c r="CU792" s="22"/>
      <c r="CV792" s="22"/>
      <c r="CW792" s="22"/>
      <c r="CX792" s="22"/>
      <c r="CY792" s="22"/>
      <c r="CZ792" s="22"/>
      <c r="DA792" s="22"/>
      <c r="DB792" s="22"/>
      <c r="DC792" s="22"/>
      <c r="DD792" s="22"/>
      <c r="DE792" s="22"/>
      <c r="DF792" s="22"/>
      <c r="DG792" s="22"/>
      <c r="DH792" s="22"/>
      <c r="DI792" s="22"/>
      <c r="DJ792" s="22"/>
      <c r="DK792" s="22"/>
      <c r="DL792" s="22"/>
      <c r="DM792" s="22"/>
      <c r="DN792" s="22"/>
      <c r="DO792" s="22"/>
      <c r="DP792" s="22"/>
      <c r="DQ792" s="22"/>
      <c r="DR792" s="22"/>
      <c r="DS792" s="22"/>
      <c r="DT792" s="22"/>
      <c r="DU792" s="22"/>
      <c r="DV792" s="22"/>
      <c r="DW792" s="22"/>
      <c r="DX792" s="22"/>
      <c r="DY792" s="22"/>
      <c r="DZ792" s="22"/>
      <c r="EA792" s="22"/>
      <c r="EB792" s="22"/>
      <c r="EC792" s="22"/>
      <c r="ED792" s="22"/>
      <c r="EE792" s="22"/>
      <c r="EF792" s="22"/>
      <c r="EG792" s="22"/>
      <c r="EH792" s="22"/>
      <c r="EI792" s="22"/>
      <c r="EJ792" s="22"/>
      <c r="EK792" s="22"/>
      <c r="EL792" s="22"/>
      <c r="EM792" s="22"/>
      <c r="EN792" s="22"/>
      <c r="EO792" s="22"/>
      <c r="EP792" s="22"/>
      <c r="EQ792" s="22"/>
      <c r="ER792" s="22"/>
      <c r="ES792" s="22"/>
      <c r="ET792" s="22"/>
      <c r="EU792" s="22"/>
      <c r="EV792" s="22"/>
      <c r="EW792" s="22"/>
      <c r="EX792" s="22"/>
      <c r="EY792" s="22"/>
      <c r="EZ792" s="22"/>
      <c r="FA792" s="22"/>
      <c r="FB792" s="22"/>
      <c r="FC792" s="22"/>
      <c r="FD792" s="22"/>
      <c r="FE792" s="22"/>
      <c r="FF792" s="22"/>
      <c r="FG792" s="126"/>
      <c r="FM792" s="99"/>
    </row>
    <row r="793" spans="2:169" s="12" customFormat="1">
      <c r="B793" s="22"/>
      <c r="E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22"/>
      <c r="CQ793" s="22"/>
      <c r="CR793" s="22"/>
      <c r="CS793" s="22"/>
      <c r="CT793" s="22"/>
      <c r="CU793" s="22"/>
      <c r="CV793" s="22"/>
      <c r="CW793" s="22"/>
      <c r="CX793" s="22"/>
      <c r="CY793" s="22"/>
      <c r="CZ793" s="22"/>
      <c r="DA793" s="22"/>
      <c r="DB793" s="22"/>
      <c r="DC793" s="22"/>
      <c r="DD793" s="22"/>
      <c r="DE793" s="22"/>
      <c r="DF793" s="22"/>
      <c r="DG793" s="22"/>
      <c r="DH793" s="22"/>
      <c r="DI793" s="22"/>
      <c r="DJ793" s="22"/>
      <c r="DK793" s="22"/>
      <c r="DL793" s="22"/>
      <c r="DM793" s="22"/>
      <c r="DN793" s="22"/>
      <c r="DO793" s="22"/>
      <c r="DP793" s="22"/>
      <c r="DQ793" s="22"/>
      <c r="DR793" s="22"/>
      <c r="DS793" s="22"/>
      <c r="DT793" s="22"/>
      <c r="DU793" s="22"/>
      <c r="DV793" s="22"/>
      <c r="DW793" s="22"/>
      <c r="DX793" s="22"/>
      <c r="DY793" s="22"/>
      <c r="DZ793" s="22"/>
      <c r="EA793" s="22"/>
      <c r="EB793" s="22"/>
      <c r="EC793" s="22"/>
      <c r="ED793" s="22"/>
      <c r="EE793" s="22"/>
      <c r="EF793" s="22"/>
      <c r="EG793" s="22"/>
      <c r="EH793" s="22"/>
      <c r="EI793" s="22"/>
      <c r="EJ793" s="22"/>
      <c r="EK793" s="22"/>
      <c r="EL793" s="22"/>
      <c r="EM793" s="22"/>
      <c r="EN793" s="22"/>
      <c r="EO793" s="22"/>
      <c r="EP793" s="22"/>
      <c r="EQ793" s="22"/>
      <c r="ER793" s="22"/>
      <c r="ES793" s="22"/>
      <c r="ET793" s="22"/>
      <c r="EU793" s="22"/>
      <c r="EV793" s="22"/>
      <c r="EW793" s="22"/>
      <c r="EX793" s="22"/>
      <c r="EY793" s="22"/>
      <c r="EZ793" s="22"/>
      <c r="FA793" s="22"/>
      <c r="FB793" s="22"/>
      <c r="FC793" s="22"/>
      <c r="FD793" s="22"/>
      <c r="FE793" s="22"/>
      <c r="FF793" s="22"/>
      <c r="FG793" s="126"/>
      <c r="FM793" s="99"/>
    </row>
    <row r="794" spans="2:169" s="12" customFormat="1">
      <c r="B794" s="22"/>
      <c r="E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22"/>
      <c r="CQ794" s="22"/>
      <c r="CR794" s="22"/>
      <c r="CS794" s="22"/>
      <c r="CT794" s="22"/>
      <c r="CU794" s="22"/>
      <c r="CV794" s="22"/>
      <c r="CW794" s="22"/>
      <c r="CX794" s="22"/>
      <c r="CY794" s="22"/>
      <c r="CZ794" s="22"/>
      <c r="DA794" s="22"/>
      <c r="DB794" s="22"/>
      <c r="DC794" s="22"/>
      <c r="DD794" s="22"/>
      <c r="DE794" s="22"/>
      <c r="DF794" s="22"/>
      <c r="DG794" s="22"/>
      <c r="DH794" s="22"/>
      <c r="DI794" s="22"/>
      <c r="DJ794" s="22"/>
      <c r="DK794" s="22"/>
      <c r="DL794" s="22"/>
      <c r="DM794" s="22"/>
      <c r="DN794" s="22"/>
      <c r="DO794" s="22"/>
      <c r="DP794" s="22"/>
      <c r="DQ794" s="22"/>
      <c r="DR794" s="22"/>
      <c r="DS794" s="22"/>
      <c r="DT794" s="22"/>
      <c r="DU794" s="22"/>
      <c r="DV794" s="22"/>
      <c r="DW794" s="22"/>
      <c r="DX794" s="22"/>
      <c r="DY794" s="22"/>
      <c r="DZ794" s="22"/>
      <c r="EA794" s="22"/>
      <c r="EB794" s="22"/>
      <c r="EC794" s="22"/>
      <c r="ED794" s="22"/>
      <c r="EE794" s="22"/>
      <c r="EF794" s="22"/>
      <c r="EG794" s="22"/>
      <c r="EH794" s="22"/>
      <c r="EI794" s="22"/>
      <c r="EJ794" s="22"/>
      <c r="EK794" s="22"/>
      <c r="EL794" s="22"/>
      <c r="EM794" s="22"/>
      <c r="EN794" s="22"/>
      <c r="EO794" s="22"/>
      <c r="EP794" s="22"/>
      <c r="EQ794" s="22"/>
      <c r="ER794" s="22"/>
      <c r="ES794" s="22"/>
      <c r="ET794" s="22"/>
      <c r="EU794" s="22"/>
      <c r="EV794" s="22"/>
      <c r="EW794" s="22"/>
      <c r="EX794" s="22"/>
      <c r="EY794" s="22"/>
      <c r="EZ794" s="22"/>
      <c r="FA794" s="22"/>
      <c r="FB794" s="22"/>
      <c r="FC794" s="22"/>
      <c r="FD794" s="22"/>
      <c r="FE794" s="22"/>
      <c r="FF794" s="22"/>
      <c r="FG794" s="126"/>
      <c r="FM794" s="99"/>
    </row>
    <row r="795" spans="2:169" s="12" customFormat="1">
      <c r="B795" s="22"/>
      <c r="E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22"/>
      <c r="CQ795" s="22"/>
      <c r="CR795" s="22"/>
      <c r="CS795" s="22"/>
      <c r="CT795" s="22"/>
      <c r="CU795" s="22"/>
      <c r="CV795" s="22"/>
      <c r="CW795" s="22"/>
      <c r="CX795" s="22"/>
      <c r="CY795" s="22"/>
      <c r="CZ795" s="22"/>
      <c r="DA795" s="22"/>
      <c r="DB795" s="22"/>
      <c r="DC795" s="22"/>
      <c r="DD795" s="22"/>
      <c r="DE795" s="22"/>
      <c r="DF795" s="22"/>
      <c r="DG795" s="22"/>
      <c r="DH795" s="22"/>
      <c r="DI795" s="22"/>
      <c r="DJ795" s="22"/>
      <c r="DK795" s="22"/>
      <c r="DL795" s="22"/>
      <c r="DM795" s="22"/>
      <c r="DN795" s="22"/>
      <c r="DO795" s="22"/>
      <c r="DP795" s="22"/>
      <c r="DQ795" s="22"/>
      <c r="DR795" s="22"/>
      <c r="DS795" s="22"/>
      <c r="DT795" s="22"/>
      <c r="DU795" s="22"/>
      <c r="DV795" s="22"/>
      <c r="DW795" s="22"/>
      <c r="DX795" s="22"/>
      <c r="DY795" s="22"/>
      <c r="DZ795" s="22"/>
      <c r="EA795" s="22"/>
      <c r="EB795" s="22"/>
      <c r="EC795" s="22"/>
      <c r="ED795" s="22"/>
      <c r="EE795" s="22"/>
      <c r="EF795" s="22"/>
      <c r="EG795" s="22"/>
      <c r="EH795" s="22"/>
      <c r="EI795" s="22"/>
      <c r="EJ795" s="22"/>
      <c r="EK795" s="22"/>
      <c r="EL795" s="22"/>
      <c r="EM795" s="22"/>
      <c r="EN795" s="22"/>
      <c r="EO795" s="22"/>
      <c r="EP795" s="22"/>
      <c r="EQ795" s="22"/>
      <c r="ER795" s="22"/>
      <c r="ES795" s="22"/>
      <c r="ET795" s="22"/>
      <c r="EU795" s="22"/>
      <c r="EV795" s="22"/>
      <c r="EW795" s="22"/>
      <c r="EX795" s="22"/>
      <c r="EY795" s="22"/>
      <c r="EZ795" s="22"/>
      <c r="FA795" s="22"/>
      <c r="FB795" s="22"/>
      <c r="FC795" s="22"/>
      <c r="FD795" s="22"/>
      <c r="FE795" s="22"/>
      <c r="FF795" s="22"/>
      <c r="FG795" s="126"/>
      <c r="FM795" s="99"/>
    </row>
    <row r="796" spans="2:169" s="12" customFormat="1">
      <c r="B796" s="22"/>
      <c r="E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22"/>
      <c r="CQ796" s="22"/>
      <c r="CR796" s="22"/>
      <c r="CS796" s="22"/>
      <c r="CT796" s="22"/>
      <c r="CU796" s="22"/>
      <c r="CV796" s="22"/>
      <c r="CW796" s="22"/>
      <c r="CX796" s="22"/>
      <c r="CY796" s="22"/>
      <c r="CZ796" s="22"/>
      <c r="DA796" s="22"/>
      <c r="DB796" s="22"/>
      <c r="DC796" s="22"/>
      <c r="DD796" s="22"/>
      <c r="DE796" s="22"/>
      <c r="DF796" s="22"/>
      <c r="DG796" s="22"/>
      <c r="DH796" s="22"/>
      <c r="DI796" s="22"/>
      <c r="DJ796" s="22"/>
      <c r="DK796" s="22"/>
      <c r="DL796" s="22"/>
      <c r="DM796" s="22"/>
      <c r="DN796" s="22"/>
      <c r="DO796" s="22"/>
      <c r="DP796" s="22"/>
      <c r="DQ796" s="22"/>
      <c r="DR796" s="22"/>
      <c r="DS796" s="22"/>
      <c r="DT796" s="22"/>
      <c r="DU796" s="22"/>
      <c r="DV796" s="22"/>
      <c r="DW796" s="22"/>
      <c r="DX796" s="22"/>
      <c r="DY796" s="22"/>
      <c r="DZ796" s="22"/>
      <c r="EA796" s="22"/>
      <c r="EB796" s="22"/>
      <c r="EC796" s="22"/>
      <c r="ED796" s="22"/>
      <c r="EE796" s="22"/>
      <c r="EF796" s="22"/>
      <c r="EG796" s="22"/>
      <c r="EH796" s="22"/>
      <c r="EI796" s="22"/>
      <c r="EJ796" s="22"/>
      <c r="EK796" s="22"/>
      <c r="EL796" s="22"/>
      <c r="EM796" s="22"/>
      <c r="EN796" s="22"/>
      <c r="EO796" s="22"/>
      <c r="EP796" s="22"/>
      <c r="EQ796" s="22"/>
      <c r="ER796" s="22"/>
      <c r="ES796" s="22"/>
      <c r="ET796" s="22"/>
      <c r="EU796" s="22"/>
      <c r="EV796" s="22"/>
      <c r="EW796" s="22"/>
      <c r="EX796" s="22"/>
      <c r="EY796" s="22"/>
      <c r="EZ796" s="22"/>
      <c r="FA796" s="22"/>
      <c r="FB796" s="22"/>
      <c r="FC796" s="22"/>
      <c r="FD796" s="22"/>
      <c r="FE796" s="22"/>
      <c r="FF796" s="22"/>
      <c r="FG796" s="126"/>
      <c r="FM796" s="99"/>
    </row>
    <row r="797" spans="2:169" s="12" customFormat="1">
      <c r="B797" s="22"/>
      <c r="E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22"/>
      <c r="CQ797" s="22"/>
      <c r="CR797" s="22"/>
      <c r="CS797" s="22"/>
      <c r="CT797" s="22"/>
      <c r="CU797" s="22"/>
      <c r="CV797" s="22"/>
      <c r="CW797" s="22"/>
      <c r="CX797" s="22"/>
      <c r="CY797" s="22"/>
      <c r="CZ797" s="22"/>
      <c r="DA797" s="22"/>
      <c r="DB797" s="22"/>
      <c r="DC797" s="22"/>
      <c r="DD797" s="22"/>
      <c r="DE797" s="22"/>
      <c r="DF797" s="22"/>
      <c r="DG797" s="22"/>
      <c r="DH797" s="22"/>
      <c r="DI797" s="22"/>
      <c r="DJ797" s="22"/>
      <c r="DK797" s="22"/>
      <c r="DL797" s="22"/>
      <c r="DM797" s="22"/>
      <c r="DN797" s="22"/>
      <c r="DO797" s="22"/>
      <c r="DP797" s="22"/>
      <c r="DQ797" s="22"/>
      <c r="DR797" s="22"/>
      <c r="DS797" s="22"/>
      <c r="DT797" s="22"/>
      <c r="DU797" s="22"/>
      <c r="DV797" s="22"/>
      <c r="DW797" s="22"/>
      <c r="DX797" s="22"/>
      <c r="DY797" s="22"/>
      <c r="DZ797" s="22"/>
      <c r="EA797" s="22"/>
      <c r="EB797" s="22"/>
      <c r="EC797" s="22"/>
      <c r="ED797" s="22"/>
      <c r="EE797" s="22"/>
      <c r="EF797" s="22"/>
      <c r="EG797" s="22"/>
      <c r="EH797" s="22"/>
      <c r="EI797" s="22"/>
      <c r="EJ797" s="22"/>
      <c r="EK797" s="22"/>
      <c r="EL797" s="22"/>
      <c r="EM797" s="22"/>
      <c r="EN797" s="22"/>
      <c r="EO797" s="22"/>
      <c r="EP797" s="22"/>
      <c r="EQ797" s="22"/>
      <c r="ER797" s="22"/>
      <c r="ES797" s="22"/>
      <c r="ET797" s="22"/>
      <c r="EU797" s="22"/>
      <c r="EV797" s="22"/>
      <c r="EW797" s="22"/>
      <c r="EX797" s="22"/>
      <c r="EY797" s="22"/>
      <c r="EZ797" s="22"/>
      <c r="FA797" s="22"/>
      <c r="FB797" s="22"/>
      <c r="FC797" s="22"/>
      <c r="FD797" s="22"/>
      <c r="FE797" s="22"/>
      <c r="FF797" s="22"/>
      <c r="FG797" s="126"/>
      <c r="FM797" s="99"/>
    </row>
    <row r="798" spans="2:169" s="12" customFormat="1">
      <c r="B798" s="22"/>
      <c r="E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22"/>
      <c r="CQ798" s="22"/>
      <c r="CR798" s="22"/>
      <c r="CS798" s="22"/>
      <c r="CT798" s="22"/>
      <c r="CU798" s="22"/>
      <c r="CV798" s="22"/>
      <c r="CW798" s="22"/>
      <c r="CX798" s="22"/>
      <c r="CY798" s="22"/>
      <c r="CZ798" s="22"/>
      <c r="DA798" s="22"/>
      <c r="DB798" s="22"/>
      <c r="DC798" s="22"/>
      <c r="DD798" s="22"/>
      <c r="DE798" s="22"/>
      <c r="DF798" s="22"/>
      <c r="DG798" s="22"/>
      <c r="DH798" s="22"/>
      <c r="DI798" s="22"/>
      <c r="DJ798" s="22"/>
      <c r="DK798" s="22"/>
      <c r="DL798" s="22"/>
      <c r="DM798" s="22"/>
      <c r="DN798" s="22"/>
      <c r="DO798" s="22"/>
      <c r="DP798" s="22"/>
      <c r="DQ798" s="22"/>
      <c r="DR798" s="22"/>
      <c r="DS798" s="22"/>
      <c r="DT798" s="22"/>
      <c r="DU798" s="22"/>
      <c r="DV798" s="22"/>
      <c r="DW798" s="22"/>
      <c r="DX798" s="22"/>
      <c r="DY798" s="22"/>
      <c r="DZ798" s="22"/>
      <c r="EA798" s="22"/>
      <c r="EB798" s="22"/>
      <c r="EC798" s="22"/>
      <c r="ED798" s="22"/>
      <c r="EE798" s="22"/>
      <c r="EF798" s="22"/>
      <c r="EG798" s="22"/>
      <c r="EH798" s="22"/>
      <c r="EI798" s="22"/>
      <c r="EJ798" s="22"/>
      <c r="EK798" s="22"/>
      <c r="EL798" s="22"/>
      <c r="EM798" s="22"/>
      <c r="EN798" s="22"/>
      <c r="EO798" s="22"/>
      <c r="EP798" s="22"/>
      <c r="EQ798" s="22"/>
      <c r="ER798" s="22"/>
      <c r="ES798" s="22"/>
      <c r="ET798" s="22"/>
      <c r="EU798" s="22"/>
      <c r="EV798" s="22"/>
      <c r="EW798" s="22"/>
      <c r="EX798" s="22"/>
      <c r="EY798" s="22"/>
      <c r="EZ798" s="22"/>
      <c r="FA798" s="22"/>
      <c r="FB798" s="22"/>
      <c r="FC798" s="22"/>
      <c r="FD798" s="22"/>
      <c r="FE798" s="22"/>
      <c r="FF798" s="22"/>
      <c r="FG798" s="126"/>
      <c r="FM798" s="99"/>
    </row>
    <row r="799" spans="2:169" s="12" customFormat="1">
      <c r="B799" s="22"/>
      <c r="E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22"/>
      <c r="CQ799" s="22"/>
      <c r="CR799" s="22"/>
      <c r="CS799" s="22"/>
      <c r="CT799" s="22"/>
      <c r="CU799" s="22"/>
      <c r="CV799" s="22"/>
      <c r="CW799" s="22"/>
      <c r="CX799" s="22"/>
      <c r="CY799" s="22"/>
      <c r="CZ799" s="22"/>
      <c r="DA799" s="22"/>
      <c r="DB799" s="22"/>
      <c r="DC799" s="22"/>
      <c r="DD799" s="22"/>
      <c r="DE799" s="22"/>
      <c r="DF799" s="22"/>
      <c r="DG799" s="22"/>
      <c r="DH799" s="22"/>
      <c r="DI799" s="22"/>
      <c r="DJ799" s="22"/>
      <c r="DK799" s="22"/>
      <c r="DL799" s="22"/>
      <c r="DM799" s="22"/>
      <c r="DN799" s="22"/>
      <c r="DO799" s="22"/>
      <c r="DP799" s="22"/>
      <c r="DQ799" s="22"/>
      <c r="DR799" s="22"/>
      <c r="DS799" s="22"/>
      <c r="DT799" s="22"/>
      <c r="DU799" s="22"/>
      <c r="DV799" s="22"/>
      <c r="DW799" s="22"/>
      <c r="DX799" s="22"/>
      <c r="DY799" s="22"/>
      <c r="DZ799" s="22"/>
      <c r="EA799" s="22"/>
      <c r="EB799" s="22"/>
      <c r="EC799" s="22"/>
      <c r="ED799" s="22"/>
      <c r="EE799" s="22"/>
      <c r="EF799" s="22"/>
      <c r="EG799" s="22"/>
      <c r="EH799" s="22"/>
      <c r="EI799" s="22"/>
      <c r="EJ799" s="22"/>
      <c r="EK799" s="22"/>
      <c r="EL799" s="22"/>
      <c r="EM799" s="22"/>
      <c r="EN799" s="22"/>
      <c r="EO799" s="22"/>
      <c r="EP799" s="22"/>
      <c r="EQ799" s="22"/>
      <c r="ER799" s="22"/>
      <c r="ES799" s="22"/>
      <c r="ET799" s="22"/>
      <c r="EU799" s="22"/>
      <c r="EV799" s="22"/>
      <c r="EW799" s="22"/>
      <c r="EX799" s="22"/>
      <c r="EY799" s="22"/>
      <c r="EZ799" s="22"/>
      <c r="FA799" s="22"/>
      <c r="FB799" s="22"/>
      <c r="FC799" s="22"/>
      <c r="FD799" s="22"/>
      <c r="FE799" s="22"/>
      <c r="FF799" s="22"/>
      <c r="FG799" s="126"/>
      <c r="FM799" s="99"/>
    </row>
    <row r="800" spans="2:169" s="12" customFormat="1">
      <c r="B800" s="22"/>
      <c r="E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22"/>
      <c r="CQ800" s="22"/>
      <c r="CR800" s="22"/>
      <c r="CS800" s="22"/>
      <c r="CT800" s="22"/>
      <c r="CU800" s="22"/>
      <c r="CV800" s="22"/>
      <c r="CW800" s="22"/>
      <c r="CX800" s="22"/>
      <c r="CY800" s="22"/>
      <c r="CZ800" s="22"/>
      <c r="DA800" s="22"/>
      <c r="DB800" s="22"/>
      <c r="DC800" s="22"/>
      <c r="DD800" s="22"/>
      <c r="DE800" s="22"/>
      <c r="DF800" s="22"/>
      <c r="DG800" s="22"/>
      <c r="DH800" s="22"/>
      <c r="DI800" s="22"/>
      <c r="DJ800" s="22"/>
      <c r="DK800" s="22"/>
      <c r="DL800" s="22"/>
      <c r="DM800" s="22"/>
      <c r="DN800" s="22"/>
      <c r="DO800" s="22"/>
      <c r="DP800" s="22"/>
      <c r="DQ800" s="22"/>
      <c r="DR800" s="22"/>
      <c r="DS800" s="22"/>
      <c r="DT800" s="22"/>
      <c r="DU800" s="22"/>
      <c r="DV800" s="22"/>
      <c r="DW800" s="22"/>
      <c r="DX800" s="22"/>
      <c r="DY800" s="22"/>
      <c r="DZ800" s="22"/>
      <c r="EA800" s="22"/>
      <c r="EB800" s="22"/>
      <c r="EC800" s="22"/>
      <c r="ED800" s="22"/>
      <c r="EE800" s="22"/>
      <c r="EF800" s="22"/>
      <c r="EG800" s="22"/>
      <c r="EH800" s="22"/>
      <c r="EI800" s="22"/>
      <c r="EJ800" s="22"/>
      <c r="EK800" s="22"/>
      <c r="EL800" s="22"/>
      <c r="EM800" s="22"/>
      <c r="EN800" s="22"/>
      <c r="EO800" s="22"/>
      <c r="EP800" s="22"/>
      <c r="EQ800" s="22"/>
      <c r="ER800" s="22"/>
      <c r="ES800" s="22"/>
      <c r="ET800" s="22"/>
      <c r="EU800" s="22"/>
      <c r="EV800" s="22"/>
      <c r="EW800" s="22"/>
      <c r="EX800" s="22"/>
      <c r="EY800" s="22"/>
      <c r="EZ800" s="22"/>
      <c r="FA800" s="22"/>
      <c r="FB800" s="22"/>
      <c r="FC800" s="22"/>
      <c r="FD800" s="22"/>
      <c r="FE800" s="22"/>
      <c r="FF800" s="22"/>
      <c r="FG800" s="126"/>
      <c r="FM800" s="99"/>
    </row>
    <row r="801" spans="2:169" s="12" customFormat="1">
      <c r="B801" s="22"/>
      <c r="E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22"/>
      <c r="CQ801" s="22"/>
      <c r="CR801" s="22"/>
      <c r="CS801" s="22"/>
      <c r="CT801" s="22"/>
      <c r="CU801" s="22"/>
      <c r="CV801" s="22"/>
      <c r="CW801" s="22"/>
      <c r="CX801" s="22"/>
      <c r="CY801" s="22"/>
      <c r="CZ801" s="22"/>
      <c r="DA801" s="22"/>
      <c r="DB801" s="22"/>
      <c r="DC801" s="22"/>
      <c r="DD801" s="22"/>
      <c r="DE801" s="22"/>
      <c r="DF801" s="22"/>
      <c r="DG801" s="22"/>
      <c r="DH801" s="22"/>
      <c r="DI801" s="22"/>
      <c r="DJ801" s="22"/>
      <c r="DK801" s="22"/>
      <c r="DL801" s="22"/>
      <c r="DM801" s="22"/>
      <c r="DN801" s="22"/>
      <c r="DO801" s="22"/>
      <c r="DP801" s="22"/>
      <c r="DQ801" s="22"/>
      <c r="DR801" s="22"/>
      <c r="DS801" s="22"/>
      <c r="DT801" s="22"/>
      <c r="DU801" s="22"/>
      <c r="DV801" s="22"/>
      <c r="DW801" s="22"/>
      <c r="DX801" s="22"/>
      <c r="DY801" s="22"/>
      <c r="DZ801" s="22"/>
      <c r="EA801" s="22"/>
      <c r="EB801" s="22"/>
      <c r="EC801" s="22"/>
      <c r="ED801" s="22"/>
      <c r="EE801" s="22"/>
      <c r="EF801" s="22"/>
      <c r="EG801" s="22"/>
      <c r="EH801" s="22"/>
      <c r="EI801" s="22"/>
      <c r="EJ801" s="22"/>
      <c r="EK801" s="22"/>
      <c r="EL801" s="22"/>
      <c r="EM801" s="22"/>
      <c r="EN801" s="22"/>
      <c r="EO801" s="22"/>
      <c r="EP801" s="22"/>
      <c r="EQ801" s="22"/>
      <c r="ER801" s="22"/>
      <c r="ES801" s="22"/>
      <c r="ET801" s="22"/>
      <c r="EU801" s="22"/>
      <c r="EV801" s="22"/>
      <c r="EW801" s="22"/>
      <c r="EX801" s="22"/>
      <c r="EY801" s="22"/>
      <c r="EZ801" s="22"/>
      <c r="FA801" s="22"/>
      <c r="FB801" s="22"/>
      <c r="FC801" s="22"/>
      <c r="FD801" s="22"/>
      <c r="FE801" s="22"/>
      <c r="FF801" s="22"/>
      <c r="FG801" s="126"/>
      <c r="FM801" s="99"/>
    </row>
    <row r="802" spans="2:169" s="12" customFormat="1">
      <c r="B802" s="22"/>
      <c r="E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22"/>
      <c r="CQ802" s="22"/>
      <c r="CR802" s="22"/>
      <c r="CS802" s="22"/>
      <c r="CT802" s="22"/>
      <c r="CU802" s="22"/>
      <c r="CV802" s="22"/>
      <c r="CW802" s="22"/>
      <c r="CX802" s="22"/>
      <c r="CY802" s="22"/>
      <c r="CZ802" s="22"/>
      <c r="DA802" s="22"/>
      <c r="DB802" s="22"/>
      <c r="DC802" s="22"/>
      <c r="DD802" s="22"/>
      <c r="DE802" s="22"/>
      <c r="DF802" s="22"/>
      <c r="DG802" s="22"/>
      <c r="DH802" s="22"/>
      <c r="DI802" s="22"/>
      <c r="DJ802" s="22"/>
      <c r="DK802" s="22"/>
      <c r="DL802" s="22"/>
      <c r="DM802" s="22"/>
      <c r="DN802" s="22"/>
      <c r="DO802" s="22"/>
      <c r="DP802" s="22"/>
      <c r="DQ802" s="22"/>
      <c r="DR802" s="22"/>
      <c r="DS802" s="22"/>
      <c r="DT802" s="22"/>
      <c r="DU802" s="22"/>
      <c r="DV802" s="22"/>
      <c r="DW802" s="22"/>
      <c r="DX802" s="22"/>
      <c r="DY802" s="22"/>
      <c r="DZ802" s="22"/>
      <c r="EA802" s="22"/>
      <c r="EB802" s="22"/>
      <c r="EC802" s="22"/>
      <c r="ED802" s="22"/>
      <c r="EE802" s="22"/>
      <c r="EF802" s="22"/>
      <c r="EG802" s="22"/>
      <c r="EH802" s="22"/>
      <c r="EI802" s="22"/>
      <c r="EJ802" s="22"/>
      <c r="EK802" s="22"/>
      <c r="EL802" s="22"/>
      <c r="EM802" s="22"/>
      <c r="EN802" s="22"/>
      <c r="EO802" s="22"/>
      <c r="EP802" s="22"/>
      <c r="EQ802" s="22"/>
      <c r="ER802" s="22"/>
      <c r="ES802" s="22"/>
      <c r="ET802" s="22"/>
      <c r="EU802" s="22"/>
      <c r="EV802" s="22"/>
      <c r="EW802" s="22"/>
      <c r="EX802" s="22"/>
      <c r="EY802" s="22"/>
      <c r="EZ802" s="22"/>
      <c r="FA802" s="22"/>
      <c r="FB802" s="22"/>
      <c r="FC802" s="22"/>
      <c r="FD802" s="22"/>
      <c r="FE802" s="22"/>
      <c r="FF802" s="22"/>
      <c r="FG802" s="126"/>
      <c r="FM802" s="99"/>
    </row>
    <row r="803" spans="2:169" s="12" customFormat="1">
      <c r="B803" s="22"/>
      <c r="E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22"/>
      <c r="CQ803" s="22"/>
      <c r="CR803" s="22"/>
      <c r="CS803" s="22"/>
      <c r="CT803" s="22"/>
      <c r="CU803" s="22"/>
      <c r="CV803" s="22"/>
      <c r="CW803" s="22"/>
      <c r="CX803" s="22"/>
      <c r="CY803" s="22"/>
      <c r="CZ803" s="22"/>
      <c r="DA803" s="22"/>
      <c r="DB803" s="22"/>
      <c r="DC803" s="22"/>
      <c r="DD803" s="22"/>
      <c r="DE803" s="22"/>
      <c r="DF803" s="22"/>
      <c r="DG803" s="22"/>
      <c r="DH803" s="22"/>
      <c r="DI803" s="22"/>
      <c r="DJ803" s="22"/>
      <c r="DK803" s="22"/>
      <c r="DL803" s="22"/>
      <c r="DM803" s="22"/>
      <c r="DN803" s="22"/>
      <c r="DO803" s="22"/>
      <c r="DP803" s="22"/>
      <c r="DQ803" s="22"/>
      <c r="DR803" s="22"/>
      <c r="DS803" s="22"/>
      <c r="DT803" s="22"/>
      <c r="DU803" s="22"/>
      <c r="DV803" s="22"/>
      <c r="DW803" s="22"/>
      <c r="DX803" s="22"/>
      <c r="DY803" s="22"/>
      <c r="DZ803" s="22"/>
      <c r="EA803" s="22"/>
      <c r="EB803" s="22"/>
      <c r="EC803" s="22"/>
      <c r="ED803" s="22"/>
      <c r="EE803" s="22"/>
      <c r="EF803" s="22"/>
      <c r="EG803" s="22"/>
      <c r="EH803" s="22"/>
      <c r="EI803" s="22"/>
      <c r="EJ803" s="22"/>
      <c r="EK803" s="22"/>
      <c r="EL803" s="22"/>
      <c r="EM803" s="22"/>
      <c r="EN803" s="22"/>
      <c r="EO803" s="22"/>
      <c r="EP803" s="22"/>
      <c r="EQ803" s="22"/>
      <c r="ER803" s="22"/>
      <c r="ES803" s="22"/>
      <c r="ET803" s="22"/>
      <c r="EU803" s="22"/>
      <c r="EV803" s="22"/>
      <c r="EW803" s="22"/>
      <c r="EX803" s="22"/>
      <c r="EY803" s="22"/>
      <c r="EZ803" s="22"/>
      <c r="FA803" s="22"/>
      <c r="FB803" s="22"/>
      <c r="FC803" s="22"/>
      <c r="FD803" s="22"/>
      <c r="FE803" s="22"/>
      <c r="FF803" s="22"/>
      <c r="FG803" s="126"/>
      <c r="FM803" s="99"/>
    </row>
    <row r="804" spans="2:169" s="12" customFormat="1">
      <c r="B804" s="22"/>
      <c r="E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22"/>
      <c r="CQ804" s="22"/>
      <c r="CR804" s="22"/>
      <c r="CS804" s="22"/>
      <c r="CT804" s="22"/>
      <c r="CU804" s="22"/>
      <c r="CV804" s="22"/>
      <c r="CW804" s="22"/>
      <c r="CX804" s="22"/>
      <c r="CY804" s="22"/>
      <c r="CZ804" s="22"/>
      <c r="DA804" s="22"/>
      <c r="DB804" s="22"/>
      <c r="DC804" s="22"/>
      <c r="DD804" s="22"/>
      <c r="DE804" s="22"/>
      <c r="DF804" s="22"/>
      <c r="DG804" s="22"/>
      <c r="DH804" s="22"/>
      <c r="DI804" s="22"/>
      <c r="DJ804" s="22"/>
      <c r="DK804" s="22"/>
      <c r="DL804" s="22"/>
      <c r="DM804" s="22"/>
      <c r="DN804" s="22"/>
      <c r="DO804" s="22"/>
      <c r="DP804" s="22"/>
      <c r="DQ804" s="22"/>
      <c r="DR804" s="22"/>
      <c r="DS804" s="22"/>
      <c r="DT804" s="22"/>
      <c r="DU804" s="22"/>
      <c r="DV804" s="22"/>
      <c r="DW804" s="22"/>
      <c r="DX804" s="22"/>
      <c r="DY804" s="22"/>
      <c r="DZ804" s="22"/>
      <c r="EA804" s="22"/>
      <c r="EB804" s="22"/>
      <c r="EC804" s="22"/>
      <c r="ED804" s="22"/>
      <c r="EE804" s="22"/>
      <c r="EF804" s="22"/>
      <c r="EG804" s="22"/>
      <c r="EH804" s="22"/>
      <c r="EI804" s="22"/>
      <c r="EJ804" s="22"/>
      <c r="EK804" s="22"/>
      <c r="EL804" s="22"/>
      <c r="EM804" s="22"/>
      <c r="EN804" s="22"/>
      <c r="EO804" s="22"/>
      <c r="EP804" s="22"/>
      <c r="EQ804" s="22"/>
      <c r="ER804" s="22"/>
      <c r="ES804" s="22"/>
      <c r="ET804" s="22"/>
      <c r="EU804" s="22"/>
      <c r="EV804" s="22"/>
      <c r="EW804" s="22"/>
      <c r="EX804" s="22"/>
      <c r="EY804" s="22"/>
      <c r="EZ804" s="22"/>
      <c r="FA804" s="22"/>
      <c r="FB804" s="22"/>
      <c r="FC804" s="22"/>
      <c r="FD804" s="22"/>
      <c r="FE804" s="22"/>
      <c r="FF804" s="22"/>
      <c r="FG804" s="126"/>
      <c r="FM804" s="99"/>
    </row>
    <row r="805" spans="2:169" s="12" customFormat="1">
      <c r="B805" s="22"/>
      <c r="E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22"/>
      <c r="CQ805" s="22"/>
      <c r="CR805" s="22"/>
      <c r="CS805" s="22"/>
      <c r="CT805" s="22"/>
      <c r="CU805" s="22"/>
      <c r="CV805" s="22"/>
      <c r="CW805" s="22"/>
      <c r="CX805" s="22"/>
      <c r="CY805" s="22"/>
      <c r="CZ805" s="22"/>
      <c r="DA805" s="22"/>
      <c r="DB805" s="22"/>
      <c r="DC805" s="22"/>
      <c r="DD805" s="22"/>
      <c r="DE805" s="22"/>
      <c r="DF805" s="22"/>
      <c r="DG805" s="22"/>
      <c r="DH805" s="22"/>
      <c r="DI805" s="22"/>
      <c r="DJ805" s="22"/>
      <c r="DK805" s="22"/>
      <c r="DL805" s="22"/>
      <c r="DM805" s="22"/>
      <c r="DN805" s="22"/>
      <c r="DO805" s="22"/>
      <c r="DP805" s="22"/>
      <c r="DQ805" s="22"/>
      <c r="DR805" s="22"/>
      <c r="DS805" s="22"/>
      <c r="DT805" s="22"/>
      <c r="DU805" s="22"/>
      <c r="DV805" s="22"/>
      <c r="DW805" s="22"/>
      <c r="DX805" s="22"/>
      <c r="DY805" s="22"/>
      <c r="DZ805" s="22"/>
      <c r="EA805" s="22"/>
      <c r="EB805" s="22"/>
      <c r="EC805" s="22"/>
      <c r="ED805" s="22"/>
      <c r="EE805" s="22"/>
      <c r="EF805" s="22"/>
      <c r="EG805" s="22"/>
      <c r="EH805" s="22"/>
      <c r="EI805" s="22"/>
      <c r="EJ805" s="22"/>
      <c r="EK805" s="22"/>
      <c r="EL805" s="22"/>
      <c r="EM805" s="22"/>
      <c r="EN805" s="22"/>
      <c r="EO805" s="22"/>
      <c r="EP805" s="22"/>
      <c r="EQ805" s="22"/>
      <c r="ER805" s="22"/>
      <c r="ES805" s="22"/>
      <c r="ET805" s="22"/>
      <c r="EU805" s="22"/>
      <c r="EV805" s="22"/>
      <c r="EW805" s="22"/>
      <c r="EX805" s="22"/>
      <c r="EY805" s="22"/>
      <c r="EZ805" s="22"/>
      <c r="FA805" s="22"/>
      <c r="FB805" s="22"/>
      <c r="FC805" s="22"/>
      <c r="FD805" s="22"/>
      <c r="FE805" s="22"/>
      <c r="FF805" s="22"/>
      <c r="FG805" s="126"/>
      <c r="FM805" s="99"/>
    </row>
    <row r="806" spans="2:169" s="12" customFormat="1">
      <c r="B806" s="22"/>
      <c r="E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22"/>
      <c r="CQ806" s="22"/>
      <c r="CR806" s="22"/>
      <c r="CS806" s="22"/>
      <c r="CT806" s="22"/>
      <c r="CU806" s="22"/>
      <c r="CV806" s="22"/>
      <c r="CW806" s="22"/>
      <c r="CX806" s="22"/>
      <c r="CY806" s="22"/>
      <c r="CZ806" s="22"/>
      <c r="DA806" s="22"/>
      <c r="DB806" s="22"/>
      <c r="DC806" s="22"/>
      <c r="DD806" s="22"/>
      <c r="DE806" s="22"/>
      <c r="DF806" s="22"/>
      <c r="DG806" s="22"/>
      <c r="DH806" s="22"/>
      <c r="DI806" s="22"/>
      <c r="DJ806" s="22"/>
      <c r="DK806" s="22"/>
      <c r="DL806" s="22"/>
      <c r="DM806" s="22"/>
      <c r="DN806" s="22"/>
      <c r="DO806" s="22"/>
      <c r="DP806" s="22"/>
      <c r="DQ806" s="22"/>
      <c r="DR806" s="22"/>
      <c r="DS806" s="22"/>
      <c r="DT806" s="22"/>
      <c r="DU806" s="22"/>
      <c r="DV806" s="22"/>
      <c r="DW806" s="22"/>
      <c r="DX806" s="22"/>
      <c r="DY806" s="22"/>
      <c r="DZ806" s="22"/>
      <c r="EA806" s="22"/>
      <c r="EB806" s="22"/>
      <c r="EC806" s="22"/>
      <c r="ED806" s="22"/>
      <c r="EE806" s="22"/>
      <c r="EF806" s="22"/>
      <c r="EG806" s="22"/>
      <c r="EH806" s="22"/>
      <c r="EI806" s="22"/>
      <c r="EJ806" s="22"/>
      <c r="EK806" s="22"/>
      <c r="EL806" s="22"/>
      <c r="EM806" s="22"/>
      <c r="EN806" s="22"/>
      <c r="EO806" s="22"/>
      <c r="EP806" s="22"/>
      <c r="EQ806" s="22"/>
      <c r="ER806" s="22"/>
      <c r="ES806" s="22"/>
      <c r="ET806" s="22"/>
      <c r="EU806" s="22"/>
      <c r="EV806" s="22"/>
      <c r="EW806" s="22"/>
      <c r="EX806" s="22"/>
      <c r="EY806" s="22"/>
      <c r="EZ806" s="22"/>
      <c r="FA806" s="22"/>
      <c r="FB806" s="22"/>
      <c r="FC806" s="22"/>
      <c r="FD806" s="22"/>
      <c r="FE806" s="22"/>
      <c r="FF806" s="22"/>
      <c r="FG806" s="126"/>
      <c r="FM806" s="99"/>
    </row>
    <row r="807" spans="2:169" s="12" customFormat="1">
      <c r="B807" s="22"/>
      <c r="E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  <c r="DC807" s="22"/>
      <c r="DD807" s="22"/>
      <c r="DE807" s="22"/>
      <c r="DF807" s="22"/>
      <c r="DG807" s="22"/>
      <c r="DH807" s="22"/>
      <c r="DI807" s="22"/>
      <c r="DJ807" s="22"/>
      <c r="DK807" s="22"/>
      <c r="DL807" s="22"/>
      <c r="DM807" s="22"/>
      <c r="DN807" s="22"/>
      <c r="DO807" s="22"/>
      <c r="DP807" s="22"/>
      <c r="DQ807" s="22"/>
      <c r="DR807" s="22"/>
      <c r="DS807" s="22"/>
      <c r="DT807" s="22"/>
      <c r="DU807" s="22"/>
      <c r="DV807" s="22"/>
      <c r="DW807" s="22"/>
      <c r="DX807" s="22"/>
      <c r="DY807" s="22"/>
      <c r="DZ807" s="22"/>
      <c r="EA807" s="22"/>
      <c r="EB807" s="22"/>
      <c r="EC807" s="22"/>
      <c r="ED807" s="22"/>
      <c r="EE807" s="22"/>
      <c r="EF807" s="22"/>
      <c r="EG807" s="22"/>
      <c r="EH807" s="22"/>
      <c r="EI807" s="22"/>
      <c r="EJ807" s="22"/>
      <c r="EK807" s="22"/>
      <c r="EL807" s="22"/>
      <c r="EM807" s="22"/>
      <c r="EN807" s="22"/>
      <c r="EO807" s="22"/>
      <c r="EP807" s="22"/>
      <c r="EQ807" s="22"/>
      <c r="ER807" s="22"/>
      <c r="ES807" s="22"/>
      <c r="ET807" s="22"/>
      <c r="EU807" s="22"/>
      <c r="EV807" s="22"/>
      <c r="EW807" s="22"/>
      <c r="EX807" s="22"/>
      <c r="EY807" s="22"/>
      <c r="EZ807" s="22"/>
      <c r="FA807" s="22"/>
      <c r="FB807" s="22"/>
      <c r="FC807" s="22"/>
      <c r="FD807" s="22"/>
      <c r="FE807" s="22"/>
      <c r="FF807" s="22"/>
      <c r="FG807" s="126"/>
      <c r="FM807" s="99"/>
    </row>
    <row r="808" spans="2:169" s="12" customFormat="1">
      <c r="B808" s="22"/>
      <c r="E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  <c r="DC808" s="22"/>
      <c r="DD808" s="22"/>
      <c r="DE808" s="22"/>
      <c r="DF808" s="22"/>
      <c r="DG808" s="22"/>
      <c r="DH808" s="22"/>
      <c r="DI808" s="22"/>
      <c r="DJ808" s="22"/>
      <c r="DK808" s="22"/>
      <c r="DL808" s="22"/>
      <c r="DM808" s="22"/>
      <c r="DN808" s="22"/>
      <c r="DO808" s="22"/>
      <c r="DP808" s="22"/>
      <c r="DQ808" s="22"/>
      <c r="DR808" s="22"/>
      <c r="DS808" s="22"/>
      <c r="DT808" s="22"/>
      <c r="DU808" s="22"/>
      <c r="DV808" s="22"/>
      <c r="DW808" s="22"/>
      <c r="DX808" s="22"/>
      <c r="DY808" s="22"/>
      <c r="DZ808" s="22"/>
      <c r="EA808" s="22"/>
      <c r="EB808" s="22"/>
      <c r="EC808" s="22"/>
      <c r="ED808" s="22"/>
      <c r="EE808" s="22"/>
      <c r="EF808" s="22"/>
      <c r="EG808" s="22"/>
      <c r="EH808" s="22"/>
      <c r="EI808" s="22"/>
      <c r="EJ808" s="22"/>
      <c r="EK808" s="22"/>
      <c r="EL808" s="22"/>
      <c r="EM808" s="22"/>
      <c r="EN808" s="22"/>
      <c r="EO808" s="22"/>
      <c r="EP808" s="22"/>
      <c r="EQ808" s="22"/>
      <c r="ER808" s="22"/>
      <c r="ES808" s="22"/>
      <c r="ET808" s="22"/>
      <c r="EU808" s="22"/>
      <c r="EV808" s="22"/>
      <c r="EW808" s="22"/>
      <c r="EX808" s="22"/>
      <c r="EY808" s="22"/>
      <c r="EZ808" s="22"/>
      <c r="FA808" s="22"/>
      <c r="FB808" s="22"/>
      <c r="FC808" s="22"/>
      <c r="FD808" s="22"/>
      <c r="FE808" s="22"/>
      <c r="FF808" s="22"/>
      <c r="FG808" s="126"/>
      <c r="FM808" s="99"/>
    </row>
    <row r="809" spans="2:169" s="12" customFormat="1">
      <c r="B809" s="22"/>
      <c r="E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22"/>
      <c r="CQ809" s="22"/>
      <c r="CR809" s="22"/>
      <c r="CS809" s="22"/>
      <c r="CT809" s="22"/>
      <c r="CU809" s="22"/>
      <c r="CV809" s="22"/>
      <c r="CW809" s="22"/>
      <c r="CX809" s="22"/>
      <c r="CY809" s="22"/>
      <c r="CZ809" s="22"/>
      <c r="DA809" s="22"/>
      <c r="DB809" s="22"/>
      <c r="DC809" s="22"/>
      <c r="DD809" s="22"/>
      <c r="DE809" s="22"/>
      <c r="DF809" s="22"/>
      <c r="DG809" s="22"/>
      <c r="DH809" s="22"/>
      <c r="DI809" s="22"/>
      <c r="DJ809" s="22"/>
      <c r="DK809" s="22"/>
      <c r="DL809" s="22"/>
      <c r="DM809" s="22"/>
      <c r="DN809" s="22"/>
      <c r="DO809" s="22"/>
      <c r="DP809" s="22"/>
      <c r="DQ809" s="22"/>
      <c r="DR809" s="22"/>
      <c r="DS809" s="22"/>
      <c r="DT809" s="22"/>
      <c r="DU809" s="22"/>
      <c r="DV809" s="22"/>
      <c r="DW809" s="22"/>
      <c r="DX809" s="22"/>
      <c r="DY809" s="22"/>
      <c r="DZ809" s="22"/>
      <c r="EA809" s="22"/>
      <c r="EB809" s="22"/>
      <c r="EC809" s="22"/>
      <c r="ED809" s="22"/>
      <c r="EE809" s="22"/>
      <c r="EF809" s="22"/>
      <c r="EG809" s="22"/>
      <c r="EH809" s="22"/>
      <c r="EI809" s="22"/>
      <c r="EJ809" s="22"/>
      <c r="EK809" s="22"/>
      <c r="EL809" s="22"/>
      <c r="EM809" s="22"/>
      <c r="EN809" s="22"/>
      <c r="EO809" s="22"/>
      <c r="EP809" s="22"/>
      <c r="EQ809" s="22"/>
      <c r="ER809" s="22"/>
      <c r="ES809" s="22"/>
      <c r="ET809" s="22"/>
      <c r="EU809" s="22"/>
      <c r="EV809" s="22"/>
      <c r="EW809" s="22"/>
      <c r="EX809" s="22"/>
      <c r="EY809" s="22"/>
      <c r="EZ809" s="22"/>
      <c r="FA809" s="22"/>
      <c r="FB809" s="22"/>
      <c r="FC809" s="22"/>
      <c r="FD809" s="22"/>
      <c r="FE809" s="22"/>
      <c r="FF809" s="22"/>
      <c r="FG809" s="126"/>
      <c r="FM809" s="99"/>
    </row>
    <row r="810" spans="2:169" s="12" customFormat="1">
      <c r="B810" s="22"/>
      <c r="E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  <c r="DC810" s="22"/>
      <c r="DD810" s="22"/>
      <c r="DE810" s="22"/>
      <c r="DF810" s="22"/>
      <c r="DG810" s="22"/>
      <c r="DH810" s="22"/>
      <c r="DI810" s="22"/>
      <c r="DJ810" s="22"/>
      <c r="DK810" s="22"/>
      <c r="DL810" s="22"/>
      <c r="DM810" s="22"/>
      <c r="DN810" s="22"/>
      <c r="DO810" s="22"/>
      <c r="DP810" s="22"/>
      <c r="DQ810" s="22"/>
      <c r="DR810" s="22"/>
      <c r="DS810" s="22"/>
      <c r="DT810" s="22"/>
      <c r="DU810" s="22"/>
      <c r="DV810" s="22"/>
      <c r="DW810" s="22"/>
      <c r="DX810" s="22"/>
      <c r="DY810" s="22"/>
      <c r="DZ810" s="22"/>
      <c r="EA810" s="22"/>
      <c r="EB810" s="22"/>
      <c r="EC810" s="22"/>
      <c r="ED810" s="22"/>
      <c r="EE810" s="22"/>
      <c r="EF810" s="22"/>
      <c r="EG810" s="22"/>
      <c r="EH810" s="22"/>
      <c r="EI810" s="22"/>
      <c r="EJ810" s="22"/>
      <c r="EK810" s="22"/>
      <c r="EL810" s="22"/>
      <c r="EM810" s="22"/>
      <c r="EN810" s="22"/>
      <c r="EO810" s="22"/>
      <c r="EP810" s="22"/>
      <c r="EQ810" s="22"/>
      <c r="ER810" s="22"/>
      <c r="ES810" s="22"/>
      <c r="ET810" s="22"/>
      <c r="EU810" s="22"/>
      <c r="EV810" s="22"/>
      <c r="EW810" s="22"/>
      <c r="EX810" s="22"/>
      <c r="EY810" s="22"/>
      <c r="EZ810" s="22"/>
      <c r="FA810" s="22"/>
      <c r="FB810" s="22"/>
      <c r="FC810" s="22"/>
      <c r="FD810" s="22"/>
      <c r="FE810" s="22"/>
      <c r="FF810" s="22"/>
      <c r="FG810" s="126"/>
      <c r="FM810" s="99"/>
    </row>
    <row r="811" spans="2:169" s="12" customFormat="1">
      <c r="B811" s="22"/>
      <c r="E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  <c r="DC811" s="22"/>
      <c r="DD811" s="22"/>
      <c r="DE811" s="22"/>
      <c r="DF811" s="22"/>
      <c r="DG811" s="22"/>
      <c r="DH811" s="22"/>
      <c r="DI811" s="22"/>
      <c r="DJ811" s="22"/>
      <c r="DK811" s="22"/>
      <c r="DL811" s="22"/>
      <c r="DM811" s="22"/>
      <c r="DN811" s="22"/>
      <c r="DO811" s="22"/>
      <c r="DP811" s="22"/>
      <c r="DQ811" s="22"/>
      <c r="DR811" s="22"/>
      <c r="DS811" s="22"/>
      <c r="DT811" s="22"/>
      <c r="DU811" s="22"/>
      <c r="DV811" s="22"/>
      <c r="DW811" s="22"/>
      <c r="DX811" s="22"/>
      <c r="DY811" s="22"/>
      <c r="DZ811" s="22"/>
      <c r="EA811" s="22"/>
      <c r="EB811" s="22"/>
      <c r="EC811" s="22"/>
      <c r="ED811" s="22"/>
      <c r="EE811" s="22"/>
      <c r="EF811" s="22"/>
      <c r="EG811" s="22"/>
      <c r="EH811" s="22"/>
      <c r="EI811" s="22"/>
      <c r="EJ811" s="22"/>
      <c r="EK811" s="22"/>
      <c r="EL811" s="22"/>
      <c r="EM811" s="22"/>
      <c r="EN811" s="22"/>
      <c r="EO811" s="22"/>
      <c r="EP811" s="22"/>
      <c r="EQ811" s="22"/>
      <c r="ER811" s="22"/>
      <c r="ES811" s="22"/>
      <c r="ET811" s="22"/>
      <c r="EU811" s="22"/>
      <c r="EV811" s="22"/>
      <c r="EW811" s="22"/>
      <c r="EX811" s="22"/>
      <c r="EY811" s="22"/>
      <c r="EZ811" s="22"/>
      <c r="FA811" s="22"/>
      <c r="FB811" s="22"/>
      <c r="FC811" s="22"/>
      <c r="FD811" s="22"/>
      <c r="FE811" s="22"/>
      <c r="FF811" s="22"/>
      <c r="FG811" s="126"/>
      <c r="FM811" s="99"/>
    </row>
    <row r="812" spans="2:169" s="12" customFormat="1">
      <c r="B812" s="22"/>
      <c r="E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22"/>
      <c r="CQ812" s="22"/>
      <c r="CR812" s="22"/>
      <c r="CS812" s="22"/>
      <c r="CT812" s="22"/>
      <c r="CU812" s="22"/>
      <c r="CV812" s="22"/>
      <c r="CW812" s="22"/>
      <c r="CX812" s="22"/>
      <c r="CY812" s="22"/>
      <c r="CZ812" s="22"/>
      <c r="DA812" s="22"/>
      <c r="DB812" s="22"/>
      <c r="DC812" s="22"/>
      <c r="DD812" s="22"/>
      <c r="DE812" s="22"/>
      <c r="DF812" s="22"/>
      <c r="DG812" s="22"/>
      <c r="DH812" s="22"/>
      <c r="DI812" s="22"/>
      <c r="DJ812" s="22"/>
      <c r="DK812" s="22"/>
      <c r="DL812" s="22"/>
      <c r="DM812" s="22"/>
      <c r="DN812" s="22"/>
      <c r="DO812" s="22"/>
      <c r="DP812" s="22"/>
      <c r="DQ812" s="22"/>
      <c r="DR812" s="22"/>
      <c r="DS812" s="22"/>
      <c r="DT812" s="22"/>
      <c r="DU812" s="22"/>
      <c r="DV812" s="22"/>
      <c r="DW812" s="22"/>
      <c r="DX812" s="22"/>
      <c r="DY812" s="22"/>
      <c r="DZ812" s="22"/>
      <c r="EA812" s="22"/>
      <c r="EB812" s="22"/>
      <c r="EC812" s="22"/>
      <c r="ED812" s="22"/>
      <c r="EE812" s="22"/>
      <c r="EF812" s="22"/>
      <c r="EG812" s="22"/>
      <c r="EH812" s="22"/>
      <c r="EI812" s="22"/>
      <c r="EJ812" s="22"/>
      <c r="EK812" s="22"/>
      <c r="EL812" s="22"/>
      <c r="EM812" s="22"/>
      <c r="EN812" s="22"/>
      <c r="EO812" s="22"/>
      <c r="EP812" s="22"/>
      <c r="EQ812" s="22"/>
      <c r="ER812" s="22"/>
      <c r="ES812" s="22"/>
      <c r="ET812" s="22"/>
      <c r="EU812" s="22"/>
      <c r="EV812" s="22"/>
      <c r="EW812" s="22"/>
      <c r="EX812" s="22"/>
      <c r="EY812" s="22"/>
      <c r="EZ812" s="22"/>
      <c r="FA812" s="22"/>
      <c r="FB812" s="22"/>
      <c r="FC812" s="22"/>
      <c r="FD812" s="22"/>
      <c r="FE812" s="22"/>
      <c r="FF812" s="22"/>
      <c r="FG812" s="126"/>
      <c r="FM812" s="99"/>
    </row>
    <row r="813" spans="2:169" s="12" customFormat="1">
      <c r="B813" s="22"/>
      <c r="E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22"/>
      <c r="CQ813" s="22"/>
      <c r="CR813" s="22"/>
      <c r="CS813" s="22"/>
      <c r="CT813" s="22"/>
      <c r="CU813" s="22"/>
      <c r="CV813" s="22"/>
      <c r="CW813" s="22"/>
      <c r="CX813" s="22"/>
      <c r="CY813" s="22"/>
      <c r="CZ813" s="22"/>
      <c r="DA813" s="22"/>
      <c r="DB813" s="22"/>
      <c r="DC813" s="22"/>
      <c r="DD813" s="22"/>
      <c r="DE813" s="22"/>
      <c r="DF813" s="22"/>
      <c r="DG813" s="22"/>
      <c r="DH813" s="22"/>
      <c r="DI813" s="22"/>
      <c r="DJ813" s="22"/>
      <c r="DK813" s="22"/>
      <c r="DL813" s="22"/>
      <c r="DM813" s="22"/>
      <c r="DN813" s="22"/>
      <c r="DO813" s="22"/>
      <c r="DP813" s="22"/>
      <c r="DQ813" s="22"/>
      <c r="DR813" s="22"/>
      <c r="DS813" s="22"/>
      <c r="DT813" s="22"/>
      <c r="DU813" s="22"/>
      <c r="DV813" s="22"/>
      <c r="DW813" s="22"/>
      <c r="DX813" s="22"/>
      <c r="DY813" s="22"/>
      <c r="DZ813" s="22"/>
      <c r="EA813" s="22"/>
      <c r="EB813" s="22"/>
      <c r="EC813" s="22"/>
      <c r="ED813" s="22"/>
      <c r="EE813" s="22"/>
      <c r="EF813" s="22"/>
      <c r="EG813" s="22"/>
      <c r="EH813" s="22"/>
      <c r="EI813" s="22"/>
      <c r="EJ813" s="22"/>
      <c r="EK813" s="22"/>
      <c r="EL813" s="22"/>
      <c r="EM813" s="22"/>
      <c r="EN813" s="22"/>
      <c r="EO813" s="22"/>
      <c r="EP813" s="22"/>
      <c r="EQ813" s="22"/>
      <c r="ER813" s="22"/>
      <c r="ES813" s="22"/>
      <c r="ET813" s="22"/>
      <c r="EU813" s="22"/>
      <c r="EV813" s="22"/>
      <c r="EW813" s="22"/>
      <c r="EX813" s="22"/>
      <c r="EY813" s="22"/>
      <c r="EZ813" s="22"/>
      <c r="FA813" s="22"/>
      <c r="FB813" s="22"/>
      <c r="FC813" s="22"/>
      <c r="FD813" s="22"/>
      <c r="FE813" s="22"/>
      <c r="FF813" s="22"/>
      <c r="FG813" s="126"/>
      <c r="FM813" s="99"/>
    </row>
    <row r="814" spans="2:169" s="12" customFormat="1">
      <c r="B814" s="22"/>
      <c r="E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22"/>
      <c r="CQ814" s="22"/>
      <c r="CR814" s="22"/>
      <c r="CS814" s="22"/>
      <c r="CT814" s="22"/>
      <c r="CU814" s="22"/>
      <c r="CV814" s="22"/>
      <c r="CW814" s="22"/>
      <c r="CX814" s="22"/>
      <c r="CY814" s="22"/>
      <c r="CZ814" s="22"/>
      <c r="DA814" s="22"/>
      <c r="DB814" s="22"/>
      <c r="DC814" s="22"/>
      <c r="DD814" s="22"/>
      <c r="DE814" s="22"/>
      <c r="DF814" s="22"/>
      <c r="DG814" s="22"/>
      <c r="DH814" s="22"/>
      <c r="DI814" s="22"/>
      <c r="DJ814" s="22"/>
      <c r="DK814" s="22"/>
      <c r="DL814" s="22"/>
      <c r="DM814" s="22"/>
      <c r="DN814" s="22"/>
      <c r="DO814" s="22"/>
      <c r="DP814" s="22"/>
      <c r="DQ814" s="22"/>
      <c r="DR814" s="22"/>
      <c r="DS814" s="22"/>
      <c r="DT814" s="22"/>
      <c r="DU814" s="22"/>
      <c r="DV814" s="22"/>
      <c r="DW814" s="22"/>
      <c r="DX814" s="22"/>
      <c r="DY814" s="22"/>
      <c r="DZ814" s="22"/>
      <c r="EA814" s="22"/>
      <c r="EB814" s="22"/>
      <c r="EC814" s="22"/>
      <c r="ED814" s="22"/>
      <c r="EE814" s="22"/>
      <c r="EF814" s="22"/>
      <c r="EG814" s="22"/>
      <c r="EH814" s="22"/>
      <c r="EI814" s="22"/>
      <c r="EJ814" s="22"/>
      <c r="EK814" s="22"/>
      <c r="EL814" s="22"/>
      <c r="EM814" s="22"/>
      <c r="EN814" s="22"/>
      <c r="EO814" s="22"/>
      <c r="EP814" s="22"/>
      <c r="EQ814" s="22"/>
      <c r="ER814" s="22"/>
      <c r="ES814" s="22"/>
      <c r="ET814" s="22"/>
      <c r="EU814" s="22"/>
      <c r="EV814" s="22"/>
      <c r="EW814" s="22"/>
      <c r="EX814" s="22"/>
      <c r="EY814" s="22"/>
      <c r="EZ814" s="22"/>
      <c r="FA814" s="22"/>
      <c r="FB814" s="22"/>
      <c r="FC814" s="22"/>
      <c r="FD814" s="22"/>
      <c r="FE814" s="22"/>
      <c r="FF814" s="22"/>
      <c r="FG814" s="126"/>
      <c r="FM814" s="99"/>
    </row>
    <row r="815" spans="2:169" s="12" customFormat="1">
      <c r="B815" s="22"/>
      <c r="E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22"/>
      <c r="CQ815" s="22"/>
      <c r="CR815" s="22"/>
      <c r="CS815" s="22"/>
      <c r="CT815" s="22"/>
      <c r="CU815" s="22"/>
      <c r="CV815" s="22"/>
      <c r="CW815" s="22"/>
      <c r="CX815" s="22"/>
      <c r="CY815" s="22"/>
      <c r="CZ815" s="22"/>
      <c r="DA815" s="22"/>
      <c r="DB815" s="22"/>
      <c r="DC815" s="22"/>
      <c r="DD815" s="22"/>
      <c r="DE815" s="22"/>
      <c r="DF815" s="22"/>
      <c r="DG815" s="22"/>
      <c r="DH815" s="22"/>
      <c r="DI815" s="22"/>
      <c r="DJ815" s="22"/>
      <c r="DK815" s="22"/>
      <c r="DL815" s="22"/>
      <c r="DM815" s="22"/>
      <c r="DN815" s="22"/>
      <c r="DO815" s="22"/>
      <c r="DP815" s="22"/>
      <c r="DQ815" s="22"/>
      <c r="DR815" s="22"/>
      <c r="DS815" s="22"/>
      <c r="DT815" s="22"/>
      <c r="DU815" s="22"/>
      <c r="DV815" s="22"/>
      <c r="DW815" s="22"/>
      <c r="DX815" s="22"/>
      <c r="DY815" s="22"/>
      <c r="DZ815" s="22"/>
      <c r="EA815" s="22"/>
      <c r="EB815" s="22"/>
      <c r="EC815" s="22"/>
      <c r="ED815" s="22"/>
      <c r="EE815" s="22"/>
      <c r="EF815" s="22"/>
      <c r="EG815" s="22"/>
      <c r="EH815" s="22"/>
      <c r="EI815" s="22"/>
      <c r="EJ815" s="22"/>
      <c r="EK815" s="22"/>
      <c r="EL815" s="22"/>
      <c r="EM815" s="22"/>
      <c r="EN815" s="22"/>
      <c r="EO815" s="22"/>
      <c r="EP815" s="22"/>
      <c r="EQ815" s="22"/>
      <c r="ER815" s="22"/>
      <c r="ES815" s="22"/>
      <c r="ET815" s="22"/>
      <c r="EU815" s="22"/>
      <c r="EV815" s="22"/>
      <c r="EW815" s="22"/>
      <c r="EX815" s="22"/>
      <c r="EY815" s="22"/>
      <c r="EZ815" s="22"/>
      <c r="FA815" s="22"/>
      <c r="FB815" s="22"/>
      <c r="FC815" s="22"/>
      <c r="FD815" s="22"/>
      <c r="FE815" s="22"/>
      <c r="FF815" s="22"/>
      <c r="FG815" s="126"/>
      <c r="FM815" s="99"/>
    </row>
    <row r="816" spans="2:169" s="12" customFormat="1">
      <c r="B816" s="22"/>
      <c r="E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22"/>
      <c r="CQ816" s="22"/>
      <c r="CR816" s="22"/>
      <c r="CS816" s="22"/>
      <c r="CT816" s="22"/>
      <c r="CU816" s="22"/>
      <c r="CV816" s="22"/>
      <c r="CW816" s="22"/>
      <c r="CX816" s="22"/>
      <c r="CY816" s="22"/>
      <c r="CZ816" s="22"/>
      <c r="DA816" s="22"/>
      <c r="DB816" s="22"/>
      <c r="DC816" s="22"/>
      <c r="DD816" s="22"/>
      <c r="DE816" s="22"/>
      <c r="DF816" s="22"/>
      <c r="DG816" s="22"/>
      <c r="DH816" s="22"/>
      <c r="DI816" s="22"/>
      <c r="DJ816" s="22"/>
      <c r="DK816" s="22"/>
      <c r="DL816" s="22"/>
      <c r="DM816" s="22"/>
      <c r="DN816" s="22"/>
      <c r="DO816" s="22"/>
      <c r="DP816" s="22"/>
      <c r="DQ816" s="22"/>
      <c r="DR816" s="22"/>
      <c r="DS816" s="22"/>
      <c r="DT816" s="22"/>
      <c r="DU816" s="22"/>
      <c r="DV816" s="22"/>
      <c r="DW816" s="22"/>
      <c r="DX816" s="22"/>
      <c r="DY816" s="22"/>
      <c r="DZ816" s="22"/>
      <c r="EA816" s="22"/>
      <c r="EB816" s="22"/>
      <c r="EC816" s="22"/>
      <c r="ED816" s="22"/>
      <c r="EE816" s="22"/>
      <c r="EF816" s="22"/>
      <c r="EG816" s="22"/>
      <c r="EH816" s="22"/>
      <c r="EI816" s="22"/>
      <c r="EJ816" s="22"/>
      <c r="EK816" s="22"/>
      <c r="EL816" s="22"/>
      <c r="EM816" s="22"/>
      <c r="EN816" s="22"/>
      <c r="EO816" s="22"/>
      <c r="EP816" s="22"/>
      <c r="EQ816" s="22"/>
      <c r="ER816" s="22"/>
      <c r="ES816" s="22"/>
      <c r="ET816" s="22"/>
      <c r="EU816" s="22"/>
      <c r="EV816" s="22"/>
      <c r="EW816" s="22"/>
      <c r="EX816" s="22"/>
      <c r="EY816" s="22"/>
      <c r="EZ816" s="22"/>
      <c r="FA816" s="22"/>
      <c r="FB816" s="22"/>
      <c r="FC816" s="22"/>
      <c r="FD816" s="22"/>
      <c r="FE816" s="22"/>
      <c r="FF816" s="22"/>
      <c r="FG816" s="126"/>
      <c r="FM816" s="99"/>
    </row>
    <row r="817" spans="2:169" s="12" customFormat="1">
      <c r="B817" s="22"/>
      <c r="E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22"/>
      <c r="CQ817" s="22"/>
      <c r="CR817" s="22"/>
      <c r="CS817" s="22"/>
      <c r="CT817" s="22"/>
      <c r="CU817" s="22"/>
      <c r="CV817" s="22"/>
      <c r="CW817" s="22"/>
      <c r="CX817" s="22"/>
      <c r="CY817" s="22"/>
      <c r="CZ817" s="22"/>
      <c r="DA817" s="22"/>
      <c r="DB817" s="22"/>
      <c r="DC817" s="22"/>
      <c r="DD817" s="22"/>
      <c r="DE817" s="22"/>
      <c r="DF817" s="22"/>
      <c r="DG817" s="22"/>
      <c r="DH817" s="22"/>
      <c r="DI817" s="22"/>
      <c r="DJ817" s="22"/>
      <c r="DK817" s="22"/>
      <c r="DL817" s="22"/>
      <c r="DM817" s="22"/>
      <c r="DN817" s="22"/>
      <c r="DO817" s="22"/>
      <c r="DP817" s="22"/>
      <c r="DQ817" s="22"/>
      <c r="DR817" s="22"/>
      <c r="DS817" s="22"/>
      <c r="DT817" s="22"/>
      <c r="DU817" s="22"/>
      <c r="DV817" s="22"/>
      <c r="DW817" s="22"/>
      <c r="DX817" s="22"/>
      <c r="DY817" s="22"/>
      <c r="DZ817" s="22"/>
      <c r="EA817" s="22"/>
      <c r="EB817" s="22"/>
      <c r="EC817" s="22"/>
      <c r="ED817" s="22"/>
      <c r="EE817" s="22"/>
      <c r="EF817" s="22"/>
      <c r="EG817" s="22"/>
      <c r="EH817" s="22"/>
      <c r="EI817" s="22"/>
      <c r="EJ817" s="22"/>
      <c r="EK817" s="22"/>
      <c r="EL817" s="22"/>
      <c r="EM817" s="22"/>
      <c r="EN817" s="22"/>
      <c r="EO817" s="22"/>
      <c r="EP817" s="22"/>
      <c r="EQ817" s="22"/>
      <c r="ER817" s="22"/>
      <c r="ES817" s="22"/>
      <c r="ET817" s="22"/>
      <c r="EU817" s="22"/>
      <c r="EV817" s="22"/>
      <c r="EW817" s="22"/>
      <c r="EX817" s="22"/>
      <c r="EY817" s="22"/>
      <c r="EZ817" s="22"/>
      <c r="FA817" s="22"/>
      <c r="FB817" s="22"/>
      <c r="FC817" s="22"/>
      <c r="FD817" s="22"/>
      <c r="FE817" s="22"/>
      <c r="FF817" s="22"/>
      <c r="FG817" s="126"/>
      <c r="FM817" s="99"/>
    </row>
    <row r="818" spans="2:169" s="12" customFormat="1">
      <c r="B818" s="22"/>
      <c r="E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22"/>
      <c r="CQ818" s="22"/>
      <c r="CR818" s="22"/>
      <c r="CS818" s="22"/>
      <c r="CT818" s="22"/>
      <c r="CU818" s="22"/>
      <c r="CV818" s="22"/>
      <c r="CW818" s="22"/>
      <c r="CX818" s="22"/>
      <c r="CY818" s="22"/>
      <c r="CZ818" s="22"/>
      <c r="DA818" s="22"/>
      <c r="DB818" s="22"/>
      <c r="DC818" s="22"/>
      <c r="DD818" s="22"/>
      <c r="DE818" s="22"/>
      <c r="DF818" s="22"/>
      <c r="DG818" s="22"/>
      <c r="DH818" s="22"/>
      <c r="DI818" s="22"/>
      <c r="DJ818" s="22"/>
      <c r="DK818" s="22"/>
      <c r="DL818" s="22"/>
      <c r="DM818" s="22"/>
      <c r="DN818" s="22"/>
      <c r="DO818" s="22"/>
      <c r="DP818" s="22"/>
      <c r="DQ818" s="22"/>
      <c r="DR818" s="22"/>
      <c r="DS818" s="22"/>
      <c r="DT818" s="22"/>
      <c r="DU818" s="22"/>
      <c r="DV818" s="22"/>
      <c r="DW818" s="22"/>
      <c r="DX818" s="22"/>
      <c r="DY818" s="22"/>
      <c r="DZ818" s="22"/>
      <c r="EA818" s="22"/>
      <c r="EB818" s="22"/>
      <c r="EC818" s="22"/>
      <c r="ED818" s="22"/>
      <c r="EE818" s="22"/>
      <c r="EF818" s="22"/>
      <c r="EG818" s="22"/>
      <c r="EH818" s="22"/>
      <c r="EI818" s="22"/>
      <c r="EJ818" s="22"/>
      <c r="EK818" s="22"/>
      <c r="EL818" s="22"/>
      <c r="EM818" s="22"/>
      <c r="EN818" s="22"/>
      <c r="EO818" s="22"/>
      <c r="EP818" s="22"/>
      <c r="EQ818" s="22"/>
      <c r="ER818" s="22"/>
      <c r="ES818" s="22"/>
      <c r="ET818" s="22"/>
      <c r="EU818" s="22"/>
      <c r="EV818" s="22"/>
      <c r="EW818" s="22"/>
      <c r="EX818" s="22"/>
      <c r="EY818" s="22"/>
      <c r="EZ818" s="22"/>
      <c r="FA818" s="22"/>
      <c r="FB818" s="22"/>
      <c r="FC818" s="22"/>
      <c r="FD818" s="22"/>
      <c r="FE818" s="22"/>
      <c r="FF818" s="22"/>
      <c r="FG818" s="126"/>
      <c r="FM818" s="99"/>
    </row>
    <row r="819" spans="2:169" s="12" customFormat="1">
      <c r="B819" s="22"/>
      <c r="E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22"/>
      <c r="CQ819" s="22"/>
      <c r="CR819" s="22"/>
      <c r="CS819" s="22"/>
      <c r="CT819" s="22"/>
      <c r="CU819" s="22"/>
      <c r="CV819" s="22"/>
      <c r="CW819" s="22"/>
      <c r="CX819" s="22"/>
      <c r="CY819" s="22"/>
      <c r="CZ819" s="22"/>
      <c r="DA819" s="22"/>
      <c r="DB819" s="22"/>
      <c r="DC819" s="22"/>
      <c r="DD819" s="22"/>
      <c r="DE819" s="22"/>
      <c r="DF819" s="22"/>
      <c r="DG819" s="22"/>
      <c r="DH819" s="22"/>
      <c r="DI819" s="22"/>
      <c r="DJ819" s="22"/>
      <c r="DK819" s="22"/>
      <c r="DL819" s="22"/>
      <c r="DM819" s="22"/>
      <c r="DN819" s="22"/>
      <c r="DO819" s="22"/>
      <c r="DP819" s="22"/>
      <c r="DQ819" s="22"/>
      <c r="DR819" s="22"/>
      <c r="DS819" s="22"/>
      <c r="DT819" s="22"/>
      <c r="DU819" s="22"/>
      <c r="DV819" s="22"/>
      <c r="DW819" s="22"/>
      <c r="DX819" s="22"/>
      <c r="DY819" s="22"/>
      <c r="DZ819" s="22"/>
      <c r="EA819" s="22"/>
      <c r="EB819" s="22"/>
      <c r="EC819" s="22"/>
      <c r="ED819" s="22"/>
      <c r="EE819" s="22"/>
      <c r="EF819" s="22"/>
      <c r="EG819" s="22"/>
      <c r="EH819" s="22"/>
      <c r="EI819" s="22"/>
      <c r="EJ819" s="22"/>
      <c r="EK819" s="22"/>
      <c r="EL819" s="22"/>
      <c r="EM819" s="22"/>
      <c r="EN819" s="22"/>
      <c r="EO819" s="22"/>
      <c r="EP819" s="22"/>
      <c r="EQ819" s="22"/>
      <c r="ER819" s="22"/>
      <c r="ES819" s="22"/>
      <c r="ET819" s="22"/>
      <c r="EU819" s="22"/>
      <c r="EV819" s="22"/>
      <c r="EW819" s="22"/>
      <c r="EX819" s="22"/>
      <c r="EY819" s="22"/>
      <c r="EZ819" s="22"/>
      <c r="FA819" s="22"/>
      <c r="FB819" s="22"/>
      <c r="FC819" s="22"/>
      <c r="FD819" s="22"/>
      <c r="FE819" s="22"/>
      <c r="FF819" s="22"/>
      <c r="FG819" s="126"/>
      <c r="FM819" s="99"/>
    </row>
    <row r="820" spans="2:169" s="12" customFormat="1">
      <c r="B820" s="22"/>
      <c r="E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22"/>
      <c r="CQ820" s="22"/>
      <c r="CR820" s="22"/>
      <c r="CS820" s="22"/>
      <c r="CT820" s="22"/>
      <c r="CU820" s="22"/>
      <c r="CV820" s="22"/>
      <c r="CW820" s="22"/>
      <c r="CX820" s="22"/>
      <c r="CY820" s="22"/>
      <c r="CZ820" s="22"/>
      <c r="DA820" s="22"/>
      <c r="DB820" s="22"/>
      <c r="DC820" s="22"/>
      <c r="DD820" s="22"/>
      <c r="DE820" s="22"/>
      <c r="DF820" s="22"/>
      <c r="DG820" s="22"/>
      <c r="DH820" s="22"/>
      <c r="DI820" s="22"/>
      <c r="DJ820" s="22"/>
      <c r="DK820" s="22"/>
      <c r="DL820" s="22"/>
      <c r="DM820" s="22"/>
      <c r="DN820" s="22"/>
      <c r="DO820" s="22"/>
      <c r="DP820" s="22"/>
      <c r="DQ820" s="22"/>
      <c r="DR820" s="22"/>
      <c r="DS820" s="22"/>
      <c r="DT820" s="22"/>
      <c r="DU820" s="22"/>
      <c r="DV820" s="22"/>
      <c r="DW820" s="22"/>
      <c r="DX820" s="22"/>
      <c r="DY820" s="22"/>
      <c r="DZ820" s="22"/>
      <c r="EA820" s="22"/>
      <c r="EB820" s="22"/>
      <c r="EC820" s="22"/>
      <c r="ED820" s="22"/>
      <c r="EE820" s="22"/>
      <c r="EF820" s="22"/>
      <c r="EG820" s="22"/>
      <c r="EH820" s="22"/>
      <c r="EI820" s="22"/>
      <c r="EJ820" s="22"/>
      <c r="EK820" s="22"/>
      <c r="EL820" s="22"/>
      <c r="EM820" s="22"/>
      <c r="EN820" s="22"/>
      <c r="EO820" s="22"/>
      <c r="EP820" s="22"/>
      <c r="EQ820" s="22"/>
      <c r="ER820" s="22"/>
      <c r="ES820" s="22"/>
      <c r="ET820" s="22"/>
      <c r="EU820" s="22"/>
      <c r="EV820" s="22"/>
      <c r="EW820" s="22"/>
      <c r="EX820" s="22"/>
      <c r="EY820" s="22"/>
      <c r="EZ820" s="22"/>
      <c r="FA820" s="22"/>
      <c r="FB820" s="22"/>
      <c r="FC820" s="22"/>
      <c r="FD820" s="22"/>
      <c r="FE820" s="22"/>
      <c r="FF820" s="22"/>
      <c r="FG820" s="126"/>
      <c r="FM820" s="99"/>
    </row>
    <row r="821" spans="2:169" s="12" customFormat="1">
      <c r="B821" s="22"/>
      <c r="E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  <c r="DC821" s="22"/>
      <c r="DD821" s="22"/>
      <c r="DE821" s="22"/>
      <c r="DF821" s="22"/>
      <c r="DG821" s="22"/>
      <c r="DH821" s="22"/>
      <c r="DI821" s="22"/>
      <c r="DJ821" s="22"/>
      <c r="DK821" s="22"/>
      <c r="DL821" s="22"/>
      <c r="DM821" s="22"/>
      <c r="DN821" s="22"/>
      <c r="DO821" s="22"/>
      <c r="DP821" s="22"/>
      <c r="DQ821" s="22"/>
      <c r="DR821" s="22"/>
      <c r="DS821" s="22"/>
      <c r="DT821" s="22"/>
      <c r="DU821" s="22"/>
      <c r="DV821" s="22"/>
      <c r="DW821" s="22"/>
      <c r="DX821" s="22"/>
      <c r="DY821" s="22"/>
      <c r="DZ821" s="22"/>
      <c r="EA821" s="22"/>
      <c r="EB821" s="22"/>
      <c r="EC821" s="22"/>
      <c r="ED821" s="22"/>
      <c r="EE821" s="22"/>
      <c r="EF821" s="22"/>
      <c r="EG821" s="22"/>
      <c r="EH821" s="22"/>
      <c r="EI821" s="22"/>
      <c r="EJ821" s="22"/>
      <c r="EK821" s="22"/>
      <c r="EL821" s="22"/>
      <c r="EM821" s="22"/>
      <c r="EN821" s="22"/>
      <c r="EO821" s="22"/>
      <c r="EP821" s="22"/>
      <c r="EQ821" s="22"/>
      <c r="ER821" s="22"/>
      <c r="ES821" s="22"/>
      <c r="ET821" s="22"/>
      <c r="EU821" s="22"/>
      <c r="EV821" s="22"/>
      <c r="EW821" s="22"/>
      <c r="EX821" s="22"/>
      <c r="EY821" s="22"/>
      <c r="EZ821" s="22"/>
      <c r="FA821" s="22"/>
      <c r="FB821" s="22"/>
      <c r="FC821" s="22"/>
      <c r="FD821" s="22"/>
      <c r="FE821" s="22"/>
      <c r="FF821" s="22"/>
      <c r="FG821" s="126"/>
      <c r="FM821" s="99"/>
    </row>
    <row r="822" spans="2:169" s="12" customFormat="1">
      <c r="B822" s="22"/>
      <c r="E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22"/>
      <c r="CQ822" s="22"/>
      <c r="CR822" s="22"/>
      <c r="CS822" s="22"/>
      <c r="CT822" s="22"/>
      <c r="CU822" s="22"/>
      <c r="CV822" s="22"/>
      <c r="CW822" s="22"/>
      <c r="CX822" s="22"/>
      <c r="CY822" s="22"/>
      <c r="CZ822" s="22"/>
      <c r="DA822" s="22"/>
      <c r="DB822" s="22"/>
      <c r="DC822" s="22"/>
      <c r="DD822" s="22"/>
      <c r="DE822" s="22"/>
      <c r="DF822" s="22"/>
      <c r="DG822" s="22"/>
      <c r="DH822" s="22"/>
      <c r="DI822" s="22"/>
      <c r="DJ822" s="22"/>
      <c r="DK822" s="22"/>
      <c r="DL822" s="22"/>
      <c r="DM822" s="22"/>
      <c r="DN822" s="22"/>
      <c r="DO822" s="22"/>
      <c r="DP822" s="22"/>
      <c r="DQ822" s="22"/>
      <c r="DR822" s="22"/>
      <c r="DS822" s="22"/>
      <c r="DT822" s="22"/>
      <c r="DU822" s="22"/>
      <c r="DV822" s="22"/>
      <c r="DW822" s="22"/>
      <c r="DX822" s="22"/>
      <c r="DY822" s="22"/>
      <c r="DZ822" s="22"/>
      <c r="EA822" s="22"/>
      <c r="EB822" s="22"/>
      <c r="EC822" s="22"/>
      <c r="ED822" s="22"/>
      <c r="EE822" s="22"/>
      <c r="EF822" s="22"/>
      <c r="EG822" s="22"/>
      <c r="EH822" s="22"/>
      <c r="EI822" s="22"/>
      <c r="EJ822" s="22"/>
      <c r="EK822" s="22"/>
      <c r="EL822" s="22"/>
      <c r="EM822" s="22"/>
      <c r="EN822" s="22"/>
      <c r="EO822" s="22"/>
      <c r="EP822" s="22"/>
      <c r="EQ822" s="22"/>
      <c r="ER822" s="22"/>
      <c r="ES822" s="22"/>
      <c r="ET822" s="22"/>
      <c r="EU822" s="22"/>
      <c r="EV822" s="22"/>
      <c r="EW822" s="22"/>
      <c r="EX822" s="22"/>
      <c r="EY822" s="22"/>
      <c r="EZ822" s="22"/>
      <c r="FA822" s="22"/>
      <c r="FB822" s="22"/>
      <c r="FC822" s="22"/>
      <c r="FD822" s="22"/>
      <c r="FE822" s="22"/>
      <c r="FF822" s="22"/>
      <c r="FG822" s="126"/>
      <c r="FM822" s="99"/>
    </row>
    <row r="823" spans="2:169" s="12" customFormat="1">
      <c r="B823" s="22"/>
      <c r="E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22"/>
      <c r="CQ823" s="22"/>
      <c r="CR823" s="22"/>
      <c r="CS823" s="22"/>
      <c r="CT823" s="22"/>
      <c r="CU823" s="22"/>
      <c r="CV823" s="22"/>
      <c r="CW823" s="22"/>
      <c r="CX823" s="22"/>
      <c r="CY823" s="22"/>
      <c r="CZ823" s="22"/>
      <c r="DA823" s="22"/>
      <c r="DB823" s="22"/>
      <c r="DC823" s="22"/>
      <c r="DD823" s="22"/>
      <c r="DE823" s="22"/>
      <c r="DF823" s="22"/>
      <c r="DG823" s="22"/>
      <c r="DH823" s="22"/>
      <c r="DI823" s="22"/>
      <c r="DJ823" s="22"/>
      <c r="DK823" s="22"/>
      <c r="DL823" s="22"/>
      <c r="DM823" s="22"/>
      <c r="DN823" s="22"/>
      <c r="DO823" s="22"/>
      <c r="DP823" s="22"/>
      <c r="DQ823" s="22"/>
      <c r="DR823" s="22"/>
      <c r="DS823" s="22"/>
      <c r="DT823" s="22"/>
      <c r="DU823" s="22"/>
      <c r="DV823" s="22"/>
      <c r="DW823" s="22"/>
      <c r="DX823" s="22"/>
      <c r="DY823" s="22"/>
      <c r="DZ823" s="22"/>
      <c r="EA823" s="22"/>
      <c r="EB823" s="22"/>
      <c r="EC823" s="22"/>
      <c r="ED823" s="22"/>
      <c r="EE823" s="22"/>
      <c r="EF823" s="22"/>
      <c r="EG823" s="22"/>
      <c r="EH823" s="22"/>
      <c r="EI823" s="22"/>
      <c r="EJ823" s="22"/>
      <c r="EK823" s="22"/>
      <c r="EL823" s="22"/>
      <c r="EM823" s="22"/>
      <c r="EN823" s="22"/>
      <c r="EO823" s="22"/>
      <c r="EP823" s="22"/>
      <c r="EQ823" s="22"/>
      <c r="ER823" s="22"/>
      <c r="ES823" s="22"/>
      <c r="ET823" s="22"/>
      <c r="EU823" s="22"/>
      <c r="EV823" s="22"/>
      <c r="EW823" s="22"/>
      <c r="EX823" s="22"/>
      <c r="EY823" s="22"/>
      <c r="EZ823" s="22"/>
      <c r="FA823" s="22"/>
      <c r="FB823" s="22"/>
      <c r="FC823" s="22"/>
      <c r="FD823" s="22"/>
      <c r="FE823" s="22"/>
      <c r="FF823" s="22"/>
      <c r="FG823" s="126"/>
      <c r="FM823" s="99"/>
    </row>
    <row r="824" spans="2:169" s="12" customFormat="1">
      <c r="B824" s="22"/>
      <c r="E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22"/>
      <c r="CQ824" s="22"/>
      <c r="CR824" s="22"/>
      <c r="CS824" s="22"/>
      <c r="CT824" s="22"/>
      <c r="CU824" s="22"/>
      <c r="CV824" s="22"/>
      <c r="CW824" s="22"/>
      <c r="CX824" s="22"/>
      <c r="CY824" s="22"/>
      <c r="CZ824" s="22"/>
      <c r="DA824" s="22"/>
      <c r="DB824" s="22"/>
      <c r="DC824" s="22"/>
      <c r="DD824" s="22"/>
      <c r="DE824" s="22"/>
      <c r="DF824" s="22"/>
      <c r="DG824" s="22"/>
      <c r="DH824" s="22"/>
      <c r="DI824" s="22"/>
      <c r="DJ824" s="22"/>
      <c r="DK824" s="22"/>
      <c r="DL824" s="22"/>
      <c r="DM824" s="22"/>
      <c r="DN824" s="22"/>
      <c r="DO824" s="22"/>
      <c r="DP824" s="22"/>
      <c r="DQ824" s="22"/>
      <c r="DR824" s="22"/>
      <c r="DS824" s="22"/>
      <c r="DT824" s="22"/>
      <c r="DU824" s="22"/>
      <c r="DV824" s="22"/>
      <c r="DW824" s="22"/>
      <c r="DX824" s="22"/>
      <c r="DY824" s="22"/>
      <c r="DZ824" s="22"/>
      <c r="EA824" s="22"/>
      <c r="EB824" s="22"/>
      <c r="EC824" s="22"/>
      <c r="ED824" s="22"/>
      <c r="EE824" s="22"/>
      <c r="EF824" s="22"/>
      <c r="EG824" s="22"/>
      <c r="EH824" s="22"/>
      <c r="EI824" s="22"/>
      <c r="EJ824" s="22"/>
      <c r="EK824" s="22"/>
      <c r="EL824" s="22"/>
      <c r="EM824" s="22"/>
      <c r="EN824" s="22"/>
      <c r="EO824" s="22"/>
      <c r="EP824" s="22"/>
      <c r="EQ824" s="22"/>
      <c r="ER824" s="22"/>
      <c r="ES824" s="22"/>
      <c r="ET824" s="22"/>
      <c r="EU824" s="22"/>
      <c r="EV824" s="22"/>
      <c r="EW824" s="22"/>
      <c r="EX824" s="22"/>
      <c r="EY824" s="22"/>
      <c r="EZ824" s="22"/>
      <c r="FA824" s="22"/>
      <c r="FB824" s="22"/>
      <c r="FC824" s="22"/>
      <c r="FD824" s="22"/>
      <c r="FE824" s="22"/>
      <c r="FF824" s="22"/>
      <c r="FG824" s="126"/>
      <c r="FM824" s="99"/>
    </row>
    <row r="825" spans="2:169" s="12" customFormat="1">
      <c r="B825" s="22"/>
      <c r="E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  <c r="DC825" s="22"/>
      <c r="DD825" s="22"/>
      <c r="DE825" s="22"/>
      <c r="DF825" s="22"/>
      <c r="DG825" s="22"/>
      <c r="DH825" s="22"/>
      <c r="DI825" s="22"/>
      <c r="DJ825" s="22"/>
      <c r="DK825" s="22"/>
      <c r="DL825" s="22"/>
      <c r="DM825" s="22"/>
      <c r="DN825" s="22"/>
      <c r="DO825" s="22"/>
      <c r="DP825" s="22"/>
      <c r="DQ825" s="22"/>
      <c r="DR825" s="22"/>
      <c r="DS825" s="22"/>
      <c r="DT825" s="22"/>
      <c r="DU825" s="22"/>
      <c r="DV825" s="22"/>
      <c r="DW825" s="22"/>
      <c r="DX825" s="22"/>
      <c r="DY825" s="22"/>
      <c r="DZ825" s="22"/>
      <c r="EA825" s="22"/>
      <c r="EB825" s="22"/>
      <c r="EC825" s="22"/>
      <c r="ED825" s="22"/>
      <c r="EE825" s="22"/>
      <c r="EF825" s="22"/>
      <c r="EG825" s="22"/>
      <c r="EH825" s="22"/>
      <c r="EI825" s="22"/>
      <c r="EJ825" s="22"/>
      <c r="EK825" s="22"/>
      <c r="EL825" s="22"/>
      <c r="EM825" s="22"/>
      <c r="EN825" s="22"/>
      <c r="EO825" s="22"/>
      <c r="EP825" s="22"/>
      <c r="EQ825" s="22"/>
      <c r="ER825" s="22"/>
      <c r="ES825" s="22"/>
      <c r="ET825" s="22"/>
      <c r="EU825" s="22"/>
      <c r="EV825" s="22"/>
      <c r="EW825" s="22"/>
      <c r="EX825" s="22"/>
      <c r="EY825" s="22"/>
      <c r="EZ825" s="22"/>
      <c r="FA825" s="22"/>
      <c r="FB825" s="22"/>
      <c r="FC825" s="22"/>
      <c r="FD825" s="22"/>
      <c r="FE825" s="22"/>
      <c r="FF825" s="22"/>
      <c r="FG825" s="126"/>
      <c r="FM825" s="99"/>
    </row>
    <row r="826" spans="2:169" s="12" customFormat="1">
      <c r="B826" s="22"/>
      <c r="E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  <c r="DC826" s="22"/>
      <c r="DD826" s="22"/>
      <c r="DE826" s="22"/>
      <c r="DF826" s="22"/>
      <c r="DG826" s="22"/>
      <c r="DH826" s="22"/>
      <c r="DI826" s="22"/>
      <c r="DJ826" s="22"/>
      <c r="DK826" s="22"/>
      <c r="DL826" s="22"/>
      <c r="DM826" s="22"/>
      <c r="DN826" s="22"/>
      <c r="DO826" s="22"/>
      <c r="DP826" s="22"/>
      <c r="DQ826" s="22"/>
      <c r="DR826" s="22"/>
      <c r="DS826" s="22"/>
      <c r="DT826" s="22"/>
      <c r="DU826" s="22"/>
      <c r="DV826" s="22"/>
      <c r="DW826" s="22"/>
      <c r="DX826" s="22"/>
      <c r="DY826" s="22"/>
      <c r="DZ826" s="22"/>
      <c r="EA826" s="22"/>
      <c r="EB826" s="22"/>
      <c r="EC826" s="22"/>
      <c r="ED826" s="22"/>
      <c r="EE826" s="22"/>
      <c r="EF826" s="22"/>
      <c r="EG826" s="22"/>
      <c r="EH826" s="22"/>
      <c r="EI826" s="22"/>
      <c r="EJ826" s="22"/>
      <c r="EK826" s="22"/>
      <c r="EL826" s="22"/>
      <c r="EM826" s="22"/>
      <c r="EN826" s="22"/>
      <c r="EO826" s="22"/>
      <c r="EP826" s="22"/>
      <c r="EQ826" s="22"/>
      <c r="ER826" s="22"/>
      <c r="ES826" s="22"/>
      <c r="ET826" s="22"/>
      <c r="EU826" s="22"/>
      <c r="EV826" s="22"/>
      <c r="EW826" s="22"/>
      <c r="EX826" s="22"/>
      <c r="EY826" s="22"/>
      <c r="EZ826" s="22"/>
      <c r="FA826" s="22"/>
      <c r="FB826" s="22"/>
      <c r="FC826" s="22"/>
      <c r="FD826" s="22"/>
      <c r="FE826" s="22"/>
      <c r="FF826" s="22"/>
      <c r="FG826" s="126"/>
      <c r="FM826" s="99"/>
    </row>
    <row r="827" spans="2:169" s="12" customFormat="1">
      <c r="B827" s="22"/>
      <c r="E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  <c r="DC827" s="22"/>
      <c r="DD827" s="22"/>
      <c r="DE827" s="22"/>
      <c r="DF827" s="22"/>
      <c r="DG827" s="22"/>
      <c r="DH827" s="22"/>
      <c r="DI827" s="22"/>
      <c r="DJ827" s="22"/>
      <c r="DK827" s="22"/>
      <c r="DL827" s="22"/>
      <c r="DM827" s="22"/>
      <c r="DN827" s="22"/>
      <c r="DO827" s="22"/>
      <c r="DP827" s="22"/>
      <c r="DQ827" s="22"/>
      <c r="DR827" s="22"/>
      <c r="DS827" s="22"/>
      <c r="DT827" s="22"/>
      <c r="DU827" s="22"/>
      <c r="DV827" s="22"/>
      <c r="DW827" s="22"/>
      <c r="DX827" s="22"/>
      <c r="DY827" s="22"/>
      <c r="DZ827" s="22"/>
      <c r="EA827" s="22"/>
      <c r="EB827" s="22"/>
      <c r="EC827" s="22"/>
      <c r="ED827" s="22"/>
      <c r="EE827" s="22"/>
      <c r="EF827" s="22"/>
      <c r="EG827" s="22"/>
      <c r="EH827" s="22"/>
      <c r="EI827" s="22"/>
      <c r="EJ827" s="22"/>
      <c r="EK827" s="22"/>
      <c r="EL827" s="22"/>
      <c r="EM827" s="22"/>
      <c r="EN827" s="22"/>
      <c r="EO827" s="22"/>
      <c r="EP827" s="22"/>
      <c r="EQ827" s="22"/>
      <c r="ER827" s="22"/>
      <c r="ES827" s="22"/>
      <c r="ET827" s="22"/>
      <c r="EU827" s="22"/>
      <c r="EV827" s="22"/>
      <c r="EW827" s="22"/>
      <c r="EX827" s="22"/>
      <c r="EY827" s="22"/>
      <c r="EZ827" s="22"/>
      <c r="FA827" s="22"/>
      <c r="FB827" s="22"/>
      <c r="FC827" s="22"/>
      <c r="FD827" s="22"/>
      <c r="FE827" s="22"/>
      <c r="FF827" s="22"/>
      <c r="FG827" s="126"/>
      <c r="FM827" s="99"/>
    </row>
    <row r="828" spans="2:169" s="12" customFormat="1">
      <c r="B828" s="22"/>
      <c r="E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22"/>
      <c r="CQ828" s="22"/>
      <c r="CR828" s="22"/>
      <c r="CS828" s="22"/>
      <c r="CT828" s="22"/>
      <c r="CU828" s="22"/>
      <c r="CV828" s="22"/>
      <c r="CW828" s="22"/>
      <c r="CX828" s="22"/>
      <c r="CY828" s="22"/>
      <c r="CZ828" s="22"/>
      <c r="DA828" s="22"/>
      <c r="DB828" s="22"/>
      <c r="DC828" s="22"/>
      <c r="DD828" s="22"/>
      <c r="DE828" s="22"/>
      <c r="DF828" s="22"/>
      <c r="DG828" s="22"/>
      <c r="DH828" s="22"/>
      <c r="DI828" s="22"/>
      <c r="DJ828" s="22"/>
      <c r="DK828" s="22"/>
      <c r="DL828" s="22"/>
      <c r="DM828" s="22"/>
      <c r="DN828" s="22"/>
      <c r="DO828" s="22"/>
      <c r="DP828" s="22"/>
      <c r="DQ828" s="22"/>
      <c r="DR828" s="22"/>
      <c r="DS828" s="22"/>
      <c r="DT828" s="22"/>
      <c r="DU828" s="22"/>
      <c r="DV828" s="22"/>
      <c r="DW828" s="22"/>
      <c r="DX828" s="22"/>
      <c r="DY828" s="22"/>
      <c r="DZ828" s="22"/>
      <c r="EA828" s="22"/>
      <c r="EB828" s="22"/>
      <c r="EC828" s="22"/>
      <c r="ED828" s="22"/>
      <c r="EE828" s="22"/>
      <c r="EF828" s="22"/>
      <c r="EG828" s="22"/>
      <c r="EH828" s="22"/>
      <c r="EI828" s="22"/>
      <c r="EJ828" s="22"/>
      <c r="EK828" s="22"/>
      <c r="EL828" s="22"/>
      <c r="EM828" s="22"/>
      <c r="EN828" s="22"/>
      <c r="EO828" s="22"/>
      <c r="EP828" s="22"/>
      <c r="EQ828" s="22"/>
      <c r="ER828" s="22"/>
      <c r="ES828" s="22"/>
      <c r="ET828" s="22"/>
      <c r="EU828" s="22"/>
      <c r="EV828" s="22"/>
      <c r="EW828" s="22"/>
      <c r="EX828" s="22"/>
      <c r="EY828" s="22"/>
      <c r="EZ828" s="22"/>
      <c r="FA828" s="22"/>
      <c r="FB828" s="22"/>
      <c r="FC828" s="22"/>
      <c r="FD828" s="22"/>
      <c r="FE828" s="22"/>
      <c r="FF828" s="22"/>
      <c r="FG828" s="126"/>
      <c r="FM828" s="99"/>
    </row>
    <row r="829" spans="2:169" s="12" customFormat="1">
      <c r="B829" s="22"/>
      <c r="E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22"/>
      <c r="CQ829" s="22"/>
      <c r="CR829" s="22"/>
      <c r="CS829" s="22"/>
      <c r="CT829" s="22"/>
      <c r="CU829" s="22"/>
      <c r="CV829" s="22"/>
      <c r="CW829" s="22"/>
      <c r="CX829" s="22"/>
      <c r="CY829" s="22"/>
      <c r="CZ829" s="22"/>
      <c r="DA829" s="22"/>
      <c r="DB829" s="22"/>
      <c r="DC829" s="22"/>
      <c r="DD829" s="22"/>
      <c r="DE829" s="22"/>
      <c r="DF829" s="22"/>
      <c r="DG829" s="22"/>
      <c r="DH829" s="22"/>
      <c r="DI829" s="22"/>
      <c r="DJ829" s="22"/>
      <c r="DK829" s="22"/>
      <c r="DL829" s="22"/>
      <c r="DM829" s="22"/>
      <c r="DN829" s="22"/>
      <c r="DO829" s="22"/>
      <c r="DP829" s="22"/>
      <c r="DQ829" s="22"/>
      <c r="DR829" s="22"/>
      <c r="DS829" s="22"/>
      <c r="DT829" s="22"/>
      <c r="DU829" s="22"/>
      <c r="DV829" s="22"/>
      <c r="DW829" s="22"/>
      <c r="DX829" s="22"/>
      <c r="DY829" s="22"/>
      <c r="DZ829" s="22"/>
      <c r="EA829" s="22"/>
      <c r="EB829" s="22"/>
      <c r="EC829" s="22"/>
      <c r="ED829" s="22"/>
      <c r="EE829" s="22"/>
      <c r="EF829" s="22"/>
      <c r="EG829" s="22"/>
      <c r="EH829" s="22"/>
      <c r="EI829" s="22"/>
      <c r="EJ829" s="22"/>
      <c r="EK829" s="22"/>
      <c r="EL829" s="22"/>
      <c r="EM829" s="22"/>
      <c r="EN829" s="22"/>
      <c r="EO829" s="22"/>
      <c r="EP829" s="22"/>
      <c r="EQ829" s="22"/>
      <c r="ER829" s="22"/>
      <c r="ES829" s="22"/>
      <c r="ET829" s="22"/>
      <c r="EU829" s="22"/>
      <c r="EV829" s="22"/>
      <c r="EW829" s="22"/>
      <c r="EX829" s="22"/>
      <c r="EY829" s="22"/>
      <c r="EZ829" s="22"/>
      <c r="FA829" s="22"/>
      <c r="FB829" s="22"/>
      <c r="FC829" s="22"/>
      <c r="FD829" s="22"/>
      <c r="FE829" s="22"/>
      <c r="FF829" s="22"/>
      <c r="FG829" s="126"/>
      <c r="FM829" s="99"/>
    </row>
    <row r="830" spans="2:169" s="12" customFormat="1">
      <c r="B830" s="22"/>
      <c r="E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  <c r="DC830" s="22"/>
      <c r="DD830" s="22"/>
      <c r="DE830" s="22"/>
      <c r="DF830" s="22"/>
      <c r="DG830" s="22"/>
      <c r="DH830" s="22"/>
      <c r="DI830" s="22"/>
      <c r="DJ830" s="22"/>
      <c r="DK830" s="22"/>
      <c r="DL830" s="22"/>
      <c r="DM830" s="22"/>
      <c r="DN830" s="22"/>
      <c r="DO830" s="22"/>
      <c r="DP830" s="22"/>
      <c r="DQ830" s="22"/>
      <c r="DR830" s="22"/>
      <c r="DS830" s="22"/>
      <c r="DT830" s="22"/>
      <c r="DU830" s="22"/>
      <c r="DV830" s="22"/>
      <c r="DW830" s="22"/>
      <c r="DX830" s="22"/>
      <c r="DY830" s="22"/>
      <c r="DZ830" s="22"/>
      <c r="EA830" s="22"/>
      <c r="EB830" s="22"/>
      <c r="EC830" s="22"/>
      <c r="ED830" s="22"/>
      <c r="EE830" s="22"/>
      <c r="EF830" s="22"/>
      <c r="EG830" s="22"/>
      <c r="EH830" s="22"/>
      <c r="EI830" s="22"/>
      <c r="EJ830" s="22"/>
      <c r="EK830" s="22"/>
      <c r="EL830" s="22"/>
      <c r="EM830" s="22"/>
      <c r="EN830" s="22"/>
      <c r="EO830" s="22"/>
      <c r="EP830" s="22"/>
      <c r="EQ830" s="22"/>
      <c r="ER830" s="22"/>
      <c r="ES830" s="22"/>
      <c r="ET830" s="22"/>
      <c r="EU830" s="22"/>
      <c r="EV830" s="22"/>
      <c r="EW830" s="22"/>
      <c r="EX830" s="22"/>
      <c r="EY830" s="22"/>
      <c r="EZ830" s="22"/>
      <c r="FA830" s="22"/>
      <c r="FB830" s="22"/>
      <c r="FC830" s="22"/>
      <c r="FD830" s="22"/>
      <c r="FE830" s="22"/>
      <c r="FF830" s="22"/>
      <c r="FG830" s="126"/>
      <c r="FM830" s="99"/>
    </row>
    <row r="831" spans="2:169" s="12" customFormat="1">
      <c r="B831" s="22"/>
      <c r="E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22"/>
      <c r="CQ831" s="22"/>
      <c r="CR831" s="22"/>
      <c r="CS831" s="22"/>
      <c r="CT831" s="22"/>
      <c r="CU831" s="22"/>
      <c r="CV831" s="22"/>
      <c r="CW831" s="22"/>
      <c r="CX831" s="22"/>
      <c r="CY831" s="22"/>
      <c r="CZ831" s="22"/>
      <c r="DA831" s="22"/>
      <c r="DB831" s="22"/>
      <c r="DC831" s="22"/>
      <c r="DD831" s="22"/>
      <c r="DE831" s="22"/>
      <c r="DF831" s="22"/>
      <c r="DG831" s="22"/>
      <c r="DH831" s="22"/>
      <c r="DI831" s="22"/>
      <c r="DJ831" s="22"/>
      <c r="DK831" s="22"/>
      <c r="DL831" s="22"/>
      <c r="DM831" s="22"/>
      <c r="DN831" s="22"/>
      <c r="DO831" s="22"/>
      <c r="DP831" s="22"/>
      <c r="DQ831" s="22"/>
      <c r="DR831" s="22"/>
      <c r="DS831" s="22"/>
      <c r="DT831" s="22"/>
      <c r="DU831" s="22"/>
      <c r="DV831" s="22"/>
      <c r="DW831" s="22"/>
      <c r="DX831" s="22"/>
      <c r="DY831" s="22"/>
      <c r="DZ831" s="22"/>
      <c r="EA831" s="22"/>
      <c r="EB831" s="22"/>
      <c r="EC831" s="22"/>
      <c r="ED831" s="22"/>
      <c r="EE831" s="22"/>
      <c r="EF831" s="22"/>
      <c r="EG831" s="22"/>
      <c r="EH831" s="22"/>
      <c r="EI831" s="22"/>
      <c r="EJ831" s="22"/>
      <c r="EK831" s="22"/>
      <c r="EL831" s="22"/>
      <c r="EM831" s="22"/>
      <c r="EN831" s="22"/>
      <c r="EO831" s="22"/>
      <c r="EP831" s="22"/>
      <c r="EQ831" s="22"/>
      <c r="ER831" s="22"/>
      <c r="ES831" s="22"/>
      <c r="ET831" s="22"/>
      <c r="EU831" s="22"/>
      <c r="EV831" s="22"/>
      <c r="EW831" s="22"/>
      <c r="EX831" s="22"/>
      <c r="EY831" s="22"/>
      <c r="EZ831" s="22"/>
      <c r="FA831" s="22"/>
      <c r="FB831" s="22"/>
      <c r="FC831" s="22"/>
      <c r="FD831" s="22"/>
      <c r="FE831" s="22"/>
      <c r="FF831" s="22"/>
      <c r="FG831" s="126"/>
      <c r="FM831" s="99"/>
    </row>
    <row r="832" spans="2:169" s="12" customFormat="1">
      <c r="B832" s="22"/>
      <c r="E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  <c r="DC832" s="22"/>
      <c r="DD832" s="22"/>
      <c r="DE832" s="22"/>
      <c r="DF832" s="22"/>
      <c r="DG832" s="22"/>
      <c r="DH832" s="22"/>
      <c r="DI832" s="22"/>
      <c r="DJ832" s="22"/>
      <c r="DK832" s="22"/>
      <c r="DL832" s="22"/>
      <c r="DM832" s="22"/>
      <c r="DN832" s="22"/>
      <c r="DO832" s="22"/>
      <c r="DP832" s="22"/>
      <c r="DQ832" s="22"/>
      <c r="DR832" s="22"/>
      <c r="DS832" s="22"/>
      <c r="DT832" s="22"/>
      <c r="DU832" s="22"/>
      <c r="DV832" s="22"/>
      <c r="DW832" s="22"/>
      <c r="DX832" s="22"/>
      <c r="DY832" s="22"/>
      <c r="DZ832" s="22"/>
      <c r="EA832" s="22"/>
      <c r="EB832" s="22"/>
      <c r="EC832" s="22"/>
      <c r="ED832" s="22"/>
      <c r="EE832" s="22"/>
      <c r="EF832" s="22"/>
      <c r="EG832" s="22"/>
      <c r="EH832" s="22"/>
      <c r="EI832" s="22"/>
      <c r="EJ832" s="22"/>
      <c r="EK832" s="22"/>
      <c r="EL832" s="22"/>
      <c r="EM832" s="22"/>
      <c r="EN832" s="22"/>
      <c r="EO832" s="22"/>
      <c r="EP832" s="22"/>
      <c r="EQ832" s="22"/>
      <c r="ER832" s="22"/>
      <c r="ES832" s="22"/>
      <c r="ET832" s="22"/>
      <c r="EU832" s="22"/>
      <c r="EV832" s="22"/>
      <c r="EW832" s="22"/>
      <c r="EX832" s="22"/>
      <c r="EY832" s="22"/>
      <c r="EZ832" s="22"/>
      <c r="FA832" s="22"/>
      <c r="FB832" s="22"/>
      <c r="FC832" s="22"/>
      <c r="FD832" s="22"/>
      <c r="FE832" s="22"/>
      <c r="FF832" s="22"/>
      <c r="FG832" s="126"/>
      <c r="FM832" s="99"/>
    </row>
    <row r="833" spans="2:169" s="12" customFormat="1">
      <c r="B833" s="22"/>
      <c r="E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22"/>
      <c r="CQ833" s="22"/>
      <c r="CR833" s="22"/>
      <c r="CS833" s="22"/>
      <c r="CT833" s="22"/>
      <c r="CU833" s="22"/>
      <c r="CV833" s="22"/>
      <c r="CW833" s="22"/>
      <c r="CX833" s="22"/>
      <c r="CY833" s="22"/>
      <c r="CZ833" s="22"/>
      <c r="DA833" s="22"/>
      <c r="DB833" s="22"/>
      <c r="DC833" s="22"/>
      <c r="DD833" s="22"/>
      <c r="DE833" s="22"/>
      <c r="DF833" s="22"/>
      <c r="DG833" s="22"/>
      <c r="DH833" s="22"/>
      <c r="DI833" s="22"/>
      <c r="DJ833" s="22"/>
      <c r="DK833" s="22"/>
      <c r="DL833" s="22"/>
      <c r="DM833" s="22"/>
      <c r="DN833" s="22"/>
      <c r="DO833" s="22"/>
      <c r="DP833" s="22"/>
      <c r="DQ833" s="22"/>
      <c r="DR833" s="22"/>
      <c r="DS833" s="22"/>
      <c r="DT833" s="22"/>
      <c r="DU833" s="22"/>
      <c r="DV833" s="22"/>
      <c r="DW833" s="22"/>
      <c r="DX833" s="22"/>
      <c r="DY833" s="22"/>
      <c r="DZ833" s="22"/>
      <c r="EA833" s="22"/>
      <c r="EB833" s="22"/>
      <c r="EC833" s="22"/>
      <c r="ED833" s="22"/>
      <c r="EE833" s="22"/>
      <c r="EF833" s="22"/>
      <c r="EG833" s="22"/>
      <c r="EH833" s="22"/>
      <c r="EI833" s="22"/>
      <c r="EJ833" s="22"/>
      <c r="EK833" s="22"/>
      <c r="EL833" s="22"/>
      <c r="EM833" s="22"/>
      <c r="EN833" s="22"/>
      <c r="EO833" s="22"/>
      <c r="EP833" s="22"/>
      <c r="EQ833" s="22"/>
      <c r="ER833" s="22"/>
      <c r="ES833" s="22"/>
      <c r="ET833" s="22"/>
      <c r="EU833" s="22"/>
      <c r="EV833" s="22"/>
      <c r="EW833" s="22"/>
      <c r="EX833" s="22"/>
      <c r="EY833" s="22"/>
      <c r="EZ833" s="22"/>
      <c r="FA833" s="22"/>
      <c r="FB833" s="22"/>
      <c r="FC833" s="22"/>
      <c r="FD833" s="22"/>
      <c r="FE833" s="22"/>
      <c r="FF833" s="22"/>
      <c r="FG833" s="126"/>
      <c r="FM833" s="99"/>
    </row>
    <row r="834" spans="2:169" s="12" customFormat="1">
      <c r="B834" s="22"/>
      <c r="E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22"/>
      <c r="CQ834" s="22"/>
      <c r="CR834" s="22"/>
      <c r="CS834" s="22"/>
      <c r="CT834" s="22"/>
      <c r="CU834" s="22"/>
      <c r="CV834" s="22"/>
      <c r="CW834" s="22"/>
      <c r="CX834" s="22"/>
      <c r="CY834" s="22"/>
      <c r="CZ834" s="22"/>
      <c r="DA834" s="22"/>
      <c r="DB834" s="22"/>
      <c r="DC834" s="22"/>
      <c r="DD834" s="22"/>
      <c r="DE834" s="22"/>
      <c r="DF834" s="22"/>
      <c r="DG834" s="22"/>
      <c r="DH834" s="22"/>
      <c r="DI834" s="22"/>
      <c r="DJ834" s="22"/>
      <c r="DK834" s="22"/>
      <c r="DL834" s="22"/>
      <c r="DM834" s="22"/>
      <c r="DN834" s="22"/>
      <c r="DO834" s="22"/>
      <c r="DP834" s="22"/>
      <c r="DQ834" s="22"/>
      <c r="DR834" s="22"/>
      <c r="DS834" s="22"/>
      <c r="DT834" s="22"/>
      <c r="DU834" s="22"/>
      <c r="DV834" s="22"/>
      <c r="DW834" s="22"/>
      <c r="DX834" s="22"/>
      <c r="DY834" s="22"/>
      <c r="DZ834" s="22"/>
      <c r="EA834" s="22"/>
      <c r="EB834" s="22"/>
      <c r="EC834" s="22"/>
      <c r="ED834" s="22"/>
      <c r="EE834" s="22"/>
      <c r="EF834" s="22"/>
      <c r="EG834" s="22"/>
      <c r="EH834" s="22"/>
      <c r="EI834" s="22"/>
      <c r="EJ834" s="22"/>
      <c r="EK834" s="22"/>
      <c r="EL834" s="22"/>
      <c r="EM834" s="22"/>
      <c r="EN834" s="22"/>
      <c r="EO834" s="22"/>
      <c r="EP834" s="22"/>
      <c r="EQ834" s="22"/>
      <c r="ER834" s="22"/>
      <c r="ES834" s="22"/>
      <c r="ET834" s="22"/>
      <c r="EU834" s="22"/>
      <c r="EV834" s="22"/>
      <c r="EW834" s="22"/>
      <c r="EX834" s="22"/>
      <c r="EY834" s="22"/>
      <c r="EZ834" s="22"/>
      <c r="FA834" s="22"/>
      <c r="FB834" s="22"/>
      <c r="FC834" s="22"/>
      <c r="FD834" s="22"/>
      <c r="FE834" s="22"/>
      <c r="FF834" s="22"/>
      <c r="FG834" s="126"/>
      <c r="FM834" s="99"/>
    </row>
    <row r="835" spans="2:169" s="12" customFormat="1">
      <c r="B835" s="22"/>
      <c r="E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22"/>
      <c r="CQ835" s="22"/>
      <c r="CR835" s="22"/>
      <c r="CS835" s="22"/>
      <c r="CT835" s="22"/>
      <c r="CU835" s="22"/>
      <c r="CV835" s="22"/>
      <c r="CW835" s="22"/>
      <c r="CX835" s="22"/>
      <c r="CY835" s="22"/>
      <c r="CZ835" s="22"/>
      <c r="DA835" s="22"/>
      <c r="DB835" s="22"/>
      <c r="DC835" s="22"/>
      <c r="DD835" s="22"/>
      <c r="DE835" s="22"/>
      <c r="DF835" s="22"/>
      <c r="DG835" s="22"/>
      <c r="DH835" s="22"/>
      <c r="DI835" s="22"/>
      <c r="DJ835" s="22"/>
      <c r="DK835" s="22"/>
      <c r="DL835" s="22"/>
      <c r="DM835" s="22"/>
      <c r="DN835" s="22"/>
      <c r="DO835" s="22"/>
      <c r="DP835" s="22"/>
      <c r="DQ835" s="22"/>
      <c r="DR835" s="22"/>
      <c r="DS835" s="22"/>
      <c r="DT835" s="22"/>
      <c r="DU835" s="22"/>
      <c r="DV835" s="22"/>
      <c r="DW835" s="22"/>
      <c r="DX835" s="22"/>
      <c r="DY835" s="22"/>
      <c r="DZ835" s="22"/>
      <c r="EA835" s="22"/>
      <c r="EB835" s="22"/>
      <c r="EC835" s="22"/>
      <c r="ED835" s="22"/>
      <c r="EE835" s="22"/>
      <c r="EF835" s="22"/>
      <c r="EG835" s="22"/>
      <c r="EH835" s="22"/>
      <c r="EI835" s="22"/>
      <c r="EJ835" s="22"/>
      <c r="EK835" s="22"/>
      <c r="EL835" s="22"/>
      <c r="EM835" s="22"/>
      <c r="EN835" s="22"/>
      <c r="EO835" s="22"/>
      <c r="EP835" s="22"/>
      <c r="EQ835" s="22"/>
      <c r="ER835" s="22"/>
      <c r="ES835" s="22"/>
      <c r="ET835" s="22"/>
      <c r="EU835" s="22"/>
      <c r="EV835" s="22"/>
      <c r="EW835" s="22"/>
      <c r="EX835" s="22"/>
      <c r="EY835" s="22"/>
      <c r="EZ835" s="22"/>
      <c r="FA835" s="22"/>
      <c r="FB835" s="22"/>
      <c r="FC835" s="22"/>
      <c r="FD835" s="22"/>
      <c r="FE835" s="22"/>
      <c r="FF835" s="22"/>
      <c r="FG835" s="126"/>
      <c r="FM835" s="99"/>
    </row>
    <row r="836" spans="2:169" s="12" customFormat="1">
      <c r="B836" s="22"/>
      <c r="E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22"/>
      <c r="CQ836" s="22"/>
      <c r="CR836" s="22"/>
      <c r="CS836" s="22"/>
      <c r="CT836" s="22"/>
      <c r="CU836" s="22"/>
      <c r="CV836" s="22"/>
      <c r="CW836" s="22"/>
      <c r="CX836" s="22"/>
      <c r="CY836" s="22"/>
      <c r="CZ836" s="22"/>
      <c r="DA836" s="22"/>
      <c r="DB836" s="22"/>
      <c r="DC836" s="22"/>
      <c r="DD836" s="22"/>
      <c r="DE836" s="22"/>
      <c r="DF836" s="22"/>
      <c r="DG836" s="22"/>
      <c r="DH836" s="22"/>
      <c r="DI836" s="22"/>
      <c r="DJ836" s="22"/>
      <c r="DK836" s="22"/>
      <c r="DL836" s="22"/>
      <c r="DM836" s="22"/>
      <c r="DN836" s="22"/>
      <c r="DO836" s="22"/>
      <c r="DP836" s="22"/>
      <c r="DQ836" s="22"/>
      <c r="DR836" s="22"/>
      <c r="DS836" s="22"/>
      <c r="DT836" s="22"/>
      <c r="DU836" s="22"/>
      <c r="DV836" s="22"/>
      <c r="DW836" s="22"/>
      <c r="DX836" s="22"/>
      <c r="DY836" s="22"/>
      <c r="DZ836" s="22"/>
      <c r="EA836" s="22"/>
      <c r="EB836" s="22"/>
      <c r="EC836" s="22"/>
      <c r="ED836" s="22"/>
      <c r="EE836" s="22"/>
      <c r="EF836" s="22"/>
      <c r="EG836" s="22"/>
      <c r="EH836" s="22"/>
      <c r="EI836" s="22"/>
      <c r="EJ836" s="22"/>
      <c r="EK836" s="22"/>
      <c r="EL836" s="22"/>
      <c r="EM836" s="22"/>
      <c r="EN836" s="22"/>
      <c r="EO836" s="22"/>
      <c r="EP836" s="22"/>
      <c r="EQ836" s="22"/>
      <c r="ER836" s="22"/>
      <c r="ES836" s="22"/>
      <c r="ET836" s="22"/>
      <c r="EU836" s="22"/>
      <c r="EV836" s="22"/>
      <c r="EW836" s="22"/>
      <c r="EX836" s="22"/>
      <c r="EY836" s="22"/>
      <c r="EZ836" s="22"/>
      <c r="FA836" s="22"/>
      <c r="FB836" s="22"/>
      <c r="FC836" s="22"/>
      <c r="FD836" s="22"/>
      <c r="FE836" s="22"/>
      <c r="FF836" s="22"/>
      <c r="FG836" s="126"/>
      <c r="FM836" s="99"/>
    </row>
    <row r="837" spans="2:169" s="12" customFormat="1">
      <c r="B837" s="22"/>
      <c r="E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22"/>
      <c r="CQ837" s="22"/>
      <c r="CR837" s="22"/>
      <c r="CS837" s="22"/>
      <c r="CT837" s="22"/>
      <c r="CU837" s="22"/>
      <c r="CV837" s="22"/>
      <c r="CW837" s="22"/>
      <c r="CX837" s="22"/>
      <c r="CY837" s="22"/>
      <c r="CZ837" s="22"/>
      <c r="DA837" s="22"/>
      <c r="DB837" s="22"/>
      <c r="DC837" s="22"/>
      <c r="DD837" s="22"/>
      <c r="DE837" s="22"/>
      <c r="DF837" s="22"/>
      <c r="DG837" s="22"/>
      <c r="DH837" s="22"/>
      <c r="DI837" s="22"/>
      <c r="DJ837" s="22"/>
      <c r="DK837" s="22"/>
      <c r="DL837" s="22"/>
      <c r="DM837" s="22"/>
      <c r="DN837" s="22"/>
      <c r="DO837" s="22"/>
      <c r="DP837" s="22"/>
      <c r="DQ837" s="22"/>
      <c r="DR837" s="22"/>
      <c r="DS837" s="22"/>
      <c r="DT837" s="22"/>
      <c r="DU837" s="22"/>
      <c r="DV837" s="22"/>
      <c r="DW837" s="22"/>
      <c r="DX837" s="22"/>
      <c r="DY837" s="22"/>
      <c r="DZ837" s="22"/>
      <c r="EA837" s="22"/>
      <c r="EB837" s="22"/>
      <c r="EC837" s="22"/>
      <c r="ED837" s="22"/>
      <c r="EE837" s="22"/>
      <c r="EF837" s="22"/>
      <c r="EG837" s="22"/>
      <c r="EH837" s="22"/>
      <c r="EI837" s="22"/>
      <c r="EJ837" s="22"/>
      <c r="EK837" s="22"/>
      <c r="EL837" s="22"/>
      <c r="EM837" s="22"/>
      <c r="EN837" s="22"/>
      <c r="EO837" s="22"/>
      <c r="EP837" s="22"/>
      <c r="EQ837" s="22"/>
      <c r="ER837" s="22"/>
      <c r="ES837" s="22"/>
      <c r="ET837" s="22"/>
      <c r="EU837" s="22"/>
      <c r="EV837" s="22"/>
      <c r="EW837" s="22"/>
      <c r="EX837" s="22"/>
      <c r="EY837" s="22"/>
      <c r="EZ837" s="22"/>
      <c r="FA837" s="22"/>
      <c r="FB837" s="22"/>
      <c r="FC837" s="22"/>
      <c r="FD837" s="22"/>
      <c r="FE837" s="22"/>
      <c r="FF837" s="22"/>
      <c r="FG837" s="126"/>
      <c r="FM837" s="99"/>
    </row>
    <row r="838" spans="2:169" s="12" customFormat="1">
      <c r="B838" s="22"/>
      <c r="E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22"/>
      <c r="CQ838" s="22"/>
      <c r="CR838" s="22"/>
      <c r="CS838" s="22"/>
      <c r="CT838" s="22"/>
      <c r="CU838" s="22"/>
      <c r="CV838" s="22"/>
      <c r="CW838" s="22"/>
      <c r="CX838" s="22"/>
      <c r="CY838" s="22"/>
      <c r="CZ838" s="22"/>
      <c r="DA838" s="22"/>
      <c r="DB838" s="22"/>
      <c r="DC838" s="22"/>
      <c r="DD838" s="22"/>
      <c r="DE838" s="22"/>
      <c r="DF838" s="22"/>
      <c r="DG838" s="22"/>
      <c r="DH838" s="22"/>
      <c r="DI838" s="22"/>
      <c r="DJ838" s="22"/>
      <c r="DK838" s="22"/>
      <c r="DL838" s="22"/>
      <c r="DM838" s="22"/>
      <c r="DN838" s="22"/>
      <c r="DO838" s="22"/>
      <c r="DP838" s="22"/>
      <c r="DQ838" s="22"/>
      <c r="DR838" s="22"/>
      <c r="DS838" s="22"/>
      <c r="DT838" s="22"/>
      <c r="DU838" s="22"/>
      <c r="DV838" s="22"/>
      <c r="DW838" s="22"/>
      <c r="DX838" s="22"/>
      <c r="DY838" s="22"/>
      <c r="DZ838" s="22"/>
      <c r="EA838" s="22"/>
      <c r="EB838" s="22"/>
      <c r="EC838" s="22"/>
      <c r="ED838" s="22"/>
      <c r="EE838" s="22"/>
      <c r="EF838" s="22"/>
      <c r="EG838" s="22"/>
      <c r="EH838" s="22"/>
      <c r="EI838" s="22"/>
      <c r="EJ838" s="22"/>
      <c r="EK838" s="22"/>
      <c r="EL838" s="22"/>
      <c r="EM838" s="22"/>
      <c r="EN838" s="22"/>
      <c r="EO838" s="22"/>
      <c r="EP838" s="22"/>
      <c r="EQ838" s="22"/>
      <c r="ER838" s="22"/>
      <c r="ES838" s="22"/>
      <c r="ET838" s="22"/>
      <c r="EU838" s="22"/>
      <c r="EV838" s="22"/>
      <c r="EW838" s="22"/>
      <c r="EX838" s="22"/>
      <c r="EY838" s="22"/>
      <c r="EZ838" s="22"/>
      <c r="FA838" s="22"/>
      <c r="FB838" s="22"/>
      <c r="FC838" s="22"/>
      <c r="FD838" s="22"/>
      <c r="FE838" s="22"/>
      <c r="FF838" s="22"/>
      <c r="FG838" s="126"/>
      <c r="FM838" s="99"/>
    </row>
    <row r="839" spans="2:169" s="12" customFormat="1">
      <c r="B839" s="22"/>
      <c r="E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22"/>
      <c r="CQ839" s="22"/>
      <c r="CR839" s="22"/>
      <c r="CS839" s="22"/>
      <c r="CT839" s="22"/>
      <c r="CU839" s="22"/>
      <c r="CV839" s="22"/>
      <c r="CW839" s="22"/>
      <c r="CX839" s="22"/>
      <c r="CY839" s="22"/>
      <c r="CZ839" s="22"/>
      <c r="DA839" s="22"/>
      <c r="DB839" s="22"/>
      <c r="DC839" s="22"/>
      <c r="DD839" s="22"/>
      <c r="DE839" s="22"/>
      <c r="DF839" s="22"/>
      <c r="DG839" s="22"/>
      <c r="DH839" s="22"/>
      <c r="DI839" s="22"/>
      <c r="DJ839" s="22"/>
      <c r="DK839" s="22"/>
      <c r="DL839" s="22"/>
      <c r="DM839" s="22"/>
      <c r="DN839" s="22"/>
      <c r="DO839" s="22"/>
      <c r="DP839" s="22"/>
      <c r="DQ839" s="22"/>
      <c r="DR839" s="22"/>
      <c r="DS839" s="22"/>
      <c r="DT839" s="22"/>
      <c r="DU839" s="22"/>
      <c r="DV839" s="22"/>
      <c r="DW839" s="22"/>
      <c r="DX839" s="22"/>
      <c r="DY839" s="22"/>
      <c r="DZ839" s="22"/>
      <c r="EA839" s="22"/>
      <c r="EB839" s="22"/>
      <c r="EC839" s="22"/>
      <c r="ED839" s="22"/>
      <c r="EE839" s="22"/>
      <c r="EF839" s="22"/>
      <c r="EG839" s="22"/>
      <c r="EH839" s="22"/>
      <c r="EI839" s="22"/>
      <c r="EJ839" s="22"/>
      <c r="EK839" s="22"/>
      <c r="EL839" s="22"/>
      <c r="EM839" s="22"/>
      <c r="EN839" s="22"/>
      <c r="EO839" s="22"/>
      <c r="EP839" s="22"/>
      <c r="EQ839" s="22"/>
      <c r="ER839" s="22"/>
      <c r="ES839" s="22"/>
      <c r="ET839" s="22"/>
      <c r="EU839" s="22"/>
      <c r="EV839" s="22"/>
      <c r="EW839" s="22"/>
      <c r="EX839" s="22"/>
      <c r="EY839" s="22"/>
      <c r="EZ839" s="22"/>
      <c r="FA839" s="22"/>
      <c r="FB839" s="22"/>
      <c r="FC839" s="22"/>
      <c r="FD839" s="22"/>
      <c r="FE839" s="22"/>
      <c r="FF839" s="22"/>
      <c r="FG839" s="126"/>
      <c r="FM839" s="99"/>
    </row>
    <row r="840" spans="2:169" s="12" customFormat="1">
      <c r="B840" s="22"/>
      <c r="E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22"/>
      <c r="CQ840" s="22"/>
      <c r="CR840" s="22"/>
      <c r="CS840" s="22"/>
      <c r="CT840" s="22"/>
      <c r="CU840" s="22"/>
      <c r="CV840" s="22"/>
      <c r="CW840" s="22"/>
      <c r="CX840" s="22"/>
      <c r="CY840" s="22"/>
      <c r="CZ840" s="22"/>
      <c r="DA840" s="22"/>
      <c r="DB840" s="22"/>
      <c r="DC840" s="22"/>
      <c r="DD840" s="22"/>
      <c r="DE840" s="22"/>
      <c r="DF840" s="22"/>
      <c r="DG840" s="22"/>
      <c r="DH840" s="22"/>
      <c r="DI840" s="22"/>
      <c r="DJ840" s="22"/>
      <c r="DK840" s="22"/>
      <c r="DL840" s="22"/>
      <c r="DM840" s="22"/>
      <c r="DN840" s="22"/>
      <c r="DO840" s="22"/>
      <c r="DP840" s="22"/>
      <c r="DQ840" s="22"/>
      <c r="DR840" s="22"/>
      <c r="DS840" s="22"/>
      <c r="DT840" s="22"/>
      <c r="DU840" s="22"/>
      <c r="DV840" s="22"/>
      <c r="DW840" s="22"/>
      <c r="DX840" s="22"/>
      <c r="DY840" s="22"/>
      <c r="DZ840" s="22"/>
      <c r="EA840" s="22"/>
      <c r="EB840" s="22"/>
      <c r="EC840" s="22"/>
      <c r="ED840" s="22"/>
      <c r="EE840" s="22"/>
      <c r="EF840" s="22"/>
      <c r="EG840" s="22"/>
      <c r="EH840" s="22"/>
      <c r="EI840" s="22"/>
      <c r="EJ840" s="22"/>
      <c r="EK840" s="22"/>
      <c r="EL840" s="22"/>
      <c r="EM840" s="22"/>
      <c r="EN840" s="22"/>
      <c r="EO840" s="22"/>
      <c r="EP840" s="22"/>
      <c r="EQ840" s="22"/>
      <c r="ER840" s="22"/>
      <c r="ES840" s="22"/>
      <c r="ET840" s="22"/>
      <c r="EU840" s="22"/>
      <c r="EV840" s="22"/>
      <c r="EW840" s="22"/>
      <c r="EX840" s="22"/>
      <c r="EY840" s="22"/>
      <c r="EZ840" s="22"/>
      <c r="FA840" s="22"/>
      <c r="FB840" s="22"/>
      <c r="FC840" s="22"/>
      <c r="FD840" s="22"/>
      <c r="FE840" s="22"/>
      <c r="FF840" s="22"/>
      <c r="FG840" s="126"/>
      <c r="FM840" s="99"/>
    </row>
    <row r="841" spans="2:169" s="12" customFormat="1">
      <c r="B841" s="22"/>
      <c r="E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22"/>
      <c r="CQ841" s="22"/>
      <c r="CR841" s="22"/>
      <c r="CS841" s="22"/>
      <c r="CT841" s="22"/>
      <c r="CU841" s="22"/>
      <c r="CV841" s="22"/>
      <c r="CW841" s="22"/>
      <c r="CX841" s="22"/>
      <c r="CY841" s="22"/>
      <c r="CZ841" s="22"/>
      <c r="DA841" s="22"/>
      <c r="DB841" s="22"/>
      <c r="DC841" s="22"/>
      <c r="DD841" s="22"/>
      <c r="DE841" s="22"/>
      <c r="DF841" s="22"/>
      <c r="DG841" s="22"/>
      <c r="DH841" s="22"/>
      <c r="DI841" s="22"/>
      <c r="DJ841" s="22"/>
      <c r="DK841" s="22"/>
      <c r="DL841" s="22"/>
      <c r="DM841" s="22"/>
      <c r="DN841" s="22"/>
      <c r="DO841" s="22"/>
      <c r="DP841" s="22"/>
      <c r="DQ841" s="22"/>
      <c r="DR841" s="22"/>
      <c r="DS841" s="22"/>
      <c r="DT841" s="22"/>
      <c r="DU841" s="22"/>
      <c r="DV841" s="22"/>
      <c r="DW841" s="22"/>
      <c r="DX841" s="22"/>
      <c r="DY841" s="22"/>
      <c r="DZ841" s="22"/>
      <c r="EA841" s="22"/>
      <c r="EB841" s="22"/>
      <c r="EC841" s="22"/>
      <c r="ED841" s="22"/>
      <c r="EE841" s="22"/>
      <c r="EF841" s="22"/>
      <c r="EG841" s="22"/>
      <c r="EH841" s="22"/>
      <c r="EI841" s="22"/>
      <c r="EJ841" s="22"/>
      <c r="EK841" s="22"/>
      <c r="EL841" s="22"/>
      <c r="EM841" s="22"/>
      <c r="EN841" s="22"/>
      <c r="EO841" s="22"/>
      <c r="EP841" s="22"/>
      <c r="EQ841" s="22"/>
      <c r="ER841" s="22"/>
      <c r="ES841" s="22"/>
      <c r="ET841" s="22"/>
      <c r="EU841" s="22"/>
      <c r="EV841" s="22"/>
      <c r="EW841" s="22"/>
      <c r="EX841" s="22"/>
      <c r="EY841" s="22"/>
      <c r="EZ841" s="22"/>
      <c r="FA841" s="22"/>
      <c r="FB841" s="22"/>
      <c r="FC841" s="22"/>
      <c r="FD841" s="22"/>
      <c r="FE841" s="22"/>
      <c r="FF841" s="22"/>
      <c r="FG841" s="126"/>
      <c r="FM841" s="99"/>
    </row>
    <row r="842" spans="2:169" s="12" customFormat="1">
      <c r="B842" s="22"/>
      <c r="E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22"/>
      <c r="CQ842" s="22"/>
      <c r="CR842" s="22"/>
      <c r="CS842" s="22"/>
      <c r="CT842" s="22"/>
      <c r="CU842" s="22"/>
      <c r="CV842" s="22"/>
      <c r="CW842" s="22"/>
      <c r="CX842" s="22"/>
      <c r="CY842" s="22"/>
      <c r="CZ842" s="22"/>
      <c r="DA842" s="22"/>
      <c r="DB842" s="22"/>
      <c r="DC842" s="22"/>
      <c r="DD842" s="22"/>
      <c r="DE842" s="22"/>
      <c r="DF842" s="22"/>
      <c r="DG842" s="22"/>
      <c r="DH842" s="22"/>
      <c r="DI842" s="22"/>
      <c r="DJ842" s="22"/>
      <c r="DK842" s="22"/>
      <c r="DL842" s="22"/>
      <c r="DM842" s="22"/>
      <c r="DN842" s="22"/>
      <c r="DO842" s="22"/>
      <c r="DP842" s="22"/>
      <c r="DQ842" s="22"/>
      <c r="DR842" s="22"/>
      <c r="DS842" s="22"/>
      <c r="DT842" s="22"/>
      <c r="DU842" s="22"/>
      <c r="DV842" s="22"/>
      <c r="DW842" s="22"/>
      <c r="DX842" s="22"/>
      <c r="DY842" s="22"/>
      <c r="DZ842" s="22"/>
      <c r="EA842" s="22"/>
      <c r="EB842" s="22"/>
      <c r="EC842" s="22"/>
      <c r="ED842" s="22"/>
      <c r="EE842" s="22"/>
      <c r="EF842" s="22"/>
      <c r="EG842" s="22"/>
      <c r="EH842" s="22"/>
      <c r="EI842" s="22"/>
      <c r="EJ842" s="22"/>
      <c r="EK842" s="22"/>
      <c r="EL842" s="22"/>
      <c r="EM842" s="22"/>
      <c r="EN842" s="22"/>
      <c r="EO842" s="22"/>
      <c r="EP842" s="22"/>
      <c r="EQ842" s="22"/>
      <c r="ER842" s="22"/>
      <c r="ES842" s="22"/>
      <c r="ET842" s="22"/>
      <c r="EU842" s="22"/>
      <c r="EV842" s="22"/>
      <c r="EW842" s="22"/>
      <c r="EX842" s="22"/>
      <c r="EY842" s="22"/>
      <c r="EZ842" s="22"/>
      <c r="FA842" s="22"/>
      <c r="FB842" s="22"/>
      <c r="FC842" s="22"/>
      <c r="FD842" s="22"/>
      <c r="FE842" s="22"/>
      <c r="FF842" s="22"/>
      <c r="FG842" s="126"/>
      <c r="FM842" s="99"/>
    </row>
    <row r="843" spans="2:169" s="12" customFormat="1">
      <c r="B843" s="22"/>
      <c r="E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22"/>
      <c r="CQ843" s="22"/>
      <c r="CR843" s="22"/>
      <c r="CS843" s="22"/>
      <c r="CT843" s="22"/>
      <c r="CU843" s="22"/>
      <c r="CV843" s="22"/>
      <c r="CW843" s="22"/>
      <c r="CX843" s="22"/>
      <c r="CY843" s="22"/>
      <c r="CZ843" s="22"/>
      <c r="DA843" s="22"/>
      <c r="DB843" s="22"/>
      <c r="DC843" s="22"/>
      <c r="DD843" s="22"/>
      <c r="DE843" s="22"/>
      <c r="DF843" s="22"/>
      <c r="DG843" s="22"/>
      <c r="DH843" s="22"/>
      <c r="DI843" s="22"/>
      <c r="DJ843" s="22"/>
      <c r="DK843" s="22"/>
      <c r="DL843" s="22"/>
      <c r="DM843" s="22"/>
      <c r="DN843" s="22"/>
      <c r="DO843" s="22"/>
      <c r="DP843" s="22"/>
      <c r="DQ843" s="22"/>
      <c r="DR843" s="22"/>
      <c r="DS843" s="22"/>
      <c r="DT843" s="22"/>
      <c r="DU843" s="22"/>
      <c r="DV843" s="22"/>
      <c r="DW843" s="22"/>
      <c r="DX843" s="22"/>
      <c r="DY843" s="22"/>
      <c r="DZ843" s="22"/>
      <c r="EA843" s="22"/>
      <c r="EB843" s="22"/>
      <c r="EC843" s="22"/>
      <c r="ED843" s="22"/>
      <c r="EE843" s="22"/>
      <c r="EF843" s="22"/>
      <c r="EG843" s="22"/>
      <c r="EH843" s="22"/>
      <c r="EI843" s="22"/>
      <c r="EJ843" s="22"/>
      <c r="EK843" s="22"/>
      <c r="EL843" s="22"/>
      <c r="EM843" s="22"/>
      <c r="EN843" s="22"/>
      <c r="EO843" s="22"/>
      <c r="EP843" s="22"/>
      <c r="EQ843" s="22"/>
      <c r="ER843" s="22"/>
      <c r="ES843" s="22"/>
      <c r="ET843" s="22"/>
      <c r="EU843" s="22"/>
      <c r="EV843" s="22"/>
      <c r="EW843" s="22"/>
      <c r="EX843" s="22"/>
      <c r="EY843" s="22"/>
      <c r="EZ843" s="22"/>
      <c r="FA843" s="22"/>
      <c r="FB843" s="22"/>
      <c r="FC843" s="22"/>
      <c r="FD843" s="22"/>
      <c r="FE843" s="22"/>
      <c r="FF843" s="22"/>
      <c r="FG843" s="126"/>
      <c r="FM843" s="99"/>
    </row>
    <row r="844" spans="2:169" s="12" customFormat="1">
      <c r="B844" s="22"/>
      <c r="E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22"/>
      <c r="CQ844" s="22"/>
      <c r="CR844" s="22"/>
      <c r="CS844" s="22"/>
      <c r="CT844" s="22"/>
      <c r="CU844" s="22"/>
      <c r="CV844" s="22"/>
      <c r="CW844" s="22"/>
      <c r="CX844" s="22"/>
      <c r="CY844" s="22"/>
      <c r="CZ844" s="22"/>
      <c r="DA844" s="22"/>
      <c r="DB844" s="22"/>
      <c r="DC844" s="22"/>
      <c r="DD844" s="22"/>
      <c r="DE844" s="22"/>
      <c r="DF844" s="22"/>
      <c r="DG844" s="22"/>
      <c r="DH844" s="22"/>
      <c r="DI844" s="22"/>
      <c r="DJ844" s="22"/>
      <c r="DK844" s="22"/>
      <c r="DL844" s="22"/>
      <c r="DM844" s="22"/>
      <c r="DN844" s="22"/>
      <c r="DO844" s="22"/>
      <c r="DP844" s="22"/>
      <c r="DQ844" s="22"/>
      <c r="DR844" s="22"/>
      <c r="DS844" s="22"/>
      <c r="DT844" s="22"/>
      <c r="DU844" s="22"/>
      <c r="DV844" s="22"/>
      <c r="DW844" s="22"/>
      <c r="DX844" s="22"/>
      <c r="DY844" s="22"/>
      <c r="DZ844" s="22"/>
      <c r="EA844" s="22"/>
      <c r="EB844" s="22"/>
      <c r="EC844" s="22"/>
      <c r="ED844" s="22"/>
      <c r="EE844" s="22"/>
      <c r="EF844" s="22"/>
      <c r="EG844" s="22"/>
      <c r="EH844" s="22"/>
      <c r="EI844" s="22"/>
      <c r="EJ844" s="22"/>
      <c r="EK844" s="22"/>
      <c r="EL844" s="22"/>
      <c r="EM844" s="22"/>
      <c r="EN844" s="22"/>
      <c r="EO844" s="22"/>
      <c r="EP844" s="22"/>
      <c r="EQ844" s="22"/>
      <c r="ER844" s="22"/>
      <c r="ES844" s="22"/>
      <c r="ET844" s="22"/>
      <c r="EU844" s="22"/>
      <c r="EV844" s="22"/>
      <c r="EW844" s="22"/>
      <c r="EX844" s="22"/>
      <c r="EY844" s="22"/>
      <c r="EZ844" s="22"/>
      <c r="FA844" s="22"/>
      <c r="FB844" s="22"/>
      <c r="FC844" s="22"/>
      <c r="FD844" s="22"/>
      <c r="FE844" s="22"/>
      <c r="FF844" s="22"/>
      <c r="FG844" s="126"/>
      <c r="FM844" s="99"/>
    </row>
    <row r="845" spans="2:169" s="12" customFormat="1">
      <c r="B845" s="22"/>
      <c r="E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22"/>
      <c r="CQ845" s="22"/>
      <c r="CR845" s="22"/>
      <c r="CS845" s="22"/>
      <c r="CT845" s="22"/>
      <c r="CU845" s="22"/>
      <c r="CV845" s="22"/>
      <c r="CW845" s="22"/>
      <c r="CX845" s="22"/>
      <c r="CY845" s="22"/>
      <c r="CZ845" s="22"/>
      <c r="DA845" s="22"/>
      <c r="DB845" s="22"/>
      <c r="DC845" s="22"/>
      <c r="DD845" s="22"/>
      <c r="DE845" s="22"/>
      <c r="DF845" s="22"/>
      <c r="DG845" s="22"/>
      <c r="DH845" s="22"/>
      <c r="DI845" s="22"/>
      <c r="DJ845" s="22"/>
      <c r="DK845" s="22"/>
      <c r="DL845" s="22"/>
      <c r="DM845" s="22"/>
      <c r="DN845" s="22"/>
      <c r="DO845" s="22"/>
      <c r="DP845" s="22"/>
      <c r="DQ845" s="22"/>
      <c r="DR845" s="22"/>
      <c r="DS845" s="22"/>
      <c r="DT845" s="22"/>
      <c r="DU845" s="22"/>
      <c r="DV845" s="22"/>
      <c r="DW845" s="22"/>
      <c r="DX845" s="22"/>
      <c r="DY845" s="22"/>
      <c r="DZ845" s="22"/>
      <c r="EA845" s="22"/>
      <c r="EB845" s="22"/>
      <c r="EC845" s="22"/>
      <c r="ED845" s="22"/>
      <c r="EE845" s="22"/>
      <c r="EF845" s="22"/>
      <c r="EG845" s="22"/>
      <c r="EH845" s="22"/>
      <c r="EI845" s="22"/>
      <c r="EJ845" s="22"/>
      <c r="EK845" s="22"/>
      <c r="EL845" s="22"/>
      <c r="EM845" s="22"/>
      <c r="EN845" s="22"/>
      <c r="EO845" s="22"/>
      <c r="EP845" s="22"/>
      <c r="EQ845" s="22"/>
      <c r="ER845" s="22"/>
      <c r="ES845" s="22"/>
      <c r="ET845" s="22"/>
      <c r="EU845" s="22"/>
      <c r="EV845" s="22"/>
      <c r="EW845" s="22"/>
      <c r="EX845" s="22"/>
      <c r="EY845" s="22"/>
      <c r="EZ845" s="22"/>
      <c r="FA845" s="22"/>
      <c r="FB845" s="22"/>
      <c r="FC845" s="22"/>
      <c r="FD845" s="22"/>
      <c r="FE845" s="22"/>
      <c r="FF845" s="22"/>
      <c r="FG845" s="126"/>
      <c r="FM845" s="99"/>
    </row>
    <row r="846" spans="2:169" s="12" customFormat="1">
      <c r="B846" s="22"/>
      <c r="E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22"/>
      <c r="CQ846" s="22"/>
      <c r="CR846" s="22"/>
      <c r="CS846" s="22"/>
      <c r="CT846" s="22"/>
      <c r="CU846" s="22"/>
      <c r="CV846" s="22"/>
      <c r="CW846" s="22"/>
      <c r="CX846" s="22"/>
      <c r="CY846" s="22"/>
      <c r="CZ846" s="22"/>
      <c r="DA846" s="22"/>
      <c r="DB846" s="22"/>
      <c r="DC846" s="22"/>
      <c r="DD846" s="22"/>
      <c r="DE846" s="22"/>
      <c r="DF846" s="22"/>
      <c r="DG846" s="22"/>
      <c r="DH846" s="22"/>
      <c r="DI846" s="22"/>
      <c r="DJ846" s="22"/>
      <c r="DK846" s="22"/>
      <c r="DL846" s="22"/>
      <c r="DM846" s="22"/>
      <c r="DN846" s="22"/>
      <c r="DO846" s="22"/>
      <c r="DP846" s="22"/>
      <c r="DQ846" s="22"/>
      <c r="DR846" s="22"/>
      <c r="DS846" s="22"/>
      <c r="DT846" s="22"/>
      <c r="DU846" s="22"/>
      <c r="DV846" s="22"/>
      <c r="DW846" s="22"/>
      <c r="DX846" s="22"/>
      <c r="DY846" s="22"/>
      <c r="DZ846" s="22"/>
      <c r="EA846" s="22"/>
      <c r="EB846" s="22"/>
      <c r="EC846" s="22"/>
      <c r="ED846" s="22"/>
      <c r="EE846" s="22"/>
      <c r="EF846" s="22"/>
      <c r="EG846" s="22"/>
      <c r="EH846" s="22"/>
      <c r="EI846" s="22"/>
      <c r="EJ846" s="22"/>
      <c r="EK846" s="22"/>
      <c r="EL846" s="22"/>
      <c r="EM846" s="22"/>
      <c r="EN846" s="22"/>
      <c r="EO846" s="22"/>
      <c r="EP846" s="22"/>
      <c r="EQ846" s="22"/>
      <c r="ER846" s="22"/>
      <c r="ES846" s="22"/>
      <c r="ET846" s="22"/>
      <c r="EU846" s="22"/>
      <c r="EV846" s="22"/>
      <c r="EW846" s="22"/>
      <c r="EX846" s="22"/>
      <c r="EY846" s="22"/>
      <c r="EZ846" s="22"/>
      <c r="FA846" s="22"/>
      <c r="FB846" s="22"/>
      <c r="FC846" s="22"/>
      <c r="FD846" s="22"/>
      <c r="FE846" s="22"/>
      <c r="FF846" s="22"/>
      <c r="FG846" s="126"/>
      <c r="FM846" s="99"/>
    </row>
    <row r="847" spans="2:169" s="12" customFormat="1">
      <c r="B847" s="22"/>
      <c r="E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22"/>
      <c r="CQ847" s="22"/>
      <c r="CR847" s="22"/>
      <c r="CS847" s="22"/>
      <c r="CT847" s="22"/>
      <c r="CU847" s="22"/>
      <c r="CV847" s="22"/>
      <c r="CW847" s="22"/>
      <c r="CX847" s="22"/>
      <c r="CY847" s="22"/>
      <c r="CZ847" s="22"/>
      <c r="DA847" s="22"/>
      <c r="DB847" s="22"/>
      <c r="DC847" s="22"/>
      <c r="DD847" s="22"/>
      <c r="DE847" s="22"/>
      <c r="DF847" s="22"/>
      <c r="DG847" s="22"/>
      <c r="DH847" s="22"/>
      <c r="DI847" s="22"/>
      <c r="DJ847" s="22"/>
      <c r="DK847" s="22"/>
      <c r="DL847" s="22"/>
      <c r="DM847" s="22"/>
      <c r="DN847" s="22"/>
      <c r="DO847" s="22"/>
      <c r="DP847" s="22"/>
      <c r="DQ847" s="22"/>
      <c r="DR847" s="22"/>
      <c r="DS847" s="22"/>
      <c r="DT847" s="22"/>
      <c r="DU847" s="22"/>
      <c r="DV847" s="22"/>
      <c r="DW847" s="22"/>
      <c r="DX847" s="22"/>
      <c r="DY847" s="22"/>
      <c r="DZ847" s="22"/>
      <c r="EA847" s="22"/>
      <c r="EB847" s="22"/>
      <c r="EC847" s="22"/>
      <c r="ED847" s="22"/>
      <c r="EE847" s="22"/>
      <c r="EF847" s="22"/>
      <c r="EG847" s="22"/>
      <c r="EH847" s="22"/>
      <c r="EI847" s="22"/>
      <c r="EJ847" s="22"/>
      <c r="EK847" s="22"/>
      <c r="EL847" s="22"/>
      <c r="EM847" s="22"/>
      <c r="EN847" s="22"/>
      <c r="EO847" s="22"/>
      <c r="EP847" s="22"/>
      <c r="EQ847" s="22"/>
      <c r="ER847" s="22"/>
      <c r="ES847" s="22"/>
      <c r="ET847" s="22"/>
      <c r="EU847" s="22"/>
      <c r="EV847" s="22"/>
      <c r="EW847" s="22"/>
      <c r="EX847" s="22"/>
      <c r="EY847" s="22"/>
      <c r="EZ847" s="22"/>
      <c r="FA847" s="22"/>
      <c r="FB847" s="22"/>
      <c r="FC847" s="22"/>
      <c r="FD847" s="22"/>
      <c r="FE847" s="22"/>
      <c r="FF847" s="22"/>
      <c r="FG847" s="126"/>
      <c r="FM847" s="99"/>
    </row>
    <row r="848" spans="2:169" s="12" customFormat="1">
      <c r="B848" s="22"/>
      <c r="E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22"/>
      <c r="CQ848" s="22"/>
      <c r="CR848" s="22"/>
      <c r="CS848" s="22"/>
      <c r="CT848" s="22"/>
      <c r="CU848" s="22"/>
      <c r="CV848" s="22"/>
      <c r="CW848" s="22"/>
      <c r="CX848" s="22"/>
      <c r="CY848" s="22"/>
      <c r="CZ848" s="22"/>
      <c r="DA848" s="22"/>
      <c r="DB848" s="22"/>
      <c r="DC848" s="22"/>
      <c r="DD848" s="22"/>
      <c r="DE848" s="22"/>
      <c r="DF848" s="22"/>
      <c r="DG848" s="22"/>
      <c r="DH848" s="22"/>
      <c r="DI848" s="22"/>
      <c r="DJ848" s="22"/>
      <c r="DK848" s="22"/>
      <c r="DL848" s="22"/>
      <c r="DM848" s="22"/>
      <c r="DN848" s="22"/>
      <c r="DO848" s="22"/>
      <c r="DP848" s="22"/>
      <c r="DQ848" s="22"/>
      <c r="DR848" s="22"/>
      <c r="DS848" s="22"/>
      <c r="DT848" s="22"/>
      <c r="DU848" s="22"/>
      <c r="DV848" s="22"/>
      <c r="DW848" s="22"/>
      <c r="DX848" s="22"/>
      <c r="DY848" s="22"/>
      <c r="DZ848" s="22"/>
      <c r="EA848" s="22"/>
      <c r="EB848" s="22"/>
      <c r="EC848" s="22"/>
      <c r="ED848" s="22"/>
      <c r="EE848" s="22"/>
      <c r="EF848" s="22"/>
      <c r="EG848" s="22"/>
      <c r="EH848" s="22"/>
      <c r="EI848" s="22"/>
      <c r="EJ848" s="22"/>
      <c r="EK848" s="22"/>
      <c r="EL848" s="22"/>
      <c r="EM848" s="22"/>
      <c r="EN848" s="22"/>
      <c r="EO848" s="22"/>
      <c r="EP848" s="22"/>
      <c r="EQ848" s="22"/>
      <c r="ER848" s="22"/>
      <c r="ES848" s="22"/>
      <c r="ET848" s="22"/>
      <c r="EU848" s="22"/>
      <c r="EV848" s="22"/>
      <c r="EW848" s="22"/>
      <c r="EX848" s="22"/>
      <c r="EY848" s="22"/>
      <c r="EZ848" s="22"/>
      <c r="FA848" s="22"/>
      <c r="FB848" s="22"/>
      <c r="FC848" s="22"/>
      <c r="FD848" s="22"/>
      <c r="FE848" s="22"/>
      <c r="FF848" s="22"/>
      <c r="FG848" s="126"/>
      <c r="FM848" s="99"/>
    </row>
    <row r="849" spans="2:169" s="12" customFormat="1">
      <c r="B849" s="22"/>
      <c r="E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22"/>
      <c r="CQ849" s="22"/>
      <c r="CR849" s="22"/>
      <c r="CS849" s="22"/>
      <c r="CT849" s="22"/>
      <c r="CU849" s="22"/>
      <c r="CV849" s="22"/>
      <c r="CW849" s="22"/>
      <c r="CX849" s="22"/>
      <c r="CY849" s="22"/>
      <c r="CZ849" s="22"/>
      <c r="DA849" s="22"/>
      <c r="DB849" s="22"/>
      <c r="DC849" s="22"/>
      <c r="DD849" s="22"/>
      <c r="DE849" s="22"/>
      <c r="DF849" s="22"/>
      <c r="DG849" s="22"/>
      <c r="DH849" s="22"/>
      <c r="DI849" s="22"/>
      <c r="DJ849" s="22"/>
      <c r="DK849" s="22"/>
      <c r="DL849" s="22"/>
      <c r="DM849" s="22"/>
      <c r="DN849" s="22"/>
      <c r="DO849" s="22"/>
      <c r="DP849" s="22"/>
      <c r="DQ849" s="22"/>
      <c r="DR849" s="22"/>
      <c r="DS849" s="22"/>
      <c r="DT849" s="22"/>
      <c r="DU849" s="22"/>
      <c r="DV849" s="22"/>
      <c r="DW849" s="22"/>
      <c r="DX849" s="22"/>
      <c r="DY849" s="22"/>
      <c r="DZ849" s="22"/>
      <c r="EA849" s="22"/>
      <c r="EB849" s="22"/>
      <c r="EC849" s="22"/>
      <c r="ED849" s="22"/>
      <c r="EE849" s="22"/>
      <c r="EF849" s="22"/>
      <c r="EG849" s="22"/>
      <c r="EH849" s="22"/>
      <c r="EI849" s="22"/>
      <c r="EJ849" s="22"/>
      <c r="EK849" s="22"/>
      <c r="EL849" s="22"/>
      <c r="EM849" s="22"/>
      <c r="EN849" s="22"/>
      <c r="EO849" s="22"/>
      <c r="EP849" s="22"/>
      <c r="EQ849" s="22"/>
      <c r="ER849" s="22"/>
      <c r="ES849" s="22"/>
      <c r="ET849" s="22"/>
      <c r="EU849" s="22"/>
      <c r="EV849" s="22"/>
      <c r="EW849" s="22"/>
      <c r="EX849" s="22"/>
      <c r="EY849" s="22"/>
      <c r="EZ849" s="22"/>
      <c r="FA849" s="22"/>
      <c r="FB849" s="22"/>
      <c r="FC849" s="22"/>
      <c r="FD849" s="22"/>
      <c r="FE849" s="22"/>
      <c r="FF849" s="22"/>
      <c r="FG849" s="126"/>
      <c r="FM849" s="99"/>
    </row>
    <row r="850" spans="2:169" s="12" customFormat="1">
      <c r="B850" s="22"/>
      <c r="E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22"/>
      <c r="CQ850" s="22"/>
      <c r="CR850" s="22"/>
      <c r="CS850" s="22"/>
      <c r="CT850" s="22"/>
      <c r="CU850" s="22"/>
      <c r="CV850" s="22"/>
      <c r="CW850" s="22"/>
      <c r="CX850" s="22"/>
      <c r="CY850" s="22"/>
      <c r="CZ850" s="22"/>
      <c r="DA850" s="22"/>
      <c r="DB850" s="22"/>
      <c r="DC850" s="22"/>
      <c r="DD850" s="22"/>
      <c r="DE850" s="22"/>
      <c r="DF850" s="22"/>
      <c r="DG850" s="22"/>
      <c r="DH850" s="22"/>
      <c r="DI850" s="22"/>
      <c r="DJ850" s="22"/>
      <c r="DK850" s="22"/>
      <c r="DL850" s="22"/>
      <c r="DM850" s="22"/>
      <c r="DN850" s="22"/>
      <c r="DO850" s="22"/>
      <c r="DP850" s="22"/>
      <c r="DQ850" s="22"/>
      <c r="DR850" s="22"/>
      <c r="DS850" s="22"/>
      <c r="DT850" s="22"/>
      <c r="DU850" s="22"/>
      <c r="DV850" s="22"/>
      <c r="DW850" s="22"/>
      <c r="DX850" s="22"/>
      <c r="DY850" s="22"/>
      <c r="DZ850" s="22"/>
      <c r="EA850" s="22"/>
      <c r="EB850" s="22"/>
      <c r="EC850" s="22"/>
      <c r="ED850" s="22"/>
      <c r="EE850" s="22"/>
      <c r="EF850" s="22"/>
      <c r="EG850" s="22"/>
      <c r="EH850" s="22"/>
      <c r="EI850" s="22"/>
      <c r="EJ850" s="22"/>
      <c r="EK850" s="22"/>
      <c r="EL850" s="22"/>
      <c r="EM850" s="22"/>
      <c r="EN850" s="22"/>
      <c r="EO850" s="22"/>
      <c r="EP850" s="22"/>
      <c r="EQ850" s="22"/>
      <c r="ER850" s="22"/>
      <c r="ES850" s="22"/>
      <c r="ET850" s="22"/>
      <c r="EU850" s="22"/>
      <c r="EV850" s="22"/>
      <c r="EW850" s="22"/>
      <c r="EX850" s="22"/>
      <c r="EY850" s="22"/>
      <c r="EZ850" s="22"/>
      <c r="FA850" s="22"/>
      <c r="FB850" s="22"/>
      <c r="FC850" s="22"/>
      <c r="FD850" s="22"/>
      <c r="FE850" s="22"/>
      <c r="FF850" s="22"/>
      <c r="FG850" s="126"/>
      <c r="FM850" s="99"/>
    </row>
    <row r="851" spans="2:169" s="12" customFormat="1">
      <c r="B851" s="22"/>
      <c r="E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  <c r="DC851" s="22"/>
      <c r="DD851" s="22"/>
      <c r="DE851" s="22"/>
      <c r="DF851" s="22"/>
      <c r="DG851" s="22"/>
      <c r="DH851" s="22"/>
      <c r="DI851" s="22"/>
      <c r="DJ851" s="22"/>
      <c r="DK851" s="22"/>
      <c r="DL851" s="22"/>
      <c r="DM851" s="22"/>
      <c r="DN851" s="22"/>
      <c r="DO851" s="22"/>
      <c r="DP851" s="22"/>
      <c r="DQ851" s="22"/>
      <c r="DR851" s="22"/>
      <c r="DS851" s="22"/>
      <c r="DT851" s="22"/>
      <c r="DU851" s="22"/>
      <c r="DV851" s="22"/>
      <c r="DW851" s="22"/>
      <c r="DX851" s="22"/>
      <c r="DY851" s="22"/>
      <c r="DZ851" s="22"/>
      <c r="EA851" s="22"/>
      <c r="EB851" s="22"/>
      <c r="EC851" s="22"/>
      <c r="ED851" s="22"/>
      <c r="EE851" s="22"/>
      <c r="EF851" s="22"/>
      <c r="EG851" s="22"/>
      <c r="EH851" s="22"/>
      <c r="EI851" s="22"/>
      <c r="EJ851" s="22"/>
      <c r="EK851" s="22"/>
      <c r="EL851" s="22"/>
      <c r="EM851" s="22"/>
      <c r="EN851" s="22"/>
      <c r="EO851" s="22"/>
      <c r="EP851" s="22"/>
      <c r="EQ851" s="22"/>
      <c r="ER851" s="22"/>
      <c r="ES851" s="22"/>
      <c r="ET851" s="22"/>
      <c r="EU851" s="22"/>
      <c r="EV851" s="22"/>
      <c r="EW851" s="22"/>
      <c r="EX851" s="22"/>
      <c r="EY851" s="22"/>
      <c r="EZ851" s="22"/>
      <c r="FA851" s="22"/>
      <c r="FB851" s="22"/>
      <c r="FC851" s="22"/>
      <c r="FD851" s="22"/>
      <c r="FE851" s="22"/>
      <c r="FF851" s="22"/>
      <c r="FG851" s="126"/>
      <c r="FM851" s="99"/>
    </row>
    <row r="852" spans="2:169" s="12" customFormat="1">
      <c r="B852" s="22"/>
      <c r="E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22"/>
      <c r="CQ852" s="22"/>
      <c r="CR852" s="22"/>
      <c r="CS852" s="22"/>
      <c r="CT852" s="22"/>
      <c r="CU852" s="22"/>
      <c r="CV852" s="22"/>
      <c r="CW852" s="22"/>
      <c r="CX852" s="22"/>
      <c r="CY852" s="22"/>
      <c r="CZ852" s="22"/>
      <c r="DA852" s="22"/>
      <c r="DB852" s="22"/>
      <c r="DC852" s="22"/>
      <c r="DD852" s="22"/>
      <c r="DE852" s="22"/>
      <c r="DF852" s="22"/>
      <c r="DG852" s="22"/>
      <c r="DH852" s="22"/>
      <c r="DI852" s="22"/>
      <c r="DJ852" s="22"/>
      <c r="DK852" s="22"/>
      <c r="DL852" s="22"/>
      <c r="DM852" s="22"/>
      <c r="DN852" s="22"/>
      <c r="DO852" s="22"/>
      <c r="DP852" s="22"/>
      <c r="DQ852" s="22"/>
      <c r="DR852" s="22"/>
      <c r="DS852" s="22"/>
      <c r="DT852" s="22"/>
      <c r="DU852" s="22"/>
      <c r="DV852" s="22"/>
      <c r="DW852" s="22"/>
      <c r="DX852" s="22"/>
      <c r="DY852" s="22"/>
      <c r="DZ852" s="22"/>
      <c r="EA852" s="22"/>
      <c r="EB852" s="22"/>
      <c r="EC852" s="22"/>
      <c r="ED852" s="22"/>
      <c r="EE852" s="22"/>
      <c r="EF852" s="22"/>
      <c r="EG852" s="22"/>
      <c r="EH852" s="22"/>
      <c r="EI852" s="22"/>
      <c r="EJ852" s="22"/>
      <c r="EK852" s="22"/>
      <c r="EL852" s="22"/>
      <c r="EM852" s="22"/>
      <c r="EN852" s="22"/>
      <c r="EO852" s="22"/>
      <c r="EP852" s="22"/>
      <c r="EQ852" s="22"/>
      <c r="ER852" s="22"/>
      <c r="ES852" s="22"/>
      <c r="ET852" s="22"/>
      <c r="EU852" s="22"/>
      <c r="EV852" s="22"/>
      <c r="EW852" s="22"/>
      <c r="EX852" s="22"/>
      <c r="EY852" s="22"/>
      <c r="EZ852" s="22"/>
      <c r="FA852" s="22"/>
      <c r="FB852" s="22"/>
      <c r="FC852" s="22"/>
      <c r="FD852" s="22"/>
      <c r="FE852" s="22"/>
      <c r="FF852" s="22"/>
      <c r="FG852" s="126"/>
      <c r="FM852" s="99"/>
    </row>
    <row r="853" spans="2:169" s="12" customFormat="1">
      <c r="B853" s="22"/>
      <c r="E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22"/>
      <c r="CQ853" s="22"/>
      <c r="CR853" s="22"/>
      <c r="CS853" s="22"/>
      <c r="CT853" s="22"/>
      <c r="CU853" s="22"/>
      <c r="CV853" s="22"/>
      <c r="CW853" s="22"/>
      <c r="CX853" s="22"/>
      <c r="CY853" s="22"/>
      <c r="CZ853" s="22"/>
      <c r="DA853" s="22"/>
      <c r="DB853" s="22"/>
      <c r="DC853" s="22"/>
      <c r="DD853" s="22"/>
      <c r="DE853" s="22"/>
      <c r="DF853" s="22"/>
      <c r="DG853" s="22"/>
      <c r="DH853" s="22"/>
      <c r="DI853" s="22"/>
      <c r="DJ853" s="22"/>
      <c r="DK853" s="22"/>
      <c r="DL853" s="22"/>
      <c r="DM853" s="22"/>
      <c r="DN853" s="22"/>
      <c r="DO853" s="22"/>
      <c r="DP853" s="22"/>
      <c r="DQ853" s="22"/>
      <c r="DR853" s="22"/>
      <c r="DS853" s="22"/>
      <c r="DT853" s="22"/>
      <c r="DU853" s="22"/>
      <c r="DV853" s="22"/>
      <c r="DW853" s="22"/>
      <c r="DX853" s="22"/>
      <c r="DY853" s="22"/>
      <c r="DZ853" s="22"/>
      <c r="EA853" s="22"/>
      <c r="EB853" s="22"/>
      <c r="EC853" s="22"/>
      <c r="ED853" s="22"/>
      <c r="EE853" s="22"/>
      <c r="EF853" s="22"/>
      <c r="EG853" s="22"/>
      <c r="EH853" s="22"/>
      <c r="EI853" s="22"/>
      <c r="EJ853" s="22"/>
      <c r="EK853" s="22"/>
      <c r="EL853" s="22"/>
      <c r="EM853" s="22"/>
      <c r="EN853" s="22"/>
      <c r="EO853" s="22"/>
      <c r="EP853" s="22"/>
      <c r="EQ853" s="22"/>
      <c r="ER853" s="22"/>
      <c r="ES853" s="22"/>
      <c r="ET853" s="22"/>
      <c r="EU853" s="22"/>
      <c r="EV853" s="22"/>
      <c r="EW853" s="22"/>
      <c r="EX853" s="22"/>
      <c r="EY853" s="22"/>
      <c r="EZ853" s="22"/>
      <c r="FA853" s="22"/>
      <c r="FB853" s="22"/>
      <c r="FC853" s="22"/>
      <c r="FD853" s="22"/>
      <c r="FE853" s="22"/>
      <c r="FF853" s="22"/>
      <c r="FG853" s="126"/>
      <c r="FM853" s="99"/>
    </row>
    <row r="854" spans="2:169" s="12" customFormat="1">
      <c r="B854" s="22"/>
      <c r="E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22"/>
      <c r="CQ854" s="22"/>
      <c r="CR854" s="22"/>
      <c r="CS854" s="22"/>
      <c r="CT854" s="22"/>
      <c r="CU854" s="22"/>
      <c r="CV854" s="22"/>
      <c r="CW854" s="22"/>
      <c r="CX854" s="22"/>
      <c r="CY854" s="22"/>
      <c r="CZ854" s="22"/>
      <c r="DA854" s="22"/>
      <c r="DB854" s="22"/>
      <c r="DC854" s="22"/>
      <c r="DD854" s="22"/>
      <c r="DE854" s="22"/>
      <c r="DF854" s="22"/>
      <c r="DG854" s="22"/>
      <c r="DH854" s="22"/>
      <c r="DI854" s="22"/>
      <c r="DJ854" s="22"/>
      <c r="DK854" s="22"/>
      <c r="DL854" s="22"/>
      <c r="DM854" s="22"/>
      <c r="DN854" s="22"/>
      <c r="DO854" s="22"/>
      <c r="DP854" s="22"/>
      <c r="DQ854" s="22"/>
      <c r="DR854" s="22"/>
      <c r="DS854" s="22"/>
      <c r="DT854" s="22"/>
      <c r="DU854" s="22"/>
      <c r="DV854" s="22"/>
      <c r="DW854" s="22"/>
      <c r="DX854" s="22"/>
      <c r="DY854" s="22"/>
      <c r="DZ854" s="22"/>
      <c r="EA854" s="22"/>
      <c r="EB854" s="22"/>
      <c r="EC854" s="22"/>
      <c r="ED854" s="22"/>
      <c r="EE854" s="22"/>
      <c r="EF854" s="22"/>
      <c r="EG854" s="22"/>
      <c r="EH854" s="22"/>
      <c r="EI854" s="22"/>
      <c r="EJ854" s="22"/>
      <c r="EK854" s="22"/>
      <c r="EL854" s="22"/>
      <c r="EM854" s="22"/>
      <c r="EN854" s="22"/>
      <c r="EO854" s="22"/>
      <c r="EP854" s="22"/>
      <c r="EQ854" s="22"/>
      <c r="ER854" s="22"/>
      <c r="ES854" s="22"/>
      <c r="ET854" s="22"/>
      <c r="EU854" s="22"/>
      <c r="EV854" s="22"/>
      <c r="EW854" s="22"/>
      <c r="EX854" s="22"/>
      <c r="EY854" s="22"/>
      <c r="EZ854" s="22"/>
      <c r="FA854" s="22"/>
      <c r="FB854" s="22"/>
      <c r="FC854" s="22"/>
      <c r="FD854" s="22"/>
      <c r="FE854" s="22"/>
      <c r="FF854" s="22"/>
      <c r="FG854" s="126"/>
      <c r="FM854" s="99"/>
    </row>
    <row r="855" spans="2:169" s="12" customFormat="1">
      <c r="B855" s="22"/>
      <c r="E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22"/>
      <c r="CQ855" s="22"/>
      <c r="CR855" s="22"/>
      <c r="CS855" s="22"/>
      <c r="CT855" s="22"/>
      <c r="CU855" s="22"/>
      <c r="CV855" s="22"/>
      <c r="CW855" s="22"/>
      <c r="CX855" s="22"/>
      <c r="CY855" s="22"/>
      <c r="CZ855" s="22"/>
      <c r="DA855" s="22"/>
      <c r="DB855" s="22"/>
      <c r="DC855" s="22"/>
      <c r="DD855" s="22"/>
      <c r="DE855" s="22"/>
      <c r="DF855" s="22"/>
      <c r="DG855" s="22"/>
      <c r="DH855" s="22"/>
      <c r="DI855" s="22"/>
      <c r="DJ855" s="22"/>
      <c r="DK855" s="22"/>
      <c r="DL855" s="22"/>
      <c r="DM855" s="22"/>
      <c r="DN855" s="22"/>
      <c r="DO855" s="22"/>
      <c r="DP855" s="22"/>
      <c r="DQ855" s="22"/>
      <c r="DR855" s="22"/>
      <c r="DS855" s="22"/>
      <c r="DT855" s="22"/>
      <c r="DU855" s="22"/>
      <c r="DV855" s="22"/>
      <c r="DW855" s="22"/>
      <c r="DX855" s="22"/>
      <c r="DY855" s="22"/>
      <c r="DZ855" s="22"/>
      <c r="EA855" s="22"/>
      <c r="EB855" s="22"/>
      <c r="EC855" s="22"/>
      <c r="ED855" s="22"/>
      <c r="EE855" s="22"/>
      <c r="EF855" s="22"/>
      <c r="EG855" s="22"/>
      <c r="EH855" s="22"/>
      <c r="EI855" s="22"/>
      <c r="EJ855" s="22"/>
      <c r="EK855" s="22"/>
      <c r="EL855" s="22"/>
      <c r="EM855" s="22"/>
      <c r="EN855" s="22"/>
      <c r="EO855" s="22"/>
      <c r="EP855" s="22"/>
      <c r="EQ855" s="22"/>
      <c r="ER855" s="22"/>
      <c r="ES855" s="22"/>
      <c r="ET855" s="22"/>
      <c r="EU855" s="22"/>
      <c r="EV855" s="22"/>
      <c r="EW855" s="22"/>
      <c r="EX855" s="22"/>
      <c r="EY855" s="22"/>
      <c r="EZ855" s="22"/>
      <c r="FA855" s="22"/>
      <c r="FB855" s="22"/>
      <c r="FC855" s="22"/>
      <c r="FD855" s="22"/>
      <c r="FE855" s="22"/>
      <c r="FF855" s="22"/>
      <c r="FG855" s="126"/>
      <c r="FM855" s="99"/>
    </row>
    <row r="856" spans="2:169" s="12" customFormat="1">
      <c r="B856" s="22"/>
      <c r="E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22"/>
      <c r="CQ856" s="22"/>
      <c r="CR856" s="22"/>
      <c r="CS856" s="22"/>
      <c r="CT856" s="22"/>
      <c r="CU856" s="22"/>
      <c r="CV856" s="22"/>
      <c r="CW856" s="22"/>
      <c r="CX856" s="22"/>
      <c r="CY856" s="22"/>
      <c r="CZ856" s="22"/>
      <c r="DA856" s="22"/>
      <c r="DB856" s="22"/>
      <c r="DC856" s="22"/>
      <c r="DD856" s="22"/>
      <c r="DE856" s="22"/>
      <c r="DF856" s="22"/>
      <c r="DG856" s="22"/>
      <c r="DH856" s="22"/>
      <c r="DI856" s="22"/>
      <c r="DJ856" s="22"/>
      <c r="DK856" s="22"/>
      <c r="DL856" s="22"/>
      <c r="DM856" s="22"/>
      <c r="DN856" s="22"/>
      <c r="DO856" s="22"/>
      <c r="DP856" s="22"/>
      <c r="DQ856" s="22"/>
      <c r="DR856" s="22"/>
      <c r="DS856" s="22"/>
      <c r="DT856" s="22"/>
      <c r="DU856" s="22"/>
      <c r="DV856" s="22"/>
      <c r="DW856" s="22"/>
      <c r="DX856" s="22"/>
      <c r="DY856" s="22"/>
      <c r="DZ856" s="22"/>
      <c r="EA856" s="22"/>
      <c r="EB856" s="22"/>
      <c r="EC856" s="22"/>
      <c r="ED856" s="22"/>
      <c r="EE856" s="22"/>
      <c r="EF856" s="22"/>
      <c r="EG856" s="22"/>
      <c r="EH856" s="22"/>
      <c r="EI856" s="22"/>
      <c r="EJ856" s="22"/>
      <c r="EK856" s="22"/>
      <c r="EL856" s="22"/>
      <c r="EM856" s="22"/>
      <c r="EN856" s="22"/>
      <c r="EO856" s="22"/>
      <c r="EP856" s="22"/>
      <c r="EQ856" s="22"/>
      <c r="ER856" s="22"/>
      <c r="ES856" s="22"/>
      <c r="ET856" s="22"/>
      <c r="EU856" s="22"/>
      <c r="EV856" s="22"/>
      <c r="EW856" s="22"/>
      <c r="EX856" s="22"/>
      <c r="EY856" s="22"/>
      <c r="EZ856" s="22"/>
      <c r="FA856" s="22"/>
      <c r="FB856" s="22"/>
      <c r="FC856" s="22"/>
      <c r="FD856" s="22"/>
      <c r="FE856" s="22"/>
      <c r="FF856" s="22"/>
      <c r="FG856" s="126"/>
      <c r="FM856" s="99"/>
    </row>
    <row r="857" spans="2:169" s="12" customFormat="1">
      <c r="B857" s="22"/>
      <c r="E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22"/>
      <c r="CQ857" s="22"/>
      <c r="CR857" s="22"/>
      <c r="CS857" s="22"/>
      <c r="CT857" s="22"/>
      <c r="CU857" s="22"/>
      <c r="CV857" s="22"/>
      <c r="CW857" s="22"/>
      <c r="CX857" s="22"/>
      <c r="CY857" s="22"/>
      <c r="CZ857" s="22"/>
      <c r="DA857" s="22"/>
      <c r="DB857" s="22"/>
      <c r="DC857" s="22"/>
      <c r="DD857" s="22"/>
      <c r="DE857" s="22"/>
      <c r="DF857" s="22"/>
      <c r="DG857" s="22"/>
      <c r="DH857" s="22"/>
      <c r="DI857" s="22"/>
      <c r="DJ857" s="22"/>
      <c r="DK857" s="22"/>
      <c r="DL857" s="22"/>
      <c r="DM857" s="22"/>
      <c r="DN857" s="22"/>
      <c r="DO857" s="22"/>
      <c r="DP857" s="22"/>
      <c r="DQ857" s="22"/>
      <c r="DR857" s="22"/>
      <c r="DS857" s="22"/>
      <c r="DT857" s="22"/>
      <c r="DU857" s="22"/>
      <c r="DV857" s="22"/>
      <c r="DW857" s="22"/>
      <c r="DX857" s="22"/>
      <c r="DY857" s="22"/>
      <c r="DZ857" s="22"/>
      <c r="EA857" s="22"/>
      <c r="EB857" s="22"/>
      <c r="EC857" s="22"/>
      <c r="ED857" s="22"/>
      <c r="EE857" s="22"/>
      <c r="EF857" s="22"/>
      <c r="EG857" s="22"/>
      <c r="EH857" s="22"/>
      <c r="EI857" s="22"/>
      <c r="EJ857" s="22"/>
      <c r="EK857" s="22"/>
      <c r="EL857" s="22"/>
      <c r="EM857" s="22"/>
      <c r="EN857" s="22"/>
      <c r="EO857" s="22"/>
      <c r="EP857" s="22"/>
      <c r="EQ857" s="22"/>
      <c r="ER857" s="22"/>
      <c r="ES857" s="22"/>
      <c r="ET857" s="22"/>
      <c r="EU857" s="22"/>
      <c r="EV857" s="22"/>
      <c r="EW857" s="22"/>
      <c r="EX857" s="22"/>
      <c r="EY857" s="22"/>
      <c r="EZ857" s="22"/>
      <c r="FA857" s="22"/>
      <c r="FB857" s="22"/>
      <c r="FC857" s="22"/>
      <c r="FD857" s="22"/>
      <c r="FE857" s="22"/>
      <c r="FF857" s="22"/>
      <c r="FG857" s="126"/>
      <c r="FM857" s="99"/>
    </row>
    <row r="858" spans="2:169" s="12" customFormat="1">
      <c r="B858" s="22"/>
      <c r="E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  <c r="DC858" s="22"/>
      <c r="DD858" s="22"/>
      <c r="DE858" s="22"/>
      <c r="DF858" s="22"/>
      <c r="DG858" s="22"/>
      <c r="DH858" s="22"/>
      <c r="DI858" s="22"/>
      <c r="DJ858" s="22"/>
      <c r="DK858" s="22"/>
      <c r="DL858" s="22"/>
      <c r="DM858" s="22"/>
      <c r="DN858" s="22"/>
      <c r="DO858" s="22"/>
      <c r="DP858" s="22"/>
      <c r="DQ858" s="22"/>
      <c r="DR858" s="22"/>
      <c r="DS858" s="22"/>
      <c r="DT858" s="22"/>
      <c r="DU858" s="22"/>
      <c r="DV858" s="22"/>
      <c r="DW858" s="22"/>
      <c r="DX858" s="22"/>
      <c r="DY858" s="22"/>
      <c r="DZ858" s="22"/>
      <c r="EA858" s="22"/>
      <c r="EB858" s="22"/>
      <c r="EC858" s="22"/>
      <c r="ED858" s="22"/>
      <c r="EE858" s="22"/>
      <c r="EF858" s="22"/>
      <c r="EG858" s="22"/>
      <c r="EH858" s="22"/>
      <c r="EI858" s="22"/>
      <c r="EJ858" s="22"/>
      <c r="EK858" s="22"/>
      <c r="EL858" s="22"/>
      <c r="EM858" s="22"/>
      <c r="EN858" s="22"/>
      <c r="EO858" s="22"/>
      <c r="EP858" s="22"/>
      <c r="EQ858" s="22"/>
      <c r="ER858" s="22"/>
      <c r="ES858" s="22"/>
      <c r="ET858" s="22"/>
      <c r="EU858" s="22"/>
      <c r="EV858" s="22"/>
      <c r="EW858" s="22"/>
      <c r="EX858" s="22"/>
      <c r="EY858" s="22"/>
      <c r="EZ858" s="22"/>
      <c r="FA858" s="22"/>
      <c r="FB858" s="22"/>
      <c r="FC858" s="22"/>
      <c r="FD858" s="22"/>
      <c r="FE858" s="22"/>
      <c r="FF858" s="22"/>
      <c r="FG858" s="126"/>
      <c r="FM858" s="99"/>
    </row>
    <row r="859" spans="2:169" s="12" customFormat="1">
      <c r="B859" s="22"/>
      <c r="E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22"/>
      <c r="CQ859" s="22"/>
      <c r="CR859" s="22"/>
      <c r="CS859" s="22"/>
      <c r="CT859" s="22"/>
      <c r="CU859" s="22"/>
      <c r="CV859" s="22"/>
      <c r="CW859" s="22"/>
      <c r="CX859" s="22"/>
      <c r="CY859" s="22"/>
      <c r="CZ859" s="22"/>
      <c r="DA859" s="22"/>
      <c r="DB859" s="22"/>
      <c r="DC859" s="22"/>
      <c r="DD859" s="22"/>
      <c r="DE859" s="22"/>
      <c r="DF859" s="22"/>
      <c r="DG859" s="22"/>
      <c r="DH859" s="22"/>
      <c r="DI859" s="22"/>
      <c r="DJ859" s="22"/>
      <c r="DK859" s="22"/>
      <c r="DL859" s="22"/>
      <c r="DM859" s="22"/>
      <c r="DN859" s="22"/>
      <c r="DO859" s="22"/>
      <c r="DP859" s="22"/>
      <c r="DQ859" s="22"/>
      <c r="DR859" s="22"/>
      <c r="DS859" s="22"/>
      <c r="DT859" s="22"/>
      <c r="DU859" s="22"/>
      <c r="DV859" s="22"/>
      <c r="DW859" s="22"/>
      <c r="DX859" s="22"/>
      <c r="DY859" s="22"/>
      <c r="DZ859" s="22"/>
      <c r="EA859" s="22"/>
      <c r="EB859" s="22"/>
      <c r="EC859" s="22"/>
      <c r="ED859" s="22"/>
      <c r="EE859" s="22"/>
      <c r="EF859" s="22"/>
      <c r="EG859" s="22"/>
      <c r="EH859" s="22"/>
      <c r="EI859" s="22"/>
      <c r="EJ859" s="22"/>
      <c r="EK859" s="22"/>
      <c r="EL859" s="22"/>
      <c r="EM859" s="22"/>
      <c r="EN859" s="22"/>
      <c r="EO859" s="22"/>
      <c r="EP859" s="22"/>
      <c r="EQ859" s="22"/>
      <c r="ER859" s="22"/>
      <c r="ES859" s="22"/>
      <c r="ET859" s="22"/>
      <c r="EU859" s="22"/>
      <c r="EV859" s="22"/>
      <c r="EW859" s="22"/>
      <c r="EX859" s="22"/>
      <c r="EY859" s="22"/>
      <c r="EZ859" s="22"/>
      <c r="FA859" s="22"/>
      <c r="FB859" s="22"/>
      <c r="FC859" s="22"/>
      <c r="FD859" s="22"/>
      <c r="FE859" s="22"/>
      <c r="FF859" s="22"/>
      <c r="FG859" s="126"/>
      <c r="FM859" s="99"/>
    </row>
    <row r="860" spans="2:169" s="12" customFormat="1">
      <c r="B860" s="22"/>
      <c r="E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22"/>
      <c r="CQ860" s="22"/>
      <c r="CR860" s="22"/>
      <c r="CS860" s="22"/>
      <c r="CT860" s="22"/>
      <c r="CU860" s="22"/>
      <c r="CV860" s="22"/>
      <c r="CW860" s="22"/>
      <c r="CX860" s="22"/>
      <c r="CY860" s="22"/>
      <c r="CZ860" s="22"/>
      <c r="DA860" s="22"/>
      <c r="DB860" s="22"/>
      <c r="DC860" s="22"/>
      <c r="DD860" s="22"/>
      <c r="DE860" s="22"/>
      <c r="DF860" s="22"/>
      <c r="DG860" s="22"/>
      <c r="DH860" s="22"/>
      <c r="DI860" s="22"/>
      <c r="DJ860" s="22"/>
      <c r="DK860" s="22"/>
      <c r="DL860" s="22"/>
      <c r="DM860" s="22"/>
      <c r="DN860" s="22"/>
      <c r="DO860" s="22"/>
      <c r="DP860" s="22"/>
      <c r="DQ860" s="22"/>
      <c r="DR860" s="22"/>
      <c r="DS860" s="22"/>
      <c r="DT860" s="22"/>
      <c r="DU860" s="22"/>
      <c r="DV860" s="22"/>
      <c r="DW860" s="22"/>
      <c r="DX860" s="22"/>
      <c r="DY860" s="22"/>
      <c r="DZ860" s="22"/>
      <c r="EA860" s="22"/>
      <c r="EB860" s="22"/>
      <c r="EC860" s="22"/>
      <c r="ED860" s="22"/>
      <c r="EE860" s="22"/>
      <c r="EF860" s="22"/>
      <c r="EG860" s="22"/>
      <c r="EH860" s="22"/>
      <c r="EI860" s="22"/>
      <c r="EJ860" s="22"/>
      <c r="EK860" s="22"/>
      <c r="EL860" s="22"/>
      <c r="EM860" s="22"/>
      <c r="EN860" s="22"/>
      <c r="EO860" s="22"/>
      <c r="EP860" s="22"/>
      <c r="EQ860" s="22"/>
      <c r="ER860" s="22"/>
      <c r="ES860" s="22"/>
      <c r="ET860" s="22"/>
      <c r="EU860" s="22"/>
      <c r="EV860" s="22"/>
      <c r="EW860" s="22"/>
      <c r="EX860" s="22"/>
      <c r="EY860" s="22"/>
      <c r="EZ860" s="22"/>
      <c r="FA860" s="22"/>
      <c r="FB860" s="22"/>
      <c r="FC860" s="22"/>
      <c r="FD860" s="22"/>
      <c r="FE860" s="22"/>
      <c r="FF860" s="22"/>
      <c r="FG860" s="126"/>
      <c r="FM860" s="99"/>
    </row>
    <row r="861" spans="2:169" s="12" customFormat="1">
      <c r="B861" s="22"/>
      <c r="E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22"/>
      <c r="CQ861" s="22"/>
      <c r="CR861" s="22"/>
      <c r="CS861" s="22"/>
      <c r="CT861" s="22"/>
      <c r="CU861" s="22"/>
      <c r="CV861" s="22"/>
      <c r="CW861" s="22"/>
      <c r="CX861" s="22"/>
      <c r="CY861" s="22"/>
      <c r="CZ861" s="22"/>
      <c r="DA861" s="22"/>
      <c r="DB861" s="22"/>
      <c r="DC861" s="22"/>
      <c r="DD861" s="22"/>
      <c r="DE861" s="22"/>
      <c r="DF861" s="22"/>
      <c r="DG861" s="22"/>
      <c r="DH861" s="22"/>
      <c r="DI861" s="22"/>
      <c r="DJ861" s="22"/>
      <c r="DK861" s="22"/>
      <c r="DL861" s="22"/>
      <c r="DM861" s="22"/>
      <c r="DN861" s="22"/>
      <c r="DO861" s="22"/>
      <c r="DP861" s="22"/>
      <c r="DQ861" s="22"/>
      <c r="DR861" s="22"/>
      <c r="DS861" s="22"/>
      <c r="DT861" s="22"/>
      <c r="DU861" s="22"/>
      <c r="DV861" s="22"/>
      <c r="DW861" s="22"/>
      <c r="DX861" s="22"/>
      <c r="DY861" s="22"/>
      <c r="DZ861" s="22"/>
      <c r="EA861" s="22"/>
      <c r="EB861" s="22"/>
      <c r="EC861" s="22"/>
      <c r="ED861" s="22"/>
      <c r="EE861" s="22"/>
      <c r="EF861" s="22"/>
      <c r="EG861" s="22"/>
      <c r="EH861" s="22"/>
      <c r="EI861" s="22"/>
      <c r="EJ861" s="22"/>
      <c r="EK861" s="22"/>
      <c r="EL861" s="22"/>
      <c r="EM861" s="22"/>
      <c r="EN861" s="22"/>
      <c r="EO861" s="22"/>
      <c r="EP861" s="22"/>
      <c r="EQ861" s="22"/>
      <c r="ER861" s="22"/>
      <c r="ES861" s="22"/>
      <c r="ET861" s="22"/>
      <c r="EU861" s="22"/>
      <c r="EV861" s="22"/>
      <c r="EW861" s="22"/>
      <c r="EX861" s="22"/>
      <c r="EY861" s="22"/>
      <c r="EZ861" s="22"/>
      <c r="FA861" s="22"/>
      <c r="FB861" s="22"/>
      <c r="FC861" s="22"/>
      <c r="FD861" s="22"/>
      <c r="FE861" s="22"/>
      <c r="FF861" s="22"/>
      <c r="FG861" s="126"/>
      <c r="FM861" s="99"/>
    </row>
    <row r="862" spans="2:169" s="12" customFormat="1">
      <c r="B862" s="22"/>
      <c r="E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22"/>
      <c r="CQ862" s="22"/>
      <c r="CR862" s="22"/>
      <c r="CS862" s="22"/>
      <c r="CT862" s="22"/>
      <c r="CU862" s="22"/>
      <c r="CV862" s="22"/>
      <c r="CW862" s="22"/>
      <c r="CX862" s="22"/>
      <c r="CY862" s="22"/>
      <c r="CZ862" s="22"/>
      <c r="DA862" s="22"/>
      <c r="DB862" s="22"/>
      <c r="DC862" s="22"/>
      <c r="DD862" s="22"/>
      <c r="DE862" s="22"/>
      <c r="DF862" s="22"/>
      <c r="DG862" s="22"/>
      <c r="DH862" s="22"/>
      <c r="DI862" s="22"/>
      <c r="DJ862" s="22"/>
      <c r="DK862" s="22"/>
      <c r="DL862" s="22"/>
      <c r="DM862" s="22"/>
      <c r="DN862" s="22"/>
      <c r="DO862" s="22"/>
      <c r="DP862" s="22"/>
      <c r="DQ862" s="22"/>
      <c r="DR862" s="22"/>
      <c r="DS862" s="22"/>
      <c r="DT862" s="22"/>
      <c r="DU862" s="22"/>
      <c r="DV862" s="22"/>
      <c r="DW862" s="22"/>
      <c r="DX862" s="22"/>
      <c r="DY862" s="22"/>
      <c r="DZ862" s="22"/>
      <c r="EA862" s="22"/>
      <c r="EB862" s="22"/>
      <c r="EC862" s="22"/>
      <c r="ED862" s="22"/>
      <c r="EE862" s="22"/>
      <c r="EF862" s="22"/>
      <c r="EG862" s="22"/>
      <c r="EH862" s="22"/>
      <c r="EI862" s="22"/>
      <c r="EJ862" s="22"/>
      <c r="EK862" s="22"/>
      <c r="EL862" s="22"/>
      <c r="EM862" s="22"/>
      <c r="EN862" s="22"/>
      <c r="EO862" s="22"/>
      <c r="EP862" s="22"/>
      <c r="EQ862" s="22"/>
      <c r="ER862" s="22"/>
      <c r="ES862" s="22"/>
      <c r="ET862" s="22"/>
      <c r="EU862" s="22"/>
      <c r="EV862" s="22"/>
      <c r="EW862" s="22"/>
      <c r="EX862" s="22"/>
      <c r="EY862" s="22"/>
      <c r="EZ862" s="22"/>
      <c r="FA862" s="22"/>
      <c r="FB862" s="22"/>
      <c r="FC862" s="22"/>
      <c r="FD862" s="22"/>
      <c r="FE862" s="22"/>
      <c r="FF862" s="22"/>
      <c r="FG862" s="126"/>
      <c r="FM862" s="99"/>
    </row>
    <row r="863" spans="2:169" s="12" customFormat="1">
      <c r="B863" s="22"/>
      <c r="E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22"/>
      <c r="CQ863" s="22"/>
      <c r="CR863" s="22"/>
      <c r="CS863" s="22"/>
      <c r="CT863" s="22"/>
      <c r="CU863" s="22"/>
      <c r="CV863" s="22"/>
      <c r="CW863" s="22"/>
      <c r="CX863" s="22"/>
      <c r="CY863" s="22"/>
      <c r="CZ863" s="22"/>
      <c r="DA863" s="22"/>
      <c r="DB863" s="22"/>
      <c r="DC863" s="22"/>
      <c r="DD863" s="22"/>
      <c r="DE863" s="22"/>
      <c r="DF863" s="22"/>
      <c r="DG863" s="22"/>
      <c r="DH863" s="22"/>
      <c r="DI863" s="22"/>
      <c r="DJ863" s="22"/>
      <c r="DK863" s="22"/>
      <c r="DL863" s="22"/>
      <c r="DM863" s="22"/>
      <c r="DN863" s="22"/>
      <c r="DO863" s="22"/>
      <c r="DP863" s="22"/>
      <c r="DQ863" s="22"/>
      <c r="DR863" s="22"/>
      <c r="DS863" s="22"/>
      <c r="DT863" s="22"/>
      <c r="DU863" s="22"/>
      <c r="DV863" s="22"/>
      <c r="DW863" s="22"/>
      <c r="DX863" s="22"/>
      <c r="DY863" s="22"/>
      <c r="DZ863" s="22"/>
      <c r="EA863" s="22"/>
      <c r="EB863" s="22"/>
      <c r="EC863" s="22"/>
      <c r="ED863" s="22"/>
      <c r="EE863" s="22"/>
      <c r="EF863" s="22"/>
      <c r="EG863" s="22"/>
      <c r="EH863" s="22"/>
      <c r="EI863" s="22"/>
      <c r="EJ863" s="22"/>
      <c r="EK863" s="22"/>
      <c r="EL863" s="22"/>
      <c r="EM863" s="22"/>
      <c r="EN863" s="22"/>
      <c r="EO863" s="22"/>
      <c r="EP863" s="22"/>
      <c r="EQ863" s="22"/>
      <c r="ER863" s="22"/>
      <c r="ES863" s="22"/>
      <c r="ET863" s="22"/>
      <c r="EU863" s="22"/>
      <c r="EV863" s="22"/>
      <c r="EW863" s="22"/>
      <c r="EX863" s="22"/>
      <c r="EY863" s="22"/>
      <c r="EZ863" s="22"/>
      <c r="FA863" s="22"/>
      <c r="FB863" s="22"/>
      <c r="FC863" s="22"/>
      <c r="FD863" s="22"/>
      <c r="FE863" s="22"/>
      <c r="FF863" s="22"/>
      <c r="FG863" s="126"/>
      <c r="FM863" s="99"/>
    </row>
    <row r="864" spans="2:169" s="12" customFormat="1">
      <c r="B864" s="22"/>
      <c r="E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  <c r="DC864" s="22"/>
      <c r="DD864" s="22"/>
      <c r="DE864" s="22"/>
      <c r="DF864" s="22"/>
      <c r="DG864" s="22"/>
      <c r="DH864" s="22"/>
      <c r="DI864" s="22"/>
      <c r="DJ864" s="22"/>
      <c r="DK864" s="22"/>
      <c r="DL864" s="22"/>
      <c r="DM864" s="22"/>
      <c r="DN864" s="22"/>
      <c r="DO864" s="22"/>
      <c r="DP864" s="22"/>
      <c r="DQ864" s="22"/>
      <c r="DR864" s="22"/>
      <c r="DS864" s="22"/>
      <c r="DT864" s="22"/>
      <c r="DU864" s="22"/>
      <c r="DV864" s="22"/>
      <c r="DW864" s="22"/>
      <c r="DX864" s="22"/>
      <c r="DY864" s="22"/>
      <c r="DZ864" s="22"/>
      <c r="EA864" s="22"/>
      <c r="EB864" s="22"/>
      <c r="EC864" s="22"/>
      <c r="ED864" s="22"/>
      <c r="EE864" s="22"/>
      <c r="EF864" s="22"/>
      <c r="EG864" s="22"/>
      <c r="EH864" s="22"/>
      <c r="EI864" s="22"/>
      <c r="EJ864" s="22"/>
      <c r="EK864" s="22"/>
      <c r="EL864" s="22"/>
      <c r="EM864" s="22"/>
      <c r="EN864" s="22"/>
      <c r="EO864" s="22"/>
      <c r="EP864" s="22"/>
      <c r="EQ864" s="22"/>
      <c r="ER864" s="22"/>
      <c r="ES864" s="22"/>
      <c r="ET864" s="22"/>
      <c r="EU864" s="22"/>
      <c r="EV864" s="22"/>
      <c r="EW864" s="22"/>
      <c r="EX864" s="22"/>
      <c r="EY864" s="22"/>
      <c r="EZ864" s="22"/>
      <c r="FA864" s="22"/>
      <c r="FB864" s="22"/>
      <c r="FC864" s="22"/>
      <c r="FD864" s="22"/>
      <c r="FE864" s="22"/>
      <c r="FF864" s="22"/>
      <c r="FG864" s="126"/>
      <c r="FM864" s="99"/>
    </row>
    <row r="865" spans="2:169" s="12" customFormat="1">
      <c r="B865" s="22"/>
      <c r="E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22"/>
      <c r="CQ865" s="22"/>
      <c r="CR865" s="22"/>
      <c r="CS865" s="22"/>
      <c r="CT865" s="22"/>
      <c r="CU865" s="22"/>
      <c r="CV865" s="22"/>
      <c r="CW865" s="22"/>
      <c r="CX865" s="22"/>
      <c r="CY865" s="22"/>
      <c r="CZ865" s="22"/>
      <c r="DA865" s="22"/>
      <c r="DB865" s="22"/>
      <c r="DC865" s="22"/>
      <c r="DD865" s="22"/>
      <c r="DE865" s="22"/>
      <c r="DF865" s="22"/>
      <c r="DG865" s="22"/>
      <c r="DH865" s="22"/>
      <c r="DI865" s="22"/>
      <c r="DJ865" s="22"/>
      <c r="DK865" s="22"/>
      <c r="DL865" s="22"/>
      <c r="DM865" s="22"/>
      <c r="DN865" s="22"/>
      <c r="DO865" s="22"/>
      <c r="DP865" s="22"/>
      <c r="DQ865" s="22"/>
      <c r="DR865" s="22"/>
      <c r="DS865" s="22"/>
      <c r="DT865" s="22"/>
      <c r="DU865" s="22"/>
      <c r="DV865" s="22"/>
      <c r="DW865" s="22"/>
      <c r="DX865" s="22"/>
      <c r="DY865" s="22"/>
      <c r="DZ865" s="22"/>
      <c r="EA865" s="22"/>
      <c r="EB865" s="22"/>
      <c r="EC865" s="22"/>
      <c r="ED865" s="22"/>
      <c r="EE865" s="22"/>
      <c r="EF865" s="22"/>
      <c r="EG865" s="22"/>
      <c r="EH865" s="22"/>
      <c r="EI865" s="22"/>
      <c r="EJ865" s="22"/>
      <c r="EK865" s="22"/>
      <c r="EL865" s="22"/>
      <c r="EM865" s="22"/>
      <c r="EN865" s="22"/>
      <c r="EO865" s="22"/>
      <c r="EP865" s="22"/>
      <c r="EQ865" s="22"/>
      <c r="ER865" s="22"/>
      <c r="ES865" s="22"/>
      <c r="ET865" s="22"/>
      <c r="EU865" s="22"/>
      <c r="EV865" s="22"/>
      <c r="EW865" s="22"/>
      <c r="EX865" s="22"/>
      <c r="EY865" s="22"/>
      <c r="EZ865" s="22"/>
      <c r="FA865" s="22"/>
      <c r="FB865" s="22"/>
      <c r="FC865" s="22"/>
      <c r="FD865" s="22"/>
      <c r="FE865" s="22"/>
      <c r="FF865" s="22"/>
      <c r="FG865" s="126"/>
      <c r="FM865" s="99"/>
    </row>
    <row r="866" spans="2:169" s="12" customFormat="1">
      <c r="B866" s="22"/>
      <c r="E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22"/>
      <c r="CQ866" s="22"/>
      <c r="CR866" s="22"/>
      <c r="CS866" s="22"/>
      <c r="CT866" s="22"/>
      <c r="CU866" s="22"/>
      <c r="CV866" s="22"/>
      <c r="CW866" s="22"/>
      <c r="CX866" s="22"/>
      <c r="CY866" s="22"/>
      <c r="CZ866" s="22"/>
      <c r="DA866" s="22"/>
      <c r="DB866" s="22"/>
      <c r="DC866" s="22"/>
      <c r="DD866" s="22"/>
      <c r="DE866" s="22"/>
      <c r="DF866" s="22"/>
      <c r="DG866" s="22"/>
      <c r="DH866" s="22"/>
      <c r="DI866" s="22"/>
      <c r="DJ866" s="22"/>
      <c r="DK866" s="22"/>
      <c r="DL866" s="22"/>
      <c r="DM866" s="22"/>
      <c r="DN866" s="22"/>
      <c r="DO866" s="22"/>
      <c r="DP866" s="22"/>
      <c r="DQ866" s="22"/>
      <c r="DR866" s="22"/>
      <c r="DS866" s="22"/>
      <c r="DT866" s="22"/>
      <c r="DU866" s="22"/>
      <c r="DV866" s="22"/>
      <c r="DW866" s="22"/>
      <c r="DX866" s="22"/>
      <c r="DY866" s="22"/>
      <c r="DZ866" s="22"/>
      <c r="EA866" s="22"/>
      <c r="EB866" s="22"/>
      <c r="EC866" s="22"/>
      <c r="ED866" s="22"/>
      <c r="EE866" s="22"/>
      <c r="EF866" s="22"/>
      <c r="EG866" s="22"/>
      <c r="EH866" s="22"/>
      <c r="EI866" s="22"/>
      <c r="EJ866" s="22"/>
      <c r="EK866" s="22"/>
      <c r="EL866" s="22"/>
      <c r="EM866" s="22"/>
      <c r="EN866" s="22"/>
      <c r="EO866" s="22"/>
      <c r="EP866" s="22"/>
      <c r="EQ866" s="22"/>
      <c r="ER866" s="22"/>
      <c r="ES866" s="22"/>
      <c r="ET866" s="22"/>
      <c r="EU866" s="22"/>
      <c r="EV866" s="22"/>
      <c r="EW866" s="22"/>
      <c r="EX866" s="22"/>
      <c r="EY866" s="22"/>
      <c r="EZ866" s="22"/>
      <c r="FA866" s="22"/>
      <c r="FB866" s="22"/>
      <c r="FC866" s="22"/>
      <c r="FD866" s="22"/>
      <c r="FE866" s="22"/>
      <c r="FF866" s="22"/>
      <c r="FG866" s="126"/>
      <c r="FM866" s="99"/>
    </row>
    <row r="867" spans="2:169" s="12" customFormat="1">
      <c r="B867" s="22"/>
      <c r="E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22"/>
      <c r="CQ867" s="22"/>
      <c r="CR867" s="22"/>
      <c r="CS867" s="22"/>
      <c r="CT867" s="22"/>
      <c r="CU867" s="22"/>
      <c r="CV867" s="22"/>
      <c r="CW867" s="22"/>
      <c r="CX867" s="22"/>
      <c r="CY867" s="22"/>
      <c r="CZ867" s="22"/>
      <c r="DA867" s="22"/>
      <c r="DB867" s="22"/>
      <c r="DC867" s="22"/>
      <c r="DD867" s="22"/>
      <c r="DE867" s="22"/>
      <c r="DF867" s="22"/>
      <c r="DG867" s="22"/>
      <c r="DH867" s="22"/>
      <c r="DI867" s="22"/>
      <c r="DJ867" s="22"/>
      <c r="DK867" s="22"/>
      <c r="DL867" s="22"/>
      <c r="DM867" s="22"/>
      <c r="DN867" s="22"/>
      <c r="DO867" s="22"/>
      <c r="DP867" s="22"/>
      <c r="DQ867" s="22"/>
      <c r="DR867" s="22"/>
      <c r="DS867" s="22"/>
      <c r="DT867" s="22"/>
      <c r="DU867" s="22"/>
      <c r="DV867" s="22"/>
      <c r="DW867" s="22"/>
      <c r="DX867" s="22"/>
      <c r="DY867" s="22"/>
      <c r="DZ867" s="22"/>
      <c r="EA867" s="22"/>
      <c r="EB867" s="22"/>
      <c r="EC867" s="22"/>
      <c r="ED867" s="22"/>
      <c r="EE867" s="22"/>
      <c r="EF867" s="22"/>
      <c r="EG867" s="22"/>
      <c r="EH867" s="22"/>
      <c r="EI867" s="22"/>
      <c r="EJ867" s="22"/>
      <c r="EK867" s="22"/>
      <c r="EL867" s="22"/>
      <c r="EM867" s="22"/>
      <c r="EN867" s="22"/>
      <c r="EO867" s="22"/>
      <c r="EP867" s="22"/>
      <c r="EQ867" s="22"/>
      <c r="ER867" s="22"/>
      <c r="ES867" s="22"/>
      <c r="ET867" s="22"/>
      <c r="EU867" s="22"/>
      <c r="EV867" s="22"/>
      <c r="EW867" s="22"/>
      <c r="EX867" s="22"/>
      <c r="EY867" s="22"/>
      <c r="EZ867" s="22"/>
      <c r="FA867" s="22"/>
      <c r="FB867" s="22"/>
      <c r="FC867" s="22"/>
      <c r="FD867" s="22"/>
      <c r="FE867" s="22"/>
      <c r="FF867" s="22"/>
      <c r="FG867" s="126"/>
      <c r="FM867" s="99"/>
    </row>
    <row r="868" spans="2:169" s="12" customFormat="1">
      <c r="B868" s="22"/>
      <c r="E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22"/>
      <c r="CQ868" s="22"/>
      <c r="CR868" s="22"/>
      <c r="CS868" s="22"/>
      <c r="CT868" s="22"/>
      <c r="CU868" s="22"/>
      <c r="CV868" s="22"/>
      <c r="CW868" s="22"/>
      <c r="CX868" s="22"/>
      <c r="CY868" s="22"/>
      <c r="CZ868" s="22"/>
      <c r="DA868" s="22"/>
      <c r="DB868" s="22"/>
      <c r="DC868" s="22"/>
      <c r="DD868" s="22"/>
      <c r="DE868" s="22"/>
      <c r="DF868" s="22"/>
      <c r="DG868" s="22"/>
      <c r="DH868" s="22"/>
      <c r="DI868" s="22"/>
      <c r="DJ868" s="22"/>
      <c r="DK868" s="22"/>
      <c r="DL868" s="22"/>
      <c r="DM868" s="22"/>
      <c r="DN868" s="22"/>
      <c r="DO868" s="22"/>
      <c r="DP868" s="22"/>
      <c r="DQ868" s="22"/>
      <c r="DR868" s="22"/>
      <c r="DS868" s="22"/>
      <c r="DT868" s="22"/>
      <c r="DU868" s="22"/>
      <c r="DV868" s="22"/>
      <c r="DW868" s="22"/>
      <c r="DX868" s="22"/>
      <c r="DY868" s="22"/>
      <c r="DZ868" s="22"/>
      <c r="EA868" s="22"/>
      <c r="EB868" s="22"/>
      <c r="EC868" s="22"/>
      <c r="ED868" s="22"/>
      <c r="EE868" s="22"/>
      <c r="EF868" s="22"/>
      <c r="EG868" s="22"/>
      <c r="EH868" s="22"/>
      <c r="EI868" s="22"/>
      <c r="EJ868" s="22"/>
      <c r="EK868" s="22"/>
      <c r="EL868" s="22"/>
      <c r="EM868" s="22"/>
      <c r="EN868" s="22"/>
      <c r="EO868" s="22"/>
      <c r="EP868" s="22"/>
      <c r="EQ868" s="22"/>
      <c r="ER868" s="22"/>
      <c r="ES868" s="22"/>
      <c r="ET868" s="22"/>
      <c r="EU868" s="22"/>
      <c r="EV868" s="22"/>
      <c r="EW868" s="22"/>
      <c r="EX868" s="22"/>
      <c r="EY868" s="22"/>
      <c r="EZ868" s="22"/>
      <c r="FA868" s="22"/>
      <c r="FB868" s="22"/>
      <c r="FC868" s="22"/>
      <c r="FD868" s="22"/>
      <c r="FE868" s="22"/>
      <c r="FF868" s="22"/>
      <c r="FG868" s="126"/>
      <c r="FM868" s="99"/>
    </row>
    <row r="869" spans="2:169" s="12" customFormat="1">
      <c r="B869" s="22"/>
      <c r="E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22"/>
      <c r="CQ869" s="22"/>
      <c r="CR869" s="22"/>
      <c r="CS869" s="22"/>
      <c r="CT869" s="22"/>
      <c r="CU869" s="22"/>
      <c r="CV869" s="22"/>
      <c r="CW869" s="22"/>
      <c r="CX869" s="22"/>
      <c r="CY869" s="22"/>
      <c r="CZ869" s="22"/>
      <c r="DA869" s="22"/>
      <c r="DB869" s="22"/>
      <c r="DC869" s="22"/>
      <c r="DD869" s="22"/>
      <c r="DE869" s="22"/>
      <c r="DF869" s="22"/>
      <c r="DG869" s="22"/>
      <c r="DH869" s="22"/>
      <c r="DI869" s="22"/>
      <c r="DJ869" s="22"/>
      <c r="DK869" s="22"/>
      <c r="DL869" s="22"/>
      <c r="DM869" s="22"/>
      <c r="DN869" s="22"/>
      <c r="DO869" s="22"/>
      <c r="DP869" s="22"/>
      <c r="DQ869" s="22"/>
      <c r="DR869" s="22"/>
      <c r="DS869" s="22"/>
      <c r="DT869" s="22"/>
      <c r="DU869" s="22"/>
      <c r="DV869" s="22"/>
      <c r="DW869" s="22"/>
      <c r="DX869" s="22"/>
      <c r="DY869" s="22"/>
      <c r="DZ869" s="22"/>
      <c r="EA869" s="22"/>
      <c r="EB869" s="22"/>
      <c r="EC869" s="22"/>
      <c r="ED869" s="22"/>
      <c r="EE869" s="22"/>
      <c r="EF869" s="22"/>
      <c r="EG869" s="22"/>
      <c r="EH869" s="22"/>
      <c r="EI869" s="22"/>
      <c r="EJ869" s="22"/>
      <c r="EK869" s="22"/>
      <c r="EL869" s="22"/>
      <c r="EM869" s="22"/>
      <c r="EN869" s="22"/>
      <c r="EO869" s="22"/>
      <c r="EP869" s="22"/>
      <c r="EQ869" s="22"/>
      <c r="ER869" s="22"/>
      <c r="ES869" s="22"/>
      <c r="ET869" s="22"/>
      <c r="EU869" s="22"/>
      <c r="EV869" s="22"/>
      <c r="EW869" s="22"/>
      <c r="EX869" s="22"/>
      <c r="EY869" s="22"/>
      <c r="EZ869" s="22"/>
      <c r="FA869" s="22"/>
      <c r="FB869" s="22"/>
      <c r="FC869" s="22"/>
      <c r="FD869" s="22"/>
      <c r="FE869" s="22"/>
      <c r="FF869" s="22"/>
      <c r="FG869" s="126"/>
      <c r="FM869" s="99"/>
    </row>
    <row r="870" spans="2:169" s="12" customFormat="1">
      <c r="B870" s="22"/>
      <c r="E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22"/>
      <c r="CQ870" s="22"/>
      <c r="CR870" s="22"/>
      <c r="CS870" s="22"/>
      <c r="CT870" s="22"/>
      <c r="CU870" s="22"/>
      <c r="CV870" s="22"/>
      <c r="CW870" s="22"/>
      <c r="CX870" s="22"/>
      <c r="CY870" s="22"/>
      <c r="CZ870" s="22"/>
      <c r="DA870" s="22"/>
      <c r="DB870" s="22"/>
      <c r="DC870" s="22"/>
      <c r="DD870" s="22"/>
      <c r="DE870" s="22"/>
      <c r="DF870" s="22"/>
      <c r="DG870" s="22"/>
      <c r="DH870" s="22"/>
      <c r="DI870" s="22"/>
      <c r="DJ870" s="22"/>
      <c r="DK870" s="22"/>
      <c r="DL870" s="22"/>
      <c r="DM870" s="22"/>
      <c r="DN870" s="22"/>
      <c r="DO870" s="22"/>
      <c r="DP870" s="22"/>
      <c r="DQ870" s="22"/>
      <c r="DR870" s="22"/>
      <c r="DS870" s="22"/>
      <c r="DT870" s="22"/>
      <c r="DU870" s="22"/>
      <c r="DV870" s="22"/>
      <c r="DW870" s="22"/>
      <c r="DX870" s="22"/>
      <c r="DY870" s="22"/>
      <c r="DZ870" s="22"/>
      <c r="EA870" s="22"/>
      <c r="EB870" s="22"/>
      <c r="EC870" s="22"/>
      <c r="ED870" s="22"/>
      <c r="EE870" s="22"/>
      <c r="EF870" s="22"/>
      <c r="EG870" s="22"/>
      <c r="EH870" s="22"/>
      <c r="EI870" s="22"/>
      <c r="EJ870" s="22"/>
      <c r="EK870" s="22"/>
      <c r="EL870" s="22"/>
      <c r="EM870" s="22"/>
      <c r="EN870" s="22"/>
      <c r="EO870" s="22"/>
      <c r="EP870" s="22"/>
      <c r="EQ870" s="22"/>
      <c r="ER870" s="22"/>
      <c r="ES870" s="22"/>
      <c r="ET870" s="22"/>
      <c r="EU870" s="22"/>
      <c r="EV870" s="22"/>
      <c r="EW870" s="22"/>
      <c r="EX870" s="22"/>
      <c r="EY870" s="22"/>
      <c r="EZ870" s="22"/>
      <c r="FA870" s="22"/>
      <c r="FB870" s="22"/>
      <c r="FC870" s="22"/>
      <c r="FD870" s="22"/>
      <c r="FE870" s="22"/>
      <c r="FF870" s="22"/>
      <c r="FG870" s="126"/>
      <c r="FM870" s="99"/>
    </row>
    <row r="871" spans="2:169" s="12" customFormat="1">
      <c r="B871" s="22"/>
      <c r="E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22"/>
      <c r="CQ871" s="22"/>
      <c r="CR871" s="22"/>
      <c r="CS871" s="22"/>
      <c r="CT871" s="22"/>
      <c r="CU871" s="22"/>
      <c r="CV871" s="22"/>
      <c r="CW871" s="22"/>
      <c r="CX871" s="22"/>
      <c r="CY871" s="22"/>
      <c r="CZ871" s="22"/>
      <c r="DA871" s="22"/>
      <c r="DB871" s="22"/>
      <c r="DC871" s="22"/>
      <c r="DD871" s="22"/>
      <c r="DE871" s="22"/>
      <c r="DF871" s="22"/>
      <c r="DG871" s="22"/>
      <c r="DH871" s="22"/>
      <c r="DI871" s="22"/>
      <c r="DJ871" s="22"/>
      <c r="DK871" s="22"/>
      <c r="DL871" s="22"/>
      <c r="DM871" s="22"/>
      <c r="DN871" s="22"/>
      <c r="DO871" s="22"/>
      <c r="DP871" s="22"/>
      <c r="DQ871" s="22"/>
      <c r="DR871" s="22"/>
      <c r="DS871" s="22"/>
      <c r="DT871" s="22"/>
      <c r="DU871" s="22"/>
      <c r="DV871" s="22"/>
      <c r="DW871" s="22"/>
      <c r="DX871" s="22"/>
      <c r="DY871" s="22"/>
      <c r="DZ871" s="22"/>
      <c r="EA871" s="22"/>
      <c r="EB871" s="22"/>
      <c r="EC871" s="22"/>
      <c r="ED871" s="22"/>
      <c r="EE871" s="22"/>
      <c r="EF871" s="22"/>
      <c r="EG871" s="22"/>
      <c r="EH871" s="22"/>
      <c r="EI871" s="22"/>
      <c r="EJ871" s="22"/>
      <c r="EK871" s="22"/>
      <c r="EL871" s="22"/>
      <c r="EM871" s="22"/>
      <c r="EN871" s="22"/>
      <c r="EO871" s="22"/>
      <c r="EP871" s="22"/>
      <c r="EQ871" s="22"/>
      <c r="ER871" s="22"/>
      <c r="ES871" s="22"/>
      <c r="ET871" s="22"/>
      <c r="EU871" s="22"/>
      <c r="EV871" s="22"/>
      <c r="EW871" s="22"/>
      <c r="EX871" s="22"/>
      <c r="EY871" s="22"/>
      <c r="EZ871" s="22"/>
      <c r="FA871" s="22"/>
      <c r="FB871" s="22"/>
      <c r="FC871" s="22"/>
      <c r="FD871" s="22"/>
      <c r="FE871" s="22"/>
      <c r="FF871" s="22"/>
      <c r="FG871" s="126"/>
      <c r="FM871" s="99"/>
    </row>
    <row r="872" spans="2:169" s="12" customFormat="1">
      <c r="B872" s="22"/>
      <c r="E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22"/>
      <c r="CQ872" s="22"/>
      <c r="CR872" s="22"/>
      <c r="CS872" s="22"/>
      <c r="CT872" s="22"/>
      <c r="CU872" s="22"/>
      <c r="CV872" s="22"/>
      <c r="CW872" s="22"/>
      <c r="CX872" s="22"/>
      <c r="CY872" s="22"/>
      <c r="CZ872" s="22"/>
      <c r="DA872" s="22"/>
      <c r="DB872" s="22"/>
      <c r="DC872" s="22"/>
      <c r="DD872" s="22"/>
      <c r="DE872" s="22"/>
      <c r="DF872" s="22"/>
      <c r="DG872" s="22"/>
      <c r="DH872" s="22"/>
      <c r="DI872" s="22"/>
      <c r="DJ872" s="22"/>
      <c r="DK872" s="22"/>
      <c r="DL872" s="22"/>
      <c r="DM872" s="22"/>
      <c r="DN872" s="22"/>
      <c r="DO872" s="22"/>
      <c r="DP872" s="22"/>
      <c r="DQ872" s="22"/>
      <c r="DR872" s="22"/>
      <c r="DS872" s="22"/>
      <c r="DT872" s="22"/>
      <c r="DU872" s="22"/>
      <c r="DV872" s="22"/>
      <c r="DW872" s="22"/>
      <c r="DX872" s="22"/>
      <c r="DY872" s="22"/>
      <c r="DZ872" s="22"/>
      <c r="EA872" s="22"/>
      <c r="EB872" s="22"/>
      <c r="EC872" s="22"/>
      <c r="ED872" s="22"/>
      <c r="EE872" s="22"/>
      <c r="EF872" s="22"/>
      <c r="EG872" s="22"/>
      <c r="EH872" s="22"/>
      <c r="EI872" s="22"/>
      <c r="EJ872" s="22"/>
      <c r="EK872" s="22"/>
      <c r="EL872" s="22"/>
      <c r="EM872" s="22"/>
      <c r="EN872" s="22"/>
      <c r="EO872" s="22"/>
      <c r="EP872" s="22"/>
      <c r="EQ872" s="22"/>
      <c r="ER872" s="22"/>
      <c r="ES872" s="22"/>
      <c r="ET872" s="22"/>
      <c r="EU872" s="22"/>
      <c r="EV872" s="22"/>
      <c r="EW872" s="22"/>
      <c r="EX872" s="22"/>
      <c r="EY872" s="22"/>
      <c r="EZ872" s="22"/>
      <c r="FA872" s="22"/>
      <c r="FB872" s="22"/>
      <c r="FC872" s="22"/>
      <c r="FD872" s="22"/>
      <c r="FE872" s="22"/>
      <c r="FF872" s="22"/>
      <c r="FG872" s="126"/>
      <c r="FM872" s="99"/>
    </row>
    <row r="873" spans="2:169" s="12" customFormat="1">
      <c r="B873" s="22"/>
      <c r="E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22"/>
      <c r="CQ873" s="22"/>
      <c r="CR873" s="22"/>
      <c r="CS873" s="22"/>
      <c r="CT873" s="22"/>
      <c r="CU873" s="22"/>
      <c r="CV873" s="22"/>
      <c r="CW873" s="22"/>
      <c r="CX873" s="22"/>
      <c r="CY873" s="22"/>
      <c r="CZ873" s="22"/>
      <c r="DA873" s="22"/>
      <c r="DB873" s="22"/>
      <c r="DC873" s="22"/>
      <c r="DD873" s="22"/>
      <c r="DE873" s="22"/>
      <c r="DF873" s="22"/>
      <c r="DG873" s="22"/>
      <c r="DH873" s="22"/>
      <c r="DI873" s="22"/>
      <c r="DJ873" s="22"/>
      <c r="DK873" s="22"/>
      <c r="DL873" s="22"/>
      <c r="DM873" s="22"/>
      <c r="DN873" s="22"/>
      <c r="DO873" s="22"/>
      <c r="DP873" s="22"/>
      <c r="DQ873" s="22"/>
      <c r="DR873" s="22"/>
      <c r="DS873" s="22"/>
      <c r="DT873" s="22"/>
      <c r="DU873" s="22"/>
      <c r="DV873" s="22"/>
      <c r="DW873" s="22"/>
      <c r="DX873" s="22"/>
      <c r="DY873" s="22"/>
      <c r="DZ873" s="22"/>
      <c r="EA873" s="22"/>
      <c r="EB873" s="22"/>
      <c r="EC873" s="22"/>
      <c r="ED873" s="22"/>
      <c r="EE873" s="22"/>
      <c r="EF873" s="22"/>
      <c r="EG873" s="22"/>
      <c r="EH873" s="22"/>
      <c r="EI873" s="22"/>
      <c r="EJ873" s="22"/>
      <c r="EK873" s="22"/>
      <c r="EL873" s="22"/>
      <c r="EM873" s="22"/>
      <c r="EN873" s="22"/>
      <c r="EO873" s="22"/>
      <c r="EP873" s="22"/>
      <c r="EQ873" s="22"/>
      <c r="ER873" s="22"/>
      <c r="ES873" s="22"/>
      <c r="ET873" s="22"/>
      <c r="EU873" s="22"/>
      <c r="EV873" s="22"/>
      <c r="EW873" s="22"/>
      <c r="EX873" s="22"/>
      <c r="EY873" s="22"/>
      <c r="EZ873" s="22"/>
      <c r="FA873" s="22"/>
      <c r="FB873" s="22"/>
      <c r="FC873" s="22"/>
      <c r="FD873" s="22"/>
      <c r="FE873" s="22"/>
      <c r="FF873" s="22"/>
      <c r="FG873" s="126"/>
      <c r="FM873" s="99"/>
    </row>
    <row r="874" spans="2:169" s="12" customFormat="1">
      <c r="B874" s="22"/>
      <c r="E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22"/>
      <c r="CQ874" s="22"/>
      <c r="CR874" s="22"/>
      <c r="CS874" s="22"/>
      <c r="CT874" s="22"/>
      <c r="CU874" s="22"/>
      <c r="CV874" s="22"/>
      <c r="CW874" s="22"/>
      <c r="CX874" s="22"/>
      <c r="CY874" s="22"/>
      <c r="CZ874" s="22"/>
      <c r="DA874" s="22"/>
      <c r="DB874" s="22"/>
      <c r="DC874" s="22"/>
      <c r="DD874" s="22"/>
      <c r="DE874" s="22"/>
      <c r="DF874" s="22"/>
      <c r="DG874" s="22"/>
      <c r="DH874" s="22"/>
      <c r="DI874" s="22"/>
      <c r="DJ874" s="22"/>
      <c r="DK874" s="22"/>
      <c r="DL874" s="22"/>
      <c r="DM874" s="22"/>
      <c r="DN874" s="22"/>
      <c r="DO874" s="22"/>
      <c r="DP874" s="22"/>
      <c r="DQ874" s="22"/>
      <c r="DR874" s="22"/>
      <c r="DS874" s="22"/>
      <c r="DT874" s="22"/>
      <c r="DU874" s="22"/>
      <c r="DV874" s="22"/>
      <c r="DW874" s="22"/>
      <c r="DX874" s="22"/>
      <c r="DY874" s="22"/>
      <c r="DZ874" s="22"/>
      <c r="EA874" s="22"/>
      <c r="EB874" s="22"/>
      <c r="EC874" s="22"/>
      <c r="ED874" s="22"/>
      <c r="EE874" s="22"/>
      <c r="EF874" s="22"/>
      <c r="EG874" s="22"/>
      <c r="EH874" s="22"/>
      <c r="EI874" s="22"/>
      <c r="EJ874" s="22"/>
      <c r="EK874" s="22"/>
      <c r="EL874" s="22"/>
      <c r="EM874" s="22"/>
      <c r="EN874" s="22"/>
      <c r="EO874" s="22"/>
      <c r="EP874" s="22"/>
      <c r="EQ874" s="22"/>
      <c r="ER874" s="22"/>
      <c r="ES874" s="22"/>
      <c r="ET874" s="22"/>
      <c r="EU874" s="22"/>
      <c r="EV874" s="22"/>
      <c r="EW874" s="22"/>
      <c r="EX874" s="22"/>
      <c r="EY874" s="22"/>
      <c r="EZ874" s="22"/>
      <c r="FA874" s="22"/>
      <c r="FB874" s="22"/>
      <c r="FC874" s="22"/>
      <c r="FD874" s="22"/>
      <c r="FE874" s="22"/>
      <c r="FF874" s="22"/>
      <c r="FG874" s="126"/>
      <c r="FM874" s="99"/>
    </row>
    <row r="875" spans="2:169" s="12" customFormat="1">
      <c r="B875" s="22"/>
      <c r="E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22"/>
      <c r="CQ875" s="22"/>
      <c r="CR875" s="22"/>
      <c r="CS875" s="22"/>
      <c r="CT875" s="22"/>
      <c r="CU875" s="22"/>
      <c r="CV875" s="22"/>
      <c r="CW875" s="22"/>
      <c r="CX875" s="22"/>
      <c r="CY875" s="22"/>
      <c r="CZ875" s="22"/>
      <c r="DA875" s="22"/>
      <c r="DB875" s="22"/>
      <c r="DC875" s="22"/>
      <c r="DD875" s="22"/>
      <c r="DE875" s="22"/>
      <c r="DF875" s="22"/>
      <c r="DG875" s="22"/>
      <c r="DH875" s="22"/>
      <c r="DI875" s="22"/>
      <c r="DJ875" s="22"/>
      <c r="DK875" s="22"/>
      <c r="DL875" s="22"/>
      <c r="DM875" s="22"/>
      <c r="DN875" s="22"/>
      <c r="DO875" s="22"/>
      <c r="DP875" s="22"/>
      <c r="DQ875" s="22"/>
      <c r="DR875" s="22"/>
      <c r="DS875" s="22"/>
      <c r="DT875" s="22"/>
      <c r="DU875" s="22"/>
      <c r="DV875" s="22"/>
      <c r="DW875" s="22"/>
      <c r="DX875" s="22"/>
      <c r="DY875" s="22"/>
      <c r="DZ875" s="22"/>
      <c r="EA875" s="22"/>
      <c r="EB875" s="22"/>
      <c r="EC875" s="22"/>
      <c r="ED875" s="22"/>
      <c r="EE875" s="22"/>
      <c r="EF875" s="22"/>
      <c r="EG875" s="22"/>
      <c r="EH875" s="22"/>
      <c r="EI875" s="22"/>
      <c r="EJ875" s="22"/>
      <c r="EK875" s="22"/>
      <c r="EL875" s="22"/>
      <c r="EM875" s="22"/>
      <c r="EN875" s="22"/>
      <c r="EO875" s="22"/>
      <c r="EP875" s="22"/>
      <c r="EQ875" s="22"/>
      <c r="ER875" s="22"/>
      <c r="ES875" s="22"/>
      <c r="ET875" s="22"/>
      <c r="EU875" s="22"/>
      <c r="EV875" s="22"/>
      <c r="EW875" s="22"/>
      <c r="EX875" s="22"/>
      <c r="EY875" s="22"/>
      <c r="EZ875" s="22"/>
      <c r="FA875" s="22"/>
      <c r="FB875" s="22"/>
      <c r="FC875" s="22"/>
      <c r="FD875" s="22"/>
      <c r="FE875" s="22"/>
      <c r="FF875" s="22"/>
      <c r="FG875" s="126"/>
      <c r="FM875" s="99"/>
    </row>
    <row r="876" spans="2:169" s="12" customFormat="1">
      <c r="B876" s="22"/>
      <c r="E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22"/>
      <c r="CQ876" s="22"/>
      <c r="CR876" s="22"/>
      <c r="CS876" s="22"/>
      <c r="CT876" s="22"/>
      <c r="CU876" s="22"/>
      <c r="CV876" s="22"/>
      <c r="CW876" s="22"/>
      <c r="CX876" s="22"/>
      <c r="CY876" s="22"/>
      <c r="CZ876" s="22"/>
      <c r="DA876" s="22"/>
      <c r="DB876" s="22"/>
      <c r="DC876" s="22"/>
      <c r="DD876" s="22"/>
      <c r="DE876" s="22"/>
      <c r="DF876" s="22"/>
      <c r="DG876" s="22"/>
      <c r="DH876" s="22"/>
      <c r="DI876" s="22"/>
      <c r="DJ876" s="22"/>
      <c r="DK876" s="22"/>
      <c r="DL876" s="22"/>
      <c r="DM876" s="22"/>
      <c r="DN876" s="22"/>
      <c r="DO876" s="22"/>
      <c r="DP876" s="22"/>
      <c r="DQ876" s="22"/>
      <c r="DR876" s="22"/>
      <c r="DS876" s="22"/>
      <c r="DT876" s="22"/>
      <c r="DU876" s="22"/>
      <c r="DV876" s="22"/>
      <c r="DW876" s="22"/>
      <c r="DX876" s="22"/>
      <c r="DY876" s="22"/>
      <c r="DZ876" s="22"/>
      <c r="EA876" s="22"/>
      <c r="EB876" s="22"/>
      <c r="EC876" s="22"/>
      <c r="ED876" s="22"/>
      <c r="EE876" s="22"/>
      <c r="EF876" s="22"/>
      <c r="EG876" s="22"/>
      <c r="EH876" s="22"/>
      <c r="EI876" s="22"/>
      <c r="EJ876" s="22"/>
      <c r="EK876" s="22"/>
      <c r="EL876" s="22"/>
      <c r="EM876" s="22"/>
      <c r="EN876" s="22"/>
      <c r="EO876" s="22"/>
      <c r="EP876" s="22"/>
      <c r="EQ876" s="22"/>
      <c r="ER876" s="22"/>
      <c r="ES876" s="22"/>
      <c r="ET876" s="22"/>
      <c r="EU876" s="22"/>
      <c r="EV876" s="22"/>
      <c r="EW876" s="22"/>
      <c r="EX876" s="22"/>
      <c r="EY876" s="22"/>
      <c r="EZ876" s="22"/>
      <c r="FA876" s="22"/>
      <c r="FB876" s="22"/>
      <c r="FC876" s="22"/>
      <c r="FD876" s="22"/>
      <c r="FE876" s="22"/>
      <c r="FF876" s="22"/>
      <c r="FG876" s="126"/>
      <c r="FM876" s="99"/>
    </row>
    <row r="877" spans="2:169" s="12" customFormat="1">
      <c r="B877" s="22"/>
      <c r="E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22"/>
      <c r="CQ877" s="22"/>
      <c r="CR877" s="22"/>
      <c r="CS877" s="22"/>
      <c r="CT877" s="22"/>
      <c r="CU877" s="22"/>
      <c r="CV877" s="22"/>
      <c r="CW877" s="22"/>
      <c r="CX877" s="22"/>
      <c r="CY877" s="22"/>
      <c r="CZ877" s="22"/>
      <c r="DA877" s="22"/>
      <c r="DB877" s="22"/>
      <c r="DC877" s="22"/>
      <c r="DD877" s="22"/>
      <c r="DE877" s="22"/>
      <c r="DF877" s="22"/>
      <c r="DG877" s="22"/>
      <c r="DH877" s="22"/>
      <c r="DI877" s="22"/>
      <c r="DJ877" s="22"/>
      <c r="DK877" s="22"/>
      <c r="DL877" s="22"/>
      <c r="DM877" s="22"/>
      <c r="DN877" s="22"/>
      <c r="DO877" s="22"/>
      <c r="DP877" s="22"/>
      <c r="DQ877" s="22"/>
      <c r="DR877" s="22"/>
      <c r="DS877" s="22"/>
      <c r="DT877" s="22"/>
      <c r="DU877" s="22"/>
      <c r="DV877" s="22"/>
      <c r="DW877" s="22"/>
      <c r="DX877" s="22"/>
      <c r="DY877" s="22"/>
      <c r="DZ877" s="22"/>
      <c r="EA877" s="22"/>
      <c r="EB877" s="22"/>
      <c r="EC877" s="22"/>
      <c r="ED877" s="22"/>
      <c r="EE877" s="22"/>
      <c r="EF877" s="22"/>
      <c r="EG877" s="22"/>
      <c r="EH877" s="22"/>
      <c r="EI877" s="22"/>
      <c r="EJ877" s="22"/>
      <c r="EK877" s="22"/>
      <c r="EL877" s="22"/>
      <c r="EM877" s="22"/>
      <c r="EN877" s="22"/>
      <c r="EO877" s="22"/>
      <c r="EP877" s="22"/>
      <c r="EQ877" s="22"/>
      <c r="ER877" s="22"/>
      <c r="ES877" s="22"/>
      <c r="ET877" s="22"/>
      <c r="EU877" s="22"/>
      <c r="EV877" s="22"/>
      <c r="EW877" s="22"/>
      <c r="EX877" s="22"/>
      <c r="EY877" s="22"/>
      <c r="EZ877" s="22"/>
      <c r="FA877" s="22"/>
      <c r="FB877" s="22"/>
      <c r="FC877" s="22"/>
      <c r="FD877" s="22"/>
      <c r="FE877" s="22"/>
      <c r="FF877" s="22"/>
      <c r="FG877" s="126"/>
      <c r="FM877" s="99"/>
    </row>
    <row r="878" spans="2:169" s="12" customFormat="1">
      <c r="B878" s="22"/>
      <c r="E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22"/>
      <c r="CQ878" s="22"/>
      <c r="CR878" s="22"/>
      <c r="CS878" s="22"/>
      <c r="CT878" s="22"/>
      <c r="CU878" s="22"/>
      <c r="CV878" s="22"/>
      <c r="CW878" s="22"/>
      <c r="CX878" s="22"/>
      <c r="CY878" s="22"/>
      <c r="CZ878" s="22"/>
      <c r="DA878" s="22"/>
      <c r="DB878" s="22"/>
      <c r="DC878" s="22"/>
      <c r="DD878" s="22"/>
      <c r="DE878" s="22"/>
      <c r="DF878" s="22"/>
      <c r="DG878" s="22"/>
      <c r="DH878" s="22"/>
      <c r="DI878" s="22"/>
      <c r="DJ878" s="22"/>
      <c r="DK878" s="22"/>
      <c r="DL878" s="22"/>
      <c r="DM878" s="22"/>
      <c r="DN878" s="22"/>
      <c r="DO878" s="22"/>
      <c r="DP878" s="22"/>
      <c r="DQ878" s="22"/>
      <c r="DR878" s="22"/>
      <c r="DS878" s="22"/>
      <c r="DT878" s="22"/>
      <c r="DU878" s="22"/>
      <c r="DV878" s="22"/>
      <c r="DW878" s="22"/>
      <c r="DX878" s="22"/>
      <c r="DY878" s="22"/>
      <c r="DZ878" s="22"/>
      <c r="EA878" s="22"/>
      <c r="EB878" s="22"/>
      <c r="EC878" s="22"/>
      <c r="ED878" s="22"/>
      <c r="EE878" s="22"/>
      <c r="EF878" s="22"/>
      <c r="EG878" s="22"/>
      <c r="EH878" s="22"/>
      <c r="EI878" s="22"/>
      <c r="EJ878" s="22"/>
      <c r="EK878" s="22"/>
      <c r="EL878" s="22"/>
      <c r="EM878" s="22"/>
      <c r="EN878" s="22"/>
      <c r="EO878" s="22"/>
      <c r="EP878" s="22"/>
      <c r="EQ878" s="22"/>
      <c r="ER878" s="22"/>
      <c r="ES878" s="22"/>
      <c r="ET878" s="22"/>
      <c r="EU878" s="22"/>
      <c r="EV878" s="22"/>
      <c r="EW878" s="22"/>
      <c r="EX878" s="22"/>
      <c r="EY878" s="22"/>
      <c r="EZ878" s="22"/>
      <c r="FA878" s="22"/>
      <c r="FB878" s="22"/>
      <c r="FC878" s="22"/>
      <c r="FD878" s="22"/>
      <c r="FE878" s="22"/>
      <c r="FF878" s="22"/>
      <c r="FG878" s="126"/>
      <c r="FM878" s="99"/>
    </row>
    <row r="879" spans="2:169" s="12" customFormat="1">
      <c r="B879" s="22"/>
      <c r="E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22"/>
      <c r="CQ879" s="22"/>
      <c r="CR879" s="22"/>
      <c r="CS879" s="22"/>
      <c r="CT879" s="22"/>
      <c r="CU879" s="22"/>
      <c r="CV879" s="22"/>
      <c r="CW879" s="22"/>
      <c r="CX879" s="22"/>
      <c r="CY879" s="22"/>
      <c r="CZ879" s="22"/>
      <c r="DA879" s="22"/>
      <c r="DB879" s="22"/>
      <c r="DC879" s="22"/>
      <c r="DD879" s="22"/>
      <c r="DE879" s="22"/>
      <c r="DF879" s="22"/>
      <c r="DG879" s="22"/>
      <c r="DH879" s="22"/>
      <c r="DI879" s="22"/>
      <c r="DJ879" s="22"/>
      <c r="DK879" s="22"/>
      <c r="DL879" s="22"/>
      <c r="DM879" s="22"/>
      <c r="DN879" s="22"/>
      <c r="DO879" s="22"/>
      <c r="DP879" s="22"/>
      <c r="DQ879" s="22"/>
      <c r="DR879" s="22"/>
      <c r="DS879" s="22"/>
      <c r="DT879" s="22"/>
      <c r="DU879" s="22"/>
      <c r="DV879" s="22"/>
      <c r="DW879" s="22"/>
      <c r="DX879" s="22"/>
      <c r="DY879" s="22"/>
      <c r="DZ879" s="22"/>
      <c r="EA879" s="22"/>
      <c r="EB879" s="22"/>
      <c r="EC879" s="22"/>
      <c r="ED879" s="22"/>
      <c r="EE879" s="22"/>
      <c r="EF879" s="22"/>
      <c r="EG879" s="22"/>
      <c r="EH879" s="22"/>
      <c r="EI879" s="22"/>
      <c r="EJ879" s="22"/>
      <c r="EK879" s="22"/>
      <c r="EL879" s="22"/>
      <c r="EM879" s="22"/>
      <c r="EN879" s="22"/>
      <c r="EO879" s="22"/>
      <c r="EP879" s="22"/>
      <c r="EQ879" s="22"/>
      <c r="ER879" s="22"/>
      <c r="ES879" s="22"/>
      <c r="ET879" s="22"/>
      <c r="EU879" s="22"/>
      <c r="EV879" s="22"/>
      <c r="EW879" s="22"/>
      <c r="EX879" s="22"/>
      <c r="EY879" s="22"/>
      <c r="EZ879" s="22"/>
      <c r="FA879" s="22"/>
      <c r="FB879" s="22"/>
      <c r="FC879" s="22"/>
      <c r="FD879" s="22"/>
      <c r="FE879" s="22"/>
      <c r="FF879" s="22"/>
      <c r="FG879" s="126"/>
      <c r="FM879" s="99"/>
    </row>
    <row r="880" spans="2:169" s="12" customFormat="1">
      <c r="B880" s="22"/>
      <c r="E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22"/>
      <c r="CQ880" s="22"/>
      <c r="CR880" s="22"/>
      <c r="CS880" s="22"/>
      <c r="CT880" s="22"/>
      <c r="CU880" s="22"/>
      <c r="CV880" s="22"/>
      <c r="CW880" s="22"/>
      <c r="CX880" s="22"/>
      <c r="CY880" s="22"/>
      <c r="CZ880" s="22"/>
      <c r="DA880" s="22"/>
      <c r="DB880" s="22"/>
      <c r="DC880" s="22"/>
      <c r="DD880" s="22"/>
      <c r="DE880" s="22"/>
      <c r="DF880" s="22"/>
      <c r="DG880" s="22"/>
      <c r="DH880" s="22"/>
      <c r="DI880" s="22"/>
      <c r="DJ880" s="22"/>
      <c r="DK880" s="22"/>
      <c r="DL880" s="22"/>
      <c r="DM880" s="22"/>
      <c r="DN880" s="22"/>
      <c r="DO880" s="22"/>
      <c r="DP880" s="22"/>
      <c r="DQ880" s="22"/>
      <c r="DR880" s="22"/>
      <c r="DS880" s="22"/>
      <c r="DT880" s="22"/>
      <c r="DU880" s="22"/>
      <c r="DV880" s="22"/>
      <c r="DW880" s="22"/>
      <c r="DX880" s="22"/>
      <c r="DY880" s="22"/>
      <c r="DZ880" s="22"/>
      <c r="EA880" s="22"/>
      <c r="EB880" s="22"/>
      <c r="EC880" s="22"/>
      <c r="ED880" s="22"/>
      <c r="EE880" s="22"/>
      <c r="EF880" s="22"/>
      <c r="EG880" s="22"/>
      <c r="EH880" s="22"/>
      <c r="EI880" s="22"/>
      <c r="EJ880" s="22"/>
      <c r="EK880" s="22"/>
      <c r="EL880" s="22"/>
      <c r="EM880" s="22"/>
      <c r="EN880" s="22"/>
      <c r="EO880" s="22"/>
      <c r="EP880" s="22"/>
      <c r="EQ880" s="22"/>
      <c r="ER880" s="22"/>
      <c r="ES880" s="22"/>
      <c r="ET880" s="22"/>
      <c r="EU880" s="22"/>
      <c r="EV880" s="22"/>
      <c r="EW880" s="22"/>
      <c r="EX880" s="22"/>
      <c r="EY880" s="22"/>
      <c r="EZ880" s="22"/>
      <c r="FA880" s="22"/>
      <c r="FB880" s="22"/>
      <c r="FC880" s="22"/>
      <c r="FD880" s="22"/>
      <c r="FE880" s="22"/>
      <c r="FF880" s="22"/>
      <c r="FG880" s="126"/>
      <c r="FM880" s="99"/>
    </row>
    <row r="881" spans="2:169" s="12" customFormat="1">
      <c r="B881" s="22"/>
      <c r="E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22"/>
      <c r="CQ881" s="22"/>
      <c r="CR881" s="22"/>
      <c r="CS881" s="22"/>
      <c r="CT881" s="22"/>
      <c r="CU881" s="22"/>
      <c r="CV881" s="22"/>
      <c r="CW881" s="22"/>
      <c r="CX881" s="22"/>
      <c r="CY881" s="22"/>
      <c r="CZ881" s="22"/>
      <c r="DA881" s="22"/>
      <c r="DB881" s="22"/>
      <c r="DC881" s="22"/>
      <c r="DD881" s="22"/>
      <c r="DE881" s="22"/>
      <c r="DF881" s="22"/>
      <c r="DG881" s="22"/>
      <c r="DH881" s="22"/>
      <c r="DI881" s="22"/>
      <c r="DJ881" s="22"/>
      <c r="DK881" s="22"/>
      <c r="DL881" s="22"/>
      <c r="DM881" s="22"/>
      <c r="DN881" s="22"/>
      <c r="DO881" s="22"/>
      <c r="DP881" s="22"/>
      <c r="DQ881" s="22"/>
      <c r="DR881" s="22"/>
      <c r="DS881" s="22"/>
      <c r="DT881" s="22"/>
      <c r="DU881" s="22"/>
      <c r="DV881" s="22"/>
      <c r="DW881" s="22"/>
      <c r="DX881" s="22"/>
      <c r="DY881" s="22"/>
      <c r="DZ881" s="22"/>
      <c r="EA881" s="22"/>
      <c r="EB881" s="22"/>
      <c r="EC881" s="22"/>
      <c r="ED881" s="22"/>
      <c r="EE881" s="22"/>
      <c r="EF881" s="22"/>
      <c r="EG881" s="22"/>
      <c r="EH881" s="22"/>
      <c r="EI881" s="22"/>
      <c r="EJ881" s="22"/>
      <c r="EK881" s="22"/>
      <c r="EL881" s="22"/>
      <c r="EM881" s="22"/>
      <c r="EN881" s="22"/>
      <c r="EO881" s="22"/>
      <c r="EP881" s="22"/>
      <c r="EQ881" s="22"/>
      <c r="ER881" s="22"/>
      <c r="ES881" s="22"/>
      <c r="ET881" s="22"/>
      <c r="EU881" s="22"/>
      <c r="EV881" s="22"/>
      <c r="EW881" s="22"/>
      <c r="EX881" s="22"/>
      <c r="EY881" s="22"/>
      <c r="EZ881" s="22"/>
      <c r="FA881" s="22"/>
      <c r="FB881" s="22"/>
      <c r="FC881" s="22"/>
      <c r="FD881" s="22"/>
      <c r="FE881" s="22"/>
      <c r="FF881" s="22"/>
      <c r="FG881" s="126"/>
      <c r="FM881" s="99"/>
    </row>
    <row r="882" spans="2:169" s="12" customFormat="1">
      <c r="B882" s="22"/>
      <c r="E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22"/>
      <c r="CQ882" s="22"/>
      <c r="CR882" s="22"/>
      <c r="CS882" s="22"/>
      <c r="CT882" s="22"/>
      <c r="CU882" s="22"/>
      <c r="CV882" s="22"/>
      <c r="CW882" s="22"/>
      <c r="CX882" s="22"/>
      <c r="CY882" s="22"/>
      <c r="CZ882" s="22"/>
      <c r="DA882" s="22"/>
      <c r="DB882" s="22"/>
      <c r="DC882" s="22"/>
      <c r="DD882" s="22"/>
      <c r="DE882" s="22"/>
      <c r="DF882" s="22"/>
      <c r="DG882" s="22"/>
      <c r="DH882" s="22"/>
      <c r="DI882" s="22"/>
      <c r="DJ882" s="22"/>
      <c r="DK882" s="22"/>
      <c r="DL882" s="22"/>
      <c r="DM882" s="22"/>
      <c r="DN882" s="22"/>
      <c r="DO882" s="22"/>
      <c r="DP882" s="22"/>
      <c r="DQ882" s="22"/>
      <c r="DR882" s="22"/>
      <c r="DS882" s="22"/>
      <c r="DT882" s="22"/>
      <c r="DU882" s="22"/>
      <c r="DV882" s="22"/>
      <c r="DW882" s="22"/>
      <c r="DX882" s="22"/>
      <c r="DY882" s="22"/>
      <c r="DZ882" s="22"/>
      <c r="EA882" s="22"/>
      <c r="EB882" s="22"/>
      <c r="EC882" s="22"/>
      <c r="ED882" s="22"/>
      <c r="EE882" s="22"/>
      <c r="EF882" s="22"/>
      <c r="EG882" s="22"/>
      <c r="EH882" s="22"/>
      <c r="EI882" s="22"/>
      <c r="EJ882" s="22"/>
      <c r="EK882" s="22"/>
      <c r="EL882" s="22"/>
      <c r="EM882" s="22"/>
      <c r="EN882" s="22"/>
      <c r="EO882" s="22"/>
      <c r="EP882" s="22"/>
      <c r="EQ882" s="22"/>
      <c r="ER882" s="22"/>
      <c r="ES882" s="22"/>
      <c r="ET882" s="22"/>
      <c r="EU882" s="22"/>
      <c r="EV882" s="22"/>
      <c r="EW882" s="22"/>
      <c r="EX882" s="22"/>
      <c r="EY882" s="22"/>
      <c r="EZ882" s="22"/>
      <c r="FA882" s="22"/>
      <c r="FB882" s="22"/>
      <c r="FC882" s="22"/>
      <c r="FD882" s="22"/>
      <c r="FE882" s="22"/>
      <c r="FF882" s="22"/>
      <c r="FG882" s="126"/>
      <c r="FM882" s="99"/>
    </row>
    <row r="883" spans="2:169" s="12" customFormat="1">
      <c r="B883" s="22"/>
      <c r="E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22"/>
      <c r="CQ883" s="22"/>
      <c r="CR883" s="22"/>
      <c r="CS883" s="22"/>
      <c r="CT883" s="22"/>
      <c r="CU883" s="22"/>
      <c r="CV883" s="22"/>
      <c r="CW883" s="22"/>
      <c r="CX883" s="22"/>
      <c r="CY883" s="22"/>
      <c r="CZ883" s="22"/>
      <c r="DA883" s="22"/>
      <c r="DB883" s="22"/>
      <c r="DC883" s="22"/>
      <c r="DD883" s="22"/>
      <c r="DE883" s="22"/>
      <c r="DF883" s="22"/>
      <c r="DG883" s="22"/>
      <c r="DH883" s="22"/>
      <c r="DI883" s="22"/>
      <c r="DJ883" s="22"/>
      <c r="DK883" s="22"/>
      <c r="DL883" s="22"/>
      <c r="DM883" s="22"/>
      <c r="DN883" s="22"/>
      <c r="DO883" s="22"/>
      <c r="DP883" s="22"/>
      <c r="DQ883" s="22"/>
      <c r="DR883" s="22"/>
      <c r="DS883" s="22"/>
      <c r="DT883" s="22"/>
      <c r="DU883" s="22"/>
      <c r="DV883" s="22"/>
      <c r="DW883" s="22"/>
      <c r="DX883" s="22"/>
      <c r="DY883" s="22"/>
      <c r="DZ883" s="22"/>
      <c r="EA883" s="22"/>
      <c r="EB883" s="22"/>
      <c r="EC883" s="22"/>
      <c r="ED883" s="22"/>
      <c r="EE883" s="22"/>
      <c r="EF883" s="22"/>
      <c r="EG883" s="22"/>
      <c r="EH883" s="22"/>
      <c r="EI883" s="22"/>
      <c r="EJ883" s="22"/>
      <c r="EK883" s="22"/>
      <c r="EL883" s="22"/>
      <c r="EM883" s="22"/>
      <c r="EN883" s="22"/>
      <c r="EO883" s="22"/>
      <c r="EP883" s="22"/>
      <c r="EQ883" s="22"/>
      <c r="ER883" s="22"/>
      <c r="ES883" s="22"/>
      <c r="ET883" s="22"/>
      <c r="EU883" s="22"/>
      <c r="EV883" s="22"/>
      <c r="EW883" s="22"/>
      <c r="EX883" s="22"/>
      <c r="EY883" s="22"/>
      <c r="EZ883" s="22"/>
      <c r="FA883" s="22"/>
      <c r="FB883" s="22"/>
      <c r="FC883" s="22"/>
      <c r="FD883" s="22"/>
      <c r="FE883" s="22"/>
      <c r="FF883" s="22"/>
      <c r="FG883" s="126"/>
      <c r="FM883" s="99"/>
    </row>
    <row r="884" spans="2:169" s="12" customFormat="1">
      <c r="B884" s="22"/>
      <c r="E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22"/>
      <c r="CQ884" s="22"/>
      <c r="CR884" s="22"/>
      <c r="CS884" s="22"/>
      <c r="CT884" s="22"/>
      <c r="CU884" s="22"/>
      <c r="CV884" s="22"/>
      <c r="CW884" s="22"/>
      <c r="CX884" s="22"/>
      <c r="CY884" s="22"/>
      <c r="CZ884" s="22"/>
      <c r="DA884" s="22"/>
      <c r="DB884" s="22"/>
      <c r="DC884" s="22"/>
      <c r="DD884" s="22"/>
      <c r="DE884" s="22"/>
      <c r="DF884" s="22"/>
      <c r="DG884" s="22"/>
      <c r="DH884" s="22"/>
      <c r="DI884" s="22"/>
      <c r="DJ884" s="22"/>
      <c r="DK884" s="22"/>
      <c r="DL884" s="22"/>
      <c r="DM884" s="22"/>
      <c r="DN884" s="22"/>
      <c r="DO884" s="22"/>
      <c r="DP884" s="22"/>
      <c r="DQ884" s="22"/>
      <c r="DR884" s="22"/>
      <c r="DS884" s="22"/>
      <c r="DT884" s="22"/>
      <c r="DU884" s="22"/>
      <c r="DV884" s="22"/>
      <c r="DW884" s="22"/>
      <c r="DX884" s="22"/>
      <c r="DY884" s="22"/>
      <c r="DZ884" s="22"/>
      <c r="EA884" s="22"/>
      <c r="EB884" s="22"/>
      <c r="EC884" s="22"/>
      <c r="ED884" s="22"/>
      <c r="EE884" s="22"/>
      <c r="EF884" s="22"/>
      <c r="EG884" s="22"/>
      <c r="EH884" s="22"/>
      <c r="EI884" s="22"/>
      <c r="EJ884" s="22"/>
      <c r="EK884" s="22"/>
      <c r="EL884" s="22"/>
      <c r="EM884" s="22"/>
      <c r="EN884" s="22"/>
      <c r="EO884" s="22"/>
      <c r="EP884" s="22"/>
      <c r="EQ884" s="22"/>
      <c r="ER884" s="22"/>
      <c r="ES884" s="22"/>
      <c r="ET884" s="22"/>
      <c r="EU884" s="22"/>
      <c r="EV884" s="22"/>
      <c r="EW884" s="22"/>
      <c r="EX884" s="22"/>
      <c r="EY884" s="22"/>
      <c r="EZ884" s="22"/>
      <c r="FA884" s="22"/>
      <c r="FB884" s="22"/>
      <c r="FC884" s="22"/>
      <c r="FD884" s="22"/>
      <c r="FE884" s="22"/>
      <c r="FF884" s="22"/>
      <c r="FG884" s="126"/>
      <c r="FM884" s="99"/>
    </row>
    <row r="885" spans="2:169" s="12" customFormat="1">
      <c r="B885" s="22"/>
      <c r="E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22"/>
      <c r="CQ885" s="22"/>
      <c r="CR885" s="22"/>
      <c r="CS885" s="22"/>
      <c r="CT885" s="22"/>
      <c r="CU885" s="22"/>
      <c r="CV885" s="22"/>
      <c r="CW885" s="22"/>
      <c r="CX885" s="22"/>
      <c r="CY885" s="22"/>
      <c r="CZ885" s="22"/>
      <c r="DA885" s="22"/>
      <c r="DB885" s="22"/>
      <c r="DC885" s="22"/>
      <c r="DD885" s="22"/>
      <c r="DE885" s="22"/>
      <c r="DF885" s="22"/>
      <c r="DG885" s="22"/>
      <c r="DH885" s="22"/>
      <c r="DI885" s="22"/>
      <c r="DJ885" s="22"/>
      <c r="DK885" s="22"/>
      <c r="DL885" s="22"/>
      <c r="DM885" s="22"/>
      <c r="DN885" s="22"/>
      <c r="DO885" s="22"/>
      <c r="DP885" s="22"/>
      <c r="DQ885" s="22"/>
      <c r="DR885" s="22"/>
      <c r="DS885" s="22"/>
      <c r="DT885" s="22"/>
      <c r="DU885" s="22"/>
      <c r="DV885" s="22"/>
      <c r="DW885" s="22"/>
      <c r="DX885" s="22"/>
      <c r="DY885" s="22"/>
      <c r="DZ885" s="22"/>
      <c r="EA885" s="22"/>
      <c r="EB885" s="22"/>
      <c r="EC885" s="22"/>
      <c r="ED885" s="22"/>
      <c r="EE885" s="22"/>
      <c r="EF885" s="22"/>
      <c r="EG885" s="22"/>
      <c r="EH885" s="22"/>
      <c r="EI885" s="22"/>
      <c r="EJ885" s="22"/>
      <c r="EK885" s="22"/>
      <c r="EL885" s="22"/>
      <c r="EM885" s="22"/>
      <c r="EN885" s="22"/>
      <c r="EO885" s="22"/>
      <c r="EP885" s="22"/>
      <c r="EQ885" s="22"/>
      <c r="ER885" s="22"/>
      <c r="ES885" s="22"/>
      <c r="ET885" s="22"/>
      <c r="EU885" s="22"/>
      <c r="EV885" s="22"/>
      <c r="EW885" s="22"/>
      <c r="EX885" s="22"/>
      <c r="EY885" s="22"/>
      <c r="EZ885" s="22"/>
      <c r="FA885" s="22"/>
      <c r="FB885" s="22"/>
      <c r="FC885" s="22"/>
      <c r="FD885" s="22"/>
      <c r="FE885" s="22"/>
      <c r="FF885" s="22"/>
      <c r="FG885" s="126"/>
      <c r="FM885" s="99"/>
    </row>
    <row r="886" spans="2:169" s="12" customFormat="1">
      <c r="B886" s="22"/>
      <c r="E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22"/>
      <c r="CQ886" s="22"/>
      <c r="CR886" s="22"/>
      <c r="CS886" s="22"/>
      <c r="CT886" s="22"/>
      <c r="CU886" s="22"/>
      <c r="CV886" s="22"/>
      <c r="CW886" s="22"/>
      <c r="CX886" s="22"/>
      <c r="CY886" s="22"/>
      <c r="CZ886" s="22"/>
      <c r="DA886" s="22"/>
      <c r="DB886" s="22"/>
      <c r="DC886" s="22"/>
      <c r="DD886" s="22"/>
      <c r="DE886" s="22"/>
      <c r="DF886" s="22"/>
      <c r="DG886" s="22"/>
      <c r="DH886" s="22"/>
      <c r="DI886" s="22"/>
      <c r="DJ886" s="22"/>
      <c r="DK886" s="22"/>
      <c r="DL886" s="22"/>
      <c r="DM886" s="22"/>
      <c r="DN886" s="22"/>
      <c r="DO886" s="22"/>
      <c r="DP886" s="22"/>
      <c r="DQ886" s="22"/>
      <c r="DR886" s="22"/>
      <c r="DS886" s="22"/>
      <c r="DT886" s="22"/>
      <c r="DU886" s="22"/>
      <c r="DV886" s="22"/>
      <c r="DW886" s="22"/>
      <c r="DX886" s="22"/>
      <c r="DY886" s="22"/>
      <c r="DZ886" s="22"/>
      <c r="EA886" s="22"/>
      <c r="EB886" s="22"/>
      <c r="EC886" s="22"/>
      <c r="ED886" s="22"/>
      <c r="EE886" s="22"/>
      <c r="EF886" s="22"/>
      <c r="EG886" s="22"/>
      <c r="EH886" s="22"/>
      <c r="EI886" s="22"/>
      <c r="EJ886" s="22"/>
      <c r="EK886" s="22"/>
      <c r="EL886" s="22"/>
      <c r="EM886" s="22"/>
      <c r="EN886" s="22"/>
      <c r="EO886" s="22"/>
      <c r="EP886" s="22"/>
      <c r="EQ886" s="22"/>
      <c r="ER886" s="22"/>
      <c r="ES886" s="22"/>
      <c r="ET886" s="22"/>
      <c r="EU886" s="22"/>
      <c r="EV886" s="22"/>
      <c r="EW886" s="22"/>
      <c r="EX886" s="22"/>
      <c r="EY886" s="22"/>
      <c r="EZ886" s="22"/>
      <c r="FA886" s="22"/>
      <c r="FB886" s="22"/>
      <c r="FC886" s="22"/>
      <c r="FD886" s="22"/>
      <c r="FE886" s="22"/>
      <c r="FF886" s="22"/>
      <c r="FG886" s="126"/>
      <c r="FM886" s="99"/>
    </row>
    <row r="887" spans="2:169" s="12" customFormat="1">
      <c r="B887" s="22"/>
      <c r="E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22"/>
      <c r="CQ887" s="22"/>
      <c r="CR887" s="22"/>
      <c r="CS887" s="22"/>
      <c r="CT887" s="22"/>
      <c r="CU887" s="22"/>
      <c r="CV887" s="22"/>
      <c r="CW887" s="22"/>
      <c r="CX887" s="22"/>
      <c r="CY887" s="22"/>
      <c r="CZ887" s="22"/>
      <c r="DA887" s="22"/>
      <c r="DB887" s="22"/>
      <c r="DC887" s="22"/>
      <c r="DD887" s="22"/>
      <c r="DE887" s="22"/>
      <c r="DF887" s="22"/>
      <c r="DG887" s="22"/>
      <c r="DH887" s="22"/>
      <c r="DI887" s="22"/>
      <c r="DJ887" s="22"/>
      <c r="DK887" s="22"/>
      <c r="DL887" s="22"/>
      <c r="DM887" s="22"/>
      <c r="DN887" s="22"/>
      <c r="DO887" s="22"/>
      <c r="DP887" s="22"/>
      <c r="DQ887" s="22"/>
      <c r="DR887" s="22"/>
      <c r="DS887" s="22"/>
      <c r="DT887" s="22"/>
      <c r="DU887" s="22"/>
      <c r="DV887" s="22"/>
      <c r="DW887" s="22"/>
      <c r="DX887" s="22"/>
      <c r="DY887" s="22"/>
      <c r="DZ887" s="22"/>
      <c r="EA887" s="22"/>
      <c r="EB887" s="22"/>
      <c r="EC887" s="22"/>
      <c r="ED887" s="22"/>
      <c r="EE887" s="22"/>
      <c r="EF887" s="22"/>
      <c r="EG887" s="22"/>
      <c r="EH887" s="22"/>
      <c r="EI887" s="22"/>
      <c r="EJ887" s="22"/>
      <c r="EK887" s="22"/>
      <c r="EL887" s="22"/>
      <c r="EM887" s="22"/>
      <c r="EN887" s="22"/>
      <c r="EO887" s="22"/>
      <c r="EP887" s="22"/>
      <c r="EQ887" s="22"/>
      <c r="ER887" s="22"/>
      <c r="ES887" s="22"/>
      <c r="ET887" s="22"/>
      <c r="EU887" s="22"/>
      <c r="EV887" s="22"/>
      <c r="EW887" s="22"/>
      <c r="EX887" s="22"/>
      <c r="EY887" s="22"/>
      <c r="EZ887" s="22"/>
      <c r="FA887" s="22"/>
      <c r="FB887" s="22"/>
      <c r="FC887" s="22"/>
      <c r="FD887" s="22"/>
      <c r="FE887" s="22"/>
      <c r="FF887" s="22"/>
      <c r="FG887" s="126"/>
      <c r="FM887" s="99"/>
    </row>
    <row r="888" spans="2:169" s="12" customFormat="1">
      <c r="B888" s="22"/>
      <c r="E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22"/>
      <c r="CQ888" s="22"/>
      <c r="CR888" s="22"/>
      <c r="CS888" s="22"/>
      <c r="CT888" s="22"/>
      <c r="CU888" s="22"/>
      <c r="CV888" s="22"/>
      <c r="CW888" s="22"/>
      <c r="CX888" s="22"/>
      <c r="CY888" s="22"/>
      <c r="CZ888" s="22"/>
      <c r="DA888" s="22"/>
      <c r="DB888" s="22"/>
      <c r="DC888" s="22"/>
      <c r="DD888" s="22"/>
      <c r="DE888" s="22"/>
      <c r="DF888" s="22"/>
      <c r="DG888" s="22"/>
      <c r="DH888" s="22"/>
      <c r="DI888" s="22"/>
      <c r="DJ888" s="22"/>
      <c r="DK888" s="22"/>
      <c r="DL888" s="22"/>
      <c r="DM888" s="22"/>
      <c r="DN888" s="22"/>
      <c r="DO888" s="22"/>
      <c r="DP888" s="22"/>
      <c r="DQ888" s="22"/>
      <c r="DR888" s="22"/>
      <c r="DS888" s="22"/>
      <c r="DT888" s="22"/>
      <c r="DU888" s="22"/>
      <c r="DV888" s="22"/>
      <c r="DW888" s="22"/>
      <c r="DX888" s="22"/>
      <c r="DY888" s="22"/>
      <c r="DZ888" s="22"/>
      <c r="EA888" s="22"/>
      <c r="EB888" s="22"/>
      <c r="EC888" s="22"/>
      <c r="ED888" s="22"/>
      <c r="EE888" s="22"/>
      <c r="EF888" s="22"/>
      <c r="EG888" s="22"/>
      <c r="EH888" s="22"/>
      <c r="EI888" s="22"/>
      <c r="EJ888" s="22"/>
      <c r="EK888" s="22"/>
      <c r="EL888" s="22"/>
      <c r="EM888" s="22"/>
      <c r="EN888" s="22"/>
      <c r="EO888" s="22"/>
      <c r="EP888" s="22"/>
      <c r="EQ888" s="22"/>
      <c r="ER888" s="22"/>
      <c r="ES888" s="22"/>
      <c r="ET888" s="22"/>
      <c r="EU888" s="22"/>
      <c r="EV888" s="22"/>
      <c r="EW888" s="22"/>
      <c r="EX888" s="22"/>
      <c r="EY888" s="22"/>
      <c r="EZ888" s="22"/>
      <c r="FA888" s="22"/>
      <c r="FB888" s="22"/>
      <c r="FC888" s="22"/>
      <c r="FD888" s="22"/>
      <c r="FE888" s="22"/>
      <c r="FF888" s="22"/>
      <c r="FG888" s="126"/>
      <c r="FM888" s="99"/>
    </row>
    <row r="889" spans="2:169" s="12" customFormat="1">
      <c r="B889" s="22"/>
      <c r="E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22"/>
      <c r="CQ889" s="22"/>
      <c r="CR889" s="22"/>
      <c r="CS889" s="22"/>
      <c r="CT889" s="22"/>
      <c r="CU889" s="22"/>
      <c r="CV889" s="22"/>
      <c r="CW889" s="22"/>
      <c r="CX889" s="22"/>
      <c r="CY889" s="22"/>
      <c r="CZ889" s="22"/>
      <c r="DA889" s="22"/>
      <c r="DB889" s="22"/>
      <c r="DC889" s="22"/>
      <c r="DD889" s="22"/>
      <c r="DE889" s="22"/>
      <c r="DF889" s="22"/>
      <c r="DG889" s="22"/>
      <c r="DH889" s="22"/>
      <c r="DI889" s="22"/>
      <c r="DJ889" s="22"/>
      <c r="DK889" s="22"/>
      <c r="DL889" s="22"/>
      <c r="DM889" s="22"/>
      <c r="DN889" s="22"/>
      <c r="DO889" s="22"/>
      <c r="DP889" s="22"/>
      <c r="DQ889" s="22"/>
      <c r="DR889" s="22"/>
      <c r="DS889" s="22"/>
      <c r="DT889" s="22"/>
      <c r="DU889" s="22"/>
      <c r="DV889" s="22"/>
      <c r="DW889" s="22"/>
      <c r="DX889" s="22"/>
      <c r="DY889" s="22"/>
      <c r="DZ889" s="22"/>
      <c r="EA889" s="22"/>
      <c r="EB889" s="22"/>
      <c r="EC889" s="22"/>
      <c r="ED889" s="22"/>
      <c r="EE889" s="22"/>
      <c r="EF889" s="22"/>
      <c r="EG889" s="22"/>
      <c r="EH889" s="22"/>
      <c r="EI889" s="22"/>
      <c r="EJ889" s="22"/>
      <c r="EK889" s="22"/>
      <c r="EL889" s="22"/>
      <c r="EM889" s="22"/>
      <c r="EN889" s="22"/>
      <c r="EO889" s="22"/>
      <c r="EP889" s="22"/>
      <c r="EQ889" s="22"/>
      <c r="ER889" s="22"/>
      <c r="ES889" s="22"/>
      <c r="ET889" s="22"/>
      <c r="EU889" s="22"/>
      <c r="EV889" s="22"/>
      <c r="EW889" s="22"/>
      <c r="EX889" s="22"/>
      <c r="EY889" s="22"/>
      <c r="EZ889" s="22"/>
      <c r="FA889" s="22"/>
      <c r="FB889" s="22"/>
      <c r="FC889" s="22"/>
      <c r="FD889" s="22"/>
      <c r="FE889" s="22"/>
      <c r="FF889" s="22"/>
      <c r="FG889" s="126"/>
      <c r="FM889" s="99"/>
    </row>
    <row r="890" spans="2:169" s="12" customFormat="1">
      <c r="B890" s="22"/>
      <c r="E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22"/>
      <c r="CQ890" s="22"/>
      <c r="CR890" s="22"/>
      <c r="CS890" s="22"/>
      <c r="CT890" s="22"/>
      <c r="CU890" s="22"/>
      <c r="CV890" s="22"/>
      <c r="CW890" s="22"/>
      <c r="CX890" s="22"/>
      <c r="CY890" s="22"/>
      <c r="CZ890" s="22"/>
      <c r="DA890" s="22"/>
      <c r="DB890" s="22"/>
      <c r="DC890" s="22"/>
      <c r="DD890" s="22"/>
      <c r="DE890" s="22"/>
      <c r="DF890" s="22"/>
      <c r="DG890" s="22"/>
      <c r="DH890" s="22"/>
      <c r="DI890" s="22"/>
      <c r="DJ890" s="22"/>
      <c r="DK890" s="22"/>
      <c r="DL890" s="22"/>
      <c r="DM890" s="22"/>
      <c r="DN890" s="22"/>
      <c r="DO890" s="22"/>
      <c r="DP890" s="22"/>
      <c r="DQ890" s="22"/>
      <c r="DR890" s="22"/>
      <c r="DS890" s="22"/>
      <c r="DT890" s="22"/>
      <c r="DU890" s="22"/>
      <c r="DV890" s="22"/>
      <c r="DW890" s="22"/>
      <c r="DX890" s="22"/>
      <c r="DY890" s="22"/>
      <c r="DZ890" s="22"/>
      <c r="EA890" s="22"/>
      <c r="EB890" s="22"/>
      <c r="EC890" s="22"/>
      <c r="ED890" s="22"/>
      <c r="EE890" s="22"/>
      <c r="EF890" s="22"/>
      <c r="EG890" s="22"/>
      <c r="EH890" s="22"/>
      <c r="EI890" s="22"/>
      <c r="EJ890" s="22"/>
      <c r="EK890" s="22"/>
      <c r="EL890" s="22"/>
      <c r="EM890" s="22"/>
      <c r="EN890" s="22"/>
      <c r="EO890" s="22"/>
      <c r="EP890" s="22"/>
      <c r="EQ890" s="22"/>
      <c r="ER890" s="22"/>
      <c r="ES890" s="22"/>
      <c r="ET890" s="22"/>
      <c r="EU890" s="22"/>
      <c r="EV890" s="22"/>
      <c r="EW890" s="22"/>
      <c r="EX890" s="22"/>
      <c r="EY890" s="22"/>
      <c r="EZ890" s="22"/>
      <c r="FA890" s="22"/>
      <c r="FB890" s="22"/>
      <c r="FC890" s="22"/>
      <c r="FD890" s="22"/>
      <c r="FE890" s="22"/>
      <c r="FF890" s="22"/>
      <c r="FG890" s="126"/>
      <c r="FM890" s="99"/>
    </row>
    <row r="891" spans="2:169" s="12" customFormat="1">
      <c r="B891" s="22"/>
      <c r="E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22"/>
      <c r="CQ891" s="22"/>
      <c r="CR891" s="22"/>
      <c r="CS891" s="22"/>
      <c r="CT891" s="22"/>
      <c r="CU891" s="22"/>
      <c r="CV891" s="22"/>
      <c r="CW891" s="22"/>
      <c r="CX891" s="22"/>
      <c r="CY891" s="22"/>
      <c r="CZ891" s="22"/>
      <c r="DA891" s="22"/>
      <c r="DB891" s="22"/>
      <c r="DC891" s="22"/>
      <c r="DD891" s="22"/>
      <c r="DE891" s="22"/>
      <c r="DF891" s="22"/>
      <c r="DG891" s="22"/>
      <c r="DH891" s="22"/>
      <c r="DI891" s="22"/>
      <c r="DJ891" s="22"/>
      <c r="DK891" s="22"/>
      <c r="DL891" s="22"/>
      <c r="DM891" s="22"/>
      <c r="DN891" s="22"/>
      <c r="DO891" s="22"/>
      <c r="DP891" s="22"/>
      <c r="DQ891" s="22"/>
      <c r="DR891" s="22"/>
      <c r="DS891" s="22"/>
      <c r="DT891" s="22"/>
      <c r="DU891" s="22"/>
      <c r="DV891" s="22"/>
      <c r="DW891" s="22"/>
      <c r="DX891" s="22"/>
      <c r="DY891" s="22"/>
      <c r="DZ891" s="22"/>
      <c r="EA891" s="22"/>
      <c r="EB891" s="22"/>
      <c r="EC891" s="22"/>
      <c r="ED891" s="22"/>
      <c r="EE891" s="22"/>
      <c r="EF891" s="22"/>
      <c r="EG891" s="22"/>
      <c r="EH891" s="22"/>
      <c r="EI891" s="22"/>
      <c r="EJ891" s="22"/>
      <c r="EK891" s="22"/>
      <c r="EL891" s="22"/>
      <c r="EM891" s="22"/>
      <c r="EN891" s="22"/>
      <c r="EO891" s="22"/>
      <c r="EP891" s="22"/>
      <c r="EQ891" s="22"/>
      <c r="ER891" s="22"/>
      <c r="ES891" s="22"/>
      <c r="ET891" s="22"/>
      <c r="EU891" s="22"/>
      <c r="EV891" s="22"/>
      <c r="EW891" s="22"/>
      <c r="EX891" s="22"/>
      <c r="EY891" s="22"/>
      <c r="EZ891" s="22"/>
      <c r="FA891" s="22"/>
      <c r="FB891" s="22"/>
      <c r="FC891" s="22"/>
      <c r="FD891" s="22"/>
      <c r="FE891" s="22"/>
      <c r="FF891" s="22"/>
      <c r="FG891" s="126"/>
      <c r="FM891" s="99"/>
    </row>
    <row r="892" spans="2:169" s="12" customFormat="1">
      <c r="B892" s="22"/>
      <c r="E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22"/>
      <c r="CQ892" s="22"/>
      <c r="CR892" s="22"/>
      <c r="CS892" s="22"/>
      <c r="CT892" s="22"/>
      <c r="CU892" s="22"/>
      <c r="CV892" s="22"/>
      <c r="CW892" s="22"/>
      <c r="CX892" s="22"/>
      <c r="CY892" s="22"/>
      <c r="CZ892" s="22"/>
      <c r="DA892" s="22"/>
      <c r="DB892" s="22"/>
      <c r="DC892" s="22"/>
      <c r="DD892" s="22"/>
      <c r="DE892" s="22"/>
      <c r="DF892" s="22"/>
      <c r="DG892" s="22"/>
      <c r="DH892" s="22"/>
      <c r="DI892" s="22"/>
      <c r="DJ892" s="22"/>
      <c r="DK892" s="22"/>
      <c r="DL892" s="22"/>
      <c r="DM892" s="22"/>
      <c r="DN892" s="22"/>
      <c r="DO892" s="22"/>
      <c r="DP892" s="22"/>
      <c r="DQ892" s="22"/>
      <c r="DR892" s="22"/>
      <c r="DS892" s="22"/>
      <c r="DT892" s="22"/>
      <c r="DU892" s="22"/>
      <c r="DV892" s="22"/>
      <c r="DW892" s="22"/>
      <c r="DX892" s="22"/>
      <c r="DY892" s="22"/>
      <c r="DZ892" s="22"/>
      <c r="EA892" s="22"/>
      <c r="EB892" s="22"/>
      <c r="EC892" s="22"/>
      <c r="ED892" s="22"/>
      <c r="EE892" s="22"/>
      <c r="EF892" s="22"/>
      <c r="EG892" s="22"/>
      <c r="EH892" s="22"/>
      <c r="EI892" s="22"/>
      <c r="EJ892" s="22"/>
      <c r="EK892" s="22"/>
      <c r="EL892" s="22"/>
      <c r="EM892" s="22"/>
      <c r="EN892" s="22"/>
      <c r="EO892" s="22"/>
      <c r="EP892" s="22"/>
      <c r="EQ892" s="22"/>
      <c r="ER892" s="22"/>
      <c r="ES892" s="22"/>
      <c r="ET892" s="22"/>
      <c r="EU892" s="22"/>
      <c r="EV892" s="22"/>
      <c r="EW892" s="22"/>
      <c r="EX892" s="22"/>
      <c r="EY892" s="22"/>
      <c r="EZ892" s="22"/>
      <c r="FA892" s="22"/>
      <c r="FB892" s="22"/>
      <c r="FC892" s="22"/>
      <c r="FD892" s="22"/>
      <c r="FE892" s="22"/>
      <c r="FF892" s="22"/>
      <c r="FG892" s="126"/>
      <c r="FM892" s="99"/>
    </row>
    <row r="893" spans="2:169" s="12" customFormat="1">
      <c r="B893" s="22"/>
      <c r="E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22"/>
      <c r="CQ893" s="22"/>
      <c r="CR893" s="22"/>
      <c r="CS893" s="22"/>
      <c r="CT893" s="22"/>
      <c r="CU893" s="22"/>
      <c r="CV893" s="22"/>
      <c r="CW893" s="22"/>
      <c r="CX893" s="22"/>
      <c r="CY893" s="22"/>
      <c r="CZ893" s="22"/>
      <c r="DA893" s="22"/>
      <c r="DB893" s="22"/>
      <c r="DC893" s="22"/>
      <c r="DD893" s="22"/>
      <c r="DE893" s="22"/>
      <c r="DF893" s="22"/>
      <c r="DG893" s="22"/>
      <c r="DH893" s="22"/>
      <c r="DI893" s="22"/>
      <c r="DJ893" s="22"/>
      <c r="DK893" s="22"/>
      <c r="DL893" s="22"/>
      <c r="DM893" s="22"/>
      <c r="DN893" s="22"/>
      <c r="DO893" s="22"/>
      <c r="DP893" s="22"/>
      <c r="DQ893" s="22"/>
      <c r="DR893" s="22"/>
      <c r="DS893" s="22"/>
      <c r="DT893" s="22"/>
      <c r="DU893" s="22"/>
      <c r="DV893" s="22"/>
      <c r="DW893" s="22"/>
      <c r="DX893" s="22"/>
      <c r="DY893" s="22"/>
      <c r="DZ893" s="22"/>
      <c r="EA893" s="22"/>
      <c r="EB893" s="22"/>
      <c r="EC893" s="22"/>
      <c r="ED893" s="22"/>
      <c r="EE893" s="22"/>
      <c r="EF893" s="22"/>
      <c r="EG893" s="22"/>
      <c r="EH893" s="22"/>
      <c r="EI893" s="22"/>
      <c r="EJ893" s="22"/>
      <c r="EK893" s="22"/>
      <c r="EL893" s="22"/>
      <c r="EM893" s="22"/>
      <c r="EN893" s="22"/>
      <c r="EO893" s="22"/>
      <c r="EP893" s="22"/>
      <c r="EQ893" s="22"/>
      <c r="ER893" s="22"/>
      <c r="ES893" s="22"/>
      <c r="ET893" s="22"/>
      <c r="EU893" s="22"/>
      <c r="EV893" s="22"/>
      <c r="EW893" s="22"/>
      <c r="EX893" s="22"/>
      <c r="EY893" s="22"/>
      <c r="EZ893" s="22"/>
      <c r="FA893" s="22"/>
      <c r="FB893" s="22"/>
      <c r="FC893" s="22"/>
      <c r="FD893" s="22"/>
      <c r="FE893" s="22"/>
      <c r="FF893" s="22"/>
      <c r="FG893" s="126"/>
      <c r="FM893" s="99"/>
    </row>
    <row r="894" spans="2:169" s="12" customFormat="1">
      <c r="B894" s="22"/>
      <c r="E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22"/>
      <c r="CQ894" s="22"/>
      <c r="CR894" s="22"/>
      <c r="CS894" s="22"/>
      <c r="CT894" s="22"/>
      <c r="CU894" s="22"/>
      <c r="CV894" s="22"/>
      <c r="CW894" s="22"/>
      <c r="CX894" s="22"/>
      <c r="CY894" s="22"/>
      <c r="CZ894" s="22"/>
      <c r="DA894" s="22"/>
      <c r="DB894" s="22"/>
      <c r="DC894" s="22"/>
      <c r="DD894" s="22"/>
      <c r="DE894" s="22"/>
      <c r="DF894" s="22"/>
      <c r="DG894" s="22"/>
      <c r="DH894" s="22"/>
      <c r="DI894" s="22"/>
      <c r="DJ894" s="22"/>
      <c r="DK894" s="22"/>
      <c r="DL894" s="22"/>
      <c r="DM894" s="22"/>
      <c r="DN894" s="22"/>
      <c r="DO894" s="22"/>
      <c r="DP894" s="22"/>
      <c r="DQ894" s="22"/>
      <c r="DR894" s="22"/>
      <c r="DS894" s="22"/>
      <c r="DT894" s="22"/>
      <c r="DU894" s="22"/>
      <c r="DV894" s="22"/>
      <c r="DW894" s="22"/>
      <c r="DX894" s="22"/>
      <c r="DY894" s="22"/>
      <c r="DZ894" s="22"/>
      <c r="EA894" s="22"/>
      <c r="EB894" s="22"/>
      <c r="EC894" s="22"/>
      <c r="ED894" s="22"/>
      <c r="EE894" s="22"/>
      <c r="EF894" s="22"/>
      <c r="EG894" s="22"/>
      <c r="EH894" s="22"/>
      <c r="EI894" s="22"/>
      <c r="EJ894" s="22"/>
      <c r="EK894" s="22"/>
      <c r="EL894" s="22"/>
      <c r="EM894" s="22"/>
      <c r="EN894" s="22"/>
      <c r="EO894" s="22"/>
      <c r="EP894" s="22"/>
      <c r="EQ894" s="22"/>
      <c r="ER894" s="22"/>
      <c r="ES894" s="22"/>
      <c r="ET894" s="22"/>
      <c r="EU894" s="22"/>
      <c r="EV894" s="22"/>
      <c r="EW894" s="22"/>
      <c r="EX894" s="22"/>
      <c r="EY894" s="22"/>
      <c r="EZ894" s="22"/>
      <c r="FA894" s="22"/>
      <c r="FB894" s="22"/>
      <c r="FC894" s="22"/>
      <c r="FD894" s="22"/>
      <c r="FE894" s="22"/>
      <c r="FF894" s="22"/>
      <c r="FG894" s="126"/>
      <c r="FM894" s="99"/>
    </row>
    <row r="895" spans="2:169" s="12" customFormat="1">
      <c r="B895" s="22"/>
      <c r="E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22"/>
      <c r="CQ895" s="22"/>
      <c r="CR895" s="22"/>
      <c r="CS895" s="22"/>
      <c r="CT895" s="22"/>
      <c r="CU895" s="22"/>
      <c r="CV895" s="22"/>
      <c r="CW895" s="22"/>
      <c r="CX895" s="22"/>
      <c r="CY895" s="22"/>
      <c r="CZ895" s="22"/>
      <c r="DA895" s="22"/>
      <c r="DB895" s="22"/>
      <c r="DC895" s="22"/>
      <c r="DD895" s="22"/>
      <c r="DE895" s="22"/>
      <c r="DF895" s="22"/>
      <c r="DG895" s="22"/>
      <c r="DH895" s="22"/>
      <c r="DI895" s="22"/>
      <c r="DJ895" s="22"/>
      <c r="DK895" s="22"/>
      <c r="DL895" s="22"/>
      <c r="DM895" s="22"/>
      <c r="DN895" s="22"/>
      <c r="DO895" s="22"/>
      <c r="DP895" s="22"/>
      <c r="DQ895" s="22"/>
      <c r="DR895" s="22"/>
      <c r="DS895" s="22"/>
      <c r="DT895" s="22"/>
      <c r="DU895" s="22"/>
      <c r="DV895" s="22"/>
      <c r="DW895" s="22"/>
      <c r="DX895" s="22"/>
      <c r="DY895" s="22"/>
      <c r="DZ895" s="22"/>
      <c r="EA895" s="22"/>
      <c r="EB895" s="22"/>
      <c r="EC895" s="22"/>
      <c r="ED895" s="22"/>
      <c r="EE895" s="22"/>
      <c r="EF895" s="22"/>
      <c r="EG895" s="22"/>
      <c r="EH895" s="22"/>
      <c r="EI895" s="22"/>
      <c r="EJ895" s="22"/>
      <c r="EK895" s="22"/>
      <c r="EL895" s="22"/>
      <c r="EM895" s="22"/>
      <c r="EN895" s="22"/>
      <c r="EO895" s="22"/>
      <c r="EP895" s="22"/>
      <c r="EQ895" s="22"/>
      <c r="ER895" s="22"/>
      <c r="ES895" s="22"/>
      <c r="ET895" s="22"/>
      <c r="EU895" s="22"/>
      <c r="EV895" s="22"/>
      <c r="EW895" s="22"/>
      <c r="EX895" s="22"/>
      <c r="EY895" s="22"/>
      <c r="EZ895" s="22"/>
      <c r="FA895" s="22"/>
      <c r="FB895" s="22"/>
      <c r="FC895" s="22"/>
      <c r="FD895" s="22"/>
      <c r="FE895" s="22"/>
      <c r="FF895" s="22"/>
      <c r="FG895" s="126"/>
      <c r="FM895" s="99"/>
    </row>
    <row r="896" spans="2:169" s="12" customFormat="1">
      <c r="B896" s="22"/>
      <c r="E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22"/>
      <c r="CQ896" s="22"/>
      <c r="CR896" s="22"/>
      <c r="CS896" s="22"/>
      <c r="CT896" s="22"/>
      <c r="CU896" s="22"/>
      <c r="CV896" s="22"/>
      <c r="CW896" s="22"/>
      <c r="CX896" s="22"/>
      <c r="CY896" s="22"/>
      <c r="CZ896" s="22"/>
      <c r="DA896" s="22"/>
      <c r="DB896" s="22"/>
      <c r="DC896" s="22"/>
      <c r="DD896" s="22"/>
      <c r="DE896" s="22"/>
      <c r="DF896" s="22"/>
      <c r="DG896" s="22"/>
      <c r="DH896" s="22"/>
      <c r="DI896" s="22"/>
      <c r="DJ896" s="22"/>
      <c r="DK896" s="22"/>
      <c r="DL896" s="22"/>
      <c r="DM896" s="22"/>
      <c r="DN896" s="22"/>
      <c r="DO896" s="22"/>
      <c r="DP896" s="22"/>
      <c r="DQ896" s="22"/>
      <c r="DR896" s="22"/>
      <c r="DS896" s="22"/>
      <c r="DT896" s="22"/>
      <c r="DU896" s="22"/>
      <c r="DV896" s="22"/>
      <c r="DW896" s="22"/>
      <c r="DX896" s="22"/>
      <c r="DY896" s="22"/>
      <c r="DZ896" s="22"/>
      <c r="EA896" s="22"/>
      <c r="EB896" s="22"/>
      <c r="EC896" s="22"/>
      <c r="ED896" s="22"/>
      <c r="EE896" s="22"/>
      <c r="EF896" s="22"/>
      <c r="EG896" s="22"/>
      <c r="EH896" s="22"/>
      <c r="EI896" s="22"/>
      <c r="EJ896" s="22"/>
      <c r="EK896" s="22"/>
      <c r="EL896" s="22"/>
      <c r="EM896" s="22"/>
      <c r="EN896" s="22"/>
      <c r="EO896" s="22"/>
      <c r="EP896" s="22"/>
      <c r="EQ896" s="22"/>
      <c r="ER896" s="22"/>
      <c r="ES896" s="22"/>
      <c r="ET896" s="22"/>
      <c r="EU896" s="22"/>
      <c r="EV896" s="22"/>
      <c r="EW896" s="22"/>
      <c r="EX896" s="22"/>
      <c r="EY896" s="22"/>
      <c r="EZ896" s="22"/>
      <c r="FA896" s="22"/>
      <c r="FB896" s="22"/>
      <c r="FC896" s="22"/>
      <c r="FD896" s="22"/>
      <c r="FE896" s="22"/>
      <c r="FF896" s="22"/>
      <c r="FG896" s="126"/>
      <c r="FM896" s="99"/>
    </row>
    <row r="897" spans="2:169" s="12" customFormat="1">
      <c r="B897" s="22"/>
      <c r="E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22"/>
      <c r="CQ897" s="22"/>
      <c r="CR897" s="22"/>
      <c r="CS897" s="22"/>
      <c r="CT897" s="22"/>
      <c r="CU897" s="22"/>
      <c r="CV897" s="22"/>
      <c r="CW897" s="22"/>
      <c r="CX897" s="22"/>
      <c r="CY897" s="22"/>
      <c r="CZ897" s="22"/>
      <c r="DA897" s="22"/>
      <c r="DB897" s="22"/>
      <c r="DC897" s="22"/>
      <c r="DD897" s="22"/>
      <c r="DE897" s="22"/>
      <c r="DF897" s="22"/>
      <c r="DG897" s="22"/>
      <c r="DH897" s="22"/>
      <c r="DI897" s="22"/>
      <c r="DJ897" s="22"/>
      <c r="DK897" s="22"/>
      <c r="DL897" s="22"/>
      <c r="DM897" s="22"/>
      <c r="DN897" s="22"/>
      <c r="DO897" s="22"/>
      <c r="DP897" s="22"/>
      <c r="DQ897" s="22"/>
      <c r="DR897" s="22"/>
      <c r="DS897" s="22"/>
      <c r="DT897" s="22"/>
      <c r="DU897" s="22"/>
      <c r="DV897" s="22"/>
      <c r="DW897" s="22"/>
      <c r="DX897" s="22"/>
      <c r="DY897" s="22"/>
      <c r="DZ897" s="22"/>
      <c r="EA897" s="22"/>
      <c r="EB897" s="22"/>
      <c r="EC897" s="22"/>
      <c r="ED897" s="22"/>
      <c r="EE897" s="22"/>
      <c r="EF897" s="22"/>
      <c r="EG897" s="22"/>
      <c r="EH897" s="22"/>
      <c r="EI897" s="22"/>
      <c r="EJ897" s="22"/>
      <c r="EK897" s="22"/>
      <c r="EL897" s="22"/>
      <c r="EM897" s="22"/>
      <c r="EN897" s="22"/>
      <c r="EO897" s="22"/>
      <c r="EP897" s="22"/>
      <c r="EQ897" s="22"/>
      <c r="ER897" s="22"/>
      <c r="ES897" s="22"/>
      <c r="ET897" s="22"/>
      <c r="EU897" s="22"/>
      <c r="EV897" s="22"/>
      <c r="EW897" s="22"/>
      <c r="EX897" s="22"/>
      <c r="EY897" s="22"/>
      <c r="EZ897" s="22"/>
      <c r="FA897" s="22"/>
      <c r="FB897" s="22"/>
      <c r="FC897" s="22"/>
      <c r="FD897" s="22"/>
      <c r="FE897" s="22"/>
      <c r="FF897" s="22"/>
      <c r="FG897" s="126"/>
      <c r="FM897" s="99"/>
    </row>
    <row r="898" spans="2:169" s="12" customFormat="1">
      <c r="B898" s="22"/>
      <c r="E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22"/>
      <c r="CQ898" s="22"/>
      <c r="CR898" s="22"/>
      <c r="CS898" s="22"/>
      <c r="CT898" s="22"/>
      <c r="CU898" s="22"/>
      <c r="CV898" s="22"/>
      <c r="CW898" s="22"/>
      <c r="CX898" s="22"/>
      <c r="CY898" s="22"/>
      <c r="CZ898" s="22"/>
      <c r="DA898" s="22"/>
      <c r="DB898" s="22"/>
      <c r="DC898" s="22"/>
      <c r="DD898" s="22"/>
      <c r="DE898" s="22"/>
      <c r="DF898" s="22"/>
      <c r="DG898" s="22"/>
      <c r="DH898" s="22"/>
      <c r="DI898" s="22"/>
      <c r="DJ898" s="22"/>
      <c r="DK898" s="22"/>
      <c r="DL898" s="22"/>
      <c r="DM898" s="22"/>
      <c r="DN898" s="22"/>
      <c r="DO898" s="22"/>
      <c r="DP898" s="22"/>
      <c r="DQ898" s="22"/>
      <c r="DR898" s="22"/>
      <c r="DS898" s="22"/>
      <c r="DT898" s="22"/>
      <c r="DU898" s="22"/>
      <c r="DV898" s="22"/>
      <c r="DW898" s="22"/>
      <c r="DX898" s="22"/>
      <c r="DY898" s="22"/>
      <c r="DZ898" s="22"/>
      <c r="EA898" s="22"/>
      <c r="EB898" s="22"/>
      <c r="EC898" s="22"/>
      <c r="ED898" s="22"/>
      <c r="EE898" s="22"/>
      <c r="EF898" s="22"/>
      <c r="EG898" s="22"/>
      <c r="EH898" s="22"/>
      <c r="EI898" s="22"/>
      <c r="EJ898" s="22"/>
      <c r="EK898" s="22"/>
      <c r="EL898" s="22"/>
      <c r="EM898" s="22"/>
      <c r="EN898" s="22"/>
      <c r="EO898" s="22"/>
      <c r="EP898" s="22"/>
      <c r="EQ898" s="22"/>
      <c r="ER898" s="22"/>
      <c r="ES898" s="22"/>
      <c r="ET898" s="22"/>
      <c r="EU898" s="22"/>
      <c r="EV898" s="22"/>
      <c r="EW898" s="22"/>
      <c r="EX898" s="22"/>
      <c r="EY898" s="22"/>
      <c r="EZ898" s="22"/>
      <c r="FA898" s="22"/>
      <c r="FB898" s="22"/>
      <c r="FC898" s="22"/>
      <c r="FD898" s="22"/>
      <c r="FE898" s="22"/>
      <c r="FF898" s="22"/>
      <c r="FG898" s="126"/>
      <c r="FM898" s="99"/>
    </row>
    <row r="899" spans="2:169" s="12" customFormat="1">
      <c r="B899" s="22"/>
      <c r="E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22"/>
      <c r="CQ899" s="22"/>
      <c r="CR899" s="22"/>
      <c r="CS899" s="22"/>
      <c r="CT899" s="22"/>
      <c r="CU899" s="22"/>
      <c r="CV899" s="22"/>
      <c r="CW899" s="22"/>
      <c r="CX899" s="22"/>
      <c r="CY899" s="22"/>
      <c r="CZ899" s="22"/>
      <c r="DA899" s="22"/>
      <c r="DB899" s="22"/>
      <c r="DC899" s="22"/>
      <c r="DD899" s="22"/>
      <c r="DE899" s="22"/>
      <c r="DF899" s="22"/>
      <c r="DG899" s="22"/>
      <c r="DH899" s="22"/>
      <c r="DI899" s="22"/>
      <c r="DJ899" s="22"/>
      <c r="DK899" s="22"/>
      <c r="DL899" s="22"/>
      <c r="DM899" s="22"/>
      <c r="DN899" s="22"/>
      <c r="DO899" s="22"/>
      <c r="DP899" s="22"/>
      <c r="DQ899" s="22"/>
      <c r="DR899" s="22"/>
      <c r="DS899" s="22"/>
      <c r="DT899" s="22"/>
      <c r="DU899" s="22"/>
      <c r="DV899" s="22"/>
      <c r="DW899" s="22"/>
      <c r="DX899" s="22"/>
      <c r="DY899" s="22"/>
      <c r="DZ899" s="22"/>
      <c r="EA899" s="22"/>
      <c r="EB899" s="22"/>
      <c r="EC899" s="22"/>
      <c r="ED899" s="22"/>
      <c r="EE899" s="22"/>
      <c r="EF899" s="22"/>
      <c r="EG899" s="22"/>
      <c r="EH899" s="22"/>
      <c r="EI899" s="22"/>
      <c r="EJ899" s="22"/>
      <c r="EK899" s="22"/>
      <c r="EL899" s="22"/>
      <c r="EM899" s="22"/>
      <c r="EN899" s="22"/>
      <c r="EO899" s="22"/>
      <c r="EP899" s="22"/>
      <c r="EQ899" s="22"/>
      <c r="ER899" s="22"/>
      <c r="ES899" s="22"/>
      <c r="ET899" s="22"/>
      <c r="EU899" s="22"/>
      <c r="EV899" s="22"/>
      <c r="EW899" s="22"/>
      <c r="EX899" s="22"/>
      <c r="EY899" s="22"/>
      <c r="EZ899" s="22"/>
      <c r="FA899" s="22"/>
      <c r="FB899" s="22"/>
      <c r="FC899" s="22"/>
      <c r="FD899" s="22"/>
      <c r="FE899" s="22"/>
      <c r="FF899" s="22"/>
      <c r="FG899" s="126"/>
      <c r="FM899" s="99"/>
    </row>
    <row r="900" spans="2:169" s="12" customFormat="1">
      <c r="B900" s="22"/>
      <c r="E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22"/>
      <c r="CQ900" s="22"/>
      <c r="CR900" s="22"/>
      <c r="CS900" s="22"/>
      <c r="CT900" s="22"/>
      <c r="CU900" s="22"/>
      <c r="CV900" s="22"/>
      <c r="CW900" s="22"/>
      <c r="CX900" s="22"/>
      <c r="CY900" s="22"/>
      <c r="CZ900" s="22"/>
      <c r="DA900" s="22"/>
      <c r="DB900" s="22"/>
      <c r="DC900" s="22"/>
      <c r="DD900" s="22"/>
      <c r="DE900" s="22"/>
      <c r="DF900" s="22"/>
      <c r="DG900" s="22"/>
      <c r="DH900" s="22"/>
      <c r="DI900" s="22"/>
      <c r="DJ900" s="22"/>
      <c r="DK900" s="22"/>
      <c r="DL900" s="22"/>
      <c r="DM900" s="22"/>
      <c r="DN900" s="22"/>
      <c r="DO900" s="22"/>
      <c r="DP900" s="22"/>
      <c r="DQ900" s="22"/>
      <c r="DR900" s="22"/>
      <c r="DS900" s="22"/>
      <c r="DT900" s="22"/>
      <c r="DU900" s="22"/>
      <c r="DV900" s="22"/>
      <c r="DW900" s="22"/>
      <c r="DX900" s="22"/>
      <c r="DY900" s="22"/>
      <c r="DZ900" s="22"/>
      <c r="EA900" s="22"/>
      <c r="EB900" s="22"/>
      <c r="EC900" s="22"/>
      <c r="ED900" s="22"/>
      <c r="EE900" s="22"/>
      <c r="EF900" s="22"/>
      <c r="EG900" s="22"/>
      <c r="EH900" s="22"/>
      <c r="EI900" s="22"/>
      <c r="EJ900" s="22"/>
      <c r="EK900" s="22"/>
      <c r="EL900" s="22"/>
      <c r="EM900" s="22"/>
      <c r="EN900" s="22"/>
      <c r="EO900" s="22"/>
      <c r="EP900" s="22"/>
      <c r="EQ900" s="22"/>
      <c r="ER900" s="22"/>
      <c r="ES900" s="22"/>
      <c r="ET900" s="22"/>
      <c r="EU900" s="22"/>
      <c r="EV900" s="22"/>
      <c r="EW900" s="22"/>
      <c r="EX900" s="22"/>
      <c r="EY900" s="22"/>
      <c r="EZ900" s="22"/>
      <c r="FA900" s="22"/>
      <c r="FB900" s="22"/>
      <c r="FC900" s="22"/>
      <c r="FD900" s="22"/>
      <c r="FE900" s="22"/>
      <c r="FF900" s="22"/>
      <c r="FG900" s="126"/>
      <c r="FM900" s="99"/>
    </row>
    <row r="901" spans="2:169" s="12" customFormat="1">
      <c r="B901" s="22"/>
      <c r="E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22"/>
      <c r="CQ901" s="22"/>
      <c r="CR901" s="22"/>
      <c r="CS901" s="22"/>
      <c r="CT901" s="22"/>
      <c r="CU901" s="22"/>
      <c r="CV901" s="22"/>
      <c r="CW901" s="22"/>
      <c r="CX901" s="22"/>
      <c r="CY901" s="22"/>
      <c r="CZ901" s="22"/>
      <c r="DA901" s="22"/>
      <c r="DB901" s="22"/>
      <c r="DC901" s="22"/>
      <c r="DD901" s="22"/>
      <c r="DE901" s="22"/>
      <c r="DF901" s="22"/>
      <c r="DG901" s="22"/>
      <c r="DH901" s="22"/>
      <c r="DI901" s="22"/>
      <c r="DJ901" s="22"/>
      <c r="DK901" s="22"/>
      <c r="DL901" s="22"/>
      <c r="DM901" s="22"/>
      <c r="DN901" s="22"/>
      <c r="DO901" s="22"/>
      <c r="DP901" s="22"/>
      <c r="DQ901" s="22"/>
      <c r="DR901" s="22"/>
      <c r="DS901" s="22"/>
      <c r="DT901" s="22"/>
      <c r="DU901" s="22"/>
      <c r="DV901" s="22"/>
      <c r="DW901" s="22"/>
      <c r="DX901" s="22"/>
      <c r="DY901" s="22"/>
      <c r="DZ901" s="22"/>
      <c r="EA901" s="22"/>
      <c r="EB901" s="22"/>
      <c r="EC901" s="22"/>
      <c r="ED901" s="22"/>
      <c r="EE901" s="22"/>
      <c r="EF901" s="22"/>
      <c r="EG901" s="22"/>
      <c r="EH901" s="22"/>
      <c r="EI901" s="22"/>
      <c r="EJ901" s="22"/>
      <c r="EK901" s="22"/>
      <c r="EL901" s="22"/>
      <c r="EM901" s="22"/>
      <c r="EN901" s="22"/>
      <c r="EO901" s="22"/>
      <c r="EP901" s="22"/>
      <c r="EQ901" s="22"/>
      <c r="ER901" s="22"/>
      <c r="ES901" s="22"/>
      <c r="ET901" s="22"/>
      <c r="EU901" s="22"/>
      <c r="EV901" s="22"/>
      <c r="EW901" s="22"/>
      <c r="EX901" s="22"/>
      <c r="EY901" s="22"/>
      <c r="EZ901" s="22"/>
      <c r="FA901" s="22"/>
      <c r="FB901" s="22"/>
      <c r="FC901" s="22"/>
      <c r="FD901" s="22"/>
      <c r="FE901" s="22"/>
      <c r="FF901" s="22"/>
      <c r="FG901" s="126"/>
      <c r="FM901" s="99"/>
    </row>
    <row r="902" spans="2:169" s="12" customFormat="1">
      <c r="B902" s="22"/>
      <c r="E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22"/>
      <c r="CQ902" s="22"/>
      <c r="CR902" s="22"/>
      <c r="CS902" s="22"/>
      <c r="CT902" s="22"/>
      <c r="CU902" s="22"/>
      <c r="CV902" s="22"/>
      <c r="CW902" s="22"/>
      <c r="CX902" s="22"/>
      <c r="CY902" s="22"/>
      <c r="CZ902" s="22"/>
      <c r="DA902" s="22"/>
      <c r="DB902" s="22"/>
      <c r="DC902" s="22"/>
      <c r="DD902" s="22"/>
      <c r="DE902" s="22"/>
      <c r="DF902" s="22"/>
      <c r="DG902" s="22"/>
      <c r="DH902" s="22"/>
      <c r="DI902" s="22"/>
      <c r="DJ902" s="22"/>
      <c r="DK902" s="22"/>
      <c r="DL902" s="22"/>
      <c r="DM902" s="22"/>
      <c r="DN902" s="22"/>
      <c r="DO902" s="22"/>
      <c r="DP902" s="22"/>
      <c r="DQ902" s="22"/>
      <c r="DR902" s="22"/>
      <c r="DS902" s="22"/>
      <c r="DT902" s="22"/>
      <c r="DU902" s="22"/>
      <c r="DV902" s="22"/>
      <c r="DW902" s="22"/>
      <c r="DX902" s="22"/>
      <c r="DY902" s="22"/>
      <c r="DZ902" s="22"/>
      <c r="EA902" s="22"/>
      <c r="EB902" s="22"/>
      <c r="EC902" s="22"/>
      <c r="ED902" s="22"/>
      <c r="EE902" s="22"/>
      <c r="EF902" s="22"/>
      <c r="EG902" s="22"/>
      <c r="EH902" s="22"/>
      <c r="EI902" s="22"/>
      <c r="EJ902" s="22"/>
      <c r="EK902" s="22"/>
      <c r="EL902" s="22"/>
      <c r="EM902" s="22"/>
      <c r="EN902" s="22"/>
      <c r="EO902" s="22"/>
      <c r="EP902" s="22"/>
      <c r="EQ902" s="22"/>
      <c r="ER902" s="22"/>
      <c r="ES902" s="22"/>
      <c r="ET902" s="22"/>
      <c r="EU902" s="22"/>
      <c r="EV902" s="22"/>
      <c r="EW902" s="22"/>
      <c r="EX902" s="22"/>
      <c r="EY902" s="22"/>
      <c r="EZ902" s="22"/>
      <c r="FA902" s="22"/>
      <c r="FB902" s="22"/>
      <c r="FC902" s="22"/>
      <c r="FD902" s="22"/>
      <c r="FE902" s="22"/>
      <c r="FF902" s="22"/>
      <c r="FG902" s="126"/>
      <c r="FM902" s="99"/>
    </row>
    <row r="903" spans="2:169" s="12" customFormat="1">
      <c r="B903" s="22"/>
      <c r="E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22"/>
      <c r="CQ903" s="22"/>
      <c r="CR903" s="22"/>
      <c r="CS903" s="22"/>
      <c r="CT903" s="22"/>
      <c r="CU903" s="22"/>
      <c r="CV903" s="22"/>
      <c r="CW903" s="22"/>
      <c r="CX903" s="22"/>
      <c r="CY903" s="22"/>
      <c r="CZ903" s="22"/>
      <c r="DA903" s="22"/>
      <c r="DB903" s="22"/>
      <c r="DC903" s="22"/>
      <c r="DD903" s="22"/>
      <c r="DE903" s="22"/>
      <c r="DF903" s="22"/>
      <c r="DG903" s="22"/>
      <c r="DH903" s="22"/>
      <c r="DI903" s="22"/>
      <c r="DJ903" s="22"/>
      <c r="DK903" s="22"/>
      <c r="DL903" s="22"/>
      <c r="DM903" s="22"/>
      <c r="DN903" s="22"/>
      <c r="DO903" s="22"/>
      <c r="DP903" s="22"/>
      <c r="DQ903" s="22"/>
      <c r="DR903" s="22"/>
      <c r="DS903" s="22"/>
      <c r="DT903" s="22"/>
      <c r="DU903" s="22"/>
      <c r="DV903" s="22"/>
      <c r="DW903" s="22"/>
      <c r="DX903" s="22"/>
      <c r="DY903" s="22"/>
      <c r="DZ903" s="22"/>
      <c r="EA903" s="22"/>
      <c r="EB903" s="22"/>
      <c r="EC903" s="22"/>
      <c r="ED903" s="22"/>
      <c r="EE903" s="22"/>
      <c r="EF903" s="22"/>
      <c r="EG903" s="22"/>
      <c r="EH903" s="22"/>
      <c r="EI903" s="22"/>
      <c r="EJ903" s="22"/>
      <c r="EK903" s="22"/>
      <c r="EL903" s="22"/>
      <c r="EM903" s="22"/>
      <c r="EN903" s="22"/>
      <c r="EO903" s="22"/>
      <c r="EP903" s="22"/>
      <c r="EQ903" s="22"/>
      <c r="ER903" s="22"/>
      <c r="ES903" s="22"/>
      <c r="ET903" s="22"/>
      <c r="EU903" s="22"/>
      <c r="EV903" s="22"/>
      <c r="EW903" s="22"/>
      <c r="EX903" s="22"/>
      <c r="EY903" s="22"/>
      <c r="EZ903" s="22"/>
      <c r="FA903" s="22"/>
      <c r="FB903" s="22"/>
      <c r="FC903" s="22"/>
      <c r="FD903" s="22"/>
      <c r="FE903" s="22"/>
      <c r="FF903" s="22"/>
      <c r="FG903" s="126"/>
      <c r="FM903" s="99"/>
    </row>
    <row r="904" spans="2:169" s="12" customFormat="1">
      <c r="B904" s="22"/>
      <c r="E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22"/>
      <c r="CQ904" s="22"/>
      <c r="CR904" s="22"/>
      <c r="CS904" s="22"/>
      <c r="CT904" s="22"/>
      <c r="CU904" s="22"/>
      <c r="CV904" s="22"/>
      <c r="CW904" s="22"/>
      <c r="CX904" s="22"/>
      <c r="CY904" s="22"/>
      <c r="CZ904" s="22"/>
      <c r="DA904" s="22"/>
      <c r="DB904" s="22"/>
      <c r="DC904" s="22"/>
      <c r="DD904" s="22"/>
      <c r="DE904" s="22"/>
      <c r="DF904" s="22"/>
      <c r="DG904" s="22"/>
      <c r="DH904" s="22"/>
      <c r="DI904" s="22"/>
      <c r="DJ904" s="22"/>
      <c r="DK904" s="22"/>
      <c r="DL904" s="22"/>
      <c r="DM904" s="22"/>
      <c r="DN904" s="22"/>
      <c r="DO904" s="22"/>
      <c r="DP904" s="22"/>
      <c r="DQ904" s="22"/>
      <c r="DR904" s="22"/>
      <c r="DS904" s="22"/>
      <c r="DT904" s="22"/>
      <c r="DU904" s="22"/>
      <c r="DV904" s="22"/>
      <c r="DW904" s="22"/>
      <c r="DX904" s="22"/>
      <c r="DY904" s="22"/>
      <c r="DZ904" s="22"/>
      <c r="EA904" s="22"/>
      <c r="EB904" s="22"/>
      <c r="EC904" s="22"/>
      <c r="ED904" s="22"/>
      <c r="EE904" s="22"/>
      <c r="EF904" s="22"/>
      <c r="EG904" s="22"/>
      <c r="EH904" s="22"/>
      <c r="EI904" s="22"/>
      <c r="EJ904" s="22"/>
      <c r="EK904" s="22"/>
      <c r="EL904" s="22"/>
      <c r="EM904" s="22"/>
      <c r="EN904" s="22"/>
      <c r="EO904" s="22"/>
      <c r="EP904" s="22"/>
      <c r="EQ904" s="22"/>
      <c r="ER904" s="22"/>
      <c r="ES904" s="22"/>
      <c r="ET904" s="22"/>
      <c r="EU904" s="22"/>
      <c r="EV904" s="22"/>
      <c r="EW904" s="22"/>
      <c r="EX904" s="22"/>
      <c r="EY904" s="22"/>
      <c r="EZ904" s="22"/>
      <c r="FA904" s="22"/>
      <c r="FB904" s="22"/>
      <c r="FC904" s="22"/>
      <c r="FD904" s="22"/>
      <c r="FE904" s="22"/>
      <c r="FF904" s="22"/>
      <c r="FG904" s="126"/>
      <c r="FM904" s="99"/>
    </row>
    <row r="905" spans="2:169" s="12" customFormat="1">
      <c r="B905" s="22"/>
      <c r="E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22"/>
      <c r="CQ905" s="22"/>
      <c r="CR905" s="22"/>
      <c r="CS905" s="22"/>
      <c r="CT905" s="22"/>
      <c r="CU905" s="22"/>
      <c r="CV905" s="22"/>
      <c r="CW905" s="22"/>
      <c r="CX905" s="22"/>
      <c r="CY905" s="22"/>
      <c r="CZ905" s="22"/>
      <c r="DA905" s="22"/>
      <c r="DB905" s="22"/>
      <c r="DC905" s="22"/>
      <c r="DD905" s="22"/>
      <c r="DE905" s="22"/>
      <c r="DF905" s="22"/>
      <c r="DG905" s="22"/>
      <c r="DH905" s="22"/>
      <c r="DI905" s="22"/>
      <c r="DJ905" s="22"/>
      <c r="DK905" s="22"/>
      <c r="DL905" s="22"/>
      <c r="DM905" s="22"/>
      <c r="DN905" s="22"/>
      <c r="DO905" s="22"/>
      <c r="DP905" s="22"/>
      <c r="DQ905" s="22"/>
      <c r="DR905" s="22"/>
      <c r="DS905" s="22"/>
      <c r="DT905" s="22"/>
      <c r="DU905" s="22"/>
      <c r="DV905" s="22"/>
      <c r="DW905" s="22"/>
      <c r="DX905" s="22"/>
      <c r="DY905" s="22"/>
      <c r="DZ905" s="22"/>
      <c r="EA905" s="22"/>
      <c r="EB905" s="22"/>
      <c r="EC905" s="22"/>
      <c r="ED905" s="22"/>
      <c r="EE905" s="22"/>
      <c r="EF905" s="22"/>
      <c r="EG905" s="22"/>
      <c r="EH905" s="22"/>
      <c r="EI905" s="22"/>
      <c r="EJ905" s="22"/>
      <c r="EK905" s="22"/>
      <c r="EL905" s="22"/>
      <c r="EM905" s="22"/>
      <c r="EN905" s="22"/>
      <c r="EO905" s="22"/>
      <c r="EP905" s="22"/>
      <c r="EQ905" s="22"/>
      <c r="ER905" s="22"/>
      <c r="ES905" s="22"/>
      <c r="ET905" s="22"/>
      <c r="EU905" s="22"/>
      <c r="EV905" s="22"/>
      <c r="EW905" s="22"/>
      <c r="EX905" s="22"/>
      <c r="EY905" s="22"/>
      <c r="EZ905" s="22"/>
      <c r="FA905" s="22"/>
      <c r="FB905" s="22"/>
      <c r="FC905" s="22"/>
      <c r="FD905" s="22"/>
      <c r="FE905" s="22"/>
      <c r="FF905" s="22"/>
      <c r="FG905" s="126"/>
      <c r="FM905" s="99"/>
    </row>
    <row r="906" spans="2:169" s="12" customFormat="1">
      <c r="B906" s="22"/>
      <c r="E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22"/>
      <c r="CQ906" s="22"/>
      <c r="CR906" s="22"/>
      <c r="CS906" s="22"/>
      <c r="CT906" s="22"/>
      <c r="CU906" s="22"/>
      <c r="CV906" s="22"/>
      <c r="CW906" s="22"/>
      <c r="CX906" s="22"/>
      <c r="CY906" s="22"/>
      <c r="CZ906" s="22"/>
      <c r="DA906" s="22"/>
      <c r="DB906" s="22"/>
      <c r="DC906" s="22"/>
      <c r="DD906" s="22"/>
      <c r="DE906" s="22"/>
      <c r="DF906" s="22"/>
      <c r="DG906" s="22"/>
      <c r="DH906" s="22"/>
      <c r="DI906" s="22"/>
      <c r="DJ906" s="22"/>
      <c r="DK906" s="22"/>
      <c r="DL906" s="22"/>
      <c r="DM906" s="22"/>
      <c r="DN906" s="22"/>
      <c r="DO906" s="22"/>
      <c r="DP906" s="22"/>
      <c r="DQ906" s="22"/>
      <c r="DR906" s="22"/>
      <c r="DS906" s="22"/>
      <c r="DT906" s="22"/>
      <c r="DU906" s="22"/>
      <c r="DV906" s="22"/>
      <c r="DW906" s="22"/>
      <c r="DX906" s="22"/>
      <c r="DY906" s="22"/>
      <c r="DZ906" s="22"/>
      <c r="EA906" s="22"/>
      <c r="EB906" s="22"/>
      <c r="EC906" s="22"/>
      <c r="ED906" s="22"/>
      <c r="EE906" s="22"/>
      <c r="EF906" s="22"/>
      <c r="EG906" s="22"/>
      <c r="EH906" s="22"/>
      <c r="EI906" s="22"/>
      <c r="EJ906" s="22"/>
      <c r="EK906" s="22"/>
      <c r="EL906" s="22"/>
      <c r="EM906" s="22"/>
      <c r="EN906" s="22"/>
      <c r="EO906" s="22"/>
      <c r="EP906" s="22"/>
      <c r="EQ906" s="22"/>
      <c r="ER906" s="22"/>
      <c r="ES906" s="22"/>
      <c r="ET906" s="22"/>
      <c r="EU906" s="22"/>
      <c r="EV906" s="22"/>
      <c r="EW906" s="22"/>
      <c r="EX906" s="22"/>
      <c r="EY906" s="22"/>
      <c r="EZ906" s="22"/>
      <c r="FA906" s="22"/>
      <c r="FB906" s="22"/>
      <c r="FC906" s="22"/>
      <c r="FD906" s="22"/>
      <c r="FE906" s="22"/>
      <c r="FF906" s="22"/>
      <c r="FG906" s="126"/>
      <c r="FM906" s="99"/>
    </row>
    <row r="907" spans="2:169" s="12" customFormat="1">
      <c r="B907" s="22"/>
      <c r="E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22"/>
      <c r="CQ907" s="22"/>
      <c r="CR907" s="22"/>
      <c r="CS907" s="22"/>
      <c r="CT907" s="22"/>
      <c r="CU907" s="22"/>
      <c r="CV907" s="22"/>
      <c r="CW907" s="22"/>
      <c r="CX907" s="22"/>
      <c r="CY907" s="22"/>
      <c r="CZ907" s="22"/>
      <c r="DA907" s="22"/>
      <c r="DB907" s="22"/>
      <c r="DC907" s="22"/>
      <c r="DD907" s="22"/>
      <c r="DE907" s="22"/>
      <c r="DF907" s="22"/>
      <c r="DG907" s="22"/>
      <c r="DH907" s="22"/>
      <c r="DI907" s="22"/>
      <c r="DJ907" s="22"/>
      <c r="DK907" s="22"/>
      <c r="DL907" s="22"/>
      <c r="DM907" s="22"/>
      <c r="DN907" s="22"/>
      <c r="DO907" s="22"/>
      <c r="DP907" s="22"/>
      <c r="DQ907" s="22"/>
      <c r="DR907" s="22"/>
      <c r="DS907" s="22"/>
      <c r="DT907" s="22"/>
      <c r="DU907" s="22"/>
      <c r="DV907" s="22"/>
      <c r="DW907" s="22"/>
      <c r="DX907" s="22"/>
      <c r="DY907" s="22"/>
      <c r="DZ907" s="22"/>
      <c r="EA907" s="22"/>
      <c r="EB907" s="22"/>
      <c r="EC907" s="22"/>
      <c r="ED907" s="22"/>
      <c r="EE907" s="22"/>
      <c r="EF907" s="22"/>
      <c r="EG907" s="22"/>
      <c r="EH907" s="22"/>
      <c r="EI907" s="22"/>
      <c r="EJ907" s="22"/>
      <c r="EK907" s="22"/>
      <c r="EL907" s="22"/>
      <c r="EM907" s="22"/>
      <c r="EN907" s="22"/>
      <c r="EO907" s="22"/>
      <c r="EP907" s="22"/>
      <c r="EQ907" s="22"/>
      <c r="ER907" s="22"/>
      <c r="ES907" s="22"/>
      <c r="ET907" s="22"/>
      <c r="EU907" s="22"/>
      <c r="EV907" s="22"/>
      <c r="EW907" s="22"/>
      <c r="EX907" s="22"/>
      <c r="EY907" s="22"/>
      <c r="EZ907" s="22"/>
      <c r="FA907" s="22"/>
      <c r="FB907" s="22"/>
      <c r="FC907" s="22"/>
      <c r="FD907" s="22"/>
      <c r="FE907" s="22"/>
      <c r="FF907" s="22"/>
      <c r="FG907" s="126"/>
      <c r="FM907" s="99"/>
    </row>
    <row r="908" spans="2:169" s="12" customFormat="1">
      <c r="B908" s="22"/>
      <c r="E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22"/>
      <c r="CQ908" s="22"/>
      <c r="CR908" s="22"/>
      <c r="CS908" s="22"/>
      <c r="CT908" s="22"/>
      <c r="CU908" s="22"/>
      <c r="CV908" s="22"/>
      <c r="CW908" s="22"/>
      <c r="CX908" s="22"/>
      <c r="CY908" s="22"/>
      <c r="CZ908" s="22"/>
      <c r="DA908" s="22"/>
      <c r="DB908" s="22"/>
      <c r="DC908" s="22"/>
      <c r="DD908" s="22"/>
      <c r="DE908" s="22"/>
      <c r="DF908" s="22"/>
      <c r="DG908" s="22"/>
      <c r="DH908" s="22"/>
      <c r="DI908" s="22"/>
      <c r="DJ908" s="22"/>
      <c r="DK908" s="22"/>
      <c r="DL908" s="22"/>
      <c r="DM908" s="22"/>
      <c r="DN908" s="22"/>
      <c r="DO908" s="22"/>
      <c r="DP908" s="22"/>
      <c r="DQ908" s="22"/>
      <c r="DR908" s="22"/>
      <c r="DS908" s="22"/>
      <c r="DT908" s="22"/>
      <c r="DU908" s="22"/>
      <c r="DV908" s="22"/>
      <c r="DW908" s="22"/>
      <c r="DX908" s="22"/>
      <c r="DY908" s="22"/>
      <c r="DZ908" s="22"/>
      <c r="EA908" s="22"/>
      <c r="EB908" s="22"/>
      <c r="EC908" s="22"/>
      <c r="ED908" s="22"/>
      <c r="EE908" s="22"/>
      <c r="EF908" s="22"/>
      <c r="EG908" s="22"/>
      <c r="EH908" s="22"/>
      <c r="EI908" s="22"/>
      <c r="EJ908" s="22"/>
      <c r="EK908" s="22"/>
      <c r="EL908" s="22"/>
      <c r="EM908" s="22"/>
      <c r="EN908" s="22"/>
      <c r="EO908" s="22"/>
      <c r="EP908" s="22"/>
      <c r="EQ908" s="22"/>
      <c r="ER908" s="22"/>
      <c r="ES908" s="22"/>
      <c r="ET908" s="22"/>
      <c r="EU908" s="22"/>
      <c r="EV908" s="22"/>
      <c r="EW908" s="22"/>
      <c r="EX908" s="22"/>
      <c r="EY908" s="22"/>
      <c r="EZ908" s="22"/>
      <c r="FA908" s="22"/>
      <c r="FB908" s="22"/>
      <c r="FC908" s="22"/>
      <c r="FD908" s="22"/>
      <c r="FE908" s="22"/>
      <c r="FF908" s="22"/>
      <c r="FG908" s="126"/>
      <c r="FM908" s="99"/>
    </row>
    <row r="909" spans="2:169" s="12" customFormat="1">
      <c r="B909" s="22"/>
      <c r="E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22"/>
      <c r="CQ909" s="22"/>
      <c r="CR909" s="22"/>
      <c r="CS909" s="22"/>
      <c r="CT909" s="22"/>
      <c r="CU909" s="22"/>
      <c r="CV909" s="22"/>
      <c r="CW909" s="22"/>
      <c r="CX909" s="22"/>
      <c r="CY909" s="22"/>
      <c r="CZ909" s="22"/>
      <c r="DA909" s="22"/>
      <c r="DB909" s="22"/>
      <c r="DC909" s="22"/>
      <c r="DD909" s="22"/>
      <c r="DE909" s="22"/>
      <c r="DF909" s="22"/>
      <c r="DG909" s="22"/>
      <c r="DH909" s="22"/>
      <c r="DI909" s="22"/>
      <c r="DJ909" s="22"/>
      <c r="DK909" s="22"/>
      <c r="DL909" s="22"/>
      <c r="DM909" s="22"/>
      <c r="DN909" s="22"/>
      <c r="DO909" s="22"/>
      <c r="DP909" s="22"/>
      <c r="DQ909" s="22"/>
      <c r="DR909" s="22"/>
      <c r="DS909" s="22"/>
      <c r="DT909" s="22"/>
      <c r="DU909" s="22"/>
      <c r="DV909" s="22"/>
      <c r="DW909" s="22"/>
      <c r="DX909" s="22"/>
      <c r="DY909" s="22"/>
      <c r="DZ909" s="22"/>
      <c r="EA909" s="22"/>
      <c r="EB909" s="22"/>
      <c r="EC909" s="22"/>
      <c r="ED909" s="22"/>
      <c r="EE909" s="22"/>
      <c r="EF909" s="22"/>
      <c r="EG909" s="22"/>
      <c r="EH909" s="22"/>
      <c r="EI909" s="22"/>
      <c r="EJ909" s="22"/>
      <c r="EK909" s="22"/>
      <c r="EL909" s="22"/>
      <c r="EM909" s="22"/>
      <c r="EN909" s="22"/>
      <c r="EO909" s="22"/>
      <c r="EP909" s="22"/>
      <c r="EQ909" s="22"/>
      <c r="ER909" s="22"/>
      <c r="ES909" s="22"/>
      <c r="ET909" s="22"/>
      <c r="EU909" s="22"/>
      <c r="EV909" s="22"/>
      <c r="EW909" s="22"/>
      <c r="EX909" s="22"/>
      <c r="EY909" s="22"/>
      <c r="EZ909" s="22"/>
      <c r="FA909" s="22"/>
      <c r="FB909" s="22"/>
      <c r="FC909" s="22"/>
      <c r="FD909" s="22"/>
      <c r="FE909" s="22"/>
      <c r="FF909" s="22"/>
      <c r="FG909" s="126"/>
      <c r="FM909" s="99"/>
    </row>
    <row r="910" spans="2:169" s="12" customFormat="1">
      <c r="B910" s="22"/>
      <c r="E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22"/>
      <c r="CQ910" s="22"/>
      <c r="CR910" s="22"/>
      <c r="CS910" s="22"/>
      <c r="CT910" s="22"/>
      <c r="CU910" s="22"/>
      <c r="CV910" s="22"/>
      <c r="CW910" s="22"/>
      <c r="CX910" s="22"/>
      <c r="CY910" s="22"/>
      <c r="CZ910" s="22"/>
      <c r="DA910" s="22"/>
      <c r="DB910" s="22"/>
      <c r="DC910" s="22"/>
      <c r="DD910" s="22"/>
      <c r="DE910" s="22"/>
      <c r="DF910" s="22"/>
      <c r="DG910" s="22"/>
      <c r="DH910" s="22"/>
      <c r="DI910" s="22"/>
      <c r="DJ910" s="22"/>
      <c r="DK910" s="22"/>
      <c r="DL910" s="22"/>
      <c r="DM910" s="22"/>
      <c r="DN910" s="22"/>
      <c r="DO910" s="22"/>
      <c r="DP910" s="22"/>
      <c r="DQ910" s="22"/>
      <c r="DR910" s="22"/>
      <c r="DS910" s="22"/>
      <c r="DT910" s="22"/>
      <c r="DU910" s="22"/>
      <c r="DV910" s="22"/>
      <c r="DW910" s="22"/>
      <c r="DX910" s="22"/>
      <c r="DY910" s="22"/>
      <c r="DZ910" s="22"/>
      <c r="EA910" s="22"/>
      <c r="EB910" s="22"/>
      <c r="EC910" s="22"/>
      <c r="ED910" s="22"/>
      <c r="EE910" s="22"/>
      <c r="EF910" s="22"/>
      <c r="EG910" s="22"/>
      <c r="EH910" s="22"/>
      <c r="EI910" s="22"/>
      <c r="EJ910" s="22"/>
      <c r="EK910" s="22"/>
      <c r="EL910" s="22"/>
      <c r="EM910" s="22"/>
      <c r="EN910" s="22"/>
      <c r="EO910" s="22"/>
      <c r="EP910" s="22"/>
      <c r="EQ910" s="22"/>
      <c r="ER910" s="22"/>
      <c r="ES910" s="22"/>
      <c r="ET910" s="22"/>
      <c r="EU910" s="22"/>
      <c r="EV910" s="22"/>
      <c r="EW910" s="22"/>
      <c r="EX910" s="22"/>
      <c r="EY910" s="22"/>
      <c r="EZ910" s="22"/>
      <c r="FA910" s="22"/>
      <c r="FB910" s="22"/>
      <c r="FC910" s="22"/>
      <c r="FD910" s="22"/>
      <c r="FE910" s="22"/>
      <c r="FF910" s="22"/>
      <c r="FG910" s="126"/>
      <c r="FM910" s="99"/>
    </row>
    <row r="911" spans="2:169" s="12" customFormat="1">
      <c r="B911" s="22"/>
      <c r="E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22"/>
      <c r="CQ911" s="22"/>
      <c r="CR911" s="22"/>
      <c r="CS911" s="22"/>
      <c r="CT911" s="22"/>
      <c r="CU911" s="22"/>
      <c r="CV911" s="22"/>
      <c r="CW911" s="22"/>
      <c r="CX911" s="22"/>
      <c r="CY911" s="22"/>
      <c r="CZ911" s="22"/>
      <c r="DA911" s="22"/>
      <c r="DB911" s="22"/>
      <c r="DC911" s="22"/>
      <c r="DD911" s="22"/>
      <c r="DE911" s="22"/>
      <c r="DF911" s="22"/>
      <c r="DG911" s="22"/>
      <c r="DH911" s="22"/>
      <c r="DI911" s="22"/>
      <c r="DJ911" s="22"/>
      <c r="DK911" s="22"/>
      <c r="DL911" s="22"/>
      <c r="DM911" s="22"/>
      <c r="DN911" s="22"/>
      <c r="DO911" s="22"/>
      <c r="DP911" s="22"/>
      <c r="DQ911" s="22"/>
      <c r="DR911" s="22"/>
      <c r="DS911" s="22"/>
      <c r="DT911" s="22"/>
      <c r="DU911" s="22"/>
      <c r="DV911" s="22"/>
      <c r="DW911" s="22"/>
      <c r="DX911" s="22"/>
      <c r="DY911" s="22"/>
      <c r="DZ911" s="22"/>
      <c r="EA911" s="22"/>
      <c r="EB911" s="22"/>
      <c r="EC911" s="22"/>
      <c r="ED911" s="22"/>
      <c r="EE911" s="22"/>
      <c r="EF911" s="22"/>
      <c r="EG911" s="22"/>
      <c r="EH911" s="22"/>
      <c r="EI911" s="22"/>
      <c r="EJ911" s="22"/>
      <c r="EK911" s="22"/>
      <c r="EL911" s="22"/>
      <c r="EM911" s="22"/>
      <c r="EN911" s="22"/>
      <c r="EO911" s="22"/>
      <c r="EP911" s="22"/>
      <c r="EQ911" s="22"/>
      <c r="ER911" s="22"/>
      <c r="ES911" s="22"/>
      <c r="ET911" s="22"/>
      <c r="EU911" s="22"/>
      <c r="EV911" s="22"/>
      <c r="EW911" s="22"/>
      <c r="EX911" s="22"/>
      <c r="EY911" s="22"/>
      <c r="EZ911" s="22"/>
      <c r="FA911" s="22"/>
      <c r="FB911" s="22"/>
      <c r="FC911" s="22"/>
      <c r="FD911" s="22"/>
      <c r="FE911" s="22"/>
      <c r="FF911" s="22"/>
      <c r="FG911" s="126"/>
      <c r="FM911" s="99"/>
    </row>
    <row r="912" spans="2:169" s="12" customFormat="1">
      <c r="B912" s="22"/>
      <c r="E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22"/>
      <c r="CQ912" s="22"/>
      <c r="CR912" s="22"/>
      <c r="CS912" s="22"/>
      <c r="CT912" s="22"/>
      <c r="CU912" s="22"/>
      <c r="CV912" s="22"/>
      <c r="CW912" s="22"/>
      <c r="CX912" s="22"/>
      <c r="CY912" s="22"/>
      <c r="CZ912" s="22"/>
      <c r="DA912" s="22"/>
      <c r="DB912" s="22"/>
      <c r="DC912" s="22"/>
      <c r="DD912" s="22"/>
      <c r="DE912" s="22"/>
      <c r="DF912" s="22"/>
      <c r="DG912" s="22"/>
      <c r="DH912" s="22"/>
      <c r="DI912" s="22"/>
      <c r="DJ912" s="22"/>
      <c r="DK912" s="22"/>
      <c r="DL912" s="22"/>
      <c r="DM912" s="22"/>
      <c r="DN912" s="22"/>
      <c r="DO912" s="22"/>
      <c r="DP912" s="22"/>
      <c r="DQ912" s="22"/>
      <c r="DR912" s="22"/>
      <c r="DS912" s="22"/>
      <c r="DT912" s="22"/>
      <c r="DU912" s="22"/>
      <c r="DV912" s="22"/>
      <c r="DW912" s="22"/>
      <c r="DX912" s="22"/>
      <c r="DY912" s="22"/>
      <c r="DZ912" s="22"/>
      <c r="EA912" s="22"/>
      <c r="EB912" s="22"/>
      <c r="EC912" s="22"/>
      <c r="ED912" s="22"/>
      <c r="EE912" s="22"/>
      <c r="EF912" s="22"/>
      <c r="EG912" s="22"/>
      <c r="EH912" s="22"/>
      <c r="EI912" s="22"/>
      <c r="EJ912" s="22"/>
      <c r="EK912" s="22"/>
      <c r="EL912" s="22"/>
      <c r="EM912" s="22"/>
      <c r="EN912" s="22"/>
      <c r="EO912" s="22"/>
      <c r="EP912" s="22"/>
      <c r="EQ912" s="22"/>
      <c r="ER912" s="22"/>
      <c r="ES912" s="22"/>
      <c r="ET912" s="22"/>
      <c r="EU912" s="22"/>
      <c r="EV912" s="22"/>
      <c r="EW912" s="22"/>
      <c r="EX912" s="22"/>
      <c r="EY912" s="22"/>
      <c r="EZ912" s="22"/>
      <c r="FA912" s="22"/>
      <c r="FB912" s="22"/>
      <c r="FC912" s="22"/>
      <c r="FD912" s="22"/>
      <c r="FE912" s="22"/>
      <c r="FF912" s="22"/>
      <c r="FG912" s="126"/>
      <c r="FM912" s="99"/>
    </row>
    <row r="913" spans="2:169" s="12" customFormat="1">
      <c r="B913" s="22"/>
      <c r="E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22"/>
      <c r="CQ913" s="22"/>
      <c r="CR913" s="22"/>
      <c r="CS913" s="22"/>
      <c r="CT913" s="22"/>
      <c r="CU913" s="22"/>
      <c r="CV913" s="22"/>
      <c r="CW913" s="22"/>
      <c r="CX913" s="22"/>
      <c r="CY913" s="22"/>
      <c r="CZ913" s="22"/>
      <c r="DA913" s="22"/>
      <c r="DB913" s="22"/>
      <c r="DC913" s="22"/>
      <c r="DD913" s="22"/>
      <c r="DE913" s="22"/>
      <c r="DF913" s="22"/>
      <c r="DG913" s="22"/>
      <c r="DH913" s="22"/>
      <c r="DI913" s="22"/>
      <c r="DJ913" s="22"/>
      <c r="DK913" s="22"/>
      <c r="DL913" s="22"/>
      <c r="DM913" s="22"/>
      <c r="DN913" s="22"/>
      <c r="DO913" s="22"/>
      <c r="DP913" s="22"/>
      <c r="DQ913" s="22"/>
      <c r="DR913" s="22"/>
      <c r="DS913" s="22"/>
      <c r="DT913" s="22"/>
      <c r="DU913" s="22"/>
      <c r="DV913" s="22"/>
      <c r="DW913" s="22"/>
      <c r="DX913" s="22"/>
      <c r="DY913" s="22"/>
      <c r="DZ913" s="22"/>
      <c r="EA913" s="22"/>
      <c r="EB913" s="22"/>
      <c r="EC913" s="22"/>
      <c r="ED913" s="22"/>
      <c r="EE913" s="22"/>
      <c r="EF913" s="22"/>
      <c r="EG913" s="22"/>
      <c r="EH913" s="22"/>
      <c r="EI913" s="22"/>
      <c r="EJ913" s="22"/>
      <c r="EK913" s="22"/>
      <c r="EL913" s="22"/>
      <c r="EM913" s="22"/>
      <c r="EN913" s="22"/>
      <c r="EO913" s="22"/>
      <c r="EP913" s="22"/>
      <c r="EQ913" s="22"/>
      <c r="ER913" s="22"/>
      <c r="ES913" s="22"/>
      <c r="ET913" s="22"/>
      <c r="EU913" s="22"/>
      <c r="EV913" s="22"/>
      <c r="EW913" s="22"/>
      <c r="EX913" s="22"/>
      <c r="EY913" s="22"/>
      <c r="EZ913" s="22"/>
      <c r="FA913" s="22"/>
      <c r="FB913" s="22"/>
      <c r="FC913" s="22"/>
      <c r="FD913" s="22"/>
      <c r="FE913" s="22"/>
      <c r="FF913" s="22"/>
      <c r="FG913" s="126"/>
      <c r="FM913" s="99"/>
    </row>
    <row r="914" spans="2:169" s="12" customFormat="1">
      <c r="B914" s="22"/>
      <c r="E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22"/>
      <c r="CQ914" s="22"/>
      <c r="CR914" s="22"/>
      <c r="CS914" s="22"/>
      <c r="CT914" s="22"/>
      <c r="CU914" s="22"/>
      <c r="CV914" s="22"/>
      <c r="CW914" s="22"/>
      <c r="CX914" s="22"/>
      <c r="CY914" s="22"/>
      <c r="CZ914" s="22"/>
      <c r="DA914" s="22"/>
      <c r="DB914" s="22"/>
      <c r="DC914" s="22"/>
      <c r="DD914" s="22"/>
      <c r="DE914" s="22"/>
      <c r="DF914" s="22"/>
      <c r="DG914" s="22"/>
      <c r="DH914" s="22"/>
      <c r="DI914" s="22"/>
      <c r="DJ914" s="22"/>
      <c r="DK914" s="22"/>
      <c r="DL914" s="22"/>
      <c r="DM914" s="22"/>
      <c r="DN914" s="22"/>
      <c r="DO914" s="22"/>
      <c r="DP914" s="22"/>
      <c r="DQ914" s="22"/>
      <c r="DR914" s="22"/>
      <c r="DS914" s="22"/>
      <c r="DT914" s="22"/>
      <c r="DU914" s="22"/>
      <c r="DV914" s="22"/>
      <c r="DW914" s="22"/>
      <c r="DX914" s="22"/>
      <c r="DY914" s="22"/>
      <c r="DZ914" s="22"/>
      <c r="EA914" s="22"/>
      <c r="EB914" s="22"/>
      <c r="EC914" s="22"/>
      <c r="ED914" s="22"/>
      <c r="EE914" s="22"/>
      <c r="EF914" s="22"/>
      <c r="EG914" s="22"/>
      <c r="EH914" s="22"/>
      <c r="EI914" s="22"/>
      <c r="EJ914" s="22"/>
      <c r="EK914" s="22"/>
      <c r="EL914" s="22"/>
      <c r="EM914" s="22"/>
      <c r="EN914" s="22"/>
      <c r="EO914" s="22"/>
      <c r="EP914" s="22"/>
      <c r="EQ914" s="22"/>
      <c r="ER914" s="22"/>
      <c r="ES914" s="22"/>
      <c r="ET914" s="22"/>
      <c r="EU914" s="22"/>
      <c r="EV914" s="22"/>
      <c r="EW914" s="22"/>
      <c r="EX914" s="22"/>
      <c r="EY914" s="22"/>
      <c r="EZ914" s="22"/>
      <c r="FA914" s="22"/>
      <c r="FB914" s="22"/>
      <c r="FC914" s="22"/>
      <c r="FD914" s="22"/>
      <c r="FE914" s="22"/>
      <c r="FF914" s="22"/>
      <c r="FG914" s="126"/>
      <c r="FM914" s="99"/>
    </row>
    <row r="915" spans="2:169" s="12" customFormat="1">
      <c r="B915" s="22"/>
      <c r="E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22"/>
      <c r="CQ915" s="22"/>
      <c r="CR915" s="22"/>
      <c r="CS915" s="22"/>
      <c r="CT915" s="22"/>
      <c r="CU915" s="22"/>
      <c r="CV915" s="22"/>
      <c r="CW915" s="22"/>
      <c r="CX915" s="22"/>
      <c r="CY915" s="22"/>
      <c r="CZ915" s="22"/>
      <c r="DA915" s="22"/>
      <c r="DB915" s="22"/>
      <c r="DC915" s="22"/>
      <c r="DD915" s="22"/>
      <c r="DE915" s="22"/>
      <c r="DF915" s="22"/>
      <c r="DG915" s="22"/>
      <c r="DH915" s="22"/>
      <c r="DI915" s="22"/>
      <c r="DJ915" s="22"/>
      <c r="DK915" s="22"/>
      <c r="DL915" s="22"/>
      <c r="DM915" s="22"/>
      <c r="DN915" s="22"/>
      <c r="DO915" s="22"/>
      <c r="DP915" s="22"/>
      <c r="DQ915" s="22"/>
      <c r="DR915" s="22"/>
      <c r="DS915" s="22"/>
      <c r="DT915" s="22"/>
      <c r="DU915" s="22"/>
      <c r="DV915" s="22"/>
      <c r="DW915" s="22"/>
      <c r="DX915" s="22"/>
      <c r="DY915" s="22"/>
      <c r="DZ915" s="22"/>
      <c r="EA915" s="22"/>
      <c r="EB915" s="22"/>
      <c r="EC915" s="22"/>
      <c r="ED915" s="22"/>
      <c r="EE915" s="22"/>
      <c r="EF915" s="22"/>
      <c r="EG915" s="22"/>
      <c r="EH915" s="22"/>
      <c r="EI915" s="22"/>
      <c r="EJ915" s="22"/>
      <c r="EK915" s="22"/>
      <c r="EL915" s="22"/>
      <c r="EM915" s="22"/>
      <c r="EN915" s="22"/>
      <c r="EO915" s="22"/>
      <c r="EP915" s="22"/>
      <c r="EQ915" s="22"/>
      <c r="ER915" s="22"/>
      <c r="ES915" s="22"/>
      <c r="ET915" s="22"/>
      <c r="EU915" s="22"/>
      <c r="EV915" s="22"/>
      <c r="EW915" s="22"/>
      <c r="EX915" s="22"/>
      <c r="EY915" s="22"/>
      <c r="EZ915" s="22"/>
      <c r="FA915" s="22"/>
      <c r="FB915" s="22"/>
      <c r="FC915" s="22"/>
      <c r="FD915" s="22"/>
      <c r="FE915" s="22"/>
      <c r="FF915" s="22"/>
      <c r="FG915" s="126"/>
      <c r="FM915" s="99"/>
    </row>
    <row r="916" spans="2:169" s="12" customFormat="1">
      <c r="B916" s="22"/>
      <c r="E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22"/>
      <c r="CQ916" s="22"/>
      <c r="CR916" s="22"/>
      <c r="CS916" s="22"/>
      <c r="CT916" s="22"/>
      <c r="CU916" s="22"/>
      <c r="CV916" s="22"/>
      <c r="CW916" s="22"/>
      <c r="CX916" s="22"/>
      <c r="CY916" s="22"/>
      <c r="CZ916" s="22"/>
      <c r="DA916" s="22"/>
      <c r="DB916" s="22"/>
      <c r="DC916" s="22"/>
      <c r="DD916" s="22"/>
      <c r="DE916" s="22"/>
      <c r="DF916" s="22"/>
      <c r="DG916" s="22"/>
      <c r="DH916" s="22"/>
      <c r="DI916" s="22"/>
      <c r="DJ916" s="22"/>
      <c r="DK916" s="22"/>
      <c r="DL916" s="22"/>
      <c r="DM916" s="22"/>
      <c r="DN916" s="22"/>
      <c r="DO916" s="22"/>
      <c r="DP916" s="22"/>
      <c r="DQ916" s="22"/>
      <c r="DR916" s="22"/>
      <c r="DS916" s="22"/>
      <c r="DT916" s="22"/>
      <c r="DU916" s="22"/>
      <c r="DV916" s="22"/>
      <c r="DW916" s="22"/>
      <c r="DX916" s="22"/>
      <c r="DY916" s="22"/>
      <c r="DZ916" s="22"/>
      <c r="EA916" s="22"/>
      <c r="EB916" s="22"/>
      <c r="EC916" s="22"/>
      <c r="ED916" s="22"/>
      <c r="EE916" s="22"/>
      <c r="EF916" s="22"/>
      <c r="EG916" s="22"/>
      <c r="EH916" s="22"/>
      <c r="EI916" s="22"/>
      <c r="EJ916" s="22"/>
      <c r="EK916" s="22"/>
      <c r="EL916" s="22"/>
      <c r="EM916" s="22"/>
      <c r="EN916" s="22"/>
      <c r="EO916" s="22"/>
      <c r="EP916" s="22"/>
      <c r="EQ916" s="22"/>
      <c r="ER916" s="22"/>
      <c r="ES916" s="22"/>
      <c r="ET916" s="22"/>
      <c r="EU916" s="22"/>
      <c r="EV916" s="22"/>
      <c r="EW916" s="22"/>
      <c r="EX916" s="22"/>
      <c r="EY916" s="22"/>
      <c r="EZ916" s="22"/>
      <c r="FA916" s="22"/>
      <c r="FB916" s="22"/>
      <c r="FC916" s="22"/>
      <c r="FD916" s="22"/>
      <c r="FE916" s="22"/>
      <c r="FF916" s="22"/>
      <c r="FG916" s="126"/>
      <c r="FM916" s="99"/>
    </row>
    <row r="917" spans="2:169" s="12" customFormat="1">
      <c r="B917" s="22"/>
      <c r="E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22"/>
      <c r="CQ917" s="22"/>
      <c r="CR917" s="22"/>
      <c r="CS917" s="22"/>
      <c r="CT917" s="22"/>
      <c r="CU917" s="22"/>
      <c r="CV917" s="22"/>
      <c r="CW917" s="22"/>
      <c r="CX917" s="22"/>
      <c r="CY917" s="22"/>
      <c r="CZ917" s="22"/>
      <c r="DA917" s="22"/>
      <c r="DB917" s="22"/>
      <c r="DC917" s="22"/>
      <c r="DD917" s="22"/>
      <c r="DE917" s="22"/>
      <c r="DF917" s="22"/>
      <c r="DG917" s="22"/>
      <c r="DH917" s="22"/>
      <c r="DI917" s="22"/>
      <c r="DJ917" s="22"/>
      <c r="DK917" s="22"/>
      <c r="DL917" s="22"/>
      <c r="DM917" s="22"/>
      <c r="DN917" s="22"/>
      <c r="DO917" s="22"/>
      <c r="DP917" s="22"/>
      <c r="DQ917" s="22"/>
      <c r="DR917" s="22"/>
      <c r="DS917" s="22"/>
      <c r="DT917" s="22"/>
      <c r="DU917" s="22"/>
      <c r="DV917" s="22"/>
      <c r="DW917" s="22"/>
      <c r="DX917" s="22"/>
      <c r="DY917" s="22"/>
      <c r="DZ917" s="22"/>
      <c r="EA917" s="22"/>
      <c r="EB917" s="22"/>
      <c r="EC917" s="22"/>
      <c r="ED917" s="22"/>
      <c r="EE917" s="22"/>
      <c r="EF917" s="22"/>
      <c r="EG917" s="22"/>
      <c r="EH917" s="22"/>
      <c r="EI917" s="22"/>
      <c r="EJ917" s="22"/>
      <c r="EK917" s="22"/>
      <c r="EL917" s="22"/>
      <c r="EM917" s="22"/>
      <c r="EN917" s="22"/>
      <c r="EO917" s="22"/>
      <c r="EP917" s="22"/>
      <c r="EQ917" s="22"/>
      <c r="ER917" s="22"/>
      <c r="ES917" s="22"/>
      <c r="ET917" s="22"/>
      <c r="EU917" s="22"/>
      <c r="EV917" s="22"/>
      <c r="EW917" s="22"/>
      <c r="EX917" s="22"/>
      <c r="EY917" s="22"/>
      <c r="EZ917" s="22"/>
      <c r="FA917" s="22"/>
      <c r="FB917" s="22"/>
      <c r="FC917" s="22"/>
      <c r="FD917" s="22"/>
      <c r="FE917" s="22"/>
      <c r="FF917" s="22"/>
      <c r="FG917" s="126"/>
      <c r="FM917" s="99"/>
    </row>
    <row r="918" spans="2:169" s="12" customFormat="1">
      <c r="B918" s="22"/>
      <c r="E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22"/>
      <c r="CQ918" s="22"/>
      <c r="CR918" s="22"/>
      <c r="CS918" s="22"/>
      <c r="CT918" s="22"/>
      <c r="CU918" s="22"/>
      <c r="CV918" s="22"/>
      <c r="CW918" s="22"/>
      <c r="CX918" s="22"/>
      <c r="CY918" s="22"/>
      <c r="CZ918" s="22"/>
      <c r="DA918" s="22"/>
      <c r="DB918" s="22"/>
      <c r="DC918" s="22"/>
      <c r="DD918" s="22"/>
      <c r="DE918" s="22"/>
      <c r="DF918" s="22"/>
      <c r="DG918" s="22"/>
      <c r="DH918" s="22"/>
      <c r="DI918" s="22"/>
      <c r="DJ918" s="22"/>
      <c r="DK918" s="22"/>
      <c r="DL918" s="22"/>
      <c r="DM918" s="22"/>
      <c r="DN918" s="22"/>
      <c r="DO918" s="22"/>
      <c r="DP918" s="22"/>
      <c r="DQ918" s="22"/>
      <c r="DR918" s="22"/>
      <c r="DS918" s="22"/>
      <c r="DT918" s="22"/>
      <c r="DU918" s="22"/>
      <c r="DV918" s="22"/>
      <c r="DW918" s="22"/>
      <c r="DX918" s="22"/>
      <c r="DY918" s="22"/>
      <c r="DZ918" s="22"/>
      <c r="EA918" s="22"/>
      <c r="EB918" s="22"/>
      <c r="EC918" s="22"/>
      <c r="ED918" s="22"/>
      <c r="EE918" s="22"/>
      <c r="EF918" s="22"/>
      <c r="EG918" s="22"/>
      <c r="EH918" s="22"/>
      <c r="EI918" s="22"/>
      <c r="EJ918" s="22"/>
      <c r="EK918" s="22"/>
      <c r="EL918" s="22"/>
      <c r="EM918" s="22"/>
      <c r="EN918" s="22"/>
      <c r="EO918" s="22"/>
      <c r="EP918" s="22"/>
      <c r="EQ918" s="22"/>
      <c r="ER918" s="22"/>
      <c r="ES918" s="22"/>
      <c r="ET918" s="22"/>
      <c r="EU918" s="22"/>
      <c r="EV918" s="22"/>
      <c r="EW918" s="22"/>
      <c r="EX918" s="22"/>
      <c r="EY918" s="22"/>
      <c r="EZ918" s="22"/>
      <c r="FA918" s="22"/>
      <c r="FB918" s="22"/>
      <c r="FC918" s="22"/>
      <c r="FD918" s="22"/>
      <c r="FE918" s="22"/>
      <c r="FF918" s="22"/>
      <c r="FG918" s="126"/>
      <c r="FM918" s="99"/>
    </row>
    <row r="919" spans="2:169" s="12" customFormat="1">
      <c r="B919" s="22"/>
      <c r="E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22"/>
      <c r="CQ919" s="22"/>
      <c r="CR919" s="22"/>
      <c r="CS919" s="22"/>
      <c r="CT919" s="22"/>
      <c r="CU919" s="22"/>
      <c r="CV919" s="22"/>
      <c r="CW919" s="22"/>
      <c r="CX919" s="22"/>
      <c r="CY919" s="22"/>
      <c r="CZ919" s="22"/>
      <c r="DA919" s="22"/>
      <c r="DB919" s="22"/>
      <c r="DC919" s="22"/>
      <c r="DD919" s="22"/>
      <c r="DE919" s="22"/>
      <c r="DF919" s="22"/>
      <c r="DG919" s="22"/>
      <c r="DH919" s="22"/>
      <c r="DI919" s="22"/>
      <c r="DJ919" s="22"/>
      <c r="DK919" s="22"/>
      <c r="DL919" s="22"/>
      <c r="DM919" s="22"/>
      <c r="DN919" s="22"/>
      <c r="DO919" s="22"/>
      <c r="DP919" s="22"/>
      <c r="DQ919" s="22"/>
      <c r="DR919" s="22"/>
      <c r="DS919" s="22"/>
      <c r="DT919" s="22"/>
      <c r="DU919" s="22"/>
      <c r="DV919" s="22"/>
      <c r="DW919" s="22"/>
      <c r="DX919" s="22"/>
      <c r="DY919" s="22"/>
      <c r="DZ919" s="22"/>
      <c r="EA919" s="22"/>
      <c r="EB919" s="22"/>
      <c r="EC919" s="22"/>
      <c r="ED919" s="22"/>
      <c r="EE919" s="22"/>
      <c r="EF919" s="22"/>
      <c r="EG919" s="22"/>
      <c r="EH919" s="22"/>
      <c r="EI919" s="22"/>
      <c r="EJ919" s="22"/>
      <c r="EK919" s="22"/>
      <c r="EL919" s="22"/>
      <c r="EM919" s="22"/>
      <c r="EN919" s="22"/>
      <c r="EO919" s="22"/>
      <c r="EP919" s="22"/>
      <c r="EQ919" s="22"/>
      <c r="ER919" s="22"/>
      <c r="ES919" s="22"/>
      <c r="ET919" s="22"/>
      <c r="EU919" s="22"/>
      <c r="EV919" s="22"/>
      <c r="EW919" s="22"/>
      <c r="EX919" s="22"/>
      <c r="EY919" s="22"/>
      <c r="EZ919" s="22"/>
      <c r="FA919" s="22"/>
      <c r="FB919" s="22"/>
      <c r="FC919" s="22"/>
      <c r="FD919" s="22"/>
      <c r="FE919" s="22"/>
      <c r="FF919" s="22"/>
      <c r="FG919" s="126"/>
      <c r="FM919" s="99"/>
    </row>
    <row r="920" spans="2:169" s="12" customFormat="1">
      <c r="B920" s="22"/>
      <c r="E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22"/>
      <c r="CQ920" s="22"/>
      <c r="CR920" s="22"/>
      <c r="CS920" s="22"/>
      <c r="CT920" s="22"/>
      <c r="CU920" s="22"/>
      <c r="CV920" s="22"/>
      <c r="CW920" s="22"/>
      <c r="CX920" s="22"/>
      <c r="CY920" s="22"/>
      <c r="CZ920" s="22"/>
      <c r="DA920" s="22"/>
      <c r="DB920" s="22"/>
      <c r="DC920" s="22"/>
      <c r="DD920" s="22"/>
      <c r="DE920" s="22"/>
      <c r="DF920" s="22"/>
      <c r="DG920" s="22"/>
      <c r="DH920" s="22"/>
      <c r="DI920" s="22"/>
      <c r="DJ920" s="22"/>
      <c r="DK920" s="22"/>
      <c r="DL920" s="22"/>
      <c r="DM920" s="22"/>
      <c r="DN920" s="22"/>
      <c r="DO920" s="22"/>
      <c r="DP920" s="22"/>
      <c r="DQ920" s="22"/>
      <c r="DR920" s="22"/>
      <c r="DS920" s="22"/>
      <c r="DT920" s="22"/>
      <c r="DU920" s="22"/>
      <c r="DV920" s="22"/>
      <c r="DW920" s="22"/>
      <c r="DX920" s="22"/>
      <c r="DY920" s="22"/>
      <c r="DZ920" s="22"/>
      <c r="EA920" s="22"/>
      <c r="EB920" s="22"/>
      <c r="EC920" s="22"/>
      <c r="ED920" s="22"/>
      <c r="EE920" s="22"/>
      <c r="EF920" s="22"/>
      <c r="EG920" s="22"/>
      <c r="EH920" s="22"/>
      <c r="EI920" s="22"/>
      <c r="EJ920" s="22"/>
      <c r="EK920" s="22"/>
      <c r="EL920" s="22"/>
      <c r="EM920" s="22"/>
      <c r="EN920" s="22"/>
      <c r="EO920" s="22"/>
      <c r="EP920" s="22"/>
      <c r="EQ920" s="22"/>
      <c r="ER920" s="22"/>
      <c r="ES920" s="22"/>
      <c r="ET920" s="22"/>
      <c r="EU920" s="22"/>
      <c r="EV920" s="22"/>
      <c r="EW920" s="22"/>
      <c r="EX920" s="22"/>
      <c r="EY920" s="22"/>
      <c r="EZ920" s="22"/>
      <c r="FA920" s="22"/>
      <c r="FB920" s="22"/>
      <c r="FC920" s="22"/>
      <c r="FD920" s="22"/>
      <c r="FE920" s="22"/>
      <c r="FF920" s="22"/>
      <c r="FG920" s="126"/>
      <c r="FM920" s="99"/>
    </row>
    <row r="921" spans="2:169" s="12" customFormat="1">
      <c r="B921" s="22"/>
      <c r="E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22"/>
      <c r="CQ921" s="22"/>
      <c r="CR921" s="22"/>
      <c r="CS921" s="22"/>
      <c r="CT921" s="22"/>
      <c r="CU921" s="22"/>
      <c r="CV921" s="22"/>
      <c r="CW921" s="22"/>
      <c r="CX921" s="22"/>
      <c r="CY921" s="22"/>
      <c r="CZ921" s="22"/>
      <c r="DA921" s="22"/>
      <c r="DB921" s="22"/>
      <c r="DC921" s="22"/>
      <c r="DD921" s="22"/>
      <c r="DE921" s="22"/>
      <c r="DF921" s="22"/>
      <c r="DG921" s="22"/>
      <c r="DH921" s="22"/>
      <c r="DI921" s="22"/>
      <c r="DJ921" s="22"/>
      <c r="DK921" s="22"/>
      <c r="DL921" s="22"/>
      <c r="DM921" s="22"/>
      <c r="DN921" s="22"/>
      <c r="DO921" s="22"/>
      <c r="DP921" s="22"/>
      <c r="DQ921" s="22"/>
      <c r="DR921" s="22"/>
      <c r="DS921" s="22"/>
      <c r="DT921" s="22"/>
      <c r="DU921" s="22"/>
      <c r="DV921" s="22"/>
      <c r="DW921" s="22"/>
      <c r="DX921" s="22"/>
      <c r="DY921" s="22"/>
      <c r="DZ921" s="22"/>
      <c r="EA921" s="22"/>
      <c r="EB921" s="22"/>
      <c r="EC921" s="22"/>
      <c r="ED921" s="22"/>
      <c r="EE921" s="22"/>
      <c r="EF921" s="22"/>
      <c r="EG921" s="22"/>
      <c r="EH921" s="22"/>
      <c r="EI921" s="22"/>
      <c r="EJ921" s="22"/>
      <c r="EK921" s="22"/>
      <c r="EL921" s="22"/>
      <c r="EM921" s="22"/>
      <c r="EN921" s="22"/>
      <c r="EO921" s="22"/>
      <c r="EP921" s="22"/>
      <c r="EQ921" s="22"/>
      <c r="ER921" s="22"/>
      <c r="ES921" s="22"/>
      <c r="ET921" s="22"/>
      <c r="EU921" s="22"/>
      <c r="EV921" s="22"/>
      <c r="EW921" s="22"/>
      <c r="EX921" s="22"/>
      <c r="EY921" s="22"/>
      <c r="EZ921" s="22"/>
      <c r="FA921" s="22"/>
      <c r="FB921" s="22"/>
      <c r="FC921" s="22"/>
      <c r="FD921" s="22"/>
      <c r="FE921" s="22"/>
      <c r="FF921" s="22"/>
      <c r="FG921" s="126"/>
      <c r="FM921" s="99"/>
    </row>
    <row r="922" spans="2:169" s="12" customFormat="1">
      <c r="B922" s="22"/>
      <c r="E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22"/>
      <c r="CQ922" s="22"/>
      <c r="CR922" s="22"/>
      <c r="CS922" s="22"/>
      <c r="CT922" s="22"/>
      <c r="CU922" s="22"/>
      <c r="CV922" s="22"/>
      <c r="CW922" s="22"/>
      <c r="CX922" s="22"/>
      <c r="CY922" s="22"/>
      <c r="CZ922" s="22"/>
      <c r="DA922" s="22"/>
      <c r="DB922" s="22"/>
      <c r="DC922" s="22"/>
      <c r="DD922" s="22"/>
      <c r="DE922" s="22"/>
      <c r="DF922" s="22"/>
      <c r="DG922" s="22"/>
      <c r="DH922" s="22"/>
      <c r="DI922" s="22"/>
      <c r="DJ922" s="22"/>
      <c r="DK922" s="22"/>
      <c r="DL922" s="22"/>
      <c r="DM922" s="22"/>
      <c r="DN922" s="22"/>
      <c r="DO922" s="22"/>
      <c r="DP922" s="22"/>
      <c r="DQ922" s="22"/>
      <c r="DR922" s="22"/>
      <c r="DS922" s="22"/>
      <c r="DT922" s="22"/>
      <c r="DU922" s="22"/>
      <c r="DV922" s="22"/>
      <c r="DW922" s="22"/>
      <c r="DX922" s="22"/>
      <c r="DY922" s="22"/>
      <c r="DZ922" s="22"/>
      <c r="EA922" s="22"/>
      <c r="EB922" s="22"/>
      <c r="EC922" s="22"/>
      <c r="ED922" s="22"/>
      <c r="EE922" s="22"/>
      <c r="EF922" s="22"/>
      <c r="EG922" s="22"/>
      <c r="EH922" s="22"/>
      <c r="EI922" s="22"/>
      <c r="EJ922" s="22"/>
      <c r="EK922" s="22"/>
      <c r="EL922" s="22"/>
      <c r="EM922" s="22"/>
      <c r="EN922" s="22"/>
      <c r="EO922" s="22"/>
      <c r="EP922" s="22"/>
      <c r="EQ922" s="22"/>
      <c r="ER922" s="22"/>
      <c r="ES922" s="22"/>
      <c r="ET922" s="22"/>
      <c r="EU922" s="22"/>
      <c r="EV922" s="22"/>
      <c r="EW922" s="22"/>
      <c r="EX922" s="22"/>
      <c r="EY922" s="22"/>
      <c r="EZ922" s="22"/>
      <c r="FA922" s="22"/>
      <c r="FB922" s="22"/>
      <c r="FC922" s="22"/>
      <c r="FD922" s="22"/>
      <c r="FE922" s="22"/>
      <c r="FF922" s="22"/>
      <c r="FG922" s="126"/>
      <c r="FM922" s="99"/>
    </row>
    <row r="923" spans="2:169" s="12" customFormat="1">
      <c r="B923" s="22"/>
      <c r="E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22"/>
      <c r="CQ923" s="22"/>
      <c r="CR923" s="22"/>
      <c r="CS923" s="22"/>
      <c r="CT923" s="22"/>
      <c r="CU923" s="22"/>
      <c r="CV923" s="22"/>
      <c r="CW923" s="22"/>
      <c r="CX923" s="22"/>
      <c r="CY923" s="22"/>
      <c r="CZ923" s="22"/>
      <c r="DA923" s="22"/>
      <c r="DB923" s="22"/>
      <c r="DC923" s="22"/>
      <c r="DD923" s="22"/>
      <c r="DE923" s="22"/>
      <c r="DF923" s="22"/>
      <c r="DG923" s="22"/>
      <c r="DH923" s="22"/>
      <c r="DI923" s="22"/>
      <c r="DJ923" s="22"/>
      <c r="DK923" s="22"/>
      <c r="DL923" s="22"/>
      <c r="DM923" s="22"/>
      <c r="DN923" s="22"/>
      <c r="DO923" s="22"/>
      <c r="DP923" s="22"/>
      <c r="DQ923" s="22"/>
      <c r="DR923" s="22"/>
      <c r="DS923" s="22"/>
      <c r="DT923" s="22"/>
      <c r="DU923" s="22"/>
      <c r="DV923" s="22"/>
      <c r="DW923" s="22"/>
      <c r="DX923" s="22"/>
      <c r="DY923" s="22"/>
      <c r="DZ923" s="22"/>
      <c r="EA923" s="22"/>
      <c r="EB923" s="22"/>
      <c r="EC923" s="22"/>
      <c r="ED923" s="22"/>
      <c r="EE923" s="22"/>
      <c r="EF923" s="22"/>
      <c r="EG923" s="22"/>
      <c r="EH923" s="22"/>
      <c r="EI923" s="22"/>
      <c r="EJ923" s="22"/>
      <c r="EK923" s="22"/>
      <c r="EL923" s="22"/>
      <c r="EM923" s="22"/>
      <c r="EN923" s="22"/>
      <c r="EO923" s="22"/>
      <c r="EP923" s="22"/>
      <c r="EQ923" s="22"/>
      <c r="ER923" s="22"/>
      <c r="ES923" s="22"/>
      <c r="ET923" s="22"/>
      <c r="EU923" s="22"/>
      <c r="EV923" s="22"/>
      <c r="EW923" s="22"/>
      <c r="EX923" s="22"/>
      <c r="EY923" s="22"/>
      <c r="EZ923" s="22"/>
      <c r="FA923" s="22"/>
      <c r="FB923" s="22"/>
      <c r="FC923" s="22"/>
      <c r="FD923" s="22"/>
      <c r="FE923" s="22"/>
      <c r="FF923" s="22"/>
      <c r="FG923" s="126"/>
      <c r="FM923" s="99"/>
    </row>
    <row r="924" spans="2:169" s="12" customFormat="1">
      <c r="B924" s="22"/>
      <c r="E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22"/>
      <c r="CQ924" s="22"/>
      <c r="CR924" s="22"/>
      <c r="CS924" s="22"/>
      <c r="CT924" s="22"/>
      <c r="CU924" s="22"/>
      <c r="CV924" s="22"/>
      <c r="CW924" s="22"/>
      <c r="CX924" s="22"/>
      <c r="CY924" s="22"/>
      <c r="CZ924" s="22"/>
      <c r="DA924" s="22"/>
      <c r="DB924" s="22"/>
      <c r="DC924" s="22"/>
      <c r="DD924" s="22"/>
      <c r="DE924" s="22"/>
      <c r="DF924" s="22"/>
      <c r="DG924" s="22"/>
      <c r="DH924" s="22"/>
      <c r="DI924" s="22"/>
      <c r="DJ924" s="22"/>
      <c r="DK924" s="22"/>
      <c r="DL924" s="22"/>
      <c r="DM924" s="22"/>
      <c r="DN924" s="22"/>
      <c r="DO924" s="22"/>
      <c r="DP924" s="22"/>
      <c r="DQ924" s="22"/>
      <c r="DR924" s="22"/>
      <c r="DS924" s="22"/>
      <c r="DT924" s="22"/>
      <c r="DU924" s="22"/>
      <c r="DV924" s="22"/>
      <c r="DW924" s="22"/>
      <c r="DX924" s="22"/>
      <c r="DY924" s="22"/>
      <c r="DZ924" s="22"/>
      <c r="EA924" s="22"/>
      <c r="EB924" s="22"/>
      <c r="EC924" s="22"/>
      <c r="ED924" s="22"/>
      <c r="EE924" s="22"/>
      <c r="EF924" s="22"/>
      <c r="EG924" s="22"/>
      <c r="EH924" s="22"/>
      <c r="EI924" s="22"/>
      <c r="EJ924" s="22"/>
      <c r="EK924" s="22"/>
      <c r="EL924" s="22"/>
      <c r="EM924" s="22"/>
      <c r="EN924" s="22"/>
      <c r="EO924" s="22"/>
      <c r="EP924" s="22"/>
      <c r="EQ924" s="22"/>
      <c r="ER924" s="22"/>
      <c r="ES924" s="22"/>
      <c r="ET924" s="22"/>
      <c r="EU924" s="22"/>
      <c r="EV924" s="22"/>
      <c r="EW924" s="22"/>
      <c r="EX924" s="22"/>
      <c r="EY924" s="22"/>
      <c r="EZ924" s="22"/>
      <c r="FA924" s="22"/>
      <c r="FB924" s="22"/>
      <c r="FC924" s="22"/>
      <c r="FD924" s="22"/>
      <c r="FE924" s="22"/>
      <c r="FF924" s="22"/>
      <c r="FG924" s="126"/>
      <c r="FM924" s="99"/>
    </row>
    <row r="925" spans="2:169" s="12" customFormat="1">
      <c r="B925" s="22"/>
      <c r="E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22"/>
      <c r="CQ925" s="22"/>
      <c r="CR925" s="22"/>
      <c r="CS925" s="22"/>
      <c r="CT925" s="22"/>
      <c r="CU925" s="22"/>
      <c r="CV925" s="22"/>
      <c r="CW925" s="22"/>
      <c r="CX925" s="22"/>
      <c r="CY925" s="22"/>
      <c r="CZ925" s="22"/>
      <c r="DA925" s="22"/>
      <c r="DB925" s="22"/>
      <c r="DC925" s="22"/>
      <c r="DD925" s="22"/>
      <c r="DE925" s="22"/>
      <c r="DF925" s="22"/>
      <c r="DG925" s="22"/>
      <c r="DH925" s="22"/>
      <c r="DI925" s="22"/>
      <c r="DJ925" s="22"/>
      <c r="DK925" s="22"/>
      <c r="DL925" s="22"/>
      <c r="DM925" s="22"/>
      <c r="DN925" s="22"/>
      <c r="DO925" s="22"/>
      <c r="DP925" s="22"/>
      <c r="DQ925" s="22"/>
      <c r="DR925" s="22"/>
      <c r="DS925" s="22"/>
      <c r="DT925" s="22"/>
      <c r="DU925" s="22"/>
      <c r="DV925" s="22"/>
      <c r="DW925" s="22"/>
      <c r="DX925" s="22"/>
      <c r="DY925" s="22"/>
      <c r="DZ925" s="22"/>
      <c r="EA925" s="22"/>
      <c r="EB925" s="22"/>
      <c r="EC925" s="22"/>
      <c r="ED925" s="22"/>
      <c r="EE925" s="22"/>
      <c r="EF925" s="22"/>
      <c r="EG925" s="22"/>
      <c r="EH925" s="22"/>
      <c r="EI925" s="22"/>
      <c r="EJ925" s="22"/>
      <c r="EK925" s="22"/>
      <c r="EL925" s="22"/>
      <c r="EM925" s="22"/>
      <c r="EN925" s="22"/>
      <c r="EO925" s="22"/>
      <c r="EP925" s="22"/>
      <c r="EQ925" s="22"/>
      <c r="ER925" s="22"/>
      <c r="ES925" s="22"/>
      <c r="ET925" s="22"/>
      <c r="EU925" s="22"/>
      <c r="EV925" s="22"/>
      <c r="EW925" s="22"/>
      <c r="EX925" s="22"/>
      <c r="EY925" s="22"/>
      <c r="EZ925" s="22"/>
      <c r="FA925" s="22"/>
      <c r="FB925" s="22"/>
      <c r="FC925" s="22"/>
      <c r="FD925" s="22"/>
      <c r="FE925" s="22"/>
      <c r="FF925" s="22"/>
      <c r="FG925" s="126"/>
      <c r="FM925" s="99"/>
    </row>
    <row r="926" spans="2:169" s="12" customFormat="1">
      <c r="B926" s="22"/>
      <c r="E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22"/>
      <c r="CQ926" s="22"/>
      <c r="CR926" s="22"/>
      <c r="CS926" s="22"/>
      <c r="CT926" s="22"/>
      <c r="CU926" s="22"/>
      <c r="CV926" s="22"/>
      <c r="CW926" s="22"/>
      <c r="CX926" s="22"/>
      <c r="CY926" s="22"/>
      <c r="CZ926" s="22"/>
      <c r="DA926" s="22"/>
      <c r="DB926" s="22"/>
      <c r="DC926" s="22"/>
      <c r="DD926" s="22"/>
      <c r="DE926" s="22"/>
      <c r="DF926" s="22"/>
      <c r="DG926" s="22"/>
      <c r="DH926" s="22"/>
      <c r="DI926" s="22"/>
      <c r="DJ926" s="22"/>
      <c r="DK926" s="22"/>
      <c r="DL926" s="22"/>
      <c r="DM926" s="22"/>
      <c r="DN926" s="22"/>
      <c r="DO926" s="22"/>
      <c r="DP926" s="22"/>
      <c r="DQ926" s="22"/>
      <c r="DR926" s="22"/>
      <c r="DS926" s="22"/>
      <c r="DT926" s="22"/>
      <c r="DU926" s="22"/>
      <c r="DV926" s="22"/>
      <c r="DW926" s="22"/>
      <c r="DX926" s="22"/>
      <c r="DY926" s="22"/>
      <c r="DZ926" s="22"/>
      <c r="EA926" s="22"/>
      <c r="EB926" s="22"/>
      <c r="EC926" s="22"/>
      <c r="ED926" s="22"/>
      <c r="EE926" s="22"/>
      <c r="EF926" s="22"/>
      <c r="EG926" s="22"/>
      <c r="EH926" s="22"/>
      <c r="EI926" s="22"/>
      <c r="EJ926" s="22"/>
      <c r="EK926" s="22"/>
      <c r="EL926" s="22"/>
      <c r="EM926" s="22"/>
      <c r="EN926" s="22"/>
      <c r="EO926" s="22"/>
      <c r="EP926" s="22"/>
      <c r="EQ926" s="22"/>
      <c r="ER926" s="22"/>
      <c r="ES926" s="22"/>
      <c r="ET926" s="22"/>
      <c r="EU926" s="22"/>
      <c r="EV926" s="22"/>
      <c r="EW926" s="22"/>
      <c r="EX926" s="22"/>
      <c r="EY926" s="22"/>
      <c r="EZ926" s="22"/>
      <c r="FA926" s="22"/>
      <c r="FB926" s="22"/>
      <c r="FC926" s="22"/>
      <c r="FD926" s="22"/>
      <c r="FE926" s="22"/>
      <c r="FF926" s="22"/>
      <c r="FG926" s="126"/>
      <c r="FM926" s="99"/>
    </row>
    <row r="927" spans="2:169" s="12" customFormat="1">
      <c r="B927" s="22"/>
      <c r="E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22"/>
      <c r="CQ927" s="22"/>
      <c r="CR927" s="22"/>
      <c r="CS927" s="22"/>
      <c r="CT927" s="22"/>
      <c r="CU927" s="22"/>
      <c r="CV927" s="22"/>
      <c r="CW927" s="22"/>
      <c r="CX927" s="22"/>
      <c r="CY927" s="22"/>
      <c r="CZ927" s="22"/>
      <c r="DA927" s="22"/>
      <c r="DB927" s="22"/>
      <c r="DC927" s="22"/>
      <c r="DD927" s="22"/>
      <c r="DE927" s="22"/>
      <c r="DF927" s="22"/>
      <c r="DG927" s="22"/>
      <c r="DH927" s="22"/>
      <c r="DI927" s="22"/>
      <c r="DJ927" s="22"/>
      <c r="DK927" s="22"/>
      <c r="DL927" s="22"/>
      <c r="DM927" s="22"/>
      <c r="DN927" s="22"/>
      <c r="DO927" s="22"/>
      <c r="DP927" s="22"/>
      <c r="DQ927" s="22"/>
      <c r="DR927" s="22"/>
      <c r="DS927" s="22"/>
      <c r="DT927" s="22"/>
      <c r="DU927" s="22"/>
      <c r="DV927" s="22"/>
      <c r="DW927" s="22"/>
      <c r="DX927" s="22"/>
      <c r="DY927" s="22"/>
      <c r="DZ927" s="22"/>
      <c r="EA927" s="22"/>
      <c r="EB927" s="22"/>
      <c r="EC927" s="22"/>
      <c r="ED927" s="22"/>
      <c r="EE927" s="22"/>
      <c r="EF927" s="22"/>
      <c r="EG927" s="22"/>
      <c r="EH927" s="22"/>
      <c r="EI927" s="22"/>
      <c r="EJ927" s="22"/>
      <c r="EK927" s="22"/>
      <c r="EL927" s="22"/>
      <c r="EM927" s="22"/>
      <c r="EN927" s="22"/>
      <c r="EO927" s="22"/>
      <c r="EP927" s="22"/>
      <c r="EQ927" s="22"/>
      <c r="ER927" s="22"/>
      <c r="ES927" s="22"/>
      <c r="ET927" s="22"/>
      <c r="EU927" s="22"/>
      <c r="EV927" s="22"/>
      <c r="EW927" s="22"/>
      <c r="EX927" s="22"/>
      <c r="EY927" s="22"/>
      <c r="EZ927" s="22"/>
      <c r="FA927" s="22"/>
      <c r="FB927" s="22"/>
      <c r="FC927" s="22"/>
      <c r="FD927" s="22"/>
      <c r="FE927" s="22"/>
      <c r="FF927" s="22"/>
      <c r="FG927" s="126"/>
      <c r="FM927" s="99"/>
    </row>
    <row r="928" spans="2:169" s="12" customFormat="1">
      <c r="B928" s="22"/>
      <c r="E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22"/>
      <c r="CQ928" s="22"/>
      <c r="CR928" s="22"/>
      <c r="CS928" s="22"/>
      <c r="CT928" s="22"/>
      <c r="CU928" s="22"/>
      <c r="CV928" s="22"/>
      <c r="CW928" s="22"/>
      <c r="CX928" s="22"/>
      <c r="CY928" s="22"/>
      <c r="CZ928" s="22"/>
      <c r="DA928" s="22"/>
      <c r="DB928" s="22"/>
      <c r="DC928" s="22"/>
      <c r="DD928" s="22"/>
      <c r="DE928" s="22"/>
      <c r="DF928" s="22"/>
      <c r="DG928" s="22"/>
      <c r="DH928" s="22"/>
      <c r="DI928" s="22"/>
      <c r="DJ928" s="22"/>
      <c r="DK928" s="22"/>
      <c r="DL928" s="22"/>
      <c r="DM928" s="22"/>
      <c r="DN928" s="22"/>
      <c r="DO928" s="22"/>
      <c r="DP928" s="22"/>
      <c r="DQ928" s="22"/>
      <c r="DR928" s="22"/>
      <c r="DS928" s="22"/>
      <c r="DT928" s="22"/>
      <c r="DU928" s="22"/>
      <c r="DV928" s="22"/>
      <c r="DW928" s="22"/>
      <c r="DX928" s="22"/>
      <c r="DY928" s="22"/>
      <c r="DZ928" s="22"/>
      <c r="EA928" s="22"/>
      <c r="EB928" s="22"/>
      <c r="EC928" s="22"/>
      <c r="ED928" s="22"/>
      <c r="EE928" s="22"/>
      <c r="EF928" s="22"/>
      <c r="EG928" s="22"/>
      <c r="EH928" s="22"/>
      <c r="EI928" s="22"/>
      <c r="EJ928" s="22"/>
      <c r="EK928" s="22"/>
      <c r="EL928" s="22"/>
      <c r="EM928" s="22"/>
      <c r="EN928" s="22"/>
      <c r="EO928" s="22"/>
      <c r="EP928" s="22"/>
      <c r="EQ928" s="22"/>
      <c r="ER928" s="22"/>
      <c r="ES928" s="22"/>
      <c r="ET928" s="22"/>
      <c r="EU928" s="22"/>
      <c r="EV928" s="22"/>
      <c r="EW928" s="22"/>
      <c r="EX928" s="22"/>
      <c r="EY928" s="22"/>
      <c r="EZ928" s="22"/>
      <c r="FA928" s="22"/>
      <c r="FB928" s="22"/>
      <c r="FC928" s="22"/>
      <c r="FD928" s="22"/>
      <c r="FE928" s="22"/>
      <c r="FF928" s="22"/>
      <c r="FG928" s="126"/>
      <c r="FM928" s="99"/>
    </row>
    <row r="929" spans="2:169" s="12" customFormat="1">
      <c r="B929" s="22"/>
      <c r="E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22"/>
      <c r="CQ929" s="22"/>
      <c r="CR929" s="22"/>
      <c r="CS929" s="22"/>
      <c r="CT929" s="22"/>
      <c r="CU929" s="22"/>
      <c r="CV929" s="22"/>
      <c r="CW929" s="22"/>
      <c r="CX929" s="22"/>
      <c r="CY929" s="22"/>
      <c r="CZ929" s="22"/>
      <c r="DA929" s="22"/>
      <c r="DB929" s="22"/>
      <c r="DC929" s="22"/>
      <c r="DD929" s="22"/>
      <c r="DE929" s="22"/>
      <c r="DF929" s="22"/>
      <c r="DG929" s="22"/>
      <c r="DH929" s="22"/>
      <c r="DI929" s="22"/>
      <c r="DJ929" s="22"/>
      <c r="DK929" s="22"/>
      <c r="DL929" s="22"/>
      <c r="DM929" s="22"/>
      <c r="DN929" s="22"/>
      <c r="DO929" s="22"/>
      <c r="DP929" s="22"/>
      <c r="DQ929" s="22"/>
      <c r="DR929" s="22"/>
      <c r="DS929" s="22"/>
      <c r="DT929" s="22"/>
      <c r="DU929" s="22"/>
      <c r="DV929" s="22"/>
      <c r="DW929" s="22"/>
      <c r="DX929" s="22"/>
      <c r="DY929" s="22"/>
      <c r="DZ929" s="22"/>
      <c r="EA929" s="22"/>
      <c r="EB929" s="22"/>
      <c r="EC929" s="22"/>
      <c r="ED929" s="22"/>
      <c r="EE929" s="22"/>
      <c r="EF929" s="22"/>
      <c r="EG929" s="22"/>
      <c r="EH929" s="22"/>
      <c r="EI929" s="22"/>
      <c r="EJ929" s="22"/>
      <c r="EK929" s="22"/>
      <c r="EL929" s="22"/>
      <c r="EM929" s="22"/>
      <c r="EN929" s="22"/>
      <c r="EO929" s="22"/>
      <c r="EP929" s="22"/>
      <c r="EQ929" s="22"/>
      <c r="ER929" s="22"/>
      <c r="ES929" s="22"/>
      <c r="ET929" s="22"/>
      <c r="EU929" s="22"/>
      <c r="EV929" s="22"/>
      <c r="EW929" s="22"/>
      <c r="EX929" s="22"/>
      <c r="EY929" s="22"/>
      <c r="EZ929" s="22"/>
      <c r="FA929" s="22"/>
      <c r="FB929" s="22"/>
      <c r="FC929" s="22"/>
      <c r="FD929" s="22"/>
      <c r="FE929" s="22"/>
      <c r="FF929" s="22"/>
      <c r="FG929" s="126"/>
      <c r="FM929" s="99"/>
    </row>
    <row r="930" spans="2:169" s="12" customFormat="1">
      <c r="B930" s="22"/>
      <c r="E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22"/>
      <c r="CQ930" s="22"/>
      <c r="CR930" s="22"/>
      <c r="CS930" s="22"/>
      <c r="CT930" s="22"/>
      <c r="CU930" s="22"/>
      <c r="CV930" s="22"/>
      <c r="CW930" s="22"/>
      <c r="CX930" s="22"/>
      <c r="CY930" s="22"/>
      <c r="CZ930" s="22"/>
      <c r="DA930" s="22"/>
      <c r="DB930" s="22"/>
      <c r="DC930" s="22"/>
      <c r="DD930" s="22"/>
      <c r="DE930" s="22"/>
      <c r="DF930" s="22"/>
      <c r="DG930" s="22"/>
      <c r="DH930" s="22"/>
      <c r="DI930" s="22"/>
      <c r="DJ930" s="22"/>
      <c r="DK930" s="22"/>
      <c r="DL930" s="22"/>
      <c r="DM930" s="22"/>
      <c r="DN930" s="22"/>
      <c r="DO930" s="22"/>
      <c r="DP930" s="22"/>
      <c r="DQ930" s="22"/>
      <c r="DR930" s="22"/>
      <c r="DS930" s="22"/>
      <c r="DT930" s="22"/>
      <c r="DU930" s="22"/>
      <c r="DV930" s="22"/>
      <c r="DW930" s="22"/>
      <c r="DX930" s="22"/>
      <c r="DY930" s="22"/>
      <c r="DZ930" s="22"/>
      <c r="EA930" s="22"/>
      <c r="EB930" s="22"/>
      <c r="EC930" s="22"/>
      <c r="ED930" s="22"/>
      <c r="EE930" s="22"/>
      <c r="EF930" s="22"/>
      <c r="EG930" s="22"/>
      <c r="EH930" s="22"/>
      <c r="EI930" s="22"/>
      <c r="EJ930" s="22"/>
      <c r="EK930" s="22"/>
      <c r="EL930" s="22"/>
      <c r="EM930" s="22"/>
      <c r="EN930" s="22"/>
      <c r="EO930" s="22"/>
      <c r="EP930" s="22"/>
      <c r="EQ930" s="22"/>
      <c r="ER930" s="22"/>
      <c r="ES930" s="22"/>
      <c r="ET930" s="22"/>
      <c r="EU930" s="22"/>
      <c r="EV930" s="22"/>
      <c r="EW930" s="22"/>
      <c r="EX930" s="22"/>
      <c r="EY930" s="22"/>
      <c r="EZ930" s="22"/>
      <c r="FA930" s="22"/>
      <c r="FB930" s="22"/>
      <c r="FC930" s="22"/>
      <c r="FD930" s="22"/>
      <c r="FE930" s="22"/>
      <c r="FF930" s="22"/>
      <c r="FG930" s="126"/>
      <c r="FM930" s="99"/>
    </row>
    <row r="931" spans="2:169" s="12" customFormat="1">
      <c r="B931" s="22"/>
      <c r="E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22"/>
      <c r="CQ931" s="22"/>
      <c r="CR931" s="22"/>
      <c r="CS931" s="22"/>
      <c r="CT931" s="22"/>
      <c r="CU931" s="22"/>
      <c r="CV931" s="22"/>
      <c r="CW931" s="22"/>
      <c r="CX931" s="22"/>
      <c r="CY931" s="22"/>
      <c r="CZ931" s="22"/>
      <c r="DA931" s="22"/>
      <c r="DB931" s="22"/>
      <c r="DC931" s="22"/>
      <c r="DD931" s="22"/>
      <c r="DE931" s="22"/>
      <c r="DF931" s="22"/>
      <c r="DG931" s="22"/>
      <c r="DH931" s="22"/>
      <c r="DI931" s="22"/>
      <c r="DJ931" s="22"/>
      <c r="DK931" s="22"/>
      <c r="DL931" s="22"/>
      <c r="DM931" s="22"/>
      <c r="DN931" s="22"/>
      <c r="DO931" s="22"/>
      <c r="DP931" s="22"/>
      <c r="DQ931" s="22"/>
      <c r="DR931" s="22"/>
      <c r="DS931" s="22"/>
      <c r="DT931" s="22"/>
      <c r="DU931" s="22"/>
      <c r="DV931" s="22"/>
      <c r="DW931" s="22"/>
      <c r="DX931" s="22"/>
      <c r="DY931" s="22"/>
      <c r="DZ931" s="22"/>
      <c r="EA931" s="22"/>
      <c r="EB931" s="22"/>
      <c r="EC931" s="22"/>
      <c r="ED931" s="22"/>
      <c r="EE931" s="22"/>
      <c r="EF931" s="22"/>
      <c r="EG931" s="22"/>
      <c r="EH931" s="22"/>
      <c r="EI931" s="22"/>
      <c r="EJ931" s="22"/>
      <c r="EK931" s="22"/>
      <c r="EL931" s="22"/>
      <c r="EM931" s="22"/>
      <c r="EN931" s="22"/>
      <c r="EO931" s="22"/>
      <c r="EP931" s="22"/>
      <c r="EQ931" s="22"/>
      <c r="ER931" s="22"/>
      <c r="ES931" s="22"/>
      <c r="ET931" s="22"/>
      <c r="EU931" s="22"/>
      <c r="EV931" s="22"/>
      <c r="EW931" s="22"/>
      <c r="EX931" s="22"/>
      <c r="EY931" s="22"/>
      <c r="EZ931" s="22"/>
      <c r="FA931" s="22"/>
      <c r="FB931" s="22"/>
      <c r="FC931" s="22"/>
      <c r="FD931" s="22"/>
      <c r="FE931" s="22"/>
      <c r="FF931" s="22"/>
      <c r="FG931" s="126"/>
      <c r="FM931" s="99"/>
    </row>
    <row r="932" spans="2:169" s="12" customFormat="1">
      <c r="B932" s="22"/>
      <c r="E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22"/>
      <c r="CQ932" s="22"/>
      <c r="CR932" s="22"/>
      <c r="CS932" s="22"/>
      <c r="CT932" s="22"/>
      <c r="CU932" s="22"/>
      <c r="CV932" s="22"/>
      <c r="CW932" s="22"/>
      <c r="CX932" s="22"/>
      <c r="CY932" s="22"/>
      <c r="CZ932" s="22"/>
      <c r="DA932" s="22"/>
      <c r="DB932" s="22"/>
      <c r="DC932" s="22"/>
      <c r="DD932" s="22"/>
      <c r="DE932" s="22"/>
      <c r="DF932" s="22"/>
      <c r="DG932" s="22"/>
      <c r="DH932" s="22"/>
      <c r="DI932" s="22"/>
      <c r="DJ932" s="22"/>
      <c r="DK932" s="22"/>
      <c r="DL932" s="22"/>
      <c r="DM932" s="22"/>
      <c r="DN932" s="22"/>
      <c r="DO932" s="22"/>
      <c r="DP932" s="22"/>
      <c r="DQ932" s="22"/>
      <c r="DR932" s="22"/>
      <c r="DS932" s="22"/>
      <c r="DT932" s="22"/>
      <c r="DU932" s="22"/>
      <c r="DV932" s="22"/>
      <c r="DW932" s="22"/>
      <c r="DX932" s="22"/>
      <c r="DY932" s="22"/>
      <c r="DZ932" s="22"/>
      <c r="EA932" s="22"/>
      <c r="EB932" s="22"/>
      <c r="EC932" s="22"/>
      <c r="ED932" s="22"/>
      <c r="EE932" s="22"/>
      <c r="EF932" s="22"/>
      <c r="EG932" s="22"/>
      <c r="EH932" s="22"/>
      <c r="EI932" s="22"/>
      <c r="EJ932" s="22"/>
      <c r="EK932" s="22"/>
      <c r="EL932" s="22"/>
      <c r="EM932" s="22"/>
      <c r="EN932" s="22"/>
      <c r="EO932" s="22"/>
      <c r="EP932" s="22"/>
      <c r="EQ932" s="22"/>
      <c r="ER932" s="22"/>
      <c r="ES932" s="22"/>
      <c r="ET932" s="22"/>
      <c r="EU932" s="22"/>
      <c r="EV932" s="22"/>
      <c r="EW932" s="22"/>
      <c r="EX932" s="22"/>
      <c r="EY932" s="22"/>
      <c r="EZ932" s="22"/>
      <c r="FA932" s="22"/>
      <c r="FB932" s="22"/>
      <c r="FC932" s="22"/>
      <c r="FD932" s="22"/>
      <c r="FE932" s="22"/>
      <c r="FF932" s="22"/>
      <c r="FG932" s="126"/>
      <c r="FM932" s="99"/>
    </row>
    <row r="933" spans="2:169" s="12" customFormat="1">
      <c r="B933" s="22"/>
      <c r="E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22"/>
      <c r="CQ933" s="22"/>
      <c r="CR933" s="22"/>
      <c r="CS933" s="22"/>
      <c r="CT933" s="22"/>
      <c r="CU933" s="22"/>
      <c r="CV933" s="22"/>
      <c r="CW933" s="22"/>
      <c r="CX933" s="22"/>
      <c r="CY933" s="22"/>
      <c r="CZ933" s="22"/>
      <c r="DA933" s="22"/>
      <c r="DB933" s="22"/>
      <c r="DC933" s="22"/>
      <c r="DD933" s="22"/>
      <c r="DE933" s="22"/>
      <c r="DF933" s="22"/>
      <c r="DG933" s="22"/>
      <c r="DH933" s="22"/>
      <c r="DI933" s="22"/>
      <c r="DJ933" s="22"/>
      <c r="DK933" s="22"/>
      <c r="DL933" s="22"/>
      <c r="DM933" s="22"/>
      <c r="DN933" s="22"/>
      <c r="DO933" s="22"/>
      <c r="DP933" s="22"/>
      <c r="DQ933" s="22"/>
      <c r="DR933" s="22"/>
      <c r="DS933" s="22"/>
      <c r="DT933" s="22"/>
      <c r="DU933" s="22"/>
      <c r="DV933" s="22"/>
      <c r="DW933" s="22"/>
      <c r="DX933" s="22"/>
      <c r="DY933" s="22"/>
      <c r="DZ933" s="22"/>
      <c r="EA933" s="22"/>
      <c r="EB933" s="22"/>
      <c r="EC933" s="22"/>
      <c r="ED933" s="22"/>
      <c r="EE933" s="22"/>
      <c r="EF933" s="22"/>
      <c r="EG933" s="22"/>
      <c r="EH933" s="22"/>
      <c r="EI933" s="22"/>
      <c r="EJ933" s="22"/>
      <c r="EK933" s="22"/>
      <c r="EL933" s="22"/>
      <c r="EM933" s="22"/>
      <c r="EN933" s="22"/>
      <c r="EO933" s="22"/>
      <c r="EP933" s="22"/>
      <c r="EQ933" s="22"/>
      <c r="ER933" s="22"/>
      <c r="ES933" s="22"/>
      <c r="ET933" s="22"/>
      <c r="EU933" s="22"/>
      <c r="EV933" s="22"/>
      <c r="EW933" s="22"/>
      <c r="EX933" s="22"/>
      <c r="EY933" s="22"/>
      <c r="EZ933" s="22"/>
      <c r="FA933" s="22"/>
      <c r="FB933" s="22"/>
      <c r="FC933" s="22"/>
      <c r="FD933" s="22"/>
      <c r="FE933" s="22"/>
      <c r="FF933" s="22"/>
      <c r="FG933" s="126"/>
      <c r="FM933" s="99"/>
    </row>
    <row r="934" spans="2:169" s="12" customFormat="1">
      <c r="B934" s="22"/>
      <c r="E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22"/>
      <c r="CQ934" s="22"/>
      <c r="CR934" s="22"/>
      <c r="CS934" s="22"/>
      <c r="CT934" s="22"/>
      <c r="CU934" s="22"/>
      <c r="CV934" s="22"/>
      <c r="CW934" s="22"/>
      <c r="CX934" s="22"/>
      <c r="CY934" s="22"/>
      <c r="CZ934" s="22"/>
      <c r="DA934" s="22"/>
      <c r="DB934" s="22"/>
      <c r="DC934" s="22"/>
      <c r="DD934" s="22"/>
      <c r="DE934" s="22"/>
      <c r="DF934" s="22"/>
      <c r="DG934" s="22"/>
      <c r="DH934" s="22"/>
      <c r="DI934" s="22"/>
      <c r="DJ934" s="22"/>
      <c r="DK934" s="22"/>
      <c r="DL934" s="22"/>
      <c r="DM934" s="22"/>
      <c r="DN934" s="22"/>
      <c r="DO934" s="22"/>
      <c r="DP934" s="22"/>
      <c r="DQ934" s="22"/>
      <c r="DR934" s="22"/>
      <c r="DS934" s="22"/>
      <c r="DT934" s="22"/>
      <c r="DU934" s="22"/>
      <c r="DV934" s="22"/>
      <c r="DW934" s="22"/>
      <c r="DX934" s="22"/>
      <c r="DY934" s="22"/>
      <c r="DZ934" s="22"/>
      <c r="EA934" s="22"/>
      <c r="EB934" s="22"/>
      <c r="EC934" s="22"/>
      <c r="ED934" s="22"/>
      <c r="EE934" s="22"/>
      <c r="EF934" s="22"/>
      <c r="EG934" s="22"/>
      <c r="EH934" s="22"/>
      <c r="EI934" s="22"/>
      <c r="EJ934" s="22"/>
      <c r="EK934" s="22"/>
      <c r="EL934" s="22"/>
      <c r="EM934" s="22"/>
      <c r="EN934" s="22"/>
      <c r="EO934" s="22"/>
      <c r="EP934" s="22"/>
      <c r="EQ934" s="22"/>
      <c r="ER934" s="22"/>
      <c r="ES934" s="22"/>
      <c r="ET934" s="22"/>
      <c r="EU934" s="22"/>
      <c r="EV934" s="22"/>
      <c r="EW934" s="22"/>
      <c r="EX934" s="22"/>
      <c r="EY934" s="22"/>
      <c r="EZ934" s="22"/>
      <c r="FA934" s="22"/>
      <c r="FB934" s="22"/>
      <c r="FC934" s="22"/>
      <c r="FD934" s="22"/>
      <c r="FE934" s="22"/>
      <c r="FF934" s="22"/>
      <c r="FG934" s="126"/>
      <c r="FM934" s="99"/>
    </row>
    <row r="935" spans="2:169" s="12" customFormat="1">
      <c r="B935" s="22"/>
      <c r="E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22"/>
      <c r="CQ935" s="22"/>
      <c r="CR935" s="22"/>
      <c r="CS935" s="22"/>
      <c r="CT935" s="22"/>
      <c r="CU935" s="22"/>
      <c r="CV935" s="22"/>
      <c r="CW935" s="22"/>
      <c r="CX935" s="22"/>
      <c r="CY935" s="22"/>
      <c r="CZ935" s="22"/>
      <c r="DA935" s="22"/>
      <c r="DB935" s="22"/>
      <c r="DC935" s="22"/>
      <c r="DD935" s="22"/>
      <c r="DE935" s="22"/>
      <c r="DF935" s="22"/>
      <c r="DG935" s="22"/>
      <c r="DH935" s="22"/>
      <c r="DI935" s="22"/>
      <c r="DJ935" s="22"/>
      <c r="DK935" s="22"/>
      <c r="DL935" s="22"/>
      <c r="DM935" s="22"/>
      <c r="DN935" s="22"/>
      <c r="DO935" s="22"/>
      <c r="DP935" s="22"/>
      <c r="DQ935" s="22"/>
      <c r="DR935" s="22"/>
      <c r="DS935" s="22"/>
      <c r="DT935" s="22"/>
      <c r="DU935" s="22"/>
      <c r="DV935" s="22"/>
      <c r="DW935" s="22"/>
      <c r="DX935" s="22"/>
      <c r="DY935" s="22"/>
      <c r="DZ935" s="22"/>
      <c r="EA935" s="22"/>
      <c r="EB935" s="22"/>
      <c r="EC935" s="22"/>
      <c r="ED935" s="22"/>
      <c r="EE935" s="22"/>
      <c r="EF935" s="22"/>
      <c r="EG935" s="22"/>
      <c r="EH935" s="22"/>
      <c r="EI935" s="22"/>
      <c r="EJ935" s="22"/>
      <c r="EK935" s="22"/>
      <c r="EL935" s="22"/>
      <c r="EM935" s="22"/>
      <c r="EN935" s="22"/>
      <c r="EO935" s="22"/>
      <c r="EP935" s="22"/>
      <c r="EQ935" s="22"/>
      <c r="ER935" s="22"/>
      <c r="ES935" s="22"/>
      <c r="ET935" s="22"/>
      <c r="EU935" s="22"/>
      <c r="EV935" s="22"/>
      <c r="EW935" s="22"/>
      <c r="EX935" s="22"/>
      <c r="EY935" s="22"/>
      <c r="EZ935" s="22"/>
      <c r="FA935" s="22"/>
      <c r="FB935" s="22"/>
      <c r="FC935" s="22"/>
      <c r="FD935" s="22"/>
      <c r="FE935" s="22"/>
      <c r="FF935" s="22"/>
      <c r="FG935" s="126"/>
      <c r="FM935" s="99"/>
    </row>
    <row r="936" spans="2:169" s="12" customFormat="1">
      <c r="B936" s="22"/>
      <c r="E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22"/>
      <c r="CQ936" s="22"/>
      <c r="CR936" s="22"/>
      <c r="CS936" s="22"/>
      <c r="CT936" s="22"/>
      <c r="CU936" s="22"/>
      <c r="CV936" s="22"/>
      <c r="CW936" s="22"/>
      <c r="CX936" s="22"/>
      <c r="CY936" s="22"/>
      <c r="CZ936" s="22"/>
      <c r="DA936" s="22"/>
      <c r="DB936" s="22"/>
      <c r="DC936" s="22"/>
      <c r="DD936" s="22"/>
      <c r="DE936" s="22"/>
      <c r="DF936" s="22"/>
      <c r="DG936" s="22"/>
      <c r="DH936" s="22"/>
      <c r="DI936" s="22"/>
      <c r="DJ936" s="22"/>
      <c r="DK936" s="22"/>
      <c r="DL936" s="22"/>
      <c r="DM936" s="22"/>
      <c r="DN936" s="22"/>
      <c r="DO936" s="22"/>
      <c r="DP936" s="22"/>
      <c r="DQ936" s="22"/>
      <c r="DR936" s="22"/>
      <c r="DS936" s="22"/>
      <c r="DT936" s="22"/>
      <c r="DU936" s="22"/>
      <c r="DV936" s="22"/>
      <c r="DW936" s="22"/>
      <c r="DX936" s="22"/>
      <c r="DY936" s="22"/>
      <c r="DZ936" s="22"/>
      <c r="EA936" s="22"/>
      <c r="EB936" s="22"/>
      <c r="EC936" s="22"/>
      <c r="ED936" s="22"/>
      <c r="EE936" s="22"/>
      <c r="EF936" s="22"/>
      <c r="EG936" s="22"/>
      <c r="EH936" s="22"/>
      <c r="EI936" s="22"/>
      <c r="EJ936" s="22"/>
      <c r="EK936" s="22"/>
      <c r="EL936" s="22"/>
      <c r="EM936" s="22"/>
      <c r="EN936" s="22"/>
      <c r="EO936" s="22"/>
      <c r="EP936" s="22"/>
      <c r="EQ936" s="22"/>
      <c r="ER936" s="22"/>
      <c r="ES936" s="22"/>
      <c r="ET936" s="22"/>
      <c r="EU936" s="22"/>
      <c r="EV936" s="22"/>
      <c r="EW936" s="22"/>
      <c r="EX936" s="22"/>
      <c r="EY936" s="22"/>
      <c r="EZ936" s="22"/>
      <c r="FA936" s="22"/>
      <c r="FB936" s="22"/>
      <c r="FC936" s="22"/>
      <c r="FD936" s="22"/>
      <c r="FE936" s="22"/>
      <c r="FF936" s="22"/>
      <c r="FG936" s="126"/>
      <c r="FM936" s="99"/>
    </row>
    <row r="937" spans="2:169" s="12" customFormat="1">
      <c r="B937" s="22"/>
      <c r="E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22"/>
      <c r="CQ937" s="22"/>
      <c r="CR937" s="22"/>
      <c r="CS937" s="22"/>
      <c r="CT937" s="22"/>
      <c r="CU937" s="22"/>
      <c r="CV937" s="22"/>
      <c r="CW937" s="22"/>
      <c r="CX937" s="22"/>
      <c r="CY937" s="22"/>
      <c r="CZ937" s="22"/>
      <c r="DA937" s="22"/>
      <c r="DB937" s="22"/>
      <c r="DC937" s="22"/>
      <c r="DD937" s="22"/>
      <c r="DE937" s="22"/>
      <c r="DF937" s="22"/>
      <c r="DG937" s="22"/>
      <c r="DH937" s="22"/>
      <c r="DI937" s="22"/>
      <c r="DJ937" s="22"/>
      <c r="DK937" s="22"/>
      <c r="DL937" s="22"/>
      <c r="DM937" s="22"/>
      <c r="DN937" s="22"/>
      <c r="DO937" s="22"/>
      <c r="DP937" s="22"/>
      <c r="DQ937" s="22"/>
      <c r="DR937" s="22"/>
      <c r="DS937" s="22"/>
      <c r="DT937" s="22"/>
      <c r="DU937" s="22"/>
      <c r="DV937" s="22"/>
      <c r="DW937" s="22"/>
      <c r="DX937" s="22"/>
      <c r="DY937" s="22"/>
      <c r="DZ937" s="22"/>
      <c r="EA937" s="22"/>
      <c r="EB937" s="22"/>
      <c r="EC937" s="22"/>
      <c r="ED937" s="22"/>
      <c r="EE937" s="22"/>
      <c r="EF937" s="22"/>
      <c r="EG937" s="22"/>
      <c r="EH937" s="22"/>
      <c r="EI937" s="22"/>
      <c r="EJ937" s="22"/>
      <c r="EK937" s="22"/>
      <c r="EL937" s="22"/>
      <c r="EM937" s="22"/>
      <c r="EN937" s="22"/>
      <c r="EO937" s="22"/>
      <c r="EP937" s="22"/>
      <c r="EQ937" s="22"/>
      <c r="ER937" s="22"/>
      <c r="ES937" s="22"/>
      <c r="ET937" s="22"/>
      <c r="EU937" s="22"/>
      <c r="EV937" s="22"/>
      <c r="EW937" s="22"/>
      <c r="EX937" s="22"/>
      <c r="EY937" s="22"/>
      <c r="EZ937" s="22"/>
      <c r="FA937" s="22"/>
      <c r="FB937" s="22"/>
      <c r="FC937" s="22"/>
      <c r="FD937" s="22"/>
      <c r="FE937" s="22"/>
      <c r="FF937" s="22"/>
      <c r="FG937" s="126"/>
      <c r="FM937" s="99"/>
    </row>
    <row r="938" spans="2:169" s="12" customFormat="1">
      <c r="B938" s="22"/>
      <c r="E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22"/>
      <c r="CQ938" s="22"/>
      <c r="CR938" s="22"/>
      <c r="CS938" s="22"/>
      <c r="CT938" s="22"/>
      <c r="CU938" s="22"/>
      <c r="CV938" s="22"/>
      <c r="CW938" s="22"/>
      <c r="CX938" s="22"/>
      <c r="CY938" s="22"/>
      <c r="CZ938" s="22"/>
      <c r="DA938" s="22"/>
      <c r="DB938" s="22"/>
      <c r="DC938" s="22"/>
      <c r="DD938" s="22"/>
      <c r="DE938" s="22"/>
      <c r="DF938" s="22"/>
      <c r="DG938" s="22"/>
      <c r="DH938" s="22"/>
      <c r="DI938" s="22"/>
      <c r="DJ938" s="22"/>
      <c r="DK938" s="22"/>
      <c r="DL938" s="22"/>
      <c r="DM938" s="22"/>
      <c r="DN938" s="22"/>
      <c r="DO938" s="22"/>
      <c r="DP938" s="22"/>
      <c r="DQ938" s="22"/>
      <c r="DR938" s="22"/>
      <c r="DS938" s="22"/>
      <c r="DT938" s="22"/>
      <c r="DU938" s="22"/>
      <c r="DV938" s="22"/>
      <c r="DW938" s="22"/>
      <c r="DX938" s="22"/>
      <c r="DY938" s="22"/>
      <c r="DZ938" s="22"/>
      <c r="EA938" s="22"/>
      <c r="EB938" s="22"/>
      <c r="EC938" s="22"/>
      <c r="ED938" s="22"/>
      <c r="EE938" s="22"/>
      <c r="EF938" s="22"/>
      <c r="EG938" s="22"/>
      <c r="EH938" s="22"/>
      <c r="EI938" s="22"/>
      <c r="EJ938" s="22"/>
      <c r="EK938" s="22"/>
      <c r="EL938" s="22"/>
      <c r="EM938" s="22"/>
      <c r="EN938" s="22"/>
      <c r="EO938" s="22"/>
      <c r="EP938" s="22"/>
      <c r="EQ938" s="22"/>
      <c r="ER938" s="22"/>
      <c r="ES938" s="22"/>
      <c r="ET938" s="22"/>
      <c r="EU938" s="22"/>
      <c r="EV938" s="22"/>
      <c r="EW938" s="22"/>
      <c r="EX938" s="22"/>
      <c r="EY938" s="22"/>
      <c r="EZ938" s="22"/>
      <c r="FA938" s="22"/>
      <c r="FB938" s="22"/>
      <c r="FC938" s="22"/>
      <c r="FD938" s="22"/>
      <c r="FE938" s="22"/>
      <c r="FF938" s="22"/>
      <c r="FG938" s="126"/>
      <c r="FM938" s="99"/>
    </row>
    <row r="939" spans="2:169" s="12" customFormat="1">
      <c r="B939" s="22"/>
      <c r="E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22"/>
      <c r="CQ939" s="22"/>
      <c r="CR939" s="22"/>
      <c r="CS939" s="22"/>
      <c r="CT939" s="22"/>
      <c r="CU939" s="22"/>
      <c r="CV939" s="22"/>
      <c r="CW939" s="22"/>
      <c r="CX939" s="22"/>
      <c r="CY939" s="22"/>
      <c r="CZ939" s="22"/>
      <c r="DA939" s="22"/>
      <c r="DB939" s="22"/>
      <c r="DC939" s="22"/>
      <c r="DD939" s="22"/>
      <c r="DE939" s="22"/>
      <c r="DF939" s="22"/>
      <c r="DG939" s="22"/>
      <c r="DH939" s="22"/>
      <c r="DI939" s="22"/>
      <c r="DJ939" s="22"/>
      <c r="DK939" s="22"/>
      <c r="DL939" s="22"/>
      <c r="DM939" s="22"/>
      <c r="DN939" s="22"/>
      <c r="DO939" s="22"/>
      <c r="DP939" s="22"/>
      <c r="DQ939" s="22"/>
      <c r="DR939" s="22"/>
      <c r="DS939" s="22"/>
      <c r="DT939" s="22"/>
      <c r="DU939" s="22"/>
      <c r="DV939" s="22"/>
      <c r="DW939" s="22"/>
      <c r="DX939" s="22"/>
      <c r="DY939" s="22"/>
      <c r="DZ939" s="22"/>
      <c r="EA939" s="22"/>
      <c r="EB939" s="22"/>
      <c r="EC939" s="22"/>
      <c r="ED939" s="22"/>
      <c r="EE939" s="22"/>
      <c r="EF939" s="22"/>
      <c r="EG939" s="22"/>
      <c r="EH939" s="22"/>
      <c r="EI939" s="22"/>
      <c r="EJ939" s="22"/>
      <c r="EK939" s="22"/>
      <c r="EL939" s="22"/>
      <c r="EM939" s="22"/>
      <c r="EN939" s="22"/>
      <c r="EO939" s="22"/>
      <c r="EP939" s="22"/>
      <c r="EQ939" s="22"/>
      <c r="ER939" s="22"/>
      <c r="ES939" s="22"/>
      <c r="ET939" s="22"/>
      <c r="EU939" s="22"/>
      <c r="EV939" s="22"/>
      <c r="EW939" s="22"/>
      <c r="EX939" s="22"/>
      <c r="EY939" s="22"/>
      <c r="EZ939" s="22"/>
      <c r="FA939" s="22"/>
      <c r="FB939" s="22"/>
      <c r="FC939" s="22"/>
      <c r="FD939" s="22"/>
      <c r="FE939" s="22"/>
      <c r="FF939" s="22"/>
      <c r="FG939" s="126"/>
      <c r="FM939" s="99"/>
    </row>
    <row r="940" spans="2:169" s="12" customFormat="1">
      <c r="B940" s="22"/>
      <c r="E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22"/>
      <c r="CQ940" s="22"/>
      <c r="CR940" s="22"/>
      <c r="CS940" s="22"/>
      <c r="CT940" s="22"/>
      <c r="CU940" s="22"/>
      <c r="CV940" s="22"/>
      <c r="CW940" s="22"/>
      <c r="CX940" s="22"/>
      <c r="CY940" s="22"/>
      <c r="CZ940" s="22"/>
      <c r="DA940" s="22"/>
      <c r="DB940" s="22"/>
      <c r="DC940" s="22"/>
      <c r="DD940" s="22"/>
      <c r="DE940" s="22"/>
      <c r="DF940" s="22"/>
      <c r="DG940" s="22"/>
      <c r="DH940" s="22"/>
      <c r="DI940" s="22"/>
      <c r="DJ940" s="22"/>
      <c r="DK940" s="22"/>
      <c r="DL940" s="22"/>
      <c r="DM940" s="22"/>
      <c r="DN940" s="22"/>
      <c r="DO940" s="22"/>
      <c r="DP940" s="22"/>
      <c r="DQ940" s="22"/>
      <c r="DR940" s="22"/>
      <c r="DS940" s="22"/>
      <c r="DT940" s="22"/>
      <c r="DU940" s="22"/>
      <c r="DV940" s="22"/>
      <c r="DW940" s="22"/>
      <c r="DX940" s="22"/>
      <c r="DY940" s="22"/>
      <c r="DZ940" s="22"/>
      <c r="EA940" s="22"/>
      <c r="EB940" s="22"/>
      <c r="EC940" s="22"/>
      <c r="ED940" s="22"/>
      <c r="EE940" s="22"/>
      <c r="EF940" s="22"/>
      <c r="EG940" s="22"/>
      <c r="EH940" s="22"/>
      <c r="EI940" s="22"/>
      <c r="EJ940" s="22"/>
      <c r="EK940" s="22"/>
      <c r="EL940" s="22"/>
      <c r="EM940" s="22"/>
      <c r="EN940" s="22"/>
      <c r="EO940" s="22"/>
      <c r="EP940" s="22"/>
      <c r="EQ940" s="22"/>
      <c r="ER940" s="22"/>
      <c r="ES940" s="22"/>
      <c r="ET940" s="22"/>
      <c r="EU940" s="22"/>
      <c r="EV940" s="22"/>
      <c r="EW940" s="22"/>
      <c r="EX940" s="22"/>
      <c r="EY940" s="22"/>
      <c r="EZ940" s="22"/>
      <c r="FA940" s="22"/>
      <c r="FB940" s="22"/>
      <c r="FC940" s="22"/>
      <c r="FD940" s="22"/>
      <c r="FE940" s="22"/>
      <c r="FF940" s="22"/>
      <c r="FG940" s="126"/>
      <c r="FM940" s="99"/>
    </row>
    <row r="941" spans="2:169" s="12" customFormat="1">
      <c r="B941" s="22"/>
      <c r="E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22"/>
      <c r="CQ941" s="22"/>
      <c r="CR941" s="22"/>
      <c r="CS941" s="22"/>
      <c r="CT941" s="22"/>
      <c r="CU941" s="22"/>
      <c r="CV941" s="22"/>
      <c r="CW941" s="22"/>
      <c r="CX941" s="22"/>
      <c r="CY941" s="22"/>
      <c r="CZ941" s="22"/>
      <c r="DA941" s="22"/>
      <c r="DB941" s="22"/>
      <c r="DC941" s="22"/>
      <c r="DD941" s="22"/>
      <c r="DE941" s="22"/>
      <c r="DF941" s="22"/>
      <c r="DG941" s="22"/>
      <c r="DH941" s="22"/>
      <c r="DI941" s="22"/>
      <c r="DJ941" s="22"/>
      <c r="DK941" s="22"/>
      <c r="DL941" s="22"/>
      <c r="DM941" s="22"/>
      <c r="DN941" s="22"/>
      <c r="DO941" s="22"/>
      <c r="DP941" s="22"/>
      <c r="DQ941" s="22"/>
      <c r="DR941" s="22"/>
      <c r="DS941" s="22"/>
      <c r="DT941" s="22"/>
      <c r="DU941" s="22"/>
      <c r="DV941" s="22"/>
      <c r="DW941" s="22"/>
      <c r="DX941" s="22"/>
      <c r="DY941" s="22"/>
      <c r="DZ941" s="22"/>
      <c r="EA941" s="22"/>
      <c r="EB941" s="22"/>
      <c r="EC941" s="22"/>
      <c r="ED941" s="22"/>
      <c r="EE941" s="22"/>
      <c r="EF941" s="22"/>
      <c r="EG941" s="22"/>
      <c r="EH941" s="22"/>
      <c r="EI941" s="22"/>
      <c r="EJ941" s="22"/>
      <c r="EK941" s="22"/>
      <c r="EL941" s="22"/>
      <c r="EM941" s="22"/>
      <c r="EN941" s="22"/>
      <c r="EO941" s="22"/>
      <c r="EP941" s="22"/>
      <c r="EQ941" s="22"/>
      <c r="ER941" s="22"/>
      <c r="ES941" s="22"/>
      <c r="ET941" s="22"/>
      <c r="EU941" s="22"/>
      <c r="EV941" s="22"/>
      <c r="EW941" s="22"/>
      <c r="EX941" s="22"/>
      <c r="EY941" s="22"/>
      <c r="EZ941" s="22"/>
      <c r="FA941" s="22"/>
      <c r="FB941" s="22"/>
      <c r="FC941" s="22"/>
      <c r="FD941" s="22"/>
      <c r="FE941" s="22"/>
      <c r="FF941" s="22"/>
      <c r="FG941" s="126"/>
      <c r="FM941" s="99"/>
    </row>
    <row r="942" spans="2:169" s="12" customFormat="1">
      <c r="B942" s="22"/>
      <c r="E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22"/>
      <c r="CQ942" s="22"/>
      <c r="CR942" s="22"/>
      <c r="CS942" s="22"/>
      <c r="CT942" s="22"/>
      <c r="CU942" s="22"/>
      <c r="CV942" s="22"/>
      <c r="CW942" s="22"/>
      <c r="CX942" s="22"/>
      <c r="CY942" s="22"/>
      <c r="CZ942" s="22"/>
      <c r="DA942" s="22"/>
      <c r="DB942" s="22"/>
      <c r="DC942" s="22"/>
      <c r="DD942" s="22"/>
      <c r="DE942" s="22"/>
      <c r="DF942" s="22"/>
      <c r="DG942" s="22"/>
      <c r="DH942" s="22"/>
      <c r="DI942" s="22"/>
      <c r="DJ942" s="22"/>
      <c r="DK942" s="22"/>
      <c r="DL942" s="22"/>
      <c r="DM942" s="22"/>
      <c r="DN942" s="22"/>
      <c r="DO942" s="22"/>
      <c r="DP942" s="22"/>
      <c r="DQ942" s="22"/>
      <c r="DR942" s="22"/>
      <c r="DS942" s="22"/>
      <c r="DT942" s="22"/>
      <c r="DU942" s="22"/>
      <c r="DV942" s="22"/>
      <c r="DW942" s="22"/>
      <c r="DX942" s="22"/>
      <c r="DY942" s="22"/>
      <c r="DZ942" s="22"/>
      <c r="EA942" s="22"/>
      <c r="EB942" s="22"/>
      <c r="EC942" s="22"/>
      <c r="ED942" s="22"/>
      <c r="EE942" s="22"/>
      <c r="EF942" s="22"/>
      <c r="EG942" s="22"/>
      <c r="EH942" s="22"/>
      <c r="EI942" s="22"/>
      <c r="EJ942" s="22"/>
      <c r="EK942" s="22"/>
      <c r="EL942" s="22"/>
      <c r="EM942" s="22"/>
      <c r="EN942" s="22"/>
      <c r="EO942" s="22"/>
      <c r="EP942" s="22"/>
      <c r="EQ942" s="22"/>
      <c r="ER942" s="22"/>
      <c r="ES942" s="22"/>
      <c r="ET942" s="22"/>
      <c r="EU942" s="22"/>
      <c r="EV942" s="22"/>
      <c r="EW942" s="22"/>
      <c r="EX942" s="22"/>
      <c r="EY942" s="22"/>
      <c r="EZ942" s="22"/>
      <c r="FA942" s="22"/>
      <c r="FB942" s="22"/>
      <c r="FC942" s="22"/>
      <c r="FD942" s="22"/>
      <c r="FE942" s="22"/>
      <c r="FF942" s="22"/>
      <c r="FG942" s="126"/>
      <c r="FM942" s="99"/>
    </row>
    <row r="943" spans="2:169" s="12" customFormat="1">
      <c r="B943" s="22"/>
      <c r="E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22"/>
      <c r="CQ943" s="22"/>
      <c r="CR943" s="22"/>
      <c r="CS943" s="22"/>
      <c r="CT943" s="22"/>
      <c r="CU943" s="22"/>
      <c r="CV943" s="22"/>
      <c r="CW943" s="22"/>
      <c r="CX943" s="22"/>
      <c r="CY943" s="22"/>
      <c r="CZ943" s="22"/>
      <c r="DA943" s="22"/>
      <c r="DB943" s="22"/>
      <c r="DC943" s="22"/>
      <c r="DD943" s="22"/>
      <c r="DE943" s="22"/>
      <c r="DF943" s="22"/>
      <c r="DG943" s="22"/>
      <c r="DH943" s="22"/>
      <c r="DI943" s="22"/>
      <c r="DJ943" s="22"/>
      <c r="DK943" s="22"/>
      <c r="DL943" s="22"/>
      <c r="DM943" s="22"/>
      <c r="DN943" s="22"/>
      <c r="DO943" s="22"/>
      <c r="DP943" s="22"/>
      <c r="DQ943" s="22"/>
      <c r="DR943" s="22"/>
      <c r="DS943" s="22"/>
      <c r="DT943" s="22"/>
      <c r="DU943" s="22"/>
      <c r="DV943" s="22"/>
      <c r="DW943" s="22"/>
      <c r="DX943" s="22"/>
      <c r="DY943" s="22"/>
      <c r="DZ943" s="22"/>
      <c r="EA943" s="22"/>
      <c r="EB943" s="22"/>
      <c r="EC943" s="22"/>
      <c r="ED943" s="22"/>
      <c r="EE943" s="22"/>
      <c r="EF943" s="22"/>
      <c r="EG943" s="22"/>
      <c r="EH943" s="22"/>
      <c r="EI943" s="22"/>
      <c r="EJ943" s="22"/>
      <c r="EK943" s="22"/>
      <c r="EL943" s="22"/>
      <c r="EM943" s="22"/>
      <c r="EN943" s="22"/>
      <c r="EO943" s="22"/>
      <c r="EP943" s="22"/>
      <c r="EQ943" s="22"/>
      <c r="ER943" s="22"/>
      <c r="ES943" s="22"/>
      <c r="ET943" s="22"/>
      <c r="EU943" s="22"/>
      <c r="EV943" s="22"/>
      <c r="EW943" s="22"/>
      <c r="EX943" s="22"/>
      <c r="EY943" s="22"/>
      <c r="EZ943" s="22"/>
      <c r="FA943" s="22"/>
      <c r="FB943" s="22"/>
      <c r="FC943" s="22"/>
      <c r="FD943" s="22"/>
      <c r="FE943" s="22"/>
      <c r="FF943" s="22"/>
      <c r="FG943" s="126"/>
      <c r="FM943" s="99"/>
    </row>
    <row r="944" spans="2:169" s="12" customFormat="1">
      <c r="B944" s="22"/>
      <c r="E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22"/>
      <c r="CQ944" s="22"/>
      <c r="CR944" s="22"/>
      <c r="CS944" s="22"/>
      <c r="CT944" s="22"/>
      <c r="CU944" s="22"/>
      <c r="CV944" s="22"/>
      <c r="CW944" s="22"/>
      <c r="CX944" s="22"/>
      <c r="CY944" s="22"/>
      <c r="CZ944" s="22"/>
      <c r="DA944" s="22"/>
      <c r="DB944" s="22"/>
      <c r="DC944" s="22"/>
      <c r="DD944" s="22"/>
      <c r="DE944" s="22"/>
      <c r="DF944" s="22"/>
      <c r="DG944" s="22"/>
      <c r="DH944" s="22"/>
      <c r="DI944" s="22"/>
      <c r="DJ944" s="22"/>
      <c r="DK944" s="22"/>
      <c r="DL944" s="22"/>
      <c r="DM944" s="22"/>
      <c r="DN944" s="22"/>
      <c r="DO944" s="22"/>
      <c r="DP944" s="22"/>
      <c r="DQ944" s="22"/>
      <c r="DR944" s="22"/>
      <c r="DS944" s="22"/>
      <c r="DT944" s="22"/>
      <c r="DU944" s="22"/>
      <c r="DV944" s="22"/>
      <c r="DW944" s="22"/>
      <c r="DX944" s="22"/>
      <c r="DY944" s="22"/>
      <c r="DZ944" s="22"/>
      <c r="EA944" s="22"/>
      <c r="EB944" s="22"/>
      <c r="EC944" s="22"/>
      <c r="ED944" s="22"/>
      <c r="EE944" s="22"/>
      <c r="EF944" s="22"/>
      <c r="EG944" s="22"/>
      <c r="EH944" s="22"/>
      <c r="EI944" s="22"/>
      <c r="EJ944" s="22"/>
      <c r="EK944" s="22"/>
      <c r="EL944" s="22"/>
      <c r="EM944" s="22"/>
      <c r="EN944" s="22"/>
      <c r="EO944" s="22"/>
      <c r="EP944" s="22"/>
      <c r="EQ944" s="22"/>
      <c r="ER944" s="22"/>
      <c r="ES944" s="22"/>
      <c r="ET944" s="22"/>
      <c r="EU944" s="22"/>
      <c r="EV944" s="22"/>
      <c r="EW944" s="22"/>
      <c r="EX944" s="22"/>
      <c r="EY944" s="22"/>
      <c r="EZ944" s="22"/>
      <c r="FA944" s="22"/>
      <c r="FB944" s="22"/>
      <c r="FC944" s="22"/>
      <c r="FD944" s="22"/>
      <c r="FE944" s="22"/>
      <c r="FF944" s="22"/>
      <c r="FG944" s="126"/>
      <c r="FM944" s="99"/>
    </row>
    <row r="945" spans="2:169" s="12" customFormat="1">
      <c r="B945" s="22"/>
      <c r="E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22"/>
      <c r="CQ945" s="22"/>
      <c r="CR945" s="22"/>
      <c r="CS945" s="22"/>
      <c r="CT945" s="22"/>
      <c r="CU945" s="22"/>
      <c r="CV945" s="22"/>
      <c r="CW945" s="22"/>
      <c r="CX945" s="22"/>
      <c r="CY945" s="22"/>
      <c r="CZ945" s="22"/>
      <c r="DA945" s="22"/>
      <c r="DB945" s="22"/>
      <c r="DC945" s="22"/>
      <c r="DD945" s="22"/>
      <c r="DE945" s="22"/>
      <c r="DF945" s="22"/>
      <c r="DG945" s="22"/>
      <c r="DH945" s="22"/>
      <c r="DI945" s="22"/>
      <c r="DJ945" s="22"/>
      <c r="DK945" s="22"/>
      <c r="DL945" s="22"/>
      <c r="DM945" s="22"/>
      <c r="DN945" s="22"/>
      <c r="DO945" s="22"/>
      <c r="DP945" s="22"/>
      <c r="DQ945" s="22"/>
      <c r="DR945" s="22"/>
      <c r="DS945" s="22"/>
      <c r="DT945" s="22"/>
      <c r="DU945" s="22"/>
      <c r="DV945" s="22"/>
      <c r="DW945" s="22"/>
      <c r="DX945" s="22"/>
      <c r="DY945" s="22"/>
      <c r="DZ945" s="22"/>
      <c r="EA945" s="22"/>
      <c r="EB945" s="22"/>
      <c r="EC945" s="22"/>
      <c r="ED945" s="22"/>
      <c r="EE945" s="22"/>
      <c r="EF945" s="22"/>
      <c r="EG945" s="22"/>
      <c r="EH945" s="22"/>
      <c r="EI945" s="22"/>
      <c r="EJ945" s="22"/>
      <c r="EK945" s="22"/>
      <c r="EL945" s="22"/>
      <c r="EM945" s="22"/>
      <c r="EN945" s="22"/>
      <c r="EO945" s="22"/>
      <c r="EP945" s="22"/>
      <c r="EQ945" s="22"/>
      <c r="ER945" s="22"/>
      <c r="ES945" s="22"/>
      <c r="ET945" s="22"/>
      <c r="EU945" s="22"/>
      <c r="EV945" s="22"/>
      <c r="EW945" s="22"/>
      <c r="EX945" s="22"/>
      <c r="EY945" s="22"/>
      <c r="EZ945" s="22"/>
      <c r="FA945" s="22"/>
      <c r="FB945" s="22"/>
      <c r="FC945" s="22"/>
      <c r="FD945" s="22"/>
      <c r="FE945" s="22"/>
      <c r="FF945" s="22"/>
      <c r="FG945" s="126"/>
      <c r="FM945" s="99"/>
    </row>
    <row r="946" spans="2:169" s="12" customFormat="1">
      <c r="B946" s="22"/>
      <c r="E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22"/>
      <c r="CQ946" s="22"/>
      <c r="CR946" s="22"/>
      <c r="CS946" s="22"/>
      <c r="CT946" s="22"/>
      <c r="CU946" s="22"/>
      <c r="CV946" s="22"/>
      <c r="CW946" s="22"/>
      <c r="CX946" s="22"/>
      <c r="CY946" s="22"/>
      <c r="CZ946" s="22"/>
      <c r="DA946" s="22"/>
      <c r="DB946" s="22"/>
      <c r="DC946" s="22"/>
      <c r="DD946" s="22"/>
      <c r="DE946" s="22"/>
      <c r="DF946" s="22"/>
      <c r="DG946" s="22"/>
      <c r="DH946" s="22"/>
      <c r="DI946" s="22"/>
      <c r="DJ946" s="22"/>
      <c r="DK946" s="22"/>
      <c r="DL946" s="22"/>
      <c r="DM946" s="22"/>
      <c r="DN946" s="22"/>
      <c r="DO946" s="22"/>
      <c r="DP946" s="22"/>
      <c r="DQ946" s="22"/>
      <c r="DR946" s="22"/>
      <c r="DS946" s="22"/>
      <c r="DT946" s="22"/>
      <c r="DU946" s="22"/>
      <c r="DV946" s="22"/>
      <c r="DW946" s="22"/>
      <c r="DX946" s="22"/>
      <c r="DY946" s="22"/>
      <c r="DZ946" s="22"/>
      <c r="EA946" s="22"/>
      <c r="EB946" s="22"/>
      <c r="EC946" s="22"/>
      <c r="ED946" s="22"/>
      <c r="EE946" s="22"/>
      <c r="EF946" s="22"/>
      <c r="EG946" s="22"/>
      <c r="EH946" s="22"/>
      <c r="EI946" s="22"/>
      <c r="EJ946" s="22"/>
      <c r="EK946" s="22"/>
      <c r="EL946" s="22"/>
      <c r="EM946" s="22"/>
      <c r="EN946" s="22"/>
      <c r="EO946" s="22"/>
      <c r="EP946" s="22"/>
      <c r="EQ946" s="22"/>
      <c r="ER946" s="22"/>
      <c r="ES946" s="22"/>
      <c r="ET946" s="22"/>
      <c r="EU946" s="22"/>
      <c r="EV946" s="22"/>
      <c r="EW946" s="22"/>
      <c r="EX946" s="22"/>
      <c r="EY946" s="22"/>
      <c r="EZ946" s="22"/>
      <c r="FA946" s="22"/>
      <c r="FB946" s="22"/>
      <c r="FC946" s="22"/>
      <c r="FD946" s="22"/>
      <c r="FE946" s="22"/>
      <c r="FF946" s="22"/>
      <c r="FG946" s="126"/>
      <c r="FM946" s="99"/>
    </row>
    <row r="947" spans="2:169" s="12" customFormat="1">
      <c r="B947" s="22"/>
      <c r="E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22"/>
      <c r="CQ947" s="22"/>
      <c r="CR947" s="22"/>
      <c r="CS947" s="22"/>
      <c r="CT947" s="22"/>
      <c r="CU947" s="22"/>
      <c r="CV947" s="22"/>
      <c r="CW947" s="22"/>
      <c r="CX947" s="22"/>
      <c r="CY947" s="22"/>
      <c r="CZ947" s="22"/>
      <c r="DA947" s="22"/>
      <c r="DB947" s="22"/>
      <c r="DC947" s="22"/>
      <c r="DD947" s="22"/>
      <c r="DE947" s="22"/>
      <c r="DF947" s="22"/>
      <c r="DG947" s="22"/>
      <c r="DH947" s="22"/>
      <c r="DI947" s="22"/>
      <c r="DJ947" s="22"/>
      <c r="DK947" s="22"/>
      <c r="DL947" s="22"/>
      <c r="DM947" s="22"/>
      <c r="DN947" s="22"/>
      <c r="DO947" s="22"/>
      <c r="DP947" s="22"/>
      <c r="DQ947" s="22"/>
      <c r="DR947" s="22"/>
      <c r="DS947" s="22"/>
      <c r="DT947" s="22"/>
      <c r="DU947" s="22"/>
      <c r="DV947" s="22"/>
      <c r="DW947" s="22"/>
      <c r="DX947" s="22"/>
      <c r="DY947" s="22"/>
      <c r="DZ947" s="22"/>
      <c r="EA947" s="22"/>
      <c r="EB947" s="22"/>
      <c r="EC947" s="22"/>
      <c r="ED947" s="22"/>
      <c r="EE947" s="22"/>
      <c r="EF947" s="22"/>
      <c r="EG947" s="22"/>
      <c r="EH947" s="22"/>
      <c r="EI947" s="22"/>
      <c r="EJ947" s="22"/>
      <c r="EK947" s="22"/>
      <c r="EL947" s="22"/>
      <c r="EM947" s="22"/>
      <c r="EN947" s="22"/>
      <c r="EO947" s="22"/>
      <c r="EP947" s="22"/>
      <c r="EQ947" s="22"/>
      <c r="ER947" s="22"/>
      <c r="ES947" s="22"/>
      <c r="ET947" s="22"/>
      <c r="EU947" s="22"/>
      <c r="EV947" s="22"/>
      <c r="EW947" s="22"/>
      <c r="EX947" s="22"/>
      <c r="EY947" s="22"/>
      <c r="EZ947" s="22"/>
      <c r="FA947" s="22"/>
      <c r="FB947" s="22"/>
      <c r="FC947" s="22"/>
      <c r="FD947" s="22"/>
      <c r="FE947" s="22"/>
      <c r="FF947" s="22"/>
      <c r="FG947" s="126"/>
      <c r="FM947" s="99"/>
    </row>
    <row r="948" spans="2:169" s="12" customFormat="1">
      <c r="B948" s="22"/>
      <c r="E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22"/>
      <c r="CQ948" s="22"/>
      <c r="CR948" s="22"/>
      <c r="CS948" s="22"/>
      <c r="CT948" s="22"/>
      <c r="CU948" s="22"/>
      <c r="CV948" s="22"/>
      <c r="CW948" s="22"/>
      <c r="CX948" s="22"/>
      <c r="CY948" s="22"/>
      <c r="CZ948" s="22"/>
      <c r="DA948" s="22"/>
      <c r="DB948" s="22"/>
      <c r="DC948" s="22"/>
      <c r="DD948" s="22"/>
      <c r="DE948" s="22"/>
      <c r="DF948" s="22"/>
      <c r="DG948" s="22"/>
      <c r="DH948" s="22"/>
      <c r="DI948" s="22"/>
      <c r="DJ948" s="22"/>
      <c r="DK948" s="22"/>
      <c r="DL948" s="22"/>
      <c r="DM948" s="22"/>
      <c r="DN948" s="22"/>
      <c r="DO948" s="22"/>
      <c r="DP948" s="22"/>
      <c r="DQ948" s="22"/>
      <c r="DR948" s="22"/>
      <c r="DS948" s="22"/>
      <c r="DT948" s="22"/>
      <c r="DU948" s="22"/>
      <c r="DV948" s="22"/>
      <c r="DW948" s="22"/>
      <c r="DX948" s="22"/>
      <c r="DY948" s="22"/>
      <c r="DZ948" s="22"/>
      <c r="EA948" s="22"/>
      <c r="EB948" s="22"/>
      <c r="EC948" s="22"/>
      <c r="ED948" s="22"/>
      <c r="EE948" s="22"/>
      <c r="EF948" s="22"/>
      <c r="EG948" s="22"/>
      <c r="EH948" s="22"/>
      <c r="EI948" s="22"/>
      <c r="EJ948" s="22"/>
      <c r="EK948" s="22"/>
      <c r="EL948" s="22"/>
      <c r="EM948" s="22"/>
      <c r="EN948" s="22"/>
      <c r="EO948" s="22"/>
      <c r="EP948" s="22"/>
      <c r="EQ948" s="22"/>
      <c r="ER948" s="22"/>
      <c r="ES948" s="22"/>
      <c r="ET948" s="22"/>
      <c r="EU948" s="22"/>
      <c r="EV948" s="22"/>
      <c r="EW948" s="22"/>
      <c r="EX948" s="22"/>
      <c r="EY948" s="22"/>
      <c r="EZ948" s="22"/>
      <c r="FA948" s="22"/>
      <c r="FB948" s="22"/>
      <c r="FC948" s="22"/>
      <c r="FD948" s="22"/>
      <c r="FE948" s="22"/>
      <c r="FF948" s="22"/>
      <c r="FG948" s="126"/>
      <c r="FM948" s="99"/>
    </row>
    <row r="949" spans="2:169" s="12" customFormat="1">
      <c r="B949" s="22"/>
      <c r="E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22"/>
      <c r="CQ949" s="22"/>
      <c r="CR949" s="22"/>
      <c r="CS949" s="22"/>
      <c r="CT949" s="22"/>
      <c r="CU949" s="22"/>
      <c r="CV949" s="22"/>
      <c r="CW949" s="22"/>
      <c r="CX949" s="22"/>
      <c r="CY949" s="22"/>
      <c r="CZ949" s="22"/>
      <c r="DA949" s="22"/>
      <c r="DB949" s="22"/>
      <c r="DC949" s="22"/>
      <c r="DD949" s="22"/>
      <c r="DE949" s="22"/>
      <c r="DF949" s="22"/>
      <c r="DG949" s="22"/>
      <c r="DH949" s="22"/>
      <c r="DI949" s="22"/>
      <c r="DJ949" s="22"/>
      <c r="DK949" s="22"/>
      <c r="DL949" s="22"/>
      <c r="DM949" s="22"/>
      <c r="DN949" s="22"/>
      <c r="DO949" s="22"/>
      <c r="DP949" s="22"/>
      <c r="DQ949" s="22"/>
      <c r="DR949" s="22"/>
      <c r="DS949" s="22"/>
      <c r="DT949" s="22"/>
      <c r="DU949" s="22"/>
      <c r="DV949" s="22"/>
      <c r="DW949" s="22"/>
      <c r="DX949" s="22"/>
      <c r="DY949" s="22"/>
      <c r="DZ949" s="22"/>
      <c r="EA949" s="22"/>
      <c r="EB949" s="22"/>
      <c r="EC949" s="22"/>
      <c r="ED949" s="22"/>
      <c r="EE949" s="22"/>
      <c r="EF949" s="22"/>
      <c r="EG949" s="22"/>
      <c r="EH949" s="22"/>
      <c r="EI949" s="22"/>
      <c r="EJ949" s="22"/>
      <c r="EK949" s="22"/>
      <c r="EL949" s="22"/>
      <c r="EM949" s="22"/>
      <c r="EN949" s="22"/>
      <c r="EO949" s="22"/>
      <c r="EP949" s="22"/>
      <c r="EQ949" s="22"/>
      <c r="ER949" s="22"/>
      <c r="ES949" s="22"/>
      <c r="ET949" s="22"/>
      <c r="EU949" s="22"/>
      <c r="EV949" s="22"/>
      <c r="EW949" s="22"/>
      <c r="EX949" s="22"/>
      <c r="EY949" s="22"/>
      <c r="EZ949" s="22"/>
      <c r="FA949" s="22"/>
      <c r="FB949" s="22"/>
      <c r="FC949" s="22"/>
      <c r="FD949" s="22"/>
      <c r="FE949" s="22"/>
      <c r="FF949" s="22"/>
      <c r="FG949" s="126"/>
      <c r="FM949" s="99"/>
    </row>
    <row r="950" spans="2:169" s="12" customFormat="1">
      <c r="B950" s="22"/>
      <c r="E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22"/>
      <c r="CQ950" s="22"/>
      <c r="CR950" s="22"/>
      <c r="CS950" s="22"/>
      <c r="CT950" s="22"/>
      <c r="CU950" s="22"/>
      <c r="CV950" s="22"/>
      <c r="CW950" s="22"/>
      <c r="CX950" s="22"/>
      <c r="CY950" s="22"/>
      <c r="CZ950" s="22"/>
      <c r="DA950" s="22"/>
      <c r="DB950" s="22"/>
      <c r="DC950" s="22"/>
      <c r="DD950" s="22"/>
      <c r="DE950" s="22"/>
      <c r="DF950" s="22"/>
      <c r="DG950" s="22"/>
      <c r="DH950" s="22"/>
      <c r="DI950" s="22"/>
      <c r="DJ950" s="22"/>
      <c r="DK950" s="22"/>
      <c r="DL950" s="22"/>
      <c r="DM950" s="22"/>
      <c r="DN950" s="22"/>
      <c r="DO950" s="22"/>
      <c r="DP950" s="22"/>
      <c r="DQ950" s="22"/>
      <c r="DR950" s="22"/>
      <c r="DS950" s="22"/>
      <c r="DT950" s="22"/>
      <c r="DU950" s="22"/>
      <c r="DV950" s="22"/>
      <c r="DW950" s="22"/>
      <c r="DX950" s="22"/>
      <c r="DY950" s="22"/>
      <c r="DZ950" s="22"/>
      <c r="EA950" s="22"/>
      <c r="EB950" s="22"/>
      <c r="EC950" s="22"/>
      <c r="ED950" s="22"/>
      <c r="EE950" s="22"/>
      <c r="EF950" s="22"/>
      <c r="EG950" s="22"/>
      <c r="EH950" s="22"/>
      <c r="EI950" s="22"/>
      <c r="EJ950" s="22"/>
      <c r="EK950" s="22"/>
      <c r="EL950" s="22"/>
      <c r="EM950" s="22"/>
      <c r="EN950" s="22"/>
      <c r="EO950" s="22"/>
      <c r="EP950" s="22"/>
      <c r="EQ950" s="22"/>
      <c r="ER950" s="22"/>
      <c r="ES950" s="22"/>
      <c r="ET950" s="22"/>
      <c r="EU950" s="22"/>
      <c r="EV950" s="22"/>
      <c r="EW950" s="22"/>
      <c r="EX950" s="22"/>
      <c r="EY950" s="22"/>
      <c r="EZ950" s="22"/>
      <c r="FA950" s="22"/>
      <c r="FB950" s="22"/>
      <c r="FC950" s="22"/>
      <c r="FD950" s="22"/>
      <c r="FE950" s="22"/>
      <c r="FF950" s="22"/>
      <c r="FG950" s="126"/>
      <c r="FM950" s="99"/>
    </row>
    <row r="951" spans="2:169" s="12" customFormat="1">
      <c r="B951" s="22"/>
      <c r="E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22"/>
      <c r="CQ951" s="22"/>
      <c r="CR951" s="22"/>
      <c r="CS951" s="22"/>
      <c r="CT951" s="22"/>
      <c r="CU951" s="22"/>
      <c r="CV951" s="22"/>
      <c r="CW951" s="22"/>
      <c r="CX951" s="22"/>
      <c r="CY951" s="22"/>
      <c r="CZ951" s="22"/>
      <c r="DA951" s="22"/>
      <c r="DB951" s="22"/>
      <c r="DC951" s="22"/>
      <c r="DD951" s="22"/>
      <c r="DE951" s="22"/>
      <c r="DF951" s="22"/>
      <c r="DG951" s="22"/>
      <c r="DH951" s="22"/>
      <c r="DI951" s="22"/>
      <c r="DJ951" s="22"/>
      <c r="DK951" s="22"/>
      <c r="DL951" s="22"/>
      <c r="DM951" s="22"/>
      <c r="DN951" s="22"/>
      <c r="DO951" s="22"/>
      <c r="DP951" s="22"/>
      <c r="DQ951" s="22"/>
      <c r="DR951" s="22"/>
      <c r="DS951" s="22"/>
      <c r="DT951" s="22"/>
      <c r="DU951" s="22"/>
      <c r="DV951" s="22"/>
      <c r="DW951" s="22"/>
      <c r="DX951" s="22"/>
      <c r="DY951" s="22"/>
      <c r="DZ951" s="22"/>
      <c r="EA951" s="22"/>
      <c r="EB951" s="22"/>
      <c r="EC951" s="22"/>
      <c r="ED951" s="22"/>
      <c r="EE951" s="22"/>
      <c r="EF951" s="22"/>
      <c r="EG951" s="22"/>
      <c r="EH951" s="22"/>
      <c r="EI951" s="22"/>
      <c r="EJ951" s="22"/>
      <c r="EK951" s="22"/>
      <c r="EL951" s="22"/>
      <c r="EM951" s="22"/>
      <c r="EN951" s="22"/>
      <c r="EO951" s="22"/>
      <c r="EP951" s="22"/>
      <c r="EQ951" s="22"/>
      <c r="ER951" s="22"/>
      <c r="ES951" s="22"/>
      <c r="ET951" s="22"/>
      <c r="EU951" s="22"/>
      <c r="EV951" s="22"/>
      <c r="EW951" s="22"/>
      <c r="EX951" s="22"/>
      <c r="EY951" s="22"/>
      <c r="EZ951" s="22"/>
      <c r="FA951" s="22"/>
      <c r="FB951" s="22"/>
      <c r="FC951" s="22"/>
      <c r="FD951" s="22"/>
      <c r="FE951" s="22"/>
      <c r="FF951" s="22"/>
      <c r="FG951" s="126"/>
      <c r="FM951" s="99"/>
    </row>
    <row r="952" spans="2:169" s="12" customFormat="1">
      <c r="B952" s="22"/>
      <c r="E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22"/>
      <c r="CQ952" s="22"/>
      <c r="CR952" s="22"/>
      <c r="CS952" s="22"/>
      <c r="CT952" s="22"/>
      <c r="CU952" s="22"/>
      <c r="CV952" s="22"/>
      <c r="CW952" s="22"/>
      <c r="CX952" s="22"/>
      <c r="CY952" s="22"/>
      <c r="CZ952" s="22"/>
      <c r="DA952" s="22"/>
      <c r="DB952" s="22"/>
      <c r="DC952" s="22"/>
      <c r="DD952" s="22"/>
      <c r="DE952" s="22"/>
      <c r="DF952" s="22"/>
      <c r="DG952" s="22"/>
      <c r="DH952" s="22"/>
      <c r="DI952" s="22"/>
      <c r="DJ952" s="22"/>
      <c r="DK952" s="22"/>
      <c r="DL952" s="22"/>
      <c r="DM952" s="22"/>
      <c r="DN952" s="22"/>
      <c r="DO952" s="22"/>
      <c r="DP952" s="22"/>
      <c r="DQ952" s="22"/>
      <c r="DR952" s="22"/>
      <c r="DS952" s="22"/>
      <c r="DT952" s="22"/>
      <c r="DU952" s="22"/>
      <c r="DV952" s="22"/>
      <c r="DW952" s="22"/>
      <c r="DX952" s="22"/>
      <c r="DY952" s="22"/>
      <c r="DZ952" s="22"/>
      <c r="EA952" s="22"/>
      <c r="EB952" s="22"/>
      <c r="EC952" s="22"/>
      <c r="ED952" s="22"/>
      <c r="EE952" s="22"/>
      <c r="EF952" s="22"/>
      <c r="EG952" s="22"/>
      <c r="EH952" s="22"/>
      <c r="EI952" s="22"/>
      <c r="EJ952" s="22"/>
      <c r="EK952" s="22"/>
      <c r="EL952" s="22"/>
      <c r="EM952" s="22"/>
      <c r="EN952" s="22"/>
      <c r="EO952" s="22"/>
      <c r="EP952" s="22"/>
      <c r="EQ952" s="22"/>
      <c r="ER952" s="22"/>
      <c r="ES952" s="22"/>
      <c r="ET952" s="22"/>
      <c r="EU952" s="22"/>
      <c r="EV952" s="22"/>
      <c r="EW952" s="22"/>
      <c r="EX952" s="22"/>
      <c r="EY952" s="22"/>
      <c r="EZ952" s="22"/>
      <c r="FA952" s="22"/>
      <c r="FB952" s="22"/>
      <c r="FC952" s="22"/>
      <c r="FD952" s="22"/>
      <c r="FE952" s="22"/>
      <c r="FF952" s="22"/>
      <c r="FG952" s="126"/>
      <c r="FM952" s="99"/>
    </row>
    <row r="953" spans="2:169" s="12" customFormat="1">
      <c r="B953" s="22"/>
      <c r="E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22"/>
      <c r="CQ953" s="22"/>
      <c r="CR953" s="22"/>
      <c r="CS953" s="22"/>
      <c r="CT953" s="22"/>
      <c r="CU953" s="22"/>
      <c r="CV953" s="22"/>
      <c r="CW953" s="22"/>
      <c r="CX953" s="22"/>
      <c r="CY953" s="22"/>
      <c r="CZ953" s="22"/>
      <c r="DA953" s="22"/>
      <c r="DB953" s="22"/>
      <c r="DC953" s="22"/>
      <c r="DD953" s="22"/>
      <c r="DE953" s="22"/>
      <c r="DF953" s="22"/>
      <c r="DG953" s="22"/>
      <c r="DH953" s="22"/>
      <c r="DI953" s="22"/>
      <c r="DJ953" s="22"/>
      <c r="DK953" s="22"/>
      <c r="DL953" s="22"/>
      <c r="DM953" s="22"/>
      <c r="DN953" s="22"/>
      <c r="DO953" s="22"/>
      <c r="DP953" s="22"/>
      <c r="DQ953" s="22"/>
      <c r="DR953" s="22"/>
      <c r="DS953" s="22"/>
      <c r="DT953" s="22"/>
      <c r="DU953" s="22"/>
      <c r="DV953" s="22"/>
      <c r="DW953" s="22"/>
      <c r="DX953" s="22"/>
      <c r="DY953" s="22"/>
      <c r="DZ953" s="22"/>
      <c r="EA953" s="22"/>
      <c r="EB953" s="22"/>
      <c r="EC953" s="22"/>
      <c r="ED953" s="22"/>
      <c r="EE953" s="22"/>
      <c r="EF953" s="22"/>
      <c r="EG953" s="22"/>
      <c r="EH953" s="22"/>
      <c r="EI953" s="22"/>
      <c r="EJ953" s="22"/>
      <c r="EK953" s="22"/>
      <c r="EL953" s="22"/>
      <c r="EM953" s="22"/>
      <c r="EN953" s="22"/>
      <c r="EO953" s="22"/>
      <c r="EP953" s="22"/>
      <c r="EQ953" s="22"/>
      <c r="ER953" s="22"/>
      <c r="ES953" s="22"/>
      <c r="ET953" s="22"/>
      <c r="EU953" s="22"/>
      <c r="EV953" s="22"/>
      <c r="EW953" s="22"/>
      <c r="EX953" s="22"/>
      <c r="EY953" s="22"/>
      <c r="EZ953" s="22"/>
      <c r="FA953" s="22"/>
      <c r="FB953" s="22"/>
      <c r="FC953" s="22"/>
      <c r="FD953" s="22"/>
      <c r="FE953" s="22"/>
      <c r="FF953" s="22"/>
      <c r="FG953" s="126"/>
      <c r="FM953" s="99"/>
    </row>
    <row r="954" spans="2:169" s="12" customFormat="1">
      <c r="B954" s="22"/>
      <c r="E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22"/>
      <c r="CQ954" s="22"/>
      <c r="CR954" s="22"/>
      <c r="CS954" s="22"/>
      <c r="CT954" s="22"/>
      <c r="CU954" s="22"/>
      <c r="CV954" s="22"/>
      <c r="CW954" s="22"/>
      <c r="CX954" s="22"/>
      <c r="CY954" s="22"/>
      <c r="CZ954" s="22"/>
      <c r="DA954" s="22"/>
      <c r="DB954" s="22"/>
      <c r="DC954" s="22"/>
      <c r="DD954" s="22"/>
      <c r="DE954" s="22"/>
      <c r="DF954" s="22"/>
      <c r="DG954" s="22"/>
      <c r="DH954" s="22"/>
      <c r="DI954" s="22"/>
      <c r="DJ954" s="22"/>
      <c r="DK954" s="22"/>
      <c r="DL954" s="22"/>
      <c r="DM954" s="22"/>
      <c r="DN954" s="22"/>
      <c r="DO954" s="22"/>
      <c r="DP954" s="22"/>
      <c r="DQ954" s="22"/>
      <c r="DR954" s="22"/>
      <c r="DS954" s="22"/>
      <c r="DT954" s="22"/>
      <c r="DU954" s="22"/>
      <c r="DV954" s="22"/>
      <c r="DW954" s="22"/>
      <c r="DX954" s="22"/>
      <c r="DY954" s="22"/>
      <c r="DZ954" s="22"/>
      <c r="EA954" s="22"/>
      <c r="EB954" s="22"/>
      <c r="EC954" s="22"/>
      <c r="ED954" s="22"/>
      <c r="EE954" s="22"/>
      <c r="EF954" s="22"/>
      <c r="EG954" s="22"/>
      <c r="EH954" s="22"/>
      <c r="EI954" s="22"/>
      <c r="EJ954" s="22"/>
      <c r="EK954" s="22"/>
      <c r="EL954" s="22"/>
      <c r="EM954" s="22"/>
      <c r="EN954" s="22"/>
      <c r="EO954" s="22"/>
      <c r="EP954" s="22"/>
      <c r="EQ954" s="22"/>
      <c r="ER954" s="22"/>
      <c r="ES954" s="22"/>
      <c r="ET954" s="22"/>
      <c r="EU954" s="22"/>
      <c r="EV954" s="22"/>
      <c r="EW954" s="22"/>
      <c r="EX954" s="22"/>
      <c r="EY954" s="22"/>
      <c r="EZ954" s="22"/>
      <c r="FA954" s="22"/>
      <c r="FB954" s="22"/>
      <c r="FC954" s="22"/>
      <c r="FD954" s="22"/>
      <c r="FE954" s="22"/>
      <c r="FF954" s="22"/>
      <c r="FG954" s="126"/>
      <c r="FM954" s="99"/>
    </row>
    <row r="955" spans="2:169" s="12" customFormat="1">
      <c r="B955" s="22"/>
      <c r="E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22"/>
      <c r="CQ955" s="22"/>
      <c r="CR955" s="22"/>
      <c r="CS955" s="22"/>
      <c r="CT955" s="22"/>
      <c r="CU955" s="22"/>
      <c r="CV955" s="22"/>
      <c r="CW955" s="22"/>
      <c r="CX955" s="22"/>
      <c r="CY955" s="22"/>
      <c r="CZ955" s="22"/>
      <c r="DA955" s="22"/>
      <c r="DB955" s="22"/>
      <c r="DC955" s="22"/>
      <c r="DD955" s="22"/>
      <c r="DE955" s="22"/>
      <c r="DF955" s="22"/>
      <c r="DG955" s="22"/>
      <c r="DH955" s="22"/>
      <c r="DI955" s="22"/>
      <c r="DJ955" s="22"/>
      <c r="DK955" s="22"/>
      <c r="DL955" s="22"/>
      <c r="DM955" s="22"/>
      <c r="DN955" s="22"/>
      <c r="DO955" s="22"/>
      <c r="DP955" s="22"/>
      <c r="DQ955" s="22"/>
      <c r="DR955" s="22"/>
      <c r="DS955" s="22"/>
      <c r="DT955" s="22"/>
      <c r="DU955" s="22"/>
      <c r="DV955" s="22"/>
      <c r="DW955" s="22"/>
      <c r="DX955" s="22"/>
      <c r="DY955" s="22"/>
      <c r="DZ955" s="22"/>
      <c r="EA955" s="22"/>
      <c r="EB955" s="22"/>
      <c r="EC955" s="22"/>
      <c r="ED955" s="22"/>
      <c r="EE955" s="22"/>
      <c r="EF955" s="22"/>
      <c r="EG955" s="22"/>
      <c r="EH955" s="22"/>
      <c r="EI955" s="22"/>
      <c r="EJ955" s="22"/>
      <c r="EK955" s="22"/>
      <c r="EL955" s="22"/>
      <c r="EM955" s="22"/>
      <c r="EN955" s="22"/>
      <c r="EO955" s="22"/>
      <c r="EP955" s="22"/>
      <c r="EQ955" s="22"/>
      <c r="ER955" s="22"/>
      <c r="ES955" s="22"/>
      <c r="ET955" s="22"/>
      <c r="EU955" s="22"/>
      <c r="EV955" s="22"/>
      <c r="EW955" s="22"/>
      <c r="EX955" s="22"/>
      <c r="EY955" s="22"/>
      <c r="EZ955" s="22"/>
      <c r="FA955" s="22"/>
      <c r="FB955" s="22"/>
      <c r="FC955" s="22"/>
      <c r="FD955" s="22"/>
      <c r="FE955" s="22"/>
      <c r="FF955" s="22"/>
      <c r="FG955" s="126"/>
      <c r="FM955" s="99"/>
    </row>
    <row r="956" spans="2:169" s="12" customFormat="1">
      <c r="B956" s="22"/>
      <c r="E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22"/>
      <c r="CQ956" s="22"/>
      <c r="CR956" s="22"/>
      <c r="CS956" s="22"/>
      <c r="CT956" s="22"/>
      <c r="CU956" s="22"/>
      <c r="CV956" s="22"/>
      <c r="CW956" s="22"/>
      <c r="CX956" s="22"/>
      <c r="CY956" s="22"/>
      <c r="CZ956" s="22"/>
      <c r="DA956" s="22"/>
      <c r="DB956" s="22"/>
      <c r="DC956" s="22"/>
      <c r="DD956" s="22"/>
      <c r="DE956" s="22"/>
      <c r="DF956" s="22"/>
      <c r="DG956" s="22"/>
      <c r="DH956" s="22"/>
      <c r="DI956" s="22"/>
      <c r="DJ956" s="22"/>
      <c r="DK956" s="22"/>
      <c r="DL956" s="22"/>
      <c r="DM956" s="22"/>
      <c r="DN956" s="22"/>
      <c r="DO956" s="22"/>
      <c r="DP956" s="22"/>
      <c r="DQ956" s="22"/>
      <c r="DR956" s="22"/>
      <c r="DS956" s="22"/>
      <c r="DT956" s="22"/>
      <c r="DU956" s="22"/>
      <c r="DV956" s="22"/>
      <c r="DW956" s="22"/>
      <c r="DX956" s="22"/>
      <c r="DY956" s="22"/>
      <c r="DZ956" s="22"/>
      <c r="EA956" s="22"/>
      <c r="EB956" s="22"/>
      <c r="EC956" s="22"/>
      <c r="ED956" s="22"/>
      <c r="EE956" s="22"/>
      <c r="EF956" s="22"/>
      <c r="EG956" s="22"/>
      <c r="EH956" s="22"/>
      <c r="EI956" s="22"/>
      <c r="EJ956" s="22"/>
      <c r="EK956" s="22"/>
      <c r="EL956" s="22"/>
      <c r="EM956" s="22"/>
      <c r="EN956" s="22"/>
      <c r="EO956" s="22"/>
      <c r="EP956" s="22"/>
      <c r="EQ956" s="22"/>
      <c r="ER956" s="22"/>
      <c r="ES956" s="22"/>
      <c r="ET956" s="22"/>
      <c r="EU956" s="22"/>
      <c r="EV956" s="22"/>
      <c r="EW956" s="22"/>
      <c r="EX956" s="22"/>
      <c r="EY956" s="22"/>
      <c r="EZ956" s="22"/>
      <c r="FA956" s="22"/>
      <c r="FB956" s="22"/>
      <c r="FC956" s="22"/>
      <c r="FD956" s="22"/>
      <c r="FE956" s="22"/>
      <c r="FF956" s="22"/>
      <c r="FG956" s="126"/>
      <c r="FM956" s="99"/>
    </row>
    <row r="957" spans="2:169" s="12" customFormat="1">
      <c r="B957" s="22"/>
      <c r="E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22"/>
      <c r="CQ957" s="22"/>
      <c r="CR957" s="22"/>
      <c r="CS957" s="22"/>
      <c r="CT957" s="22"/>
      <c r="CU957" s="22"/>
      <c r="CV957" s="22"/>
      <c r="CW957" s="22"/>
      <c r="CX957" s="22"/>
      <c r="CY957" s="22"/>
      <c r="CZ957" s="22"/>
      <c r="DA957" s="22"/>
      <c r="DB957" s="22"/>
      <c r="DC957" s="22"/>
      <c r="DD957" s="22"/>
      <c r="DE957" s="22"/>
      <c r="DF957" s="22"/>
      <c r="DG957" s="22"/>
      <c r="DH957" s="22"/>
      <c r="DI957" s="22"/>
      <c r="DJ957" s="22"/>
      <c r="DK957" s="22"/>
      <c r="DL957" s="22"/>
      <c r="DM957" s="22"/>
      <c r="DN957" s="22"/>
      <c r="DO957" s="22"/>
      <c r="DP957" s="22"/>
      <c r="DQ957" s="22"/>
      <c r="DR957" s="22"/>
      <c r="DS957" s="22"/>
      <c r="DT957" s="22"/>
      <c r="DU957" s="22"/>
      <c r="DV957" s="22"/>
      <c r="DW957" s="22"/>
      <c r="DX957" s="22"/>
      <c r="DY957" s="22"/>
      <c r="DZ957" s="22"/>
      <c r="EA957" s="22"/>
      <c r="EB957" s="22"/>
      <c r="EC957" s="22"/>
      <c r="ED957" s="22"/>
      <c r="EE957" s="22"/>
      <c r="EF957" s="22"/>
      <c r="EG957" s="22"/>
      <c r="EH957" s="22"/>
      <c r="EI957" s="22"/>
      <c r="EJ957" s="22"/>
      <c r="EK957" s="22"/>
      <c r="EL957" s="22"/>
      <c r="EM957" s="22"/>
      <c r="EN957" s="22"/>
      <c r="EO957" s="22"/>
      <c r="EP957" s="22"/>
      <c r="EQ957" s="22"/>
      <c r="ER957" s="22"/>
      <c r="ES957" s="22"/>
      <c r="ET957" s="22"/>
      <c r="EU957" s="22"/>
      <c r="EV957" s="22"/>
      <c r="EW957" s="22"/>
      <c r="EX957" s="22"/>
      <c r="EY957" s="22"/>
      <c r="EZ957" s="22"/>
      <c r="FA957" s="22"/>
      <c r="FB957" s="22"/>
      <c r="FC957" s="22"/>
      <c r="FD957" s="22"/>
      <c r="FE957" s="22"/>
      <c r="FF957" s="22"/>
      <c r="FG957" s="126"/>
      <c r="FM957" s="99"/>
    </row>
    <row r="958" spans="2:169" s="12" customFormat="1">
      <c r="B958" s="22"/>
      <c r="E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22"/>
      <c r="CQ958" s="22"/>
      <c r="CR958" s="22"/>
      <c r="CS958" s="22"/>
      <c r="CT958" s="22"/>
      <c r="CU958" s="22"/>
      <c r="CV958" s="22"/>
      <c r="CW958" s="22"/>
      <c r="CX958" s="22"/>
      <c r="CY958" s="22"/>
      <c r="CZ958" s="22"/>
      <c r="DA958" s="22"/>
      <c r="DB958" s="22"/>
      <c r="DC958" s="22"/>
      <c r="DD958" s="22"/>
      <c r="DE958" s="22"/>
      <c r="DF958" s="22"/>
      <c r="DG958" s="22"/>
      <c r="DH958" s="22"/>
      <c r="DI958" s="22"/>
      <c r="DJ958" s="22"/>
      <c r="DK958" s="22"/>
      <c r="DL958" s="22"/>
      <c r="DM958" s="22"/>
      <c r="DN958" s="22"/>
      <c r="DO958" s="22"/>
      <c r="DP958" s="22"/>
      <c r="DQ958" s="22"/>
      <c r="DR958" s="22"/>
      <c r="DS958" s="22"/>
      <c r="DT958" s="22"/>
      <c r="DU958" s="22"/>
      <c r="DV958" s="22"/>
      <c r="DW958" s="22"/>
      <c r="DX958" s="22"/>
      <c r="DY958" s="22"/>
      <c r="DZ958" s="22"/>
      <c r="EA958" s="22"/>
      <c r="EB958" s="22"/>
      <c r="EC958" s="22"/>
      <c r="ED958" s="22"/>
      <c r="EE958" s="22"/>
      <c r="EF958" s="22"/>
      <c r="EG958" s="22"/>
      <c r="EH958" s="22"/>
      <c r="EI958" s="22"/>
      <c r="EJ958" s="22"/>
      <c r="EK958" s="22"/>
      <c r="EL958" s="22"/>
      <c r="EM958" s="22"/>
      <c r="EN958" s="22"/>
      <c r="EO958" s="22"/>
      <c r="EP958" s="22"/>
      <c r="EQ958" s="22"/>
      <c r="ER958" s="22"/>
      <c r="ES958" s="22"/>
      <c r="ET958" s="22"/>
      <c r="EU958" s="22"/>
      <c r="EV958" s="22"/>
      <c r="EW958" s="22"/>
      <c r="EX958" s="22"/>
      <c r="EY958" s="22"/>
      <c r="EZ958" s="22"/>
      <c r="FA958" s="22"/>
      <c r="FB958" s="22"/>
      <c r="FC958" s="22"/>
      <c r="FD958" s="22"/>
      <c r="FE958" s="22"/>
      <c r="FF958" s="22"/>
      <c r="FG958" s="126"/>
      <c r="FM958" s="99"/>
    </row>
    <row r="959" spans="2:169" s="12" customFormat="1">
      <c r="B959" s="22"/>
      <c r="E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22"/>
      <c r="CQ959" s="22"/>
      <c r="CR959" s="22"/>
      <c r="CS959" s="22"/>
      <c r="CT959" s="22"/>
      <c r="CU959" s="22"/>
      <c r="CV959" s="22"/>
      <c r="CW959" s="22"/>
      <c r="CX959" s="22"/>
      <c r="CY959" s="22"/>
      <c r="CZ959" s="22"/>
      <c r="DA959" s="22"/>
      <c r="DB959" s="22"/>
      <c r="DC959" s="22"/>
      <c r="DD959" s="22"/>
      <c r="DE959" s="22"/>
      <c r="DF959" s="22"/>
      <c r="DG959" s="22"/>
      <c r="DH959" s="22"/>
      <c r="DI959" s="22"/>
      <c r="DJ959" s="22"/>
      <c r="DK959" s="22"/>
      <c r="DL959" s="22"/>
      <c r="DM959" s="22"/>
      <c r="DN959" s="22"/>
      <c r="DO959" s="22"/>
      <c r="DP959" s="22"/>
      <c r="DQ959" s="22"/>
      <c r="DR959" s="22"/>
      <c r="DS959" s="22"/>
      <c r="DT959" s="22"/>
      <c r="DU959" s="22"/>
      <c r="DV959" s="22"/>
      <c r="DW959" s="22"/>
      <c r="DX959" s="22"/>
      <c r="DY959" s="22"/>
      <c r="DZ959" s="22"/>
      <c r="EA959" s="22"/>
      <c r="EB959" s="22"/>
      <c r="EC959" s="22"/>
      <c r="ED959" s="22"/>
      <c r="EE959" s="22"/>
      <c r="EF959" s="22"/>
      <c r="EG959" s="22"/>
      <c r="EH959" s="22"/>
      <c r="EI959" s="22"/>
      <c r="EJ959" s="22"/>
      <c r="EK959" s="22"/>
      <c r="EL959" s="22"/>
      <c r="EM959" s="22"/>
      <c r="EN959" s="22"/>
      <c r="EO959" s="22"/>
      <c r="EP959" s="22"/>
      <c r="EQ959" s="22"/>
      <c r="ER959" s="22"/>
      <c r="ES959" s="22"/>
      <c r="ET959" s="22"/>
      <c r="EU959" s="22"/>
      <c r="EV959" s="22"/>
      <c r="EW959" s="22"/>
      <c r="EX959" s="22"/>
      <c r="EY959" s="22"/>
      <c r="EZ959" s="22"/>
      <c r="FA959" s="22"/>
      <c r="FB959" s="22"/>
      <c r="FC959" s="22"/>
      <c r="FD959" s="22"/>
      <c r="FE959" s="22"/>
      <c r="FF959" s="22"/>
      <c r="FG959" s="126"/>
      <c r="FM959" s="99"/>
    </row>
    <row r="960" spans="2:169" s="12" customFormat="1">
      <c r="B960" s="22"/>
      <c r="E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22"/>
      <c r="CQ960" s="22"/>
      <c r="CR960" s="22"/>
      <c r="CS960" s="22"/>
      <c r="CT960" s="22"/>
      <c r="CU960" s="22"/>
      <c r="CV960" s="22"/>
      <c r="CW960" s="22"/>
      <c r="CX960" s="22"/>
      <c r="CY960" s="22"/>
      <c r="CZ960" s="22"/>
      <c r="DA960" s="22"/>
      <c r="DB960" s="22"/>
      <c r="DC960" s="22"/>
      <c r="DD960" s="22"/>
      <c r="DE960" s="22"/>
      <c r="DF960" s="22"/>
      <c r="DG960" s="22"/>
      <c r="DH960" s="22"/>
      <c r="DI960" s="22"/>
      <c r="DJ960" s="22"/>
      <c r="DK960" s="22"/>
      <c r="DL960" s="22"/>
      <c r="DM960" s="22"/>
      <c r="DN960" s="22"/>
      <c r="DO960" s="22"/>
      <c r="DP960" s="22"/>
      <c r="DQ960" s="22"/>
      <c r="DR960" s="22"/>
      <c r="DS960" s="22"/>
      <c r="DT960" s="22"/>
      <c r="DU960" s="22"/>
      <c r="DV960" s="22"/>
      <c r="DW960" s="22"/>
      <c r="DX960" s="22"/>
      <c r="DY960" s="22"/>
      <c r="DZ960" s="22"/>
      <c r="EA960" s="22"/>
      <c r="EB960" s="22"/>
      <c r="EC960" s="22"/>
      <c r="ED960" s="22"/>
      <c r="EE960" s="22"/>
      <c r="EF960" s="22"/>
      <c r="EG960" s="22"/>
      <c r="EH960" s="22"/>
      <c r="EI960" s="22"/>
      <c r="EJ960" s="22"/>
      <c r="EK960" s="22"/>
      <c r="EL960" s="22"/>
      <c r="EM960" s="22"/>
      <c r="EN960" s="22"/>
      <c r="EO960" s="22"/>
      <c r="EP960" s="22"/>
      <c r="EQ960" s="22"/>
      <c r="ER960" s="22"/>
      <c r="ES960" s="22"/>
      <c r="ET960" s="22"/>
      <c r="EU960" s="22"/>
      <c r="EV960" s="22"/>
      <c r="EW960" s="22"/>
      <c r="EX960" s="22"/>
      <c r="EY960" s="22"/>
      <c r="EZ960" s="22"/>
      <c r="FA960" s="22"/>
      <c r="FB960" s="22"/>
      <c r="FC960" s="22"/>
      <c r="FD960" s="22"/>
      <c r="FE960" s="22"/>
      <c r="FF960" s="22"/>
      <c r="FG960" s="126"/>
      <c r="FM960" s="99"/>
    </row>
    <row r="961" spans="2:169" s="12" customFormat="1">
      <c r="B961" s="22"/>
      <c r="E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22"/>
      <c r="CQ961" s="22"/>
      <c r="CR961" s="22"/>
      <c r="CS961" s="22"/>
      <c r="CT961" s="22"/>
      <c r="CU961" s="22"/>
      <c r="CV961" s="22"/>
      <c r="CW961" s="22"/>
      <c r="CX961" s="22"/>
      <c r="CY961" s="22"/>
      <c r="CZ961" s="22"/>
      <c r="DA961" s="22"/>
      <c r="DB961" s="22"/>
      <c r="DC961" s="22"/>
      <c r="DD961" s="22"/>
      <c r="DE961" s="22"/>
      <c r="DF961" s="22"/>
      <c r="DG961" s="22"/>
      <c r="DH961" s="22"/>
      <c r="DI961" s="22"/>
      <c r="DJ961" s="22"/>
      <c r="DK961" s="22"/>
      <c r="DL961" s="22"/>
      <c r="DM961" s="22"/>
      <c r="DN961" s="22"/>
      <c r="DO961" s="22"/>
      <c r="DP961" s="22"/>
      <c r="DQ961" s="22"/>
      <c r="DR961" s="22"/>
      <c r="DS961" s="22"/>
      <c r="DT961" s="22"/>
      <c r="DU961" s="22"/>
      <c r="DV961" s="22"/>
      <c r="DW961" s="22"/>
      <c r="DX961" s="22"/>
      <c r="DY961" s="22"/>
      <c r="DZ961" s="22"/>
      <c r="EA961" s="22"/>
      <c r="EB961" s="22"/>
      <c r="EC961" s="22"/>
      <c r="ED961" s="22"/>
      <c r="EE961" s="22"/>
      <c r="EF961" s="22"/>
      <c r="EG961" s="22"/>
      <c r="EH961" s="22"/>
      <c r="EI961" s="22"/>
      <c r="EJ961" s="22"/>
      <c r="EK961" s="22"/>
      <c r="EL961" s="22"/>
      <c r="EM961" s="22"/>
      <c r="EN961" s="22"/>
      <c r="EO961" s="22"/>
      <c r="EP961" s="22"/>
      <c r="EQ961" s="22"/>
      <c r="ER961" s="22"/>
      <c r="ES961" s="22"/>
      <c r="ET961" s="22"/>
      <c r="EU961" s="22"/>
      <c r="EV961" s="22"/>
      <c r="EW961" s="22"/>
      <c r="EX961" s="22"/>
      <c r="EY961" s="22"/>
      <c r="EZ961" s="22"/>
      <c r="FA961" s="22"/>
      <c r="FB961" s="22"/>
      <c r="FC961" s="22"/>
      <c r="FD961" s="22"/>
      <c r="FE961" s="22"/>
      <c r="FF961" s="22"/>
      <c r="FG961" s="126"/>
      <c r="FM961" s="99"/>
    </row>
    <row r="962" spans="2:169" s="12" customFormat="1">
      <c r="B962" s="22"/>
      <c r="E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22"/>
      <c r="CQ962" s="22"/>
      <c r="CR962" s="22"/>
      <c r="CS962" s="22"/>
      <c r="CT962" s="22"/>
      <c r="CU962" s="22"/>
      <c r="CV962" s="22"/>
      <c r="CW962" s="22"/>
      <c r="CX962" s="22"/>
      <c r="CY962" s="22"/>
      <c r="CZ962" s="22"/>
      <c r="DA962" s="22"/>
      <c r="DB962" s="22"/>
      <c r="DC962" s="22"/>
      <c r="DD962" s="22"/>
      <c r="DE962" s="22"/>
      <c r="DF962" s="22"/>
      <c r="DG962" s="22"/>
      <c r="DH962" s="22"/>
      <c r="DI962" s="22"/>
      <c r="DJ962" s="22"/>
      <c r="DK962" s="22"/>
      <c r="DL962" s="22"/>
      <c r="DM962" s="22"/>
      <c r="DN962" s="22"/>
      <c r="DO962" s="22"/>
      <c r="DP962" s="22"/>
      <c r="DQ962" s="22"/>
      <c r="DR962" s="22"/>
      <c r="DS962" s="22"/>
      <c r="DT962" s="22"/>
      <c r="DU962" s="22"/>
      <c r="DV962" s="22"/>
      <c r="DW962" s="22"/>
      <c r="DX962" s="22"/>
      <c r="DY962" s="22"/>
      <c r="DZ962" s="22"/>
      <c r="EA962" s="22"/>
      <c r="EB962" s="22"/>
      <c r="EC962" s="22"/>
      <c r="ED962" s="22"/>
      <c r="EE962" s="22"/>
      <c r="EF962" s="22"/>
      <c r="EG962" s="22"/>
      <c r="EH962" s="22"/>
      <c r="EI962" s="22"/>
      <c r="EJ962" s="22"/>
      <c r="EK962" s="22"/>
      <c r="EL962" s="22"/>
      <c r="EM962" s="22"/>
      <c r="EN962" s="22"/>
      <c r="EO962" s="22"/>
      <c r="EP962" s="22"/>
      <c r="EQ962" s="22"/>
      <c r="ER962" s="22"/>
      <c r="ES962" s="22"/>
      <c r="ET962" s="22"/>
      <c r="EU962" s="22"/>
      <c r="EV962" s="22"/>
      <c r="EW962" s="22"/>
      <c r="EX962" s="22"/>
      <c r="EY962" s="22"/>
      <c r="EZ962" s="22"/>
      <c r="FA962" s="22"/>
      <c r="FB962" s="22"/>
      <c r="FC962" s="22"/>
      <c r="FD962" s="22"/>
      <c r="FE962" s="22"/>
      <c r="FF962" s="22"/>
      <c r="FG962" s="126"/>
      <c r="FM962" s="99"/>
    </row>
    <row r="963" spans="2:169" s="12" customFormat="1">
      <c r="B963" s="22"/>
      <c r="E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22"/>
      <c r="CQ963" s="22"/>
      <c r="CR963" s="22"/>
      <c r="CS963" s="22"/>
      <c r="CT963" s="22"/>
      <c r="CU963" s="22"/>
      <c r="CV963" s="22"/>
      <c r="CW963" s="22"/>
      <c r="CX963" s="22"/>
      <c r="CY963" s="22"/>
      <c r="CZ963" s="22"/>
      <c r="DA963" s="22"/>
      <c r="DB963" s="22"/>
      <c r="DC963" s="22"/>
      <c r="DD963" s="22"/>
      <c r="DE963" s="22"/>
      <c r="DF963" s="22"/>
      <c r="DG963" s="22"/>
      <c r="DH963" s="22"/>
      <c r="DI963" s="22"/>
      <c r="DJ963" s="22"/>
      <c r="DK963" s="22"/>
      <c r="DL963" s="22"/>
      <c r="DM963" s="22"/>
      <c r="DN963" s="22"/>
      <c r="DO963" s="22"/>
      <c r="DP963" s="22"/>
      <c r="DQ963" s="22"/>
      <c r="DR963" s="22"/>
      <c r="DS963" s="22"/>
      <c r="DT963" s="22"/>
      <c r="DU963" s="22"/>
      <c r="DV963" s="22"/>
      <c r="DW963" s="22"/>
      <c r="DX963" s="22"/>
      <c r="DY963" s="22"/>
      <c r="DZ963" s="22"/>
      <c r="EA963" s="22"/>
      <c r="EB963" s="22"/>
      <c r="EC963" s="22"/>
      <c r="ED963" s="22"/>
      <c r="EE963" s="22"/>
      <c r="EF963" s="22"/>
      <c r="EG963" s="22"/>
      <c r="EH963" s="22"/>
      <c r="EI963" s="22"/>
      <c r="EJ963" s="22"/>
      <c r="EK963" s="22"/>
      <c r="EL963" s="22"/>
      <c r="EM963" s="22"/>
      <c r="EN963" s="22"/>
      <c r="EO963" s="22"/>
      <c r="EP963" s="22"/>
      <c r="EQ963" s="22"/>
      <c r="ER963" s="22"/>
      <c r="ES963" s="22"/>
      <c r="ET963" s="22"/>
      <c r="EU963" s="22"/>
      <c r="EV963" s="22"/>
      <c r="EW963" s="22"/>
      <c r="EX963" s="22"/>
      <c r="EY963" s="22"/>
      <c r="EZ963" s="22"/>
      <c r="FA963" s="22"/>
      <c r="FB963" s="22"/>
      <c r="FC963" s="22"/>
      <c r="FD963" s="22"/>
      <c r="FE963" s="22"/>
      <c r="FF963" s="22"/>
      <c r="FG963" s="126"/>
      <c r="FM963" s="99"/>
    </row>
    <row r="964" spans="2:169" s="12" customFormat="1">
      <c r="B964" s="22"/>
      <c r="E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22"/>
      <c r="CQ964" s="22"/>
      <c r="CR964" s="22"/>
      <c r="CS964" s="22"/>
      <c r="CT964" s="22"/>
      <c r="CU964" s="22"/>
      <c r="CV964" s="22"/>
      <c r="CW964" s="22"/>
      <c r="CX964" s="22"/>
      <c r="CY964" s="22"/>
      <c r="CZ964" s="22"/>
      <c r="DA964" s="22"/>
      <c r="DB964" s="22"/>
      <c r="DC964" s="22"/>
      <c r="DD964" s="22"/>
      <c r="DE964" s="22"/>
      <c r="DF964" s="22"/>
      <c r="DG964" s="22"/>
      <c r="DH964" s="22"/>
      <c r="DI964" s="22"/>
      <c r="DJ964" s="22"/>
      <c r="DK964" s="22"/>
      <c r="DL964" s="22"/>
      <c r="DM964" s="22"/>
      <c r="DN964" s="22"/>
      <c r="DO964" s="22"/>
      <c r="DP964" s="22"/>
      <c r="DQ964" s="22"/>
      <c r="DR964" s="22"/>
      <c r="DS964" s="22"/>
      <c r="DT964" s="22"/>
      <c r="DU964" s="22"/>
      <c r="DV964" s="22"/>
      <c r="DW964" s="22"/>
      <c r="DX964" s="22"/>
      <c r="DY964" s="22"/>
      <c r="DZ964" s="22"/>
      <c r="EA964" s="22"/>
      <c r="EB964" s="22"/>
      <c r="EC964" s="22"/>
      <c r="ED964" s="22"/>
      <c r="EE964" s="22"/>
      <c r="EF964" s="22"/>
      <c r="EG964" s="22"/>
      <c r="EH964" s="22"/>
      <c r="EI964" s="22"/>
      <c r="EJ964" s="22"/>
      <c r="EK964" s="22"/>
      <c r="EL964" s="22"/>
      <c r="EM964" s="22"/>
      <c r="EN964" s="22"/>
      <c r="EO964" s="22"/>
      <c r="EP964" s="22"/>
      <c r="EQ964" s="22"/>
      <c r="ER964" s="22"/>
      <c r="ES964" s="22"/>
      <c r="ET964" s="22"/>
      <c r="EU964" s="22"/>
      <c r="EV964" s="22"/>
      <c r="EW964" s="22"/>
      <c r="EX964" s="22"/>
      <c r="EY964" s="22"/>
      <c r="EZ964" s="22"/>
      <c r="FA964" s="22"/>
      <c r="FB964" s="22"/>
      <c r="FC964" s="22"/>
      <c r="FD964" s="22"/>
      <c r="FE964" s="22"/>
      <c r="FF964" s="22"/>
      <c r="FG964" s="126"/>
      <c r="FM964" s="99"/>
    </row>
    <row r="965" spans="2:169" s="12" customFormat="1">
      <c r="B965" s="22"/>
      <c r="E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22"/>
      <c r="CQ965" s="22"/>
      <c r="CR965" s="22"/>
      <c r="CS965" s="22"/>
      <c r="CT965" s="22"/>
      <c r="CU965" s="22"/>
      <c r="CV965" s="22"/>
      <c r="CW965" s="22"/>
      <c r="CX965" s="22"/>
      <c r="CY965" s="22"/>
      <c r="CZ965" s="22"/>
      <c r="DA965" s="22"/>
      <c r="DB965" s="22"/>
      <c r="DC965" s="22"/>
      <c r="DD965" s="22"/>
      <c r="DE965" s="22"/>
      <c r="DF965" s="22"/>
      <c r="DG965" s="22"/>
      <c r="DH965" s="22"/>
      <c r="DI965" s="22"/>
      <c r="DJ965" s="22"/>
      <c r="DK965" s="22"/>
      <c r="DL965" s="22"/>
      <c r="DM965" s="22"/>
      <c r="DN965" s="22"/>
      <c r="DO965" s="22"/>
      <c r="DP965" s="22"/>
      <c r="DQ965" s="22"/>
      <c r="DR965" s="22"/>
      <c r="DS965" s="22"/>
      <c r="DT965" s="22"/>
      <c r="DU965" s="22"/>
      <c r="DV965" s="22"/>
      <c r="DW965" s="22"/>
      <c r="DX965" s="22"/>
      <c r="DY965" s="22"/>
      <c r="DZ965" s="22"/>
      <c r="EA965" s="22"/>
      <c r="EB965" s="22"/>
      <c r="EC965" s="22"/>
      <c r="ED965" s="22"/>
      <c r="EE965" s="22"/>
      <c r="EF965" s="22"/>
      <c r="EG965" s="22"/>
      <c r="EH965" s="22"/>
      <c r="EI965" s="22"/>
      <c r="EJ965" s="22"/>
      <c r="EK965" s="22"/>
      <c r="EL965" s="22"/>
      <c r="EM965" s="22"/>
      <c r="EN965" s="22"/>
      <c r="EO965" s="22"/>
      <c r="EP965" s="22"/>
      <c r="EQ965" s="22"/>
      <c r="ER965" s="22"/>
      <c r="ES965" s="22"/>
      <c r="ET965" s="22"/>
      <c r="EU965" s="22"/>
      <c r="EV965" s="22"/>
      <c r="EW965" s="22"/>
      <c r="EX965" s="22"/>
      <c r="EY965" s="22"/>
      <c r="EZ965" s="22"/>
      <c r="FA965" s="22"/>
      <c r="FB965" s="22"/>
      <c r="FC965" s="22"/>
      <c r="FD965" s="22"/>
      <c r="FE965" s="22"/>
      <c r="FF965" s="22"/>
      <c r="FG965" s="126"/>
      <c r="FM965" s="99"/>
    </row>
    <row r="966" spans="2:169" s="12" customFormat="1">
      <c r="B966" s="22"/>
      <c r="E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22"/>
      <c r="CQ966" s="22"/>
      <c r="CR966" s="22"/>
      <c r="CS966" s="22"/>
      <c r="CT966" s="22"/>
      <c r="CU966" s="22"/>
      <c r="CV966" s="22"/>
      <c r="CW966" s="22"/>
      <c r="CX966" s="22"/>
      <c r="CY966" s="22"/>
      <c r="CZ966" s="22"/>
      <c r="DA966" s="22"/>
      <c r="DB966" s="22"/>
      <c r="DC966" s="22"/>
      <c r="DD966" s="22"/>
      <c r="DE966" s="22"/>
      <c r="DF966" s="22"/>
      <c r="DG966" s="22"/>
      <c r="DH966" s="22"/>
      <c r="DI966" s="22"/>
      <c r="DJ966" s="22"/>
      <c r="DK966" s="22"/>
      <c r="DL966" s="22"/>
      <c r="DM966" s="22"/>
      <c r="DN966" s="22"/>
      <c r="DO966" s="22"/>
      <c r="DP966" s="22"/>
      <c r="DQ966" s="22"/>
      <c r="DR966" s="22"/>
      <c r="DS966" s="22"/>
      <c r="DT966" s="22"/>
      <c r="DU966" s="22"/>
      <c r="DV966" s="22"/>
      <c r="DW966" s="22"/>
      <c r="DX966" s="22"/>
      <c r="DY966" s="22"/>
      <c r="DZ966" s="22"/>
      <c r="EA966" s="22"/>
      <c r="EB966" s="22"/>
      <c r="EC966" s="22"/>
      <c r="ED966" s="22"/>
      <c r="EE966" s="22"/>
      <c r="EF966" s="22"/>
      <c r="EG966" s="22"/>
      <c r="EH966" s="22"/>
      <c r="EI966" s="22"/>
      <c r="EJ966" s="22"/>
      <c r="EK966" s="22"/>
      <c r="EL966" s="22"/>
      <c r="EM966" s="22"/>
      <c r="EN966" s="22"/>
      <c r="EO966" s="22"/>
      <c r="EP966" s="22"/>
      <c r="EQ966" s="22"/>
      <c r="ER966" s="22"/>
      <c r="ES966" s="22"/>
      <c r="ET966" s="22"/>
      <c r="EU966" s="22"/>
      <c r="EV966" s="22"/>
      <c r="EW966" s="22"/>
      <c r="EX966" s="22"/>
      <c r="EY966" s="22"/>
      <c r="EZ966" s="22"/>
      <c r="FA966" s="22"/>
      <c r="FB966" s="22"/>
      <c r="FC966" s="22"/>
      <c r="FD966" s="22"/>
      <c r="FE966" s="22"/>
      <c r="FF966" s="22"/>
      <c r="FG966" s="126"/>
      <c r="FM966" s="99"/>
    </row>
    <row r="967" spans="2:169" s="12" customFormat="1">
      <c r="B967" s="22"/>
      <c r="E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22"/>
      <c r="CQ967" s="22"/>
      <c r="CR967" s="22"/>
      <c r="CS967" s="22"/>
      <c r="CT967" s="22"/>
      <c r="CU967" s="22"/>
      <c r="CV967" s="22"/>
      <c r="CW967" s="22"/>
      <c r="CX967" s="22"/>
      <c r="CY967" s="22"/>
      <c r="CZ967" s="22"/>
      <c r="DA967" s="22"/>
      <c r="DB967" s="22"/>
      <c r="DC967" s="22"/>
      <c r="DD967" s="22"/>
      <c r="DE967" s="22"/>
      <c r="DF967" s="22"/>
      <c r="DG967" s="22"/>
      <c r="DH967" s="22"/>
      <c r="DI967" s="22"/>
      <c r="DJ967" s="22"/>
      <c r="DK967" s="22"/>
      <c r="DL967" s="22"/>
      <c r="DM967" s="22"/>
      <c r="DN967" s="22"/>
      <c r="DO967" s="22"/>
      <c r="DP967" s="22"/>
      <c r="DQ967" s="22"/>
      <c r="DR967" s="22"/>
      <c r="DS967" s="22"/>
      <c r="DT967" s="22"/>
      <c r="DU967" s="22"/>
      <c r="DV967" s="22"/>
      <c r="DW967" s="22"/>
      <c r="DX967" s="22"/>
      <c r="DY967" s="22"/>
      <c r="DZ967" s="22"/>
      <c r="EA967" s="22"/>
      <c r="EB967" s="22"/>
      <c r="EC967" s="22"/>
      <c r="ED967" s="22"/>
      <c r="EE967" s="22"/>
      <c r="EF967" s="22"/>
      <c r="EG967" s="22"/>
      <c r="EH967" s="22"/>
      <c r="EI967" s="22"/>
      <c r="EJ967" s="22"/>
      <c r="EK967" s="22"/>
      <c r="EL967" s="22"/>
      <c r="EM967" s="22"/>
      <c r="EN967" s="22"/>
      <c r="EO967" s="22"/>
      <c r="EP967" s="22"/>
      <c r="EQ967" s="22"/>
      <c r="ER967" s="22"/>
      <c r="ES967" s="22"/>
      <c r="ET967" s="22"/>
      <c r="EU967" s="22"/>
      <c r="EV967" s="22"/>
      <c r="EW967" s="22"/>
      <c r="EX967" s="22"/>
      <c r="EY967" s="22"/>
      <c r="EZ967" s="22"/>
      <c r="FA967" s="22"/>
      <c r="FB967" s="22"/>
      <c r="FC967" s="22"/>
      <c r="FD967" s="22"/>
      <c r="FE967" s="22"/>
      <c r="FF967" s="22"/>
      <c r="FG967" s="126"/>
      <c r="FM967" s="99"/>
    </row>
    <row r="968" spans="2:169" s="12" customFormat="1">
      <c r="B968" s="22"/>
      <c r="E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  <c r="CJ968" s="22"/>
      <c r="CK968" s="22"/>
      <c r="CL968" s="22"/>
      <c r="CM968" s="22"/>
      <c r="CN968" s="22"/>
      <c r="CO968" s="22"/>
      <c r="CP968" s="22"/>
      <c r="CQ968" s="22"/>
      <c r="CR968" s="22"/>
      <c r="CS968" s="22"/>
      <c r="CT968" s="22"/>
      <c r="CU968" s="22"/>
      <c r="CV968" s="22"/>
      <c r="CW968" s="22"/>
      <c r="CX968" s="22"/>
      <c r="CY968" s="22"/>
      <c r="CZ968" s="22"/>
      <c r="DA968" s="22"/>
      <c r="DB968" s="22"/>
      <c r="DC968" s="22"/>
      <c r="DD968" s="22"/>
      <c r="DE968" s="22"/>
      <c r="DF968" s="22"/>
      <c r="DG968" s="22"/>
      <c r="DH968" s="22"/>
      <c r="DI968" s="22"/>
      <c r="DJ968" s="22"/>
      <c r="DK968" s="22"/>
      <c r="DL968" s="22"/>
      <c r="DM968" s="22"/>
      <c r="DN968" s="22"/>
      <c r="DO968" s="22"/>
      <c r="DP968" s="22"/>
      <c r="DQ968" s="22"/>
      <c r="DR968" s="22"/>
      <c r="DS968" s="22"/>
      <c r="DT968" s="22"/>
      <c r="DU968" s="22"/>
      <c r="DV968" s="22"/>
      <c r="DW968" s="22"/>
      <c r="DX968" s="22"/>
      <c r="DY968" s="22"/>
      <c r="DZ968" s="22"/>
      <c r="EA968" s="22"/>
      <c r="EB968" s="22"/>
      <c r="EC968" s="22"/>
      <c r="ED968" s="22"/>
      <c r="EE968" s="22"/>
      <c r="EF968" s="22"/>
      <c r="EG968" s="22"/>
      <c r="EH968" s="22"/>
      <c r="EI968" s="22"/>
      <c r="EJ968" s="22"/>
      <c r="EK968" s="22"/>
      <c r="EL968" s="22"/>
      <c r="EM968" s="22"/>
      <c r="EN968" s="22"/>
      <c r="EO968" s="22"/>
      <c r="EP968" s="22"/>
      <c r="EQ968" s="22"/>
      <c r="ER968" s="22"/>
      <c r="ES968" s="22"/>
      <c r="ET968" s="22"/>
      <c r="EU968" s="22"/>
      <c r="EV968" s="22"/>
      <c r="EW968" s="22"/>
      <c r="EX968" s="22"/>
      <c r="EY968" s="22"/>
      <c r="EZ968" s="22"/>
      <c r="FA968" s="22"/>
      <c r="FB968" s="22"/>
      <c r="FC968" s="22"/>
      <c r="FD968" s="22"/>
      <c r="FE968" s="22"/>
      <c r="FF968" s="22"/>
      <c r="FG968" s="126"/>
      <c r="FM968" s="99"/>
    </row>
    <row r="969" spans="2:169" s="12" customFormat="1">
      <c r="B969" s="22"/>
      <c r="E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  <c r="CJ969" s="22"/>
      <c r="CK969" s="22"/>
      <c r="CL969" s="22"/>
      <c r="CM969" s="22"/>
      <c r="CN969" s="22"/>
      <c r="CO969" s="22"/>
      <c r="CP969" s="22"/>
      <c r="CQ969" s="22"/>
      <c r="CR969" s="22"/>
      <c r="CS969" s="22"/>
      <c r="CT969" s="22"/>
      <c r="CU969" s="22"/>
      <c r="CV969" s="22"/>
      <c r="CW969" s="22"/>
      <c r="CX969" s="22"/>
      <c r="CY969" s="22"/>
      <c r="CZ969" s="22"/>
      <c r="DA969" s="22"/>
      <c r="DB969" s="22"/>
      <c r="DC969" s="22"/>
      <c r="DD969" s="22"/>
      <c r="DE969" s="22"/>
      <c r="DF969" s="22"/>
      <c r="DG969" s="22"/>
      <c r="DH969" s="22"/>
      <c r="DI969" s="22"/>
      <c r="DJ969" s="22"/>
      <c r="DK969" s="22"/>
      <c r="DL969" s="22"/>
      <c r="DM969" s="22"/>
      <c r="DN969" s="22"/>
      <c r="DO969" s="22"/>
      <c r="DP969" s="22"/>
      <c r="DQ969" s="22"/>
      <c r="DR969" s="22"/>
      <c r="DS969" s="22"/>
      <c r="DT969" s="22"/>
      <c r="DU969" s="22"/>
      <c r="DV969" s="22"/>
      <c r="DW969" s="22"/>
      <c r="DX969" s="22"/>
      <c r="DY969" s="22"/>
      <c r="DZ969" s="22"/>
      <c r="EA969" s="22"/>
      <c r="EB969" s="22"/>
      <c r="EC969" s="22"/>
      <c r="ED969" s="22"/>
      <c r="EE969" s="22"/>
      <c r="EF969" s="22"/>
      <c r="EG969" s="22"/>
      <c r="EH969" s="22"/>
      <c r="EI969" s="22"/>
      <c r="EJ969" s="22"/>
      <c r="EK969" s="22"/>
      <c r="EL969" s="22"/>
      <c r="EM969" s="22"/>
      <c r="EN969" s="22"/>
      <c r="EO969" s="22"/>
      <c r="EP969" s="22"/>
      <c r="EQ969" s="22"/>
      <c r="ER969" s="22"/>
      <c r="ES969" s="22"/>
      <c r="ET969" s="22"/>
      <c r="EU969" s="22"/>
      <c r="EV969" s="22"/>
      <c r="EW969" s="22"/>
      <c r="EX969" s="22"/>
      <c r="EY969" s="22"/>
      <c r="EZ969" s="22"/>
      <c r="FA969" s="22"/>
      <c r="FB969" s="22"/>
      <c r="FC969" s="22"/>
      <c r="FD969" s="22"/>
      <c r="FE969" s="22"/>
      <c r="FF969" s="22"/>
      <c r="FG969" s="126"/>
      <c r="FM969" s="99"/>
    </row>
    <row r="970" spans="2:169" s="12" customFormat="1">
      <c r="B970" s="22"/>
      <c r="E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  <c r="CJ970" s="22"/>
      <c r="CK970" s="22"/>
      <c r="CL970" s="22"/>
      <c r="CM970" s="22"/>
      <c r="CN970" s="22"/>
      <c r="CO970" s="22"/>
      <c r="CP970" s="22"/>
      <c r="CQ970" s="22"/>
      <c r="CR970" s="22"/>
      <c r="CS970" s="22"/>
      <c r="CT970" s="22"/>
      <c r="CU970" s="22"/>
      <c r="CV970" s="22"/>
      <c r="CW970" s="22"/>
      <c r="CX970" s="22"/>
      <c r="CY970" s="22"/>
      <c r="CZ970" s="22"/>
      <c r="DA970" s="22"/>
      <c r="DB970" s="22"/>
      <c r="DC970" s="22"/>
      <c r="DD970" s="22"/>
      <c r="DE970" s="22"/>
      <c r="DF970" s="22"/>
      <c r="DG970" s="22"/>
      <c r="DH970" s="22"/>
      <c r="DI970" s="22"/>
      <c r="DJ970" s="22"/>
      <c r="DK970" s="22"/>
      <c r="DL970" s="22"/>
      <c r="DM970" s="22"/>
      <c r="DN970" s="22"/>
      <c r="DO970" s="22"/>
      <c r="DP970" s="22"/>
      <c r="DQ970" s="22"/>
      <c r="DR970" s="22"/>
      <c r="DS970" s="22"/>
      <c r="DT970" s="22"/>
      <c r="DU970" s="22"/>
      <c r="DV970" s="22"/>
      <c r="DW970" s="22"/>
      <c r="DX970" s="22"/>
      <c r="DY970" s="22"/>
      <c r="DZ970" s="22"/>
      <c r="EA970" s="22"/>
      <c r="EB970" s="22"/>
      <c r="EC970" s="22"/>
      <c r="ED970" s="22"/>
      <c r="EE970" s="22"/>
      <c r="EF970" s="22"/>
      <c r="EG970" s="22"/>
      <c r="EH970" s="22"/>
      <c r="EI970" s="22"/>
      <c r="EJ970" s="22"/>
      <c r="EK970" s="22"/>
      <c r="EL970" s="22"/>
      <c r="EM970" s="22"/>
      <c r="EN970" s="22"/>
      <c r="EO970" s="22"/>
      <c r="EP970" s="22"/>
      <c r="EQ970" s="22"/>
      <c r="ER970" s="22"/>
      <c r="ES970" s="22"/>
      <c r="ET970" s="22"/>
      <c r="EU970" s="22"/>
      <c r="EV970" s="22"/>
      <c r="EW970" s="22"/>
      <c r="EX970" s="22"/>
      <c r="EY970" s="22"/>
      <c r="EZ970" s="22"/>
      <c r="FA970" s="22"/>
      <c r="FB970" s="22"/>
      <c r="FC970" s="22"/>
      <c r="FD970" s="22"/>
      <c r="FE970" s="22"/>
      <c r="FF970" s="22"/>
      <c r="FG970" s="126"/>
      <c r="FM970" s="99"/>
    </row>
    <row r="971" spans="2:169" s="12" customFormat="1">
      <c r="B971" s="22"/>
      <c r="E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  <c r="CJ971" s="22"/>
      <c r="CK971" s="22"/>
      <c r="CL971" s="22"/>
      <c r="CM971" s="22"/>
      <c r="CN971" s="22"/>
      <c r="CO971" s="22"/>
      <c r="CP971" s="22"/>
      <c r="CQ971" s="22"/>
      <c r="CR971" s="22"/>
      <c r="CS971" s="22"/>
      <c r="CT971" s="22"/>
      <c r="CU971" s="22"/>
      <c r="CV971" s="22"/>
      <c r="CW971" s="22"/>
      <c r="CX971" s="22"/>
      <c r="CY971" s="22"/>
      <c r="CZ971" s="22"/>
      <c r="DA971" s="22"/>
      <c r="DB971" s="22"/>
      <c r="DC971" s="22"/>
      <c r="DD971" s="22"/>
      <c r="DE971" s="22"/>
      <c r="DF971" s="22"/>
      <c r="DG971" s="22"/>
      <c r="DH971" s="22"/>
      <c r="DI971" s="22"/>
      <c r="DJ971" s="22"/>
      <c r="DK971" s="22"/>
      <c r="DL971" s="22"/>
      <c r="DM971" s="22"/>
      <c r="DN971" s="22"/>
      <c r="DO971" s="22"/>
      <c r="DP971" s="22"/>
      <c r="DQ971" s="22"/>
      <c r="DR971" s="22"/>
      <c r="DS971" s="22"/>
      <c r="DT971" s="22"/>
      <c r="DU971" s="22"/>
      <c r="DV971" s="22"/>
      <c r="DW971" s="22"/>
      <c r="DX971" s="22"/>
      <c r="DY971" s="22"/>
      <c r="DZ971" s="22"/>
      <c r="EA971" s="22"/>
      <c r="EB971" s="22"/>
      <c r="EC971" s="22"/>
      <c r="ED971" s="22"/>
      <c r="EE971" s="22"/>
      <c r="EF971" s="22"/>
      <c r="EG971" s="22"/>
      <c r="EH971" s="22"/>
      <c r="EI971" s="22"/>
      <c r="EJ971" s="22"/>
      <c r="EK971" s="22"/>
      <c r="EL971" s="22"/>
      <c r="EM971" s="22"/>
      <c r="EN971" s="22"/>
      <c r="EO971" s="22"/>
      <c r="EP971" s="22"/>
      <c r="EQ971" s="22"/>
      <c r="ER971" s="22"/>
      <c r="ES971" s="22"/>
      <c r="ET971" s="22"/>
      <c r="EU971" s="22"/>
      <c r="EV971" s="22"/>
      <c r="EW971" s="22"/>
      <c r="EX971" s="22"/>
      <c r="EY971" s="22"/>
      <c r="EZ971" s="22"/>
      <c r="FA971" s="22"/>
      <c r="FB971" s="22"/>
      <c r="FC971" s="22"/>
      <c r="FD971" s="22"/>
      <c r="FE971" s="22"/>
      <c r="FF971" s="22"/>
      <c r="FG971" s="126"/>
      <c r="FM971" s="99"/>
    </row>
    <row r="972" spans="2:169" s="12" customFormat="1">
      <c r="B972" s="22"/>
      <c r="E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  <c r="CJ972" s="22"/>
      <c r="CK972" s="22"/>
      <c r="CL972" s="22"/>
      <c r="CM972" s="22"/>
      <c r="CN972" s="22"/>
      <c r="CO972" s="22"/>
      <c r="CP972" s="22"/>
      <c r="CQ972" s="22"/>
      <c r="CR972" s="22"/>
      <c r="CS972" s="22"/>
      <c r="CT972" s="22"/>
      <c r="CU972" s="22"/>
      <c r="CV972" s="22"/>
      <c r="CW972" s="22"/>
      <c r="CX972" s="22"/>
      <c r="CY972" s="22"/>
      <c r="CZ972" s="22"/>
      <c r="DA972" s="22"/>
      <c r="DB972" s="22"/>
      <c r="DC972" s="22"/>
      <c r="DD972" s="22"/>
      <c r="DE972" s="22"/>
      <c r="DF972" s="22"/>
      <c r="DG972" s="22"/>
      <c r="DH972" s="22"/>
      <c r="DI972" s="22"/>
      <c r="DJ972" s="22"/>
      <c r="DK972" s="22"/>
      <c r="DL972" s="22"/>
      <c r="DM972" s="22"/>
      <c r="DN972" s="22"/>
      <c r="DO972" s="22"/>
      <c r="DP972" s="22"/>
      <c r="DQ972" s="22"/>
      <c r="DR972" s="22"/>
      <c r="DS972" s="22"/>
      <c r="DT972" s="22"/>
      <c r="DU972" s="22"/>
      <c r="DV972" s="22"/>
      <c r="DW972" s="22"/>
      <c r="DX972" s="22"/>
      <c r="DY972" s="22"/>
      <c r="DZ972" s="22"/>
      <c r="EA972" s="22"/>
      <c r="EB972" s="22"/>
      <c r="EC972" s="22"/>
      <c r="ED972" s="22"/>
      <c r="EE972" s="22"/>
      <c r="EF972" s="22"/>
      <c r="EG972" s="22"/>
      <c r="EH972" s="22"/>
      <c r="EI972" s="22"/>
      <c r="EJ972" s="22"/>
      <c r="EK972" s="22"/>
      <c r="EL972" s="22"/>
      <c r="EM972" s="22"/>
      <c r="EN972" s="22"/>
      <c r="EO972" s="22"/>
      <c r="EP972" s="22"/>
      <c r="EQ972" s="22"/>
      <c r="ER972" s="22"/>
      <c r="ES972" s="22"/>
      <c r="ET972" s="22"/>
      <c r="EU972" s="22"/>
      <c r="EV972" s="22"/>
      <c r="EW972" s="22"/>
      <c r="EX972" s="22"/>
      <c r="EY972" s="22"/>
      <c r="EZ972" s="22"/>
      <c r="FA972" s="22"/>
      <c r="FB972" s="22"/>
      <c r="FC972" s="22"/>
      <c r="FD972" s="22"/>
      <c r="FE972" s="22"/>
      <c r="FF972" s="22"/>
      <c r="FG972" s="126"/>
      <c r="FM972" s="99"/>
    </row>
    <row r="973" spans="2:169" s="12" customFormat="1">
      <c r="B973" s="22"/>
      <c r="E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  <c r="CJ973" s="22"/>
      <c r="CK973" s="22"/>
      <c r="CL973" s="22"/>
      <c r="CM973" s="22"/>
      <c r="CN973" s="22"/>
      <c r="CO973" s="22"/>
      <c r="CP973" s="22"/>
      <c r="CQ973" s="22"/>
      <c r="CR973" s="22"/>
      <c r="CS973" s="22"/>
      <c r="CT973" s="22"/>
      <c r="CU973" s="22"/>
      <c r="CV973" s="22"/>
      <c r="CW973" s="22"/>
      <c r="CX973" s="22"/>
      <c r="CY973" s="22"/>
      <c r="CZ973" s="22"/>
      <c r="DA973" s="22"/>
      <c r="DB973" s="22"/>
      <c r="DC973" s="22"/>
      <c r="DD973" s="22"/>
      <c r="DE973" s="22"/>
      <c r="DF973" s="22"/>
      <c r="DG973" s="22"/>
      <c r="DH973" s="22"/>
      <c r="DI973" s="22"/>
      <c r="DJ973" s="22"/>
      <c r="DK973" s="22"/>
      <c r="DL973" s="22"/>
      <c r="DM973" s="22"/>
      <c r="DN973" s="22"/>
      <c r="DO973" s="22"/>
      <c r="DP973" s="22"/>
      <c r="DQ973" s="22"/>
      <c r="DR973" s="22"/>
      <c r="DS973" s="22"/>
      <c r="DT973" s="22"/>
      <c r="DU973" s="22"/>
      <c r="DV973" s="22"/>
      <c r="DW973" s="22"/>
      <c r="DX973" s="22"/>
      <c r="DY973" s="22"/>
      <c r="DZ973" s="22"/>
      <c r="EA973" s="22"/>
      <c r="EB973" s="22"/>
      <c r="EC973" s="22"/>
      <c r="ED973" s="22"/>
      <c r="EE973" s="22"/>
      <c r="EF973" s="22"/>
      <c r="EG973" s="22"/>
      <c r="EH973" s="22"/>
      <c r="EI973" s="22"/>
      <c r="EJ973" s="22"/>
      <c r="EK973" s="22"/>
      <c r="EL973" s="22"/>
      <c r="EM973" s="22"/>
      <c r="EN973" s="22"/>
      <c r="EO973" s="22"/>
      <c r="EP973" s="22"/>
      <c r="EQ973" s="22"/>
      <c r="ER973" s="22"/>
      <c r="ES973" s="22"/>
      <c r="ET973" s="22"/>
      <c r="EU973" s="22"/>
      <c r="EV973" s="22"/>
      <c r="EW973" s="22"/>
      <c r="EX973" s="22"/>
      <c r="EY973" s="22"/>
      <c r="EZ973" s="22"/>
      <c r="FA973" s="22"/>
      <c r="FB973" s="22"/>
      <c r="FC973" s="22"/>
      <c r="FD973" s="22"/>
      <c r="FE973" s="22"/>
      <c r="FF973" s="22"/>
      <c r="FG973" s="126"/>
      <c r="FM973" s="99"/>
    </row>
    <row r="974" spans="2:169" s="12" customFormat="1">
      <c r="B974" s="22"/>
      <c r="E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  <c r="CJ974" s="22"/>
      <c r="CK974" s="22"/>
      <c r="CL974" s="22"/>
      <c r="CM974" s="22"/>
      <c r="CN974" s="22"/>
      <c r="CO974" s="22"/>
      <c r="CP974" s="22"/>
      <c r="CQ974" s="22"/>
      <c r="CR974" s="22"/>
      <c r="CS974" s="22"/>
      <c r="CT974" s="22"/>
      <c r="CU974" s="22"/>
      <c r="CV974" s="22"/>
      <c r="CW974" s="22"/>
      <c r="CX974" s="22"/>
      <c r="CY974" s="22"/>
      <c r="CZ974" s="22"/>
      <c r="DA974" s="22"/>
      <c r="DB974" s="22"/>
      <c r="DC974" s="22"/>
      <c r="DD974" s="22"/>
      <c r="DE974" s="22"/>
      <c r="DF974" s="22"/>
      <c r="DG974" s="22"/>
      <c r="DH974" s="22"/>
      <c r="DI974" s="22"/>
      <c r="DJ974" s="22"/>
      <c r="DK974" s="22"/>
      <c r="DL974" s="22"/>
      <c r="DM974" s="22"/>
      <c r="DN974" s="22"/>
      <c r="DO974" s="22"/>
      <c r="DP974" s="22"/>
      <c r="DQ974" s="22"/>
      <c r="DR974" s="22"/>
      <c r="DS974" s="22"/>
      <c r="DT974" s="22"/>
      <c r="DU974" s="22"/>
      <c r="DV974" s="22"/>
      <c r="DW974" s="22"/>
      <c r="DX974" s="22"/>
      <c r="DY974" s="22"/>
      <c r="DZ974" s="22"/>
      <c r="EA974" s="22"/>
      <c r="EB974" s="22"/>
      <c r="EC974" s="22"/>
      <c r="ED974" s="22"/>
      <c r="EE974" s="22"/>
      <c r="EF974" s="22"/>
      <c r="EG974" s="22"/>
      <c r="EH974" s="22"/>
      <c r="EI974" s="22"/>
      <c r="EJ974" s="22"/>
      <c r="EK974" s="22"/>
      <c r="EL974" s="22"/>
      <c r="EM974" s="22"/>
      <c r="EN974" s="22"/>
      <c r="EO974" s="22"/>
      <c r="EP974" s="22"/>
      <c r="EQ974" s="22"/>
      <c r="ER974" s="22"/>
      <c r="ES974" s="22"/>
      <c r="ET974" s="22"/>
      <c r="EU974" s="22"/>
      <c r="EV974" s="22"/>
      <c r="EW974" s="22"/>
      <c r="EX974" s="22"/>
      <c r="EY974" s="22"/>
      <c r="EZ974" s="22"/>
      <c r="FA974" s="22"/>
      <c r="FB974" s="22"/>
      <c r="FC974" s="22"/>
      <c r="FD974" s="22"/>
      <c r="FE974" s="22"/>
      <c r="FF974" s="22"/>
      <c r="FG974" s="126"/>
      <c r="FM974" s="99"/>
    </row>
    <row r="975" spans="2:169" s="12" customFormat="1">
      <c r="B975" s="22"/>
      <c r="E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  <c r="CJ975" s="22"/>
      <c r="CK975" s="22"/>
      <c r="CL975" s="22"/>
      <c r="CM975" s="22"/>
      <c r="CN975" s="22"/>
      <c r="CO975" s="22"/>
      <c r="CP975" s="22"/>
      <c r="CQ975" s="22"/>
      <c r="CR975" s="22"/>
      <c r="CS975" s="22"/>
      <c r="CT975" s="22"/>
      <c r="CU975" s="22"/>
      <c r="CV975" s="22"/>
      <c r="CW975" s="22"/>
      <c r="CX975" s="22"/>
      <c r="CY975" s="22"/>
      <c r="CZ975" s="22"/>
      <c r="DA975" s="22"/>
      <c r="DB975" s="22"/>
      <c r="DC975" s="22"/>
      <c r="DD975" s="22"/>
      <c r="DE975" s="22"/>
      <c r="DF975" s="22"/>
      <c r="DG975" s="22"/>
      <c r="DH975" s="22"/>
      <c r="DI975" s="22"/>
      <c r="DJ975" s="22"/>
      <c r="DK975" s="22"/>
      <c r="DL975" s="22"/>
      <c r="DM975" s="22"/>
      <c r="DN975" s="22"/>
      <c r="DO975" s="22"/>
      <c r="DP975" s="22"/>
      <c r="DQ975" s="22"/>
      <c r="DR975" s="22"/>
      <c r="DS975" s="22"/>
      <c r="DT975" s="22"/>
      <c r="DU975" s="22"/>
      <c r="DV975" s="22"/>
      <c r="DW975" s="22"/>
      <c r="DX975" s="22"/>
      <c r="DY975" s="22"/>
      <c r="DZ975" s="22"/>
      <c r="EA975" s="22"/>
      <c r="EB975" s="22"/>
      <c r="EC975" s="22"/>
      <c r="ED975" s="22"/>
      <c r="EE975" s="22"/>
      <c r="EF975" s="22"/>
      <c r="EG975" s="22"/>
      <c r="EH975" s="22"/>
      <c r="EI975" s="22"/>
      <c r="EJ975" s="22"/>
      <c r="EK975" s="22"/>
      <c r="EL975" s="22"/>
      <c r="EM975" s="22"/>
      <c r="EN975" s="22"/>
      <c r="EO975" s="22"/>
      <c r="EP975" s="22"/>
      <c r="EQ975" s="22"/>
      <c r="ER975" s="22"/>
      <c r="ES975" s="22"/>
      <c r="ET975" s="22"/>
      <c r="EU975" s="22"/>
      <c r="EV975" s="22"/>
      <c r="EW975" s="22"/>
      <c r="EX975" s="22"/>
      <c r="EY975" s="22"/>
      <c r="EZ975" s="22"/>
      <c r="FA975" s="22"/>
      <c r="FB975" s="22"/>
      <c r="FC975" s="22"/>
      <c r="FD975" s="22"/>
      <c r="FE975" s="22"/>
      <c r="FF975" s="22"/>
      <c r="FG975" s="126"/>
      <c r="FM975" s="99"/>
    </row>
    <row r="976" spans="2:169" s="12" customFormat="1">
      <c r="B976" s="22"/>
      <c r="E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  <c r="CJ976" s="22"/>
      <c r="CK976" s="22"/>
      <c r="CL976" s="22"/>
      <c r="CM976" s="22"/>
      <c r="CN976" s="22"/>
      <c r="CO976" s="22"/>
      <c r="CP976" s="22"/>
      <c r="CQ976" s="22"/>
      <c r="CR976" s="22"/>
      <c r="CS976" s="22"/>
      <c r="CT976" s="22"/>
      <c r="CU976" s="22"/>
      <c r="CV976" s="22"/>
      <c r="CW976" s="22"/>
      <c r="CX976" s="22"/>
      <c r="CY976" s="22"/>
      <c r="CZ976" s="22"/>
      <c r="DA976" s="22"/>
      <c r="DB976" s="22"/>
      <c r="DC976" s="22"/>
      <c r="DD976" s="22"/>
      <c r="DE976" s="22"/>
      <c r="DF976" s="22"/>
      <c r="DG976" s="22"/>
      <c r="DH976" s="22"/>
      <c r="DI976" s="22"/>
      <c r="DJ976" s="22"/>
      <c r="DK976" s="22"/>
      <c r="DL976" s="22"/>
      <c r="DM976" s="22"/>
      <c r="DN976" s="22"/>
      <c r="DO976" s="22"/>
      <c r="DP976" s="22"/>
      <c r="DQ976" s="22"/>
      <c r="DR976" s="22"/>
      <c r="DS976" s="22"/>
      <c r="DT976" s="22"/>
      <c r="DU976" s="22"/>
      <c r="DV976" s="22"/>
      <c r="DW976" s="22"/>
      <c r="DX976" s="22"/>
      <c r="DY976" s="22"/>
      <c r="DZ976" s="22"/>
      <c r="EA976" s="22"/>
      <c r="EB976" s="22"/>
      <c r="EC976" s="22"/>
      <c r="ED976" s="22"/>
      <c r="EE976" s="22"/>
      <c r="EF976" s="22"/>
      <c r="EG976" s="22"/>
      <c r="EH976" s="22"/>
      <c r="EI976" s="22"/>
      <c r="EJ976" s="22"/>
      <c r="EK976" s="22"/>
      <c r="EL976" s="22"/>
      <c r="EM976" s="22"/>
      <c r="EN976" s="22"/>
      <c r="EO976" s="22"/>
      <c r="EP976" s="22"/>
      <c r="EQ976" s="22"/>
      <c r="ER976" s="22"/>
      <c r="ES976" s="22"/>
      <c r="ET976" s="22"/>
      <c r="EU976" s="22"/>
      <c r="EV976" s="22"/>
      <c r="EW976" s="22"/>
      <c r="EX976" s="22"/>
      <c r="EY976" s="22"/>
      <c r="EZ976" s="22"/>
      <c r="FA976" s="22"/>
      <c r="FB976" s="22"/>
      <c r="FC976" s="22"/>
      <c r="FD976" s="22"/>
      <c r="FE976" s="22"/>
      <c r="FF976" s="22"/>
      <c r="FG976" s="126"/>
      <c r="FM976" s="99"/>
    </row>
    <row r="977" spans="2:169" s="12" customFormat="1">
      <c r="B977" s="22"/>
      <c r="E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  <c r="CJ977" s="22"/>
      <c r="CK977" s="22"/>
      <c r="CL977" s="22"/>
      <c r="CM977" s="22"/>
      <c r="CN977" s="22"/>
      <c r="CO977" s="22"/>
      <c r="CP977" s="22"/>
      <c r="CQ977" s="22"/>
      <c r="CR977" s="22"/>
      <c r="CS977" s="22"/>
      <c r="CT977" s="22"/>
      <c r="CU977" s="22"/>
      <c r="CV977" s="22"/>
      <c r="CW977" s="22"/>
      <c r="CX977" s="22"/>
      <c r="CY977" s="22"/>
      <c r="CZ977" s="22"/>
      <c r="DA977" s="22"/>
      <c r="DB977" s="22"/>
      <c r="DC977" s="22"/>
      <c r="DD977" s="22"/>
      <c r="DE977" s="22"/>
      <c r="DF977" s="22"/>
      <c r="DG977" s="22"/>
      <c r="DH977" s="22"/>
      <c r="DI977" s="22"/>
      <c r="DJ977" s="22"/>
      <c r="DK977" s="22"/>
      <c r="DL977" s="22"/>
      <c r="DM977" s="22"/>
      <c r="DN977" s="22"/>
      <c r="DO977" s="22"/>
      <c r="DP977" s="22"/>
      <c r="DQ977" s="22"/>
      <c r="DR977" s="22"/>
      <c r="DS977" s="22"/>
      <c r="DT977" s="22"/>
      <c r="DU977" s="22"/>
      <c r="DV977" s="22"/>
      <c r="DW977" s="22"/>
      <c r="DX977" s="22"/>
      <c r="DY977" s="22"/>
      <c r="DZ977" s="22"/>
      <c r="EA977" s="22"/>
      <c r="EB977" s="22"/>
      <c r="EC977" s="22"/>
      <c r="ED977" s="22"/>
      <c r="EE977" s="22"/>
      <c r="EF977" s="22"/>
      <c r="EG977" s="22"/>
      <c r="EH977" s="22"/>
      <c r="EI977" s="22"/>
      <c r="EJ977" s="22"/>
      <c r="EK977" s="22"/>
      <c r="EL977" s="22"/>
      <c r="EM977" s="22"/>
      <c r="EN977" s="22"/>
      <c r="EO977" s="22"/>
      <c r="EP977" s="22"/>
      <c r="EQ977" s="22"/>
      <c r="ER977" s="22"/>
      <c r="ES977" s="22"/>
      <c r="ET977" s="22"/>
      <c r="EU977" s="22"/>
      <c r="EV977" s="22"/>
      <c r="EW977" s="22"/>
      <c r="EX977" s="22"/>
      <c r="EY977" s="22"/>
      <c r="EZ977" s="22"/>
      <c r="FA977" s="22"/>
      <c r="FB977" s="22"/>
      <c r="FC977" s="22"/>
      <c r="FD977" s="22"/>
      <c r="FE977" s="22"/>
      <c r="FF977" s="22"/>
      <c r="FG977" s="126"/>
      <c r="FM977" s="99"/>
    </row>
    <row r="978" spans="2:169" s="12" customFormat="1">
      <c r="B978" s="22"/>
      <c r="E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  <c r="CJ978" s="22"/>
      <c r="CK978" s="22"/>
      <c r="CL978" s="22"/>
      <c r="CM978" s="22"/>
      <c r="CN978" s="22"/>
      <c r="CO978" s="22"/>
      <c r="CP978" s="22"/>
      <c r="CQ978" s="22"/>
      <c r="CR978" s="22"/>
      <c r="CS978" s="22"/>
      <c r="CT978" s="22"/>
      <c r="CU978" s="22"/>
      <c r="CV978" s="22"/>
      <c r="CW978" s="22"/>
      <c r="CX978" s="22"/>
      <c r="CY978" s="22"/>
      <c r="CZ978" s="22"/>
      <c r="DA978" s="22"/>
      <c r="DB978" s="22"/>
      <c r="DC978" s="22"/>
      <c r="DD978" s="22"/>
      <c r="DE978" s="22"/>
      <c r="DF978" s="22"/>
      <c r="DG978" s="22"/>
      <c r="DH978" s="22"/>
      <c r="DI978" s="22"/>
      <c r="DJ978" s="22"/>
      <c r="DK978" s="22"/>
      <c r="DL978" s="22"/>
      <c r="DM978" s="22"/>
      <c r="DN978" s="22"/>
      <c r="DO978" s="22"/>
      <c r="DP978" s="22"/>
      <c r="DQ978" s="22"/>
      <c r="DR978" s="22"/>
      <c r="DS978" s="22"/>
      <c r="DT978" s="22"/>
      <c r="DU978" s="22"/>
      <c r="DV978" s="22"/>
      <c r="DW978" s="22"/>
      <c r="DX978" s="22"/>
      <c r="DY978" s="22"/>
      <c r="DZ978" s="22"/>
      <c r="EA978" s="22"/>
      <c r="EB978" s="22"/>
      <c r="EC978" s="22"/>
      <c r="ED978" s="22"/>
      <c r="EE978" s="22"/>
      <c r="EF978" s="22"/>
      <c r="EG978" s="22"/>
      <c r="EH978" s="22"/>
      <c r="EI978" s="22"/>
      <c r="EJ978" s="22"/>
      <c r="EK978" s="22"/>
      <c r="EL978" s="22"/>
      <c r="EM978" s="22"/>
      <c r="EN978" s="22"/>
      <c r="EO978" s="22"/>
      <c r="EP978" s="22"/>
      <c r="EQ978" s="22"/>
      <c r="ER978" s="22"/>
      <c r="ES978" s="22"/>
      <c r="ET978" s="22"/>
      <c r="EU978" s="22"/>
      <c r="EV978" s="22"/>
      <c r="EW978" s="22"/>
      <c r="EX978" s="22"/>
      <c r="EY978" s="22"/>
      <c r="EZ978" s="22"/>
      <c r="FA978" s="22"/>
      <c r="FB978" s="22"/>
      <c r="FC978" s="22"/>
      <c r="FD978" s="22"/>
      <c r="FE978" s="22"/>
      <c r="FF978" s="22"/>
      <c r="FG978" s="126"/>
      <c r="FM978" s="99"/>
    </row>
    <row r="979" spans="2:169" s="12" customFormat="1">
      <c r="B979" s="22"/>
      <c r="E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  <c r="CJ979" s="22"/>
      <c r="CK979" s="22"/>
      <c r="CL979" s="22"/>
      <c r="CM979" s="22"/>
      <c r="CN979" s="22"/>
      <c r="CO979" s="22"/>
      <c r="CP979" s="22"/>
      <c r="CQ979" s="22"/>
      <c r="CR979" s="22"/>
      <c r="CS979" s="22"/>
      <c r="CT979" s="22"/>
      <c r="CU979" s="22"/>
      <c r="CV979" s="22"/>
      <c r="CW979" s="22"/>
      <c r="CX979" s="22"/>
      <c r="CY979" s="22"/>
      <c r="CZ979" s="22"/>
      <c r="DA979" s="22"/>
      <c r="DB979" s="22"/>
      <c r="DC979" s="22"/>
      <c r="DD979" s="22"/>
      <c r="DE979" s="22"/>
      <c r="DF979" s="22"/>
      <c r="DG979" s="22"/>
      <c r="DH979" s="22"/>
      <c r="DI979" s="22"/>
      <c r="DJ979" s="22"/>
      <c r="DK979" s="22"/>
      <c r="DL979" s="22"/>
      <c r="DM979" s="22"/>
      <c r="DN979" s="22"/>
      <c r="DO979" s="22"/>
      <c r="DP979" s="22"/>
      <c r="DQ979" s="22"/>
      <c r="DR979" s="22"/>
      <c r="DS979" s="22"/>
      <c r="DT979" s="22"/>
      <c r="DU979" s="22"/>
      <c r="DV979" s="22"/>
      <c r="DW979" s="22"/>
      <c r="DX979" s="22"/>
      <c r="DY979" s="22"/>
      <c r="DZ979" s="22"/>
      <c r="EA979" s="22"/>
      <c r="EB979" s="22"/>
      <c r="EC979" s="22"/>
      <c r="ED979" s="22"/>
      <c r="EE979" s="22"/>
      <c r="EF979" s="22"/>
      <c r="EG979" s="22"/>
      <c r="EH979" s="22"/>
      <c r="EI979" s="22"/>
      <c r="EJ979" s="22"/>
      <c r="EK979" s="22"/>
      <c r="EL979" s="22"/>
      <c r="EM979" s="22"/>
      <c r="EN979" s="22"/>
      <c r="EO979" s="22"/>
      <c r="EP979" s="22"/>
      <c r="EQ979" s="22"/>
      <c r="ER979" s="22"/>
      <c r="ES979" s="22"/>
      <c r="ET979" s="22"/>
      <c r="EU979" s="22"/>
      <c r="EV979" s="22"/>
      <c r="EW979" s="22"/>
      <c r="EX979" s="22"/>
      <c r="EY979" s="22"/>
      <c r="EZ979" s="22"/>
      <c r="FA979" s="22"/>
      <c r="FB979" s="22"/>
      <c r="FC979" s="22"/>
      <c r="FD979" s="22"/>
      <c r="FE979" s="22"/>
      <c r="FF979" s="22"/>
      <c r="FG979" s="126"/>
      <c r="FM979" s="99"/>
    </row>
    <row r="980" spans="2:169" s="12" customFormat="1">
      <c r="B980" s="22"/>
      <c r="E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  <c r="CJ980" s="22"/>
      <c r="CK980" s="22"/>
      <c r="CL980" s="22"/>
      <c r="CM980" s="22"/>
      <c r="CN980" s="22"/>
      <c r="CO980" s="22"/>
      <c r="CP980" s="22"/>
      <c r="CQ980" s="22"/>
      <c r="CR980" s="22"/>
      <c r="CS980" s="22"/>
      <c r="CT980" s="22"/>
      <c r="CU980" s="22"/>
      <c r="CV980" s="22"/>
      <c r="CW980" s="22"/>
      <c r="CX980" s="22"/>
      <c r="CY980" s="22"/>
      <c r="CZ980" s="22"/>
      <c r="DA980" s="22"/>
      <c r="DB980" s="22"/>
      <c r="DC980" s="22"/>
      <c r="DD980" s="22"/>
      <c r="DE980" s="22"/>
      <c r="DF980" s="22"/>
      <c r="DG980" s="22"/>
      <c r="DH980" s="22"/>
      <c r="DI980" s="22"/>
      <c r="DJ980" s="22"/>
      <c r="DK980" s="22"/>
      <c r="DL980" s="22"/>
      <c r="DM980" s="22"/>
      <c r="DN980" s="22"/>
      <c r="DO980" s="22"/>
      <c r="DP980" s="22"/>
      <c r="DQ980" s="22"/>
      <c r="DR980" s="22"/>
      <c r="DS980" s="22"/>
      <c r="DT980" s="22"/>
      <c r="DU980" s="22"/>
      <c r="DV980" s="22"/>
      <c r="DW980" s="22"/>
      <c r="DX980" s="22"/>
      <c r="DY980" s="22"/>
      <c r="DZ980" s="22"/>
      <c r="EA980" s="22"/>
      <c r="EB980" s="22"/>
      <c r="EC980" s="22"/>
      <c r="ED980" s="22"/>
      <c r="EE980" s="22"/>
      <c r="EF980" s="22"/>
      <c r="EG980" s="22"/>
      <c r="EH980" s="22"/>
      <c r="EI980" s="22"/>
      <c r="EJ980" s="22"/>
      <c r="EK980" s="22"/>
      <c r="EL980" s="22"/>
      <c r="EM980" s="22"/>
      <c r="EN980" s="22"/>
      <c r="EO980" s="22"/>
      <c r="EP980" s="22"/>
      <c r="EQ980" s="22"/>
      <c r="ER980" s="22"/>
      <c r="ES980" s="22"/>
      <c r="ET980" s="22"/>
      <c r="EU980" s="22"/>
      <c r="EV980" s="22"/>
      <c r="EW980" s="22"/>
      <c r="EX980" s="22"/>
      <c r="EY980" s="22"/>
      <c r="EZ980" s="22"/>
      <c r="FA980" s="22"/>
      <c r="FB980" s="22"/>
      <c r="FC980" s="22"/>
      <c r="FD980" s="22"/>
      <c r="FE980" s="22"/>
      <c r="FF980" s="22"/>
      <c r="FG980" s="126"/>
      <c r="FM980" s="99"/>
    </row>
    <row r="981" spans="2:169" s="12" customFormat="1">
      <c r="B981" s="22"/>
      <c r="E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  <c r="CJ981" s="22"/>
      <c r="CK981" s="22"/>
      <c r="CL981" s="22"/>
      <c r="CM981" s="22"/>
      <c r="CN981" s="22"/>
      <c r="CO981" s="22"/>
      <c r="CP981" s="22"/>
      <c r="CQ981" s="22"/>
      <c r="CR981" s="22"/>
      <c r="CS981" s="22"/>
      <c r="CT981" s="22"/>
      <c r="CU981" s="22"/>
      <c r="CV981" s="22"/>
      <c r="CW981" s="22"/>
      <c r="CX981" s="22"/>
      <c r="CY981" s="22"/>
      <c r="CZ981" s="22"/>
      <c r="DA981" s="22"/>
      <c r="DB981" s="22"/>
      <c r="DC981" s="22"/>
      <c r="DD981" s="22"/>
      <c r="DE981" s="22"/>
      <c r="DF981" s="22"/>
      <c r="DG981" s="22"/>
      <c r="DH981" s="22"/>
      <c r="DI981" s="22"/>
      <c r="DJ981" s="22"/>
      <c r="DK981" s="22"/>
      <c r="DL981" s="22"/>
      <c r="DM981" s="22"/>
      <c r="DN981" s="22"/>
      <c r="DO981" s="22"/>
      <c r="DP981" s="22"/>
      <c r="DQ981" s="22"/>
      <c r="DR981" s="22"/>
      <c r="DS981" s="22"/>
      <c r="DT981" s="22"/>
      <c r="DU981" s="22"/>
      <c r="DV981" s="22"/>
      <c r="DW981" s="22"/>
      <c r="DX981" s="22"/>
      <c r="DY981" s="22"/>
      <c r="DZ981" s="22"/>
      <c r="EA981" s="22"/>
      <c r="EB981" s="22"/>
      <c r="EC981" s="22"/>
      <c r="ED981" s="22"/>
      <c r="EE981" s="22"/>
      <c r="EF981" s="22"/>
      <c r="EG981" s="22"/>
      <c r="EH981" s="22"/>
      <c r="EI981" s="22"/>
      <c r="EJ981" s="22"/>
      <c r="EK981" s="22"/>
      <c r="EL981" s="22"/>
      <c r="EM981" s="22"/>
      <c r="EN981" s="22"/>
      <c r="EO981" s="22"/>
      <c r="EP981" s="22"/>
      <c r="EQ981" s="22"/>
      <c r="ER981" s="22"/>
      <c r="ES981" s="22"/>
      <c r="ET981" s="22"/>
      <c r="EU981" s="22"/>
      <c r="EV981" s="22"/>
      <c r="EW981" s="22"/>
      <c r="EX981" s="22"/>
      <c r="EY981" s="22"/>
      <c r="EZ981" s="22"/>
      <c r="FA981" s="22"/>
      <c r="FB981" s="22"/>
      <c r="FC981" s="22"/>
      <c r="FD981" s="22"/>
      <c r="FE981" s="22"/>
      <c r="FF981" s="22"/>
      <c r="FG981" s="126"/>
      <c r="FM981" s="99"/>
    </row>
    <row r="982" spans="2:169" s="12" customFormat="1">
      <c r="B982" s="22"/>
      <c r="E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  <c r="CJ982" s="22"/>
      <c r="CK982" s="22"/>
      <c r="CL982" s="22"/>
      <c r="CM982" s="22"/>
      <c r="CN982" s="22"/>
      <c r="CO982" s="22"/>
      <c r="CP982" s="22"/>
      <c r="CQ982" s="22"/>
      <c r="CR982" s="22"/>
      <c r="CS982" s="22"/>
      <c r="CT982" s="22"/>
      <c r="CU982" s="22"/>
      <c r="CV982" s="22"/>
      <c r="CW982" s="22"/>
      <c r="CX982" s="22"/>
      <c r="CY982" s="22"/>
      <c r="CZ982" s="22"/>
      <c r="DA982" s="22"/>
      <c r="DB982" s="22"/>
      <c r="DC982" s="22"/>
      <c r="DD982" s="22"/>
      <c r="DE982" s="22"/>
      <c r="DF982" s="22"/>
      <c r="DG982" s="22"/>
      <c r="DH982" s="22"/>
      <c r="DI982" s="22"/>
      <c r="DJ982" s="22"/>
      <c r="DK982" s="22"/>
      <c r="DL982" s="22"/>
      <c r="DM982" s="22"/>
      <c r="DN982" s="22"/>
      <c r="DO982" s="22"/>
      <c r="DP982" s="22"/>
      <c r="DQ982" s="22"/>
      <c r="DR982" s="22"/>
      <c r="DS982" s="22"/>
      <c r="DT982" s="22"/>
      <c r="DU982" s="22"/>
      <c r="DV982" s="22"/>
      <c r="DW982" s="22"/>
      <c r="DX982" s="22"/>
      <c r="DY982" s="22"/>
      <c r="DZ982" s="22"/>
      <c r="EA982" s="22"/>
      <c r="EB982" s="22"/>
      <c r="EC982" s="22"/>
      <c r="ED982" s="22"/>
      <c r="EE982" s="22"/>
      <c r="EF982" s="22"/>
      <c r="EG982" s="22"/>
      <c r="EH982" s="22"/>
      <c r="EI982" s="22"/>
      <c r="EJ982" s="22"/>
      <c r="EK982" s="22"/>
      <c r="EL982" s="22"/>
      <c r="EM982" s="22"/>
      <c r="EN982" s="22"/>
      <c r="EO982" s="22"/>
      <c r="EP982" s="22"/>
      <c r="EQ982" s="22"/>
      <c r="ER982" s="22"/>
      <c r="ES982" s="22"/>
      <c r="ET982" s="22"/>
      <c r="EU982" s="22"/>
      <c r="EV982" s="22"/>
      <c r="EW982" s="22"/>
      <c r="EX982" s="22"/>
      <c r="EY982" s="22"/>
      <c r="EZ982" s="22"/>
      <c r="FA982" s="22"/>
      <c r="FB982" s="22"/>
      <c r="FC982" s="22"/>
      <c r="FD982" s="22"/>
      <c r="FE982" s="22"/>
      <c r="FF982" s="22"/>
      <c r="FG982" s="126"/>
      <c r="FM982" s="99"/>
    </row>
    <row r="983" spans="2:169" s="12" customFormat="1">
      <c r="B983" s="22"/>
      <c r="E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  <c r="CJ983" s="22"/>
      <c r="CK983" s="22"/>
      <c r="CL983" s="22"/>
      <c r="CM983" s="22"/>
      <c r="CN983" s="22"/>
      <c r="CO983" s="22"/>
      <c r="CP983" s="22"/>
      <c r="CQ983" s="22"/>
      <c r="CR983" s="22"/>
      <c r="CS983" s="22"/>
      <c r="CT983" s="22"/>
      <c r="CU983" s="22"/>
      <c r="CV983" s="22"/>
      <c r="CW983" s="22"/>
      <c r="CX983" s="22"/>
      <c r="CY983" s="22"/>
      <c r="CZ983" s="22"/>
      <c r="DA983" s="22"/>
      <c r="DB983" s="22"/>
      <c r="DC983" s="22"/>
      <c r="DD983" s="22"/>
      <c r="DE983" s="22"/>
      <c r="DF983" s="22"/>
      <c r="DG983" s="22"/>
      <c r="DH983" s="22"/>
      <c r="DI983" s="22"/>
      <c r="DJ983" s="22"/>
      <c r="DK983" s="22"/>
      <c r="DL983" s="22"/>
      <c r="DM983" s="22"/>
      <c r="DN983" s="22"/>
      <c r="DO983" s="22"/>
      <c r="DP983" s="22"/>
      <c r="DQ983" s="22"/>
      <c r="DR983" s="22"/>
      <c r="DS983" s="22"/>
      <c r="DT983" s="22"/>
      <c r="DU983" s="22"/>
      <c r="DV983" s="22"/>
      <c r="DW983" s="22"/>
      <c r="DX983" s="22"/>
      <c r="DY983" s="22"/>
      <c r="DZ983" s="22"/>
      <c r="EA983" s="22"/>
      <c r="EB983" s="22"/>
      <c r="EC983" s="22"/>
      <c r="ED983" s="22"/>
      <c r="EE983" s="22"/>
      <c r="EF983" s="22"/>
      <c r="EG983" s="22"/>
      <c r="EH983" s="22"/>
      <c r="EI983" s="22"/>
      <c r="EJ983" s="22"/>
      <c r="EK983" s="22"/>
      <c r="EL983" s="22"/>
      <c r="EM983" s="22"/>
      <c r="EN983" s="22"/>
      <c r="EO983" s="22"/>
      <c r="EP983" s="22"/>
      <c r="EQ983" s="22"/>
      <c r="ER983" s="22"/>
      <c r="ES983" s="22"/>
      <c r="ET983" s="22"/>
      <c r="EU983" s="22"/>
      <c r="EV983" s="22"/>
      <c r="EW983" s="22"/>
      <c r="EX983" s="22"/>
      <c r="EY983" s="22"/>
      <c r="EZ983" s="22"/>
      <c r="FA983" s="22"/>
      <c r="FB983" s="22"/>
      <c r="FC983" s="22"/>
      <c r="FD983" s="22"/>
      <c r="FE983" s="22"/>
      <c r="FF983" s="22"/>
      <c r="FG983" s="126"/>
      <c r="FM983" s="99"/>
    </row>
    <row r="984" spans="2:169" s="12" customFormat="1">
      <c r="B984" s="22"/>
      <c r="E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  <c r="CJ984" s="22"/>
      <c r="CK984" s="22"/>
      <c r="CL984" s="22"/>
      <c r="CM984" s="22"/>
      <c r="CN984" s="22"/>
      <c r="CO984" s="22"/>
      <c r="CP984" s="22"/>
      <c r="CQ984" s="22"/>
      <c r="CR984" s="22"/>
      <c r="CS984" s="22"/>
      <c r="CT984" s="22"/>
      <c r="CU984" s="22"/>
      <c r="CV984" s="22"/>
      <c r="CW984" s="22"/>
      <c r="CX984" s="22"/>
      <c r="CY984" s="22"/>
      <c r="CZ984" s="22"/>
      <c r="DA984" s="22"/>
      <c r="DB984" s="22"/>
      <c r="DC984" s="22"/>
      <c r="DD984" s="22"/>
      <c r="DE984" s="22"/>
      <c r="DF984" s="22"/>
      <c r="DG984" s="22"/>
      <c r="DH984" s="22"/>
      <c r="DI984" s="22"/>
      <c r="DJ984" s="22"/>
      <c r="DK984" s="22"/>
      <c r="DL984" s="22"/>
      <c r="DM984" s="22"/>
      <c r="DN984" s="22"/>
      <c r="DO984" s="22"/>
      <c r="DP984" s="22"/>
      <c r="DQ984" s="22"/>
      <c r="DR984" s="22"/>
      <c r="DS984" s="22"/>
      <c r="DT984" s="22"/>
      <c r="DU984" s="22"/>
      <c r="DV984" s="22"/>
      <c r="DW984" s="22"/>
      <c r="DX984" s="22"/>
      <c r="DY984" s="22"/>
      <c r="DZ984" s="22"/>
      <c r="EA984" s="22"/>
      <c r="EB984" s="22"/>
      <c r="EC984" s="22"/>
      <c r="ED984" s="22"/>
      <c r="EE984" s="22"/>
      <c r="EF984" s="22"/>
      <c r="EG984" s="22"/>
      <c r="EH984" s="22"/>
      <c r="EI984" s="22"/>
      <c r="EJ984" s="22"/>
      <c r="EK984" s="22"/>
      <c r="EL984" s="22"/>
      <c r="EM984" s="22"/>
      <c r="EN984" s="22"/>
      <c r="EO984" s="22"/>
      <c r="EP984" s="22"/>
      <c r="EQ984" s="22"/>
      <c r="ER984" s="22"/>
      <c r="ES984" s="22"/>
      <c r="ET984" s="22"/>
      <c r="EU984" s="22"/>
      <c r="EV984" s="22"/>
      <c r="EW984" s="22"/>
      <c r="EX984" s="22"/>
      <c r="EY984" s="22"/>
      <c r="EZ984" s="22"/>
      <c r="FA984" s="22"/>
      <c r="FB984" s="22"/>
      <c r="FC984" s="22"/>
      <c r="FD984" s="22"/>
      <c r="FE984" s="22"/>
      <c r="FF984" s="22"/>
      <c r="FG984" s="126"/>
      <c r="FM984" s="99"/>
    </row>
    <row r="985" spans="2:169" s="12" customFormat="1">
      <c r="B985" s="22"/>
      <c r="E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  <c r="CJ985" s="22"/>
      <c r="CK985" s="22"/>
      <c r="CL985" s="22"/>
      <c r="CM985" s="22"/>
      <c r="CN985" s="22"/>
      <c r="CO985" s="22"/>
      <c r="CP985" s="22"/>
      <c r="CQ985" s="22"/>
      <c r="CR985" s="22"/>
      <c r="CS985" s="22"/>
      <c r="CT985" s="22"/>
      <c r="CU985" s="22"/>
      <c r="CV985" s="22"/>
      <c r="CW985" s="22"/>
      <c r="CX985" s="22"/>
      <c r="CY985" s="22"/>
      <c r="CZ985" s="22"/>
      <c r="DA985" s="22"/>
      <c r="DB985" s="22"/>
      <c r="DC985" s="22"/>
      <c r="DD985" s="22"/>
      <c r="DE985" s="22"/>
      <c r="DF985" s="22"/>
      <c r="DG985" s="22"/>
      <c r="DH985" s="22"/>
      <c r="DI985" s="22"/>
      <c r="DJ985" s="22"/>
      <c r="DK985" s="22"/>
      <c r="DL985" s="22"/>
      <c r="DM985" s="22"/>
      <c r="DN985" s="22"/>
      <c r="DO985" s="22"/>
      <c r="DP985" s="22"/>
      <c r="DQ985" s="22"/>
      <c r="DR985" s="22"/>
      <c r="DS985" s="22"/>
      <c r="DT985" s="22"/>
      <c r="DU985" s="22"/>
      <c r="DV985" s="22"/>
      <c r="DW985" s="22"/>
      <c r="DX985" s="22"/>
      <c r="DY985" s="22"/>
      <c r="DZ985" s="22"/>
      <c r="EA985" s="22"/>
      <c r="EB985" s="22"/>
      <c r="EC985" s="22"/>
      <c r="ED985" s="22"/>
      <c r="EE985" s="22"/>
      <c r="EF985" s="22"/>
      <c r="EG985" s="22"/>
      <c r="EH985" s="22"/>
      <c r="EI985" s="22"/>
      <c r="EJ985" s="22"/>
      <c r="EK985" s="22"/>
      <c r="EL985" s="22"/>
      <c r="EM985" s="22"/>
      <c r="EN985" s="22"/>
      <c r="EO985" s="22"/>
      <c r="EP985" s="22"/>
      <c r="EQ985" s="22"/>
      <c r="ER985" s="22"/>
      <c r="ES985" s="22"/>
      <c r="ET985" s="22"/>
      <c r="EU985" s="22"/>
      <c r="EV985" s="22"/>
      <c r="EW985" s="22"/>
      <c r="EX985" s="22"/>
      <c r="EY985" s="22"/>
      <c r="EZ985" s="22"/>
      <c r="FA985" s="22"/>
      <c r="FB985" s="22"/>
      <c r="FC985" s="22"/>
      <c r="FD985" s="22"/>
      <c r="FE985" s="22"/>
      <c r="FF985" s="22"/>
      <c r="FG985" s="126"/>
      <c r="FM985" s="99"/>
    </row>
    <row r="986" spans="2:169" s="12" customFormat="1">
      <c r="B986" s="22"/>
      <c r="E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  <c r="CJ986" s="22"/>
      <c r="CK986" s="22"/>
      <c r="CL986" s="22"/>
      <c r="CM986" s="22"/>
      <c r="CN986" s="22"/>
      <c r="CO986" s="22"/>
      <c r="CP986" s="22"/>
      <c r="CQ986" s="22"/>
      <c r="CR986" s="22"/>
      <c r="CS986" s="22"/>
      <c r="CT986" s="22"/>
      <c r="CU986" s="22"/>
      <c r="CV986" s="22"/>
      <c r="CW986" s="22"/>
      <c r="CX986" s="22"/>
      <c r="CY986" s="22"/>
      <c r="CZ986" s="22"/>
      <c r="DA986" s="22"/>
      <c r="DB986" s="22"/>
      <c r="DC986" s="22"/>
      <c r="DD986" s="22"/>
      <c r="DE986" s="22"/>
      <c r="DF986" s="22"/>
      <c r="DG986" s="22"/>
      <c r="DH986" s="22"/>
      <c r="DI986" s="22"/>
      <c r="DJ986" s="22"/>
      <c r="DK986" s="22"/>
      <c r="DL986" s="22"/>
      <c r="DM986" s="22"/>
      <c r="DN986" s="22"/>
      <c r="DO986" s="22"/>
      <c r="DP986" s="22"/>
      <c r="DQ986" s="22"/>
      <c r="DR986" s="22"/>
      <c r="DS986" s="22"/>
      <c r="DT986" s="22"/>
      <c r="DU986" s="22"/>
      <c r="DV986" s="22"/>
      <c r="DW986" s="22"/>
      <c r="DX986" s="22"/>
      <c r="DY986" s="22"/>
      <c r="DZ986" s="22"/>
      <c r="EA986" s="22"/>
      <c r="EB986" s="22"/>
      <c r="EC986" s="22"/>
      <c r="ED986" s="22"/>
      <c r="EE986" s="22"/>
      <c r="EF986" s="22"/>
      <c r="EG986" s="22"/>
      <c r="EH986" s="22"/>
      <c r="EI986" s="22"/>
      <c r="EJ986" s="22"/>
      <c r="EK986" s="22"/>
      <c r="EL986" s="22"/>
      <c r="EM986" s="22"/>
      <c r="EN986" s="22"/>
      <c r="EO986" s="22"/>
      <c r="EP986" s="22"/>
      <c r="EQ986" s="22"/>
      <c r="ER986" s="22"/>
      <c r="ES986" s="22"/>
      <c r="ET986" s="22"/>
      <c r="EU986" s="22"/>
      <c r="EV986" s="22"/>
      <c r="EW986" s="22"/>
      <c r="EX986" s="22"/>
      <c r="EY986" s="22"/>
      <c r="EZ986" s="22"/>
      <c r="FA986" s="22"/>
      <c r="FB986" s="22"/>
      <c r="FC986" s="22"/>
      <c r="FD986" s="22"/>
      <c r="FE986" s="22"/>
      <c r="FF986" s="22"/>
      <c r="FG986" s="126"/>
      <c r="FM986" s="99"/>
    </row>
    <row r="987" spans="2:169" s="12" customFormat="1">
      <c r="B987" s="22"/>
      <c r="E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  <c r="CJ987" s="22"/>
      <c r="CK987" s="22"/>
      <c r="CL987" s="22"/>
      <c r="CM987" s="22"/>
      <c r="CN987" s="22"/>
      <c r="CO987" s="22"/>
      <c r="CP987" s="22"/>
      <c r="CQ987" s="22"/>
      <c r="CR987" s="22"/>
      <c r="CS987" s="22"/>
      <c r="CT987" s="22"/>
      <c r="CU987" s="22"/>
      <c r="CV987" s="22"/>
      <c r="CW987" s="22"/>
      <c r="CX987" s="22"/>
      <c r="CY987" s="22"/>
      <c r="CZ987" s="22"/>
      <c r="DA987" s="22"/>
      <c r="DB987" s="22"/>
      <c r="DC987" s="22"/>
      <c r="DD987" s="22"/>
      <c r="DE987" s="22"/>
      <c r="DF987" s="22"/>
      <c r="DG987" s="22"/>
      <c r="DH987" s="22"/>
      <c r="DI987" s="22"/>
      <c r="DJ987" s="22"/>
      <c r="DK987" s="22"/>
      <c r="DL987" s="22"/>
      <c r="DM987" s="22"/>
      <c r="DN987" s="22"/>
      <c r="DO987" s="22"/>
      <c r="DP987" s="22"/>
      <c r="DQ987" s="22"/>
      <c r="DR987" s="22"/>
      <c r="DS987" s="22"/>
      <c r="DT987" s="22"/>
      <c r="DU987" s="22"/>
      <c r="DV987" s="22"/>
      <c r="DW987" s="22"/>
      <c r="DX987" s="22"/>
      <c r="DY987" s="22"/>
      <c r="DZ987" s="22"/>
      <c r="EA987" s="22"/>
      <c r="EB987" s="22"/>
      <c r="EC987" s="22"/>
      <c r="ED987" s="22"/>
      <c r="EE987" s="22"/>
      <c r="EF987" s="22"/>
      <c r="EG987" s="22"/>
      <c r="EH987" s="22"/>
      <c r="EI987" s="22"/>
      <c r="EJ987" s="22"/>
      <c r="EK987" s="22"/>
      <c r="EL987" s="22"/>
      <c r="EM987" s="22"/>
      <c r="EN987" s="22"/>
      <c r="EO987" s="22"/>
      <c r="EP987" s="22"/>
      <c r="EQ987" s="22"/>
      <c r="ER987" s="22"/>
      <c r="ES987" s="22"/>
      <c r="ET987" s="22"/>
      <c r="EU987" s="22"/>
      <c r="EV987" s="22"/>
      <c r="EW987" s="22"/>
      <c r="EX987" s="22"/>
      <c r="EY987" s="22"/>
      <c r="EZ987" s="22"/>
      <c r="FA987" s="22"/>
      <c r="FB987" s="22"/>
      <c r="FC987" s="22"/>
      <c r="FD987" s="22"/>
      <c r="FE987" s="22"/>
      <c r="FF987" s="22"/>
      <c r="FG987" s="126"/>
      <c r="FM987" s="99"/>
    </row>
    <row r="988" spans="2:169" s="12" customFormat="1">
      <c r="B988" s="22"/>
      <c r="E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22"/>
      <c r="CQ988" s="22"/>
      <c r="CR988" s="22"/>
      <c r="CS988" s="22"/>
      <c r="CT988" s="22"/>
      <c r="CU988" s="22"/>
      <c r="CV988" s="22"/>
      <c r="CW988" s="22"/>
      <c r="CX988" s="22"/>
      <c r="CY988" s="22"/>
      <c r="CZ988" s="22"/>
      <c r="DA988" s="22"/>
      <c r="DB988" s="22"/>
      <c r="DC988" s="22"/>
      <c r="DD988" s="22"/>
      <c r="DE988" s="22"/>
      <c r="DF988" s="22"/>
      <c r="DG988" s="22"/>
      <c r="DH988" s="22"/>
      <c r="DI988" s="22"/>
      <c r="DJ988" s="22"/>
      <c r="DK988" s="22"/>
      <c r="DL988" s="22"/>
      <c r="DM988" s="22"/>
      <c r="DN988" s="22"/>
      <c r="DO988" s="22"/>
      <c r="DP988" s="22"/>
      <c r="DQ988" s="22"/>
      <c r="DR988" s="22"/>
      <c r="DS988" s="22"/>
      <c r="DT988" s="22"/>
      <c r="DU988" s="22"/>
      <c r="DV988" s="22"/>
      <c r="DW988" s="22"/>
      <c r="DX988" s="22"/>
      <c r="DY988" s="22"/>
      <c r="DZ988" s="22"/>
      <c r="EA988" s="22"/>
      <c r="EB988" s="22"/>
      <c r="EC988" s="22"/>
      <c r="ED988" s="22"/>
      <c r="EE988" s="22"/>
      <c r="EF988" s="22"/>
      <c r="EG988" s="22"/>
      <c r="EH988" s="22"/>
      <c r="EI988" s="22"/>
      <c r="EJ988" s="22"/>
      <c r="EK988" s="22"/>
      <c r="EL988" s="22"/>
      <c r="EM988" s="22"/>
      <c r="EN988" s="22"/>
      <c r="EO988" s="22"/>
      <c r="EP988" s="22"/>
      <c r="EQ988" s="22"/>
      <c r="ER988" s="22"/>
      <c r="ES988" s="22"/>
      <c r="ET988" s="22"/>
      <c r="EU988" s="22"/>
      <c r="EV988" s="22"/>
      <c r="EW988" s="22"/>
      <c r="EX988" s="22"/>
      <c r="EY988" s="22"/>
      <c r="EZ988" s="22"/>
      <c r="FA988" s="22"/>
      <c r="FB988" s="22"/>
      <c r="FC988" s="22"/>
      <c r="FD988" s="22"/>
      <c r="FE988" s="22"/>
      <c r="FF988" s="22"/>
      <c r="FG988" s="126"/>
      <c r="FM988" s="99"/>
    </row>
    <row r="989" spans="2:169" s="12" customFormat="1">
      <c r="B989" s="22"/>
      <c r="E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22"/>
      <c r="CA989" s="22"/>
      <c r="CB989" s="22"/>
      <c r="CC989" s="22"/>
      <c r="CD989" s="22"/>
      <c r="CE989" s="22"/>
      <c r="CF989" s="22"/>
      <c r="CG989" s="22"/>
      <c r="CH989" s="22"/>
      <c r="CI989" s="22"/>
      <c r="CJ989" s="22"/>
      <c r="CK989" s="22"/>
      <c r="CL989" s="22"/>
      <c r="CM989" s="22"/>
      <c r="CN989" s="22"/>
      <c r="CO989" s="22"/>
      <c r="CP989" s="22"/>
      <c r="CQ989" s="22"/>
      <c r="CR989" s="22"/>
      <c r="CS989" s="22"/>
      <c r="CT989" s="22"/>
      <c r="CU989" s="22"/>
      <c r="CV989" s="22"/>
      <c r="CW989" s="22"/>
      <c r="CX989" s="22"/>
      <c r="CY989" s="22"/>
      <c r="CZ989" s="22"/>
      <c r="DA989" s="22"/>
      <c r="DB989" s="22"/>
      <c r="DC989" s="22"/>
      <c r="DD989" s="22"/>
      <c r="DE989" s="22"/>
      <c r="DF989" s="22"/>
      <c r="DG989" s="22"/>
      <c r="DH989" s="22"/>
      <c r="DI989" s="22"/>
      <c r="DJ989" s="22"/>
      <c r="DK989" s="22"/>
      <c r="DL989" s="22"/>
      <c r="DM989" s="22"/>
      <c r="DN989" s="22"/>
      <c r="DO989" s="22"/>
      <c r="DP989" s="22"/>
      <c r="DQ989" s="22"/>
      <c r="DR989" s="22"/>
      <c r="DS989" s="22"/>
      <c r="DT989" s="22"/>
      <c r="DU989" s="22"/>
      <c r="DV989" s="22"/>
      <c r="DW989" s="22"/>
      <c r="DX989" s="22"/>
      <c r="DY989" s="22"/>
      <c r="DZ989" s="22"/>
      <c r="EA989" s="22"/>
      <c r="EB989" s="22"/>
      <c r="EC989" s="22"/>
      <c r="ED989" s="22"/>
      <c r="EE989" s="22"/>
      <c r="EF989" s="22"/>
      <c r="EG989" s="22"/>
      <c r="EH989" s="22"/>
      <c r="EI989" s="22"/>
      <c r="EJ989" s="22"/>
      <c r="EK989" s="22"/>
      <c r="EL989" s="22"/>
      <c r="EM989" s="22"/>
      <c r="EN989" s="22"/>
      <c r="EO989" s="22"/>
      <c r="EP989" s="22"/>
      <c r="EQ989" s="22"/>
      <c r="ER989" s="22"/>
      <c r="ES989" s="22"/>
      <c r="ET989" s="22"/>
      <c r="EU989" s="22"/>
      <c r="EV989" s="22"/>
      <c r="EW989" s="22"/>
      <c r="EX989" s="22"/>
      <c r="EY989" s="22"/>
      <c r="EZ989" s="22"/>
      <c r="FA989" s="22"/>
      <c r="FB989" s="22"/>
      <c r="FC989" s="22"/>
      <c r="FD989" s="22"/>
      <c r="FE989" s="22"/>
      <c r="FF989" s="22"/>
      <c r="FG989" s="126"/>
      <c r="FM989" s="99"/>
    </row>
    <row r="990" spans="2:169" s="12" customFormat="1">
      <c r="B990" s="22"/>
      <c r="E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22"/>
      <c r="CA990" s="22"/>
      <c r="CB990" s="22"/>
      <c r="CC990" s="22"/>
      <c r="CD990" s="22"/>
      <c r="CE990" s="22"/>
      <c r="CF990" s="22"/>
      <c r="CG990" s="22"/>
      <c r="CH990" s="22"/>
      <c r="CI990" s="22"/>
      <c r="CJ990" s="22"/>
      <c r="CK990" s="22"/>
      <c r="CL990" s="22"/>
      <c r="CM990" s="22"/>
      <c r="CN990" s="22"/>
      <c r="CO990" s="22"/>
      <c r="CP990" s="22"/>
      <c r="CQ990" s="22"/>
      <c r="CR990" s="22"/>
      <c r="CS990" s="22"/>
      <c r="CT990" s="22"/>
      <c r="CU990" s="22"/>
      <c r="CV990" s="22"/>
      <c r="CW990" s="22"/>
      <c r="CX990" s="22"/>
      <c r="CY990" s="22"/>
      <c r="CZ990" s="22"/>
      <c r="DA990" s="22"/>
      <c r="DB990" s="22"/>
      <c r="DC990" s="22"/>
      <c r="DD990" s="22"/>
      <c r="DE990" s="22"/>
      <c r="DF990" s="22"/>
      <c r="DG990" s="22"/>
      <c r="DH990" s="22"/>
      <c r="DI990" s="22"/>
      <c r="DJ990" s="22"/>
      <c r="DK990" s="22"/>
      <c r="DL990" s="22"/>
      <c r="DM990" s="22"/>
      <c r="DN990" s="22"/>
      <c r="DO990" s="22"/>
      <c r="DP990" s="22"/>
      <c r="DQ990" s="22"/>
      <c r="DR990" s="22"/>
      <c r="DS990" s="22"/>
      <c r="DT990" s="22"/>
      <c r="DU990" s="22"/>
      <c r="DV990" s="22"/>
      <c r="DW990" s="22"/>
      <c r="DX990" s="22"/>
      <c r="DY990" s="22"/>
      <c r="DZ990" s="22"/>
      <c r="EA990" s="22"/>
      <c r="EB990" s="22"/>
      <c r="EC990" s="22"/>
      <c r="ED990" s="22"/>
      <c r="EE990" s="22"/>
      <c r="EF990" s="22"/>
      <c r="EG990" s="22"/>
      <c r="EH990" s="22"/>
      <c r="EI990" s="22"/>
      <c r="EJ990" s="22"/>
      <c r="EK990" s="22"/>
      <c r="EL990" s="22"/>
      <c r="EM990" s="22"/>
      <c r="EN990" s="22"/>
      <c r="EO990" s="22"/>
      <c r="EP990" s="22"/>
      <c r="EQ990" s="22"/>
      <c r="ER990" s="22"/>
      <c r="ES990" s="22"/>
      <c r="ET990" s="22"/>
      <c r="EU990" s="22"/>
      <c r="EV990" s="22"/>
      <c r="EW990" s="22"/>
      <c r="EX990" s="22"/>
      <c r="EY990" s="22"/>
      <c r="EZ990" s="22"/>
      <c r="FA990" s="22"/>
      <c r="FB990" s="22"/>
      <c r="FC990" s="22"/>
      <c r="FD990" s="22"/>
      <c r="FE990" s="22"/>
      <c r="FF990" s="22"/>
      <c r="FG990" s="126"/>
      <c r="FM990" s="99"/>
    </row>
    <row r="991" spans="2:169" s="12" customFormat="1">
      <c r="B991" s="22"/>
      <c r="E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22"/>
      <c r="CA991" s="22"/>
      <c r="CB991" s="22"/>
      <c r="CC991" s="22"/>
      <c r="CD991" s="22"/>
      <c r="CE991" s="22"/>
      <c r="CF991" s="22"/>
      <c r="CG991" s="22"/>
      <c r="CH991" s="22"/>
      <c r="CI991" s="22"/>
      <c r="CJ991" s="22"/>
      <c r="CK991" s="22"/>
      <c r="CL991" s="22"/>
      <c r="CM991" s="22"/>
      <c r="CN991" s="22"/>
      <c r="CO991" s="22"/>
      <c r="CP991" s="22"/>
      <c r="CQ991" s="22"/>
      <c r="CR991" s="22"/>
      <c r="CS991" s="22"/>
      <c r="CT991" s="22"/>
      <c r="CU991" s="22"/>
      <c r="CV991" s="22"/>
      <c r="CW991" s="22"/>
      <c r="CX991" s="22"/>
      <c r="CY991" s="22"/>
      <c r="CZ991" s="22"/>
      <c r="DA991" s="22"/>
      <c r="DB991" s="22"/>
      <c r="DC991" s="22"/>
      <c r="DD991" s="22"/>
      <c r="DE991" s="22"/>
      <c r="DF991" s="22"/>
      <c r="DG991" s="22"/>
      <c r="DH991" s="22"/>
      <c r="DI991" s="22"/>
      <c r="DJ991" s="22"/>
      <c r="DK991" s="22"/>
      <c r="DL991" s="22"/>
      <c r="DM991" s="22"/>
      <c r="DN991" s="22"/>
      <c r="DO991" s="22"/>
      <c r="DP991" s="22"/>
      <c r="DQ991" s="22"/>
      <c r="DR991" s="22"/>
      <c r="DS991" s="22"/>
      <c r="DT991" s="22"/>
      <c r="DU991" s="22"/>
      <c r="DV991" s="22"/>
      <c r="DW991" s="22"/>
      <c r="DX991" s="22"/>
      <c r="DY991" s="22"/>
      <c r="DZ991" s="22"/>
      <c r="EA991" s="22"/>
      <c r="EB991" s="22"/>
      <c r="EC991" s="22"/>
      <c r="ED991" s="22"/>
      <c r="EE991" s="22"/>
      <c r="EF991" s="22"/>
      <c r="EG991" s="22"/>
      <c r="EH991" s="22"/>
      <c r="EI991" s="22"/>
      <c r="EJ991" s="22"/>
      <c r="EK991" s="22"/>
      <c r="EL991" s="22"/>
      <c r="EM991" s="22"/>
      <c r="EN991" s="22"/>
      <c r="EO991" s="22"/>
      <c r="EP991" s="22"/>
      <c r="EQ991" s="22"/>
      <c r="ER991" s="22"/>
      <c r="ES991" s="22"/>
      <c r="ET991" s="22"/>
      <c r="EU991" s="22"/>
      <c r="EV991" s="22"/>
      <c r="EW991" s="22"/>
      <c r="EX991" s="22"/>
      <c r="EY991" s="22"/>
      <c r="EZ991" s="22"/>
      <c r="FA991" s="22"/>
      <c r="FB991" s="22"/>
      <c r="FC991" s="22"/>
      <c r="FD991" s="22"/>
      <c r="FE991" s="22"/>
      <c r="FF991" s="22"/>
      <c r="FG991" s="126"/>
      <c r="FM991" s="99"/>
    </row>
    <row r="992" spans="2:169" s="12" customFormat="1">
      <c r="B992" s="22"/>
      <c r="E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  <c r="BQ992" s="22"/>
      <c r="BR992" s="22"/>
      <c r="BS992" s="22"/>
      <c r="BT992" s="22"/>
      <c r="BU992" s="22"/>
      <c r="BV992" s="22"/>
      <c r="BW992" s="22"/>
      <c r="BX992" s="22"/>
      <c r="BY992" s="22"/>
      <c r="BZ992" s="22"/>
      <c r="CA992" s="22"/>
      <c r="CB992" s="22"/>
      <c r="CC992" s="22"/>
      <c r="CD992" s="22"/>
      <c r="CE992" s="22"/>
      <c r="CF992" s="22"/>
      <c r="CG992" s="22"/>
      <c r="CH992" s="22"/>
      <c r="CI992" s="22"/>
      <c r="CJ992" s="22"/>
      <c r="CK992" s="22"/>
      <c r="CL992" s="22"/>
      <c r="CM992" s="22"/>
      <c r="CN992" s="22"/>
      <c r="CO992" s="22"/>
      <c r="CP992" s="22"/>
      <c r="CQ992" s="22"/>
      <c r="CR992" s="22"/>
      <c r="CS992" s="22"/>
      <c r="CT992" s="22"/>
      <c r="CU992" s="22"/>
      <c r="CV992" s="22"/>
      <c r="CW992" s="22"/>
      <c r="CX992" s="22"/>
      <c r="CY992" s="22"/>
      <c r="CZ992" s="22"/>
      <c r="DA992" s="22"/>
      <c r="DB992" s="22"/>
      <c r="DC992" s="22"/>
      <c r="DD992" s="22"/>
      <c r="DE992" s="22"/>
      <c r="DF992" s="22"/>
      <c r="DG992" s="22"/>
      <c r="DH992" s="22"/>
      <c r="DI992" s="22"/>
      <c r="DJ992" s="22"/>
      <c r="DK992" s="22"/>
      <c r="DL992" s="22"/>
      <c r="DM992" s="22"/>
      <c r="DN992" s="22"/>
      <c r="DO992" s="22"/>
      <c r="DP992" s="22"/>
      <c r="DQ992" s="22"/>
      <c r="DR992" s="22"/>
      <c r="DS992" s="22"/>
      <c r="DT992" s="22"/>
      <c r="DU992" s="22"/>
      <c r="DV992" s="22"/>
      <c r="DW992" s="22"/>
      <c r="DX992" s="22"/>
      <c r="DY992" s="22"/>
      <c r="DZ992" s="22"/>
      <c r="EA992" s="22"/>
      <c r="EB992" s="22"/>
      <c r="EC992" s="22"/>
      <c r="ED992" s="22"/>
      <c r="EE992" s="22"/>
      <c r="EF992" s="22"/>
      <c r="EG992" s="22"/>
      <c r="EH992" s="22"/>
      <c r="EI992" s="22"/>
      <c r="EJ992" s="22"/>
      <c r="EK992" s="22"/>
      <c r="EL992" s="22"/>
      <c r="EM992" s="22"/>
      <c r="EN992" s="22"/>
      <c r="EO992" s="22"/>
      <c r="EP992" s="22"/>
      <c r="EQ992" s="22"/>
      <c r="ER992" s="22"/>
      <c r="ES992" s="22"/>
      <c r="ET992" s="22"/>
      <c r="EU992" s="22"/>
      <c r="EV992" s="22"/>
      <c r="EW992" s="22"/>
      <c r="EX992" s="22"/>
      <c r="EY992" s="22"/>
      <c r="EZ992" s="22"/>
      <c r="FA992" s="22"/>
      <c r="FB992" s="22"/>
      <c r="FC992" s="22"/>
      <c r="FD992" s="22"/>
      <c r="FE992" s="22"/>
      <c r="FF992" s="22"/>
      <c r="FG992" s="126"/>
      <c r="FM992" s="99"/>
    </row>
    <row r="993" spans="2:169" s="12" customFormat="1">
      <c r="B993" s="22"/>
      <c r="E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  <c r="BQ993" s="22"/>
      <c r="BR993" s="22"/>
      <c r="BS993" s="22"/>
      <c r="BT993" s="22"/>
      <c r="BU993" s="22"/>
      <c r="BV993" s="22"/>
      <c r="BW993" s="22"/>
      <c r="BX993" s="22"/>
      <c r="BY993" s="22"/>
      <c r="BZ993" s="22"/>
      <c r="CA993" s="22"/>
      <c r="CB993" s="22"/>
      <c r="CC993" s="22"/>
      <c r="CD993" s="22"/>
      <c r="CE993" s="22"/>
      <c r="CF993" s="22"/>
      <c r="CG993" s="22"/>
      <c r="CH993" s="22"/>
      <c r="CI993" s="22"/>
      <c r="CJ993" s="22"/>
      <c r="CK993" s="22"/>
      <c r="CL993" s="22"/>
      <c r="CM993" s="22"/>
      <c r="CN993" s="22"/>
      <c r="CO993" s="22"/>
      <c r="CP993" s="22"/>
      <c r="CQ993" s="22"/>
      <c r="CR993" s="22"/>
      <c r="CS993" s="22"/>
      <c r="CT993" s="22"/>
      <c r="CU993" s="22"/>
      <c r="CV993" s="22"/>
      <c r="CW993" s="22"/>
      <c r="CX993" s="22"/>
      <c r="CY993" s="22"/>
      <c r="CZ993" s="22"/>
      <c r="DA993" s="22"/>
      <c r="DB993" s="22"/>
      <c r="DC993" s="22"/>
      <c r="DD993" s="22"/>
      <c r="DE993" s="22"/>
      <c r="DF993" s="22"/>
      <c r="DG993" s="22"/>
      <c r="DH993" s="22"/>
      <c r="DI993" s="22"/>
      <c r="DJ993" s="22"/>
      <c r="DK993" s="22"/>
      <c r="DL993" s="22"/>
      <c r="DM993" s="22"/>
      <c r="DN993" s="22"/>
      <c r="DO993" s="22"/>
      <c r="DP993" s="22"/>
      <c r="DQ993" s="22"/>
      <c r="DR993" s="22"/>
      <c r="DS993" s="22"/>
      <c r="DT993" s="22"/>
      <c r="DU993" s="22"/>
      <c r="DV993" s="22"/>
      <c r="DW993" s="22"/>
      <c r="DX993" s="22"/>
      <c r="DY993" s="22"/>
      <c r="DZ993" s="22"/>
      <c r="EA993" s="22"/>
      <c r="EB993" s="22"/>
      <c r="EC993" s="22"/>
      <c r="ED993" s="22"/>
      <c r="EE993" s="22"/>
      <c r="EF993" s="22"/>
      <c r="EG993" s="22"/>
      <c r="EH993" s="22"/>
      <c r="EI993" s="22"/>
      <c r="EJ993" s="22"/>
      <c r="EK993" s="22"/>
      <c r="EL993" s="22"/>
      <c r="EM993" s="22"/>
      <c r="EN993" s="22"/>
      <c r="EO993" s="22"/>
      <c r="EP993" s="22"/>
      <c r="EQ993" s="22"/>
      <c r="ER993" s="22"/>
      <c r="ES993" s="22"/>
      <c r="ET993" s="22"/>
      <c r="EU993" s="22"/>
      <c r="EV993" s="22"/>
      <c r="EW993" s="22"/>
      <c r="EX993" s="22"/>
      <c r="EY993" s="22"/>
      <c r="EZ993" s="22"/>
      <c r="FA993" s="22"/>
      <c r="FB993" s="22"/>
      <c r="FC993" s="22"/>
      <c r="FD993" s="22"/>
      <c r="FE993" s="22"/>
      <c r="FF993" s="22"/>
      <c r="FG993" s="126"/>
      <c r="FM993" s="99"/>
    </row>
    <row r="994" spans="2:169" s="12" customFormat="1">
      <c r="B994" s="22"/>
      <c r="E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  <c r="BQ994" s="22"/>
      <c r="BR994" s="22"/>
      <c r="BS994" s="22"/>
      <c r="BT994" s="22"/>
      <c r="BU994" s="22"/>
      <c r="BV994" s="22"/>
      <c r="BW994" s="22"/>
      <c r="BX994" s="22"/>
      <c r="BY994" s="22"/>
      <c r="BZ994" s="22"/>
      <c r="CA994" s="22"/>
      <c r="CB994" s="22"/>
      <c r="CC994" s="22"/>
      <c r="CD994" s="22"/>
      <c r="CE994" s="22"/>
      <c r="CF994" s="22"/>
      <c r="CG994" s="22"/>
      <c r="CH994" s="22"/>
      <c r="CI994" s="22"/>
      <c r="CJ994" s="22"/>
      <c r="CK994" s="22"/>
      <c r="CL994" s="22"/>
      <c r="CM994" s="22"/>
      <c r="CN994" s="22"/>
      <c r="CO994" s="22"/>
      <c r="CP994" s="22"/>
      <c r="CQ994" s="22"/>
      <c r="CR994" s="22"/>
      <c r="CS994" s="22"/>
      <c r="CT994" s="22"/>
      <c r="CU994" s="22"/>
      <c r="CV994" s="22"/>
      <c r="CW994" s="22"/>
      <c r="CX994" s="22"/>
      <c r="CY994" s="22"/>
      <c r="CZ994" s="22"/>
      <c r="DA994" s="22"/>
      <c r="DB994" s="22"/>
      <c r="DC994" s="22"/>
      <c r="DD994" s="22"/>
      <c r="DE994" s="22"/>
      <c r="DF994" s="22"/>
      <c r="DG994" s="22"/>
      <c r="DH994" s="22"/>
      <c r="DI994" s="22"/>
      <c r="DJ994" s="22"/>
      <c r="DK994" s="22"/>
      <c r="DL994" s="22"/>
      <c r="DM994" s="22"/>
      <c r="DN994" s="22"/>
      <c r="DO994" s="22"/>
      <c r="DP994" s="22"/>
      <c r="DQ994" s="22"/>
      <c r="DR994" s="22"/>
      <c r="DS994" s="22"/>
      <c r="DT994" s="22"/>
      <c r="DU994" s="22"/>
      <c r="DV994" s="22"/>
      <c r="DW994" s="22"/>
      <c r="DX994" s="22"/>
      <c r="DY994" s="22"/>
      <c r="DZ994" s="22"/>
      <c r="EA994" s="22"/>
      <c r="EB994" s="22"/>
      <c r="EC994" s="22"/>
      <c r="ED994" s="22"/>
      <c r="EE994" s="22"/>
      <c r="EF994" s="22"/>
      <c r="EG994" s="22"/>
      <c r="EH994" s="22"/>
      <c r="EI994" s="22"/>
      <c r="EJ994" s="22"/>
      <c r="EK994" s="22"/>
      <c r="EL994" s="22"/>
      <c r="EM994" s="22"/>
      <c r="EN994" s="22"/>
      <c r="EO994" s="22"/>
      <c r="EP994" s="22"/>
      <c r="EQ994" s="22"/>
      <c r="ER994" s="22"/>
      <c r="ES994" s="22"/>
      <c r="ET994" s="22"/>
      <c r="EU994" s="22"/>
      <c r="EV994" s="22"/>
      <c r="EW994" s="22"/>
      <c r="EX994" s="22"/>
      <c r="EY994" s="22"/>
      <c r="EZ994" s="22"/>
      <c r="FA994" s="22"/>
      <c r="FB994" s="22"/>
      <c r="FC994" s="22"/>
      <c r="FD994" s="22"/>
      <c r="FE994" s="22"/>
      <c r="FF994" s="22"/>
      <c r="FG994" s="126"/>
      <c r="FM994" s="99"/>
    </row>
    <row r="995" spans="2:169" s="12" customFormat="1">
      <c r="B995" s="22"/>
      <c r="E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  <c r="BQ995" s="22"/>
      <c r="BR995" s="22"/>
      <c r="BS995" s="22"/>
      <c r="BT995" s="22"/>
      <c r="BU995" s="22"/>
      <c r="BV995" s="22"/>
      <c r="BW995" s="22"/>
      <c r="BX995" s="22"/>
      <c r="BY995" s="22"/>
      <c r="BZ995" s="22"/>
      <c r="CA995" s="22"/>
      <c r="CB995" s="22"/>
      <c r="CC995" s="22"/>
      <c r="CD995" s="22"/>
      <c r="CE995" s="22"/>
      <c r="CF995" s="22"/>
      <c r="CG995" s="22"/>
      <c r="CH995" s="22"/>
      <c r="CI995" s="22"/>
      <c r="CJ995" s="22"/>
      <c r="CK995" s="22"/>
      <c r="CL995" s="22"/>
      <c r="CM995" s="22"/>
      <c r="CN995" s="22"/>
      <c r="CO995" s="22"/>
      <c r="CP995" s="22"/>
      <c r="CQ995" s="22"/>
      <c r="CR995" s="22"/>
      <c r="CS995" s="22"/>
      <c r="CT995" s="22"/>
      <c r="CU995" s="22"/>
      <c r="CV995" s="22"/>
      <c r="CW995" s="22"/>
      <c r="CX995" s="22"/>
      <c r="CY995" s="22"/>
      <c r="CZ995" s="22"/>
      <c r="DA995" s="22"/>
      <c r="DB995" s="22"/>
      <c r="DC995" s="22"/>
      <c r="DD995" s="22"/>
      <c r="DE995" s="22"/>
      <c r="DF995" s="22"/>
      <c r="DG995" s="22"/>
      <c r="DH995" s="22"/>
      <c r="DI995" s="22"/>
      <c r="DJ995" s="22"/>
      <c r="DK995" s="22"/>
      <c r="DL995" s="22"/>
      <c r="DM995" s="22"/>
      <c r="DN995" s="22"/>
      <c r="DO995" s="22"/>
      <c r="DP995" s="22"/>
      <c r="DQ995" s="22"/>
      <c r="DR995" s="22"/>
      <c r="DS995" s="22"/>
      <c r="DT995" s="22"/>
      <c r="DU995" s="22"/>
      <c r="DV995" s="22"/>
      <c r="DW995" s="22"/>
      <c r="DX995" s="22"/>
      <c r="DY995" s="22"/>
      <c r="DZ995" s="22"/>
      <c r="EA995" s="22"/>
      <c r="EB995" s="22"/>
      <c r="EC995" s="22"/>
      <c r="ED995" s="22"/>
      <c r="EE995" s="22"/>
      <c r="EF995" s="22"/>
      <c r="EG995" s="22"/>
      <c r="EH995" s="22"/>
      <c r="EI995" s="22"/>
      <c r="EJ995" s="22"/>
      <c r="EK995" s="22"/>
      <c r="EL995" s="22"/>
      <c r="EM995" s="22"/>
      <c r="EN995" s="22"/>
      <c r="EO995" s="22"/>
      <c r="EP995" s="22"/>
      <c r="EQ995" s="22"/>
      <c r="ER995" s="22"/>
      <c r="ES995" s="22"/>
      <c r="ET995" s="22"/>
      <c r="EU995" s="22"/>
      <c r="EV995" s="22"/>
      <c r="EW995" s="22"/>
      <c r="EX995" s="22"/>
      <c r="EY995" s="22"/>
      <c r="EZ995" s="22"/>
      <c r="FA995" s="22"/>
      <c r="FB995" s="22"/>
      <c r="FC995" s="22"/>
      <c r="FD995" s="22"/>
      <c r="FE995" s="22"/>
      <c r="FF995" s="22"/>
      <c r="FG995" s="126"/>
      <c r="FM995" s="99"/>
    </row>
    <row r="996" spans="2:169" s="12" customFormat="1">
      <c r="B996" s="22"/>
      <c r="E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  <c r="BQ996" s="22"/>
      <c r="BR996" s="22"/>
      <c r="BS996" s="22"/>
      <c r="BT996" s="22"/>
      <c r="BU996" s="22"/>
      <c r="BV996" s="22"/>
      <c r="BW996" s="22"/>
      <c r="BX996" s="22"/>
      <c r="BY996" s="22"/>
      <c r="BZ996" s="22"/>
      <c r="CA996" s="22"/>
      <c r="CB996" s="22"/>
      <c r="CC996" s="22"/>
      <c r="CD996" s="22"/>
      <c r="CE996" s="22"/>
      <c r="CF996" s="22"/>
      <c r="CG996" s="22"/>
      <c r="CH996" s="22"/>
      <c r="CI996" s="22"/>
      <c r="CJ996" s="22"/>
      <c r="CK996" s="22"/>
      <c r="CL996" s="22"/>
      <c r="CM996" s="22"/>
      <c r="CN996" s="22"/>
      <c r="CO996" s="22"/>
      <c r="CP996" s="22"/>
      <c r="CQ996" s="22"/>
      <c r="CR996" s="22"/>
      <c r="CS996" s="22"/>
      <c r="CT996" s="22"/>
      <c r="CU996" s="22"/>
      <c r="CV996" s="22"/>
      <c r="CW996" s="22"/>
      <c r="CX996" s="22"/>
      <c r="CY996" s="22"/>
      <c r="CZ996" s="22"/>
      <c r="DA996" s="22"/>
      <c r="DB996" s="22"/>
      <c r="DC996" s="22"/>
      <c r="DD996" s="22"/>
      <c r="DE996" s="22"/>
      <c r="DF996" s="22"/>
      <c r="DG996" s="22"/>
      <c r="DH996" s="22"/>
      <c r="DI996" s="22"/>
      <c r="DJ996" s="22"/>
      <c r="DK996" s="22"/>
      <c r="DL996" s="22"/>
      <c r="DM996" s="22"/>
      <c r="DN996" s="22"/>
      <c r="DO996" s="22"/>
      <c r="DP996" s="22"/>
      <c r="DQ996" s="22"/>
      <c r="DR996" s="22"/>
      <c r="DS996" s="22"/>
      <c r="DT996" s="22"/>
      <c r="DU996" s="22"/>
      <c r="DV996" s="22"/>
      <c r="DW996" s="22"/>
      <c r="DX996" s="22"/>
      <c r="DY996" s="22"/>
      <c r="DZ996" s="22"/>
      <c r="EA996" s="22"/>
      <c r="EB996" s="22"/>
      <c r="EC996" s="22"/>
      <c r="ED996" s="22"/>
      <c r="EE996" s="22"/>
      <c r="EF996" s="22"/>
      <c r="EG996" s="22"/>
      <c r="EH996" s="22"/>
      <c r="EI996" s="22"/>
      <c r="EJ996" s="22"/>
      <c r="EK996" s="22"/>
      <c r="EL996" s="22"/>
      <c r="EM996" s="22"/>
      <c r="EN996" s="22"/>
      <c r="EO996" s="22"/>
      <c r="EP996" s="22"/>
      <c r="EQ996" s="22"/>
      <c r="ER996" s="22"/>
      <c r="ES996" s="22"/>
      <c r="ET996" s="22"/>
      <c r="EU996" s="22"/>
      <c r="EV996" s="22"/>
      <c r="EW996" s="22"/>
      <c r="EX996" s="22"/>
      <c r="EY996" s="22"/>
      <c r="EZ996" s="22"/>
      <c r="FA996" s="22"/>
      <c r="FB996" s="22"/>
      <c r="FC996" s="22"/>
      <c r="FD996" s="22"/>
      <c r="FE996" s="22"/>
      <c r="FF996" s="22"/>
      <c r="FG996" s="126"/>
      <c r="FM996" s="99"/>
    </row>
    <row r="997" spans="2:169" s="12" customFormat="1">
      <c r="B997" s="22"/>
      <c r="E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  <c r="BQ997" s="22"/>
      <c r="BR997" s="22"/>
      <c r="BS997" s="22"/>
      <c r="BT997" s="22"/>
      <c r="BU997" s="22"/>
      <c r="BV997" s="22"/>
      <c r="BW997" s="22"/>
      <c r="BX997" s="22"/>
      <c r="BY997" s="22"/>
      <c r="BZ997" s="22"/>
      <c r="CA997" s="22"/>
      <c r="CB997" s="22"/>
      <c r="CC997" s="22"/>
      <c r="CD997" s="22"/>
      <c r="CE997" s="22"/>
      <c r="CF997" s="22"/>
      <c r="CG997" s="22"/>
      <c r="CH997" s="22"/>
      <c r="CI997" s="22"/>
      <c r="CJ997" s="22"/>
      <c r="CK997" s="22"/>
      <c r="CL997" s="22"/>
      <c r="CM997" s="22"/>
      <c r="CN997" s="22"/>
      <c r="CO997" s="22"/>
      <c r="CP997" s="22"/>
      <c r="CQ997" s="22"/>
      <c r="CR997" s="22"/>
      <c r="CS997" s="22"/>
      <c r="CT997" s="22"/>
      <c r="CU997" s="22"/>
      <c r="CV997" s="22"/>
      <c r="CW997" s="22"/>
      <c r="CX997" s="22"/>
      <c r="CY997" s="22"/>
      <c r="CZ997" s="22"/>
      <c r="DA997" s="22"/>
      <c r="DB997" s="22"/>
      <c r="DC997" s="22"/>
      <c r="DD997" s="22"/>
      <c r="DE997" s="22"/>
      <c r="DF997" s="22"/>
      <c r="DG997" s="22"/>
      <c r="DH997" s="22"/>
      <c r="DI997" s="22"/>
      <c r="DJ997" s="22"/>
      <c r="DK997" s="22"/>
      <c r="DL997" s="22"/>
      <c r="DM997" s="22"/>
      <c r="DN997" s="22"/>
      <c r="DO997" s="22"/>
      <c r="DP997" s="22"/>
      <c r="DQ997" s="22"/>
      <c r="DR997" s="22"/>
      <c r="DS997" s="22"/>
      <c r="DT997" s="22"/>
      <c r="DU997" s="22"/>
      <c r="DV997" s="22"/>
      <c r="DW997" s="22"/>
      <c r="DX997" s="22"/>
      <c r="DY997" s="22"/>
      <c r="DZ997" s="22"/>
      <c r="EA997" s="22"/>
      <c r="EB997" s="22"/>
      <c r="EC997" s="22"/>
      <c r="ED997" s="22"/>
      <c r="EE997" s="22"/>
      <c r="EF997" s="22"/>
      <c r="EG997" s="22"/>
      <c r="EH997" s="22"/>
      <c r="EI997" s="22"/>
      <c r="EJ997" s="22"/>
      <c r="EK997" s="22"/>
      <c r="EL997" s="22"/>
      <c r="EM997" s="22"/>
      <c r="EN997" s="22"/>
      <c r="EO997" s="22"/>
      <c r="EP997" s="22"/>
      <c r="EQ997" s="22"/>
      <c r="ER997" s="22"/>
      <c r="ES997" s="22"/>
      <c r="ET997" s="22"/>
      <c r="EU997" s="22"/>
      <c r="EV997" s="22"/>
      <c r="EW997" s="22"/>
      <c r="EX997" s="22"/>
      <c r="EY997" s="22"/>
      <c r="EZ997" s="22"/>
      <c r="FA997" s="22"/>
      <c r="FB997" s="22"/>
      <c r="FC997" s="22"/>
      <c r="FD997" s="22"/>
      <c r="FE997" s="22"/>
      <c r="FF997" s="22"/>
      <c r="FG997" s="126"/>
      <c r="FM997" s="99"/>
    </row>
    <row r="998" spans="2:169" s="12" customFormat="1">
      <c r="B998" s="22"/>
      <c r="E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  <c r="BQ998" s="22"/>
      <c r="BR998" s="22"/>
      <c r="BS998" s="22"/>
      <c r="BT998" s="22"/>
      <c r="BU998" s="22"/>
      <c r="BV998" s="22"/>
      <c r="BW998" s="22"/>
      <c r="BX998" s="22"/>
      <c r="BY998" s="22"/>
      <c r="BZ998" s="22"/>
      <c r="CA998" s="22"/>
      <c r="CB998" s="22"/>
      <c r="CC998" s="22"/>
      <c r="CD998" s="22"/>
      <c r="CE998" s="22"/>
      <c r="CF998" s="22"/>
      <c r="CG998" s="22"/>
      <c r="CH998" s="22"/>
      <c r="CI998" s="22"/>
      <c r="CJ998" s="22"/>
      <c r="CK998" s="22"/>
      <c r="CL998" s="22"/>
      <c r="CM998" s="22"/>
      <c r="CN998" s="22"/>
      <c r="CO998" s="22"/>
      <c r="CP998" s="22"/>
      <c r="CQ998" s="22"/>
      <c r="CR998" s="22"/>
      <c r="CS998" s="22"/>
      <c r="CT998" s="22"/>
      <c r="CU998" s="22"/>
      <c r="CV998" s="22"/>
      <c r="CW998" s="22"/>
      <c r="CX998" s="22"/>
      <c r="CY998" s="22"/>
      <c r="CZ998" s="22"/>
      <c r="DA998" s="22"/>
      <c r="DB998" s="22"/>
      <c r="DC998" s="22"/>
      <c r="DD998" s="22"/>
      <c r="DE998" s="22"/>
      <c r="DF998" s="22"/>
      <c r="DG998" s="22"/>
      <c r="DH998" s="22"/>
      <c r="DI998" s="22"/>
      <c r="DJ998" s="22"/>
      <c r="DK998" s="22"/>
      <c r="DL998" s="22"/>
      <c r="DM998" s="22"/>
      <c r="DN998" s="22"/>
      <c r="DO998" s="22"/>
      <c r="DP998" s="22"/>
      <c r="DQ998" s="22"/>
      <c r="DR998" s="22"/>
      <c r="DS998" s="22"/>
      <c r="DT998" s="22"/>
      <c r="DU998" s="22"/>
      <c r="DV998" s="22"/>
      <c r="DW998" s="22"/>
      <c r="DX998" s="22"/>
      <c r="DY998" s="22"/>
      <c r="DZ998" s="22"/>
      <c r="EA998" s="22"/>
      <c r="EB998" s="22"/>
      <c r="EC998" s="22"/>
      <c r="ED998" s="22"/>
      <c r="EE998" s="22"/>
      <c r="EF998" s="22"/>
      <c r="EG998" s="22"/>
      <c r="EH998" s="22"/>
      <c r="EI998" s="22"/>
      <c r="EJ998" s="22"/>
      <c r="EK998" s="22"/>
      <c r="EL998" s="22"/>
      <c r="EM998" s="22"/>
      <c r="EN998" s="22"/>
      <c r="EO998" s="22"/>
      <c r="EP998" s="22"/>
      <c r="EQ998" s="22"/>
      <c r="ER998" s="22"/>
      <c r="ES998" s="22"/>
      <c r="ET998" s="22"/>
      <c r="EU998" s="22"/>
      <c r="EV998" s="22"/>
      <c r="EW998" s="22"/>
      <c r="EX998" s="22"/>
      <c r="EY998" s="22"/>
      <c r="EZ998" s="22"/>
      <c r="FA998" s="22"/>
      <c r="FB998" s="22"/>
      <c r="FC998" s="22"/>
      <c r="FD998" s="22"/>
      <c r="FE998" s="22"/>
      <c r="FF998" s="22"/>
      <c r="FG998" s="126"/>
      <c r="FM998" s="99"/>
    </row>
    <row r="999" spans="2:169" s="12" customFormat="1">
      <c r="B999" s="22"/>
      <c r="E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  <c r="BQ999" s="22"/>
      <c r="BR999" s="22"/>
      <c r="BS999" s="22"/>
      <c r="BT999" s="22"/>
      <c r="BU999" s="22"/>
      <c r="BV999" s="22"/>
      <c r="BW999" s="22"/>
      <c r="BX999" s="22"/>
      <c r="BY999" s="22"/>
      <c r="BZ999" s="22"/>
      <c r="CA999" s="22"/>
      <c r="CB999" s="22"/>
      <c r="CC999" s="22"/>
      <c r="CD999" s="22"/>
      <c r="CE999" s="22"/>
      <c r="CF999" s="22"/>
      <c r="CG999" s="22"/>
      <c r="CH999" s="22"/>
      <c r="CI999" s="22"/>
      <c r="CJ999" s="22"/>
      <c r="CK999" s="22"/>
      <c r="CL999" s="22"/>
      <c r="CM999" s="22"/>
      <c r="CN999" s="22"/>
      <c r="CO999" s="22"/>
      <c r="CP999" s="22"/>
      <c r="CQ999" s="22"/>
      <c r="CR999" s="22"/>
      <c r="CS999" s="22"/>
      <c r="CT999" s="22"/>
      <c r="CU999" s="22"/>
      <c r="CV999" s="22"/>
      <c r="CW999" s="22"/>
      <c r="CX999" s="22"/>
      <c r="CY999" s="22"/>
      <c r="CZ999" s="22"/>
      <c r="DA999" s="22"/>
      <c r="DB999" s="22"/>
      <c r="DC999" s="22"/>
      <c r="DD999" s="22"/>
      <c r="DE999" s="22"/>
      <c r="DF999" s="22"/>
      <c r="DG999" s="22"/>
      <c r="DH999" s="22"/>
      <c r="DI999" s="22"/>
      <c r="DJ999" s="22"/>
      <c r="DK999" s="22"/>
      <c r="DL999" s="22"/>
      <c r="DM999" s="22"/>
      <c r="DN999" s="22"/>
      <c r="DO999" s="22"/>
      <c r="DP999" s="22"/>
      <c r="DQ999" s="22"/>
      <c r="DR999" s="22"/>
      <c r="DS999" s="22"/>
      <c r="DT999" s="22"/>
      <c r="DU999" s="22"/>
      <c r="DV999" s="22"/>
      <c r="DW999" s="22"/>
      <c r="DX999" s="22"/>
      <c r="DY999" s="22"/>
      <c r="DZ999" s="22"/>
      <c r="EA999" s="22"/>
      <c r="EB999" s="22"/>
      <c r="EC999" s="22"/>
      <c r="ED999" s="22"/>
      <c r="EE999" s="22"/>
      <c r="EF999" s="22"/>
      <c r="EG999" s="22"/>
      <c r="EH999" s="22"/>
      <c r="EI999" s="22"/>
      <c r="EJ999" s="22"/>
      <c r="EK999" s="22"/>
      <c r="EL999" s="22"/>
      <c r="EM999" s="22"/>
      <c r="EN999" s="22"/>
      <c r="EO999" s="22"/>
      <c r="EP999" s="22"/>
      <c r="EQ999" s="22"/>
      <c r="ER999" s="22"/>
      <c r="ES999" s="22"/>
      <c r="ET999" s="22"/>
      <c r="EU999" s="22"/>
      <c r="EV999" s="22"/>
      <c r="EW999" s="22"/>
      <c r="EX999" s="22"/>
      <c r="EY999" s="22"/>
      <c r="EZ999" s="22"/>
      <c r="FA999" s="22"/>
      <c r="FB999" s="22"/>
      <c r="FC999" s="22"/>
      <c r="FD999" s="22"/>
      <c r="FE999" s="22"/>
      <c r="FF999" s="22"/>
      <c r="FG999" s="126"/>
      <c r="FM999" s="99"/>
    </row>
    <row r="1000" spans="2:169" s="12" customFormat="1">
      <c r="B1000" s="22"/>
      <c r="E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  <c r="BQ1000" s="22"/>
      <c r="BR1000" s="22"/>
      <c r="BS1000" s="22"/>
      <c r="BT1000" s="22"/>
      <c r="BU1000" s="22"/>
      <c r="BV1000" s="22"/>
      <c r="BW1000" s="22"/>
      <c r="BX1000" s="22"/>
      <c r="BY1000" s="22"/>
      <c r="BZ1000" s="22"/>
      <c r="CA1000" s="22"/>
      <c r="CB1000" s="22"/>
      <c r="CC1000" s="22"/>
      <c r="CD1000" s="22"/>
      <c r="CE1000" s="22"/>
      <c r="CF1000" s="22"/>
      <c r="CG1000" s="22"/>
      <c r="CH1000" s="22"/>
      <c r="CI1000" s="22"/>
      <c r="CJ1000" s="22"/>
      <c r="CK1000" s="22"/>
      <c r="CL1000" s="22"/>
      <c r="CM1000" s="22"/>
      <c r="CN1000" s="22"/>
      <c r="CO1000" s="22"/>
      <c r="CP1000" s="22"/>
      <c r="CQ1000" s="22"/>
      <c r="CR1000" s="22"/>
      <c r="CS1000" s="22"/>
      <c r="CT1000" s="22"/>
      <c r="CU1000" s="22"/>
      <c r="CV1000" s="22"/>
      <c r="CW1000" s="22"/>
      <c r="CX1000" s="22"/>
      <c r="CY1000" s="22"/>
      <c r="CZ1000" s="22"/>
      <c r="DA1000" s="22"/>
      <c r="DB1000" s="22"/>
      <c r="DC1000" s="22"/>
      <c r="DD1000" s="22"/>
      <c r="DE1000" s="22"/>
      <c r="DF1000" s="22"/>
      <c r="DG1000" s="22"/>
      <c r="DH1000" s="22"/>
      <c r="DI1000" s="22"/>
      <c r="DJ1000" s="22"/>
      <c r="DK1000" s="22"/>
      <c r="DL1000" s="22"/>
      <c r="DM1000" s="22"/>
      <c r="DN1000" s="22"/>
      <c r="DO1000" s="22"/>
      <c r="DP1000" s="22"/>
      <c r="DQ1000" s="22"/>
      <c r="DR1000" s="22"/>
      <c r="DS1000" s="22"/>
      <c r="DT1000" s="22"/>
      <c r="DU1000" s="22"/>
      <c r="DV1000" s="22"/>
      <c r="DW1000" s="22"/>
      <c r="DX1000" s="22"/>
      <c r="DY1000" s="22"/>
      <c r="DZ1000" s="22"/>
      <c r="EA1000" s="22"/>
      <c r="EB1000" s="22"/>
      <c r="EC1000" s="22"/>
      <c r="ED1000" s="22"/>
      <c r="EE1000" s="22"/>
      <c r="EF1000" s="22"/>
      <c r="EG1000" s="22"/>
      <c r="EH1000" s="22"/>
      <c r="EI1000" s="22"/>
      <c r="EJ1000" s="22"/>
      <c r="EK1000" s="22"/>
      <c r="EL1000" s="22"/>
      <c r="EM1000" s="22"/>
      <c r="EN1000" s="22"/>
      <c r="EO1000" s="22"/>
      <c r="EP1000" s="22"/>
      <c r="EQ1000" s="22"/>
      <c r="ER1000" s="22"/>
      <c r="ES1000" s="22"/>
      <c r="ET1000" s="22"/>
      <c r="EU1000" s="22"/>
      <c r="EV1000" s="22"/>
      <c r="EW1000" s="22"/>
      <c r="EX1000" s="22"/>
      <c r="EY1000" s="22"/>
      <c r="EZ1000" s="22"/>
      <c r="FA1000" s="22"/>
      <c r="FB1000" s="22"/>
      <c r="FC1000" s="22"/>
      <c r="FD1000" s="22"/>
      <c r="FE1000" s="22"/>
      <c r="FF1000" s="22"/>
      <c r="FG1000" s="126"/>
      <c r="FM1000" s="99"/>
    </row>
    <row r="1001" spans="2:169" s="12" customFormat="1">
      <c r="B1001" s="22"/>
      <c r="E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  <c r="BJ1001" s="22"/>
      <c r="BK1001" s="22"/>
      <c r="BL1001" s="22"/>
      <c r="BM1001" s="22"/>
      <c r="BN1001" s="22"/>
      <c r="BO1001" s="22"/>
      <c r="BP1001" s="22"/>
      <c r="BQ1001" s="22"/>
      <c r="BR1001" s="22"/>
      <c r="BS1001" s="22"/>
      <c r="BT1001" s="22"/>
      <c r="BU1001" s="22"/>
      <c r="BV1001" s="22"/>
      <c r="BW1001" s="22"/>
      <c r="BX1001" s="22"/>
      <c r="BY1001" s="22"/>
      <c r="BZ1001" s="22"/>
      <c r="CA1001" s="22"/>
      <c r="CB1001" s="22"/>
      <c r="CC1001" s="22"/>
      <c r="CD1001" s="22"/>
      <c r="CE1001" s="22"/>
      <c r="CF1001" s="22"/>
      <c r="CG1001" s="22"/>
      <c r="CH1001" s="22"/>
      <c r="CI1001" s="22"/>
      <c r="CJ1001" s="22"/>
      <c r="CK1001" s="22"/>
      <c r="CL1001" s="22"/>
      <c r="CM1001" s="22"/>
      <c r="CN1001" s="22"/>
      <c r="CO1001" s="22"/>
      <c r="CP1001" s="22"/>
      <c r="CQ1001" s="22"/>
      <c r="CR1001" s="22"/>
      <c r="CS1001" s="22"/>
      <c r="CT1001" s="22"/>
      <c r="CU1001" s="22"/>
      <c r="CV1001" s="22"/>
      <c r="CW1001" s="22"/>
      <c r="CX1001" s="22"/>
      <c r="CY1001" s="22"/>
      <c r="CZ1001" s="22"/>
      <c r="DA1001" s="22"/>
      <c r="DB1001" s="22"/>
      <c r="DC1001" s="22"/>
      <c r="DD1001" s="22"/>
      <c r="DE1001" s="22"/>
      <c r="DF1001" s="22"/>
      <c r="DG1001" s="22"/>
      <c r="DH1001" s="22"/>
      <c r="DI1001" s="22"/>
      <c r="DJ1001" s="22"/>
      <c r="DK1001" s="22"/>
      <c r="DL1001" s="22"/>
      <c r="DM1001" s="22"/>
      <c r="DN1001" s="22"/>
      <c r="DO1001" s="22"/>
      <c r="DP1001" s="22"/>
      <c r="DQ1001" s="22"/>
      <c r="DR1001" s="22"/>
      <c r="DS1001" s="22"/>
      <c r="DT1001" s="22"/>
      <c r="DU1001" s="22"/>
      <c r="DV1001" s="22"/>
      <c r="DW1001" s="22"/>
      <c r="DX1001" s="22"/>
      <c r="DY1001" s="22"/>
      <c r="DZ1001" s="22"/>
      <c r="EA1001" s="22"/>
      <c r="EB1001" s="22"/>
      <c r="EC1001" s="22"/>
      <c r="ED1001" s="22"/>
      <c r="EE1001" s="22"/>
      <c r="EF1001" s="22"/>
      <c r="EG1001" s="22"/>
      <c r="EH1001" s="22"/>
      <c r="EI1001" s="22"/>
      <c r="EJ1001" s="22"/>
      <c r="EK1001" s="22"/>
      <c r="EL1001" s="22"/>
      <c r="EM1001" s="22"/>
      <c r="EN1001" s="22"/>
      <c r="EO1001" s="22"/>
      <c r="EP1001" s="22"/>
      <c r="EQ1001" s="22"/>
      <c r="ER1001" s="22"/>
      <c r="ES1001" s="22"/>
      <c r="ET1001" s="22"/>
      <c r="EU1001" s="22"/>
      <c r="EV1001" s="22"/>
      <c r="EW1001" s="22"/>
      <c r="EX1001" s="22"/>
      <c r="EY1001" s="22"/>
      <c r="EZ1001" s="22"/>
      <c r="FA1001" s="22"/>
      <c r="FB1001" s="22"/>
      <c r="FC1001" s="22"/>
      <c r="FD1001" s="22"/>
      <c r="FE1001" s="22"/>
      <c r="FF1001" s="22"/>
      <c r="FG1001" s="126"/>
      <c r="FM1001" s="99"/>
    </row>
    <row r="1002" spans="2:169" s="12" customFormat="1">
      <c r="B1002" s="22"/>
      <c r="E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  <c r="BJ1002" s="22"/>
      <c r="BK1002" s="22"/>
      <c r="BL1002" s="22"/>
      <c r="BM1002" s="22"/>
      <c r="BN1002" s="22"/>
      <c r="BO1002" s="22"/>
      <c r="BP1002" s="22"/>
      <c r="BQ1002" s="22"/>
      <c r="BR1002" s="22"/>
      <c r="BS1002" s="22"/>
      <c r="BT1002" s="22"/>
      <c r="BU1002" s="22"/>
      <c r="BV1002" s="22"/>
      <c r="BW1002" s="22"/>
      <c r="BX1002" s="22"/>
      <c r="BY1002" s="22"/>
      <c r="BZ1002" s="22"/>
      <c r="CA1002" s="22"/>
      <c r="CB1002" s="22"/>
      <c r="CC1002" s="22"/>
      <c r="CD1002" s="22"/>
      <c r="CE1002" s="22"/>
      <c r="CF1002" s="22"/>
      <c r="CG1002" s="22"/>
      <c r="CH1002" s="22"/>
      <c r="CI1002" s="22"/>
      <c r="CJ1002" s="22"/>
      <c r="CK1002" s="22"/>
      <c r="CL1002" s="22"/>
      <c r="CM1002" s="22"/>
      <c r="CN1002" s="22"/>
      <c r="CO1002" s="22"/>
      <c r="CP1002" s="22"/>
      <c r="CQ1002" s="22"/>
      <c r="CR1002" s="22"/>
      <c r="CS1002" s="22"/>
      <c r="CT1002" s="22"/>
      <c r="CU1002" s="22"/>
      <c r="CV1002" s="22"/>
      <c r="CW1002" s="22"/>
      <c r="CX1002" s="22"/>
      <c r="CY1002" s="22"/>
      <c r="CZ1002" s="22"/>
      <c r="DA1002" s="22"/>
      <c r="DB1002" s="22"/>
      <c r="DC1002" s="22"/>
      <c r="DD1002" s="22"/>
      <c r="DE1002" s="22"/>
      <c r="DF1002" s="22"/>
      <c r="DG1002" s="22"/>
      <c r="DH1002" s="22"/>
      <c r="DI1002" s="22"/>
      <c r="DJ1002" s="22"/>
      <c r="DK1002" s="22"/>
      <c r="DL1002" s="22"/>
      <c r="DM1002" s="22"/>
      <c r="DN1002" s="22"/>
      <c r="DO1002" s="22"/>
      <c r="DP1002" s="22"/>
      <c r="DQ1002" s="22"/>
      <c r="DR1002" s="22"/>
      <c r="DS1002" s="22"/>
      <c r="DT1002" s="22"/>
      <c r="DU1002" s="22"/>
      <c r="DV1002" s="22"/>
      <c r="DW1002" s="22"/>
      <c r="DX1002" s="22"/>
      <c r="DY1002" s="22"/>
      <c r="DZ1002" s="22"/>
      <c r="EA1002" s="22"/>
      <c r="EB1002" s="22"/>
      <c r="EC1002" s="22"/>
      <c r="ED1002" s="22"/>
      <c r="EE1002" s="22"/>
      <c r="EF1002" s="22"/>
      <c r="EG1002" s="22"/>
      <c r="EH1002" s="22"/>
      <c r="EI1002" s="22"/>
      <c r="EJ1002" s="22"/>
      <c r="EK1002" s="22"/>
      <c r="EL1002" s="22"/>
      <c r="EM1002" s="22"/>
      <c r="EN1002" s="22"/>
      <c r="EO1002" s="22"/>
      <c r="EP1002" s="22"/>
      <c r="EQ1002" s="22"/>
      <c r="ER1002" s="22"/>
      <c r="ES1002" s="22"/>
      <c r="ET1002" s="22"/>
      <c r="EU1002" s="22"/>
      <c r="EV1002" s="22"/>
      <c r="EW1002" s="22"/>
      <c r="EX1002" s="22"/>
      <c r="EY1002" s="22"/>
      <c r="EZ1002" s="22"/>
      <c r="FA1002" s="22"/>
      <c r="FB1002" s="22"/>
      <c r="FC1002" s="22"/>
      <c r="FD1002" s="22"/>
      <c r="FE1002" s="22"/>
      <c r="FF1002" s="22"/>
      <c r="FG1002" s="126"/>
      <c r="FM1002" s="99"/>
    </row>
    <row r="1003" spans="2:169" s="12" customFormat="1">
      <c r="B1003" s="22"/>
      <c r="E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  <c r="BJ1003" s="22"/>
      <c r="BK1003" s="22"/>
      <c r="BL1003" s="22"/>
      <c r="BM1003" s="22"/>
      <c r="BN1003" s="22"/>
      <c r="BO1003" s="22"/>
      <c r="BP1003" s="22"/>
      <c r="BQ1003" s="22"/>
      <c r="BR1003" s="22"/>
      <c r="BS1003" s="22"/>
      <c r="BT1003" s="22"/>
      <c r="BU1003" s="22"/>
      <c r="BV1003" s="22"/>
      <c r="BW1003" s="22"/>
      <c r="BX1003" s="22"/>
      <c r="BY1003" s="22"/>
      <c r="BZ1003" s="22"/>
      <c r="CA1003" s="22"/>
      <c r="CB1003" s="22"/>
      <c r="CC1003" s="22"/>
      <c r="CD1003" s="22"/>
      <c r="CE1003" s="22"/>
      <c r="CF1003" s="22"/>
      <c r="CG1003" s="22"/>
      <c r="CH1003" s="22"/>
      <c r="CI1003" s="22"/>
      <c r="CJ1003" s="22"/>
      <c r="CK1003" s="22"/>
      <c r="CL1003" s="22"/>
      <c r="CM1003" s="22"/>
      <c r="CN1003" s="22"/>
      <c r="CO1003" s="22"/>
      <c r="CP1003" s="22"/>
      <c r="CQ1003" s="22"/>
      <c r="CR1003" s="22"/>
      <c r="CS1003" s="22"/>
      <c r="CT1003" s="22"/>
      <c r="CU1003" s="22"/>
      <c r="CV1003" s="22"/>
      <c r="CW1003" s="22"/>
      <c r="CX1003" s="22"/>
      <c r="CY1003" s="22"/>
      <c r="CZ1003" s="22"/>
      <c r="DA1003" s="22"/>
      <c r="DB1003" s="22"/>
      <c r="DC1003" s="22"/>
      <c r="DD1003" s="22"/>
      <c r="DE1003" s="22"/>
      <c r="DF1003" s="22"/>
      <c r="DG1003" s="22"/>
      <c r="DH1003" s="22"/>
      <c r="DI1003" s="22"/>
      <c r="DJ1003" s="22"/>
      <c r="DK1003" s="22"/>
      <c r="DL1003" s="22"/>
      <c r="DM1003" s="22"/>
      <c r="DN1003" s="22"/>
      <c r="DO1003" s="22"/>
      <c r="DP1003" s="22"/>
      <c r="DQ1003" s="22"/>
      <c r="DR1003" s="22"/>
      <c r="DS1003" s="22"/>
      <c r="DT1003" s="22"/>
      <c r="DU1003" s="22"/>
      <c r="DV1003" s="22"/>
      <c r="DW1003" s="22"/>
      <c r="DX1003" s="22"/>
      <c r="DY1003" s="22"/>
      <c r="DZ1003" s="22"/>
      <c r="EA1003" s="22"/>
      <c r="EB1003" s="22"/>
      <c r="EC1003" s="22"/>
      <c r="ED1003" s="22"/>
      <c r="EE1003" s="22"/>
      <c r="EF1003" s="22"/>
      <c r="EG1003" s="22"/>
      <c r="EH1003" s="22"/>
      <c r="EI1003" s="22"/>
      <c r="EJ1003" s="22"/>
      <c r="EK1003" s="22"/>
      <c r="EL1003" s="22"/>
      <c r="EM1003" s="22"/>
      <c r="EN1003" s="22"/>
      <c r="EO1003" s="22"/>
      <c r="EP1003" s="22"/>
      <c r="EQ1003" s="22"/>
      <c r="ER1003" s="22"/>
      <c r="ES1003" s="22"/>
      <c r="ET1003" s="22"/>
      <c r="EU1003" s="22"/>
      <c r="EV1003" s="22"/>
      <c r="EW1003" s="22"/>
      <c r="EX1003" s="22"/>
      <c r="EY1003" s="22"/>
      <c r="EZ1003" s="22"/>
      <c r="FA1003" s="22"/>
      <c r="FB1003" s="22"/>
      <c r="FC1003" s="22"/>
      <c r="FD1003" s="22"/>
      <c r="FE1003" s="22"/>
      <c r="FF1003" s="22"/>
      <c r="FG1003" s="126"/>
      <c r="FM1003" s="99"/>
    </row>
    <row r="1004" spans="2:169" s="12" customFormat="1">
      <c r="B1004" s="22"/>
      <c r="E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  <c r="BJ1004" s="22"/>
      <c r="BK1004" s="22"/>
      <c r="BL1004" s="22"/>
      <c r="BM1004" s="22"/>
      <c r="BN1004" s="22"/>
      <c r="BO1004" s="22"/>
      <c r="BP1004" s="22"/>
      <c r="BQ1004" s="22"/>
      <c r="BR1004" s="22"/>
      <c r="BS1004" s="22"/>
      <c r="BT1004" s="22"/>
      <c r="BU1004" s="22"/>
      <c r="BV1004" s="22"/>
      <c r="BW1004" s="22"/>
      <c r="BX1004" s="22"/>
      <c r="BY1004" s="22"/>
      <c r="BZ1004" s="22"/>
      <c r="CA1004" s="22"/>
      <c r="CB1004" s="22"/>
      <c r="CC1004" s="22"/>
      <c r="CD1004" s="22"/>
      <c r="CE1004" s="22"/>
      <c r="CF1004" s="22"/>
      <c r="CG1004" s="22"/>
      <c r="CH1004" s="22"/>
      <c r="CI1004" s="22"/>
      <c r="CJ1004" s="22"/>
      <c r="CK1004" s="22"/>
      <c r="CL1004" s="22"/>
      <c r="CM1004" s="22"/>
      <c r="CN1004" s="22"/>
      <c r="CO1004" s="22"/>
      <c r="CP1004" s="22"/>
      <c r="CQ1004" s="22"/>
      <c r="CR1004" s="22"/>
      <c r="CS1004" s="22"/>
      <c r="CT1004" s="22"/>
      <c r="CU1004" s="22"/>
      <c r="CV1004" s="22"/>
      <c r="CW1004" s="22"/>
      <c r="CX1004" s="22"/>
      <c r="CY1004" s="22"/>
      <c r="CZ1004" s="22"/>
      <c r="DA1004" s="22"/>
      <c r="DB1004" s="22"/>
      <c r="DC1004" s="22"/>
      <c r="DD1004" s="22"/>
      <c r="DE1004" s="22"/>
      <c r="DF1004" s="22"/>
      <c r="DG1004" s="22"/>
      <c r="DH1004" s="22"/>
      <c r="DI1004" s="22"/>
      <c r="DJ1004" s="22"/>
      <c r="DK1004" s="22"/>
      <c r="DL1004" s="22"/>
      <c r="DM1004" s="22"/>
      <c r="DN1004" s="22"/>
      <c r="DO1004" s="22"/>
      <c r="DP1004" s="22"/>
      <c r="DQ1004" s="22"/>
      <c r="DR1004" s="22"/>
      <c r="DS1004" s="22"/>
      <c r="DT1004" s="22"/>
      <c r="DU1004" s="22"/>
      <c r="DV1004" s="22"/>
      <c r="DW1004" s="22"/>
      <c r="DX1004" s="22"/>
      <c r="DY1004" s="22"/>
      <c r="DZ1004" s="22"/>
      <c r="EA1004" s="22"/>
      <c r="EB1004" s="22"/>
      <c r="EC1004" s="22"/>
      <c r="ED1004" s="22"/>
      <c r="EE1004" s="22"/>
      <c r="EF1004" s="22"/>
      <c r="EG1004" s="22"/>
      <c r="EH1004" s="22"/>
      <c r="EI1004" s="22"/>
      <c r="EJ1004" s="22"/>
      <c r="EK1004" s="22"/>
      <c r="EL1004" s="22"/>
      <c r="EM1004" s="22"/>
      <c r="EN1004" s="22"/>
      <c r="EO1004" s="22"/>
      <c r="EP1004" s="22"/>
      <c r="EQ1004" s="22"/>
      <c r="ER1004" s="22"/>
      <c r="ES1004" s="22"/>
      <c r="ET1004" s="22"/>
      <c r="EU1004" s="22"/>
      <c r="EV1004" s="22"/>
      <c r="EW1004" s="22"/>
      <c r="EX1004" s="22"/>
      <c r="EY1004" s="22"/>
      <c r="EZ1004" s="22"/>
      <c r="FA1004" s="22"/>
      <c r="FB1004" s="22"/>
      <c r="FC1004" s="22"/>
      <c r="FD1004" s="22"/>
      <c r="FE1004" s="22"/>
      <c r="FF1004" s="22"/>
      <c r="FG1004" s="126"/>
      <c r="FM1004" s="99"/>
    </row>
    <row r="1005" spans="2:169" s="12" customFormat="1">
      <c r="B1005" s="22"/>
      <c r="E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  <c r="BJ1005" s="22"/>
      <c r="BK1005" s="22"/>
      <c r="BL1005" s="22"/>
      <c r="BM1005" s="22"/>
      <c r="BN1005" s="22"/>
      <c r="BO1005" s="22"/>
      <c r="BP1005" s="22"/>
      <c r="BQ1005" s="22"/>
      <c r="BR1005" s="22"/>
      <c r="BS1005" s="22"/>
      <c r="BT1005" s="22"/>
      <c r="BU1005" s="22"/>
      <c r="BV1005" s="22"/>
      <c r="BW1005" s="22"/>
      <c r="BX1005" s="22"/>
      <c r="BY1005" s="22"/>
      <c r="BZ1005" s="22"/>
      <c r="CA1005" s="22"/>
      <c r="CB1005" s="22"/>
      <c r="CC1005" s="22"/>
      <c r="CD1005" s="22"/>
      <c r="CE1005" s="22"/>
      <c r="CF1005" s="22"/>
      <c r="CG1005" s="22"/>
      <c r="CH1005" s="22"/>
      <c r="CI1005" s="22"/>
      <c r="CJ1005" s="22"/>
      <c r="CK1005" s="22"/>
      <c r="CL1005" s="22"/>
      <c r="CM1005" s="22"/>
      <c r="CN1005" s="22"/>
      <c r="CO1005" s="22"/>
      <c r="CP1005" s="22"/>
      <c r="CQ1005" s="22"/>
      <c r="CR1005" s="22"/>
      <c r="CS1005" s="22"/>
      <c r="CT1005" s="22"/>
      <c r="CU1005" s="22"/>
      <c r="CV1005" s="22"/>
      <c r="CW1005" s="22"/>
      <c r="CX1005" s="22"/>
      <c r="CY1005" s="22"/>
      <c r="CZ1005" s="22"/>
      <c r="DA1005" s="22"/>
      <c r="DB1005" s="22"/>
      <c r="DC1005" s="22"/>
      <c r="DD1005" s="22"/>
      <c r="DE1005" s="22"/>
      <c r="DF1005" s="22"/>
      <c r="DG1005" s="22"/>
      <c r="DH1005" s="22"/>
      <c r="DI1005" s="22"/>
      <c r="DJ1005" s="22"/>
      <c r="DK1005" s="22"/>
      <c r="DL1005" s="22"/>
      <c r="DM1005" s="22"/>
      <c r="DN1005" s="22"/>
      <c r="DO1005" s="22"/>
      <c r="DP1005" s="22"/>
      <c r="DQ1005" s="22"/>
      <c r="DR1005" s="22"/>
      <c r="DS1005" s="22"/>
      <c r="DT1005" s="22"/>
      <c r="DU1005" s="22"/>
      <c r="DV1005" s="22"/>
      <c r="DW1005" s="22"/>
      <c r="DX1005" s="22"/>
      <c r="DY1005" s="22"/>
      <c r="DZ1005" s="22"/>
      <c r="EA1005" s="22"/>
      <c r="EB1005" s="22"/>
      <c r="EC1005" s="22"/>
      <c r="ED1005" s="22"/>
      <c r="EE1005" s="22"/>
      <c r="EF1005" s="22"/>
      <c r="EG1005" s="22"/>
      <c r="EH1005" s="22"/>
      <c r="EI1005" s="22"/>
      <c r="EJ1005" s="22"/>
      <c r="EK1005" s="22"/>
      <c r="EL1005" s="22"/>
      <c r="EM1005" s="22"/>
      <c r="EN1005" s="22"/>
      <c r="EO1005" s="22"/>
      <c r="EP1005" s="22"/>
      <c r="EQ1005" s="22"/>
      <c r="ER1005" s="22"/>
      <c r="ES1005" s="22"/>
      <c r="ET1005" s="22"/>
      <c r="EU1005" s="22"/>
      <c r="EV1005" s="22"/>
      <c r="EW1005" s="22"/>
      <c r="EX1005" s="22"/>
      <c r="EY1005" s="22"/>
      <c r="EZ1005" s="22"/>
      <c r="FA1005" s="22"/>
      <c r="FB1005" s="22"/>
      <c r="FC1005" s="22"/>
      <c r="FD1005" s="22"/>
      <c r="FE1005" s="22"/>
      <c r="FF1005" s="22"/>
      <c r="FG1005" s="126"/>
      <c r="FM1005" s="99"/>
    </row>
    <row r="1006" spans="2:169" s="12" customFormat="1">
      <c r="B1006" s="22"/>
      <c r="E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  <c r="BJ1006" s="22"/>
      <c r="BK1006" s="22"/>
      <c r="BL1006" s="22"/>
      <c r="BM1006" s="22"/>
      <c r="BN1006" s="22"/>
      <c r="BO1006" s="22"/>
      <c r="BP1006" s="22"/>
      <c r="BQ1006" s="22"/>
      <c r="BR1006" s="22"/>
      <c r="BS1006" s="22"/>
      <c r="BT1006" s="22"/>
      <c r="BU1006" s="22"/>
      <c r="BV1006" s="22"/>
      <c r="BW1006" s="22"/>
      <c r="BX1006" s="22"/>
      <c r="BY1006" s="22"/>
      <c r="BZ1006" s="22"/>
      <c r="CA1006" s="22"/>
      <c r="CB1006" s="22"/>
      <c r="CC1006" s="22"/>
      <c r="CD1006" s="22"/>
      <c r="CE1006" s="22"/>
      <c r="CF1006" s="22"/>
      <c r="CG1006" s="22"/>
      <c r="CH1006" s="22"/>
      <c r="CI1006" s="22"/>
      <c r="CJ1006" s="22"/>
      <c r="CK1006" s="22"/>
      <c r="CL1006" s="22"/>
      <c r="CM1006" s="22"/>
      <c r="CN1006" s="22"/>
      <c r="CO1006" s="22"/>
      <c r="CP1006" s="22"/>
      <c r="CQ1006" s="22"/>
      <c r="CR1006" s="22"/>
      <c r="CS1006" s="22"/>
      <c r="CT1006" s="22"/>
      <c r="CU1006" s="22"/>
      <c r="CV1006" s="22"/>
      <c r="CW1006" s="22"/>
      <c r="CX1006" s="22"/>
      <c r="CY1006" s="22"/>
      <c r="CZ1006" s="22"/>
      <c r="DA1006" s="22"/>
      <c r="DB1006" s="22"/>
      <c r="DC1006" s="22"/>
      <c r="DD1006" s="22"/>
      <c r="DE1006" s="22"/>
      <c r="DF1006" s="22"/>
      <c r="DG1006" s="22"/>
      <c r="DH1006" s="22"/>
      <c r="DI1006" s="22"/>
      <c r="DJ1006" s="22"/>
      <c r="DK1006" s="22"/>
      <c r="DL1006" s="22"/>
      <c r="DM1006" s="22"/>
      <c r="DN1006" s="22"/>
      <c r="DO1006" s="22"/>
      <c r="DP1006" s="22"/>
      <c r="DQ1006" s="22"/>
      <c r="DR1006" s="22"/>
      <c r="DS1006" s="22"/>
      <c r="DT1006" s="22"/>
      <c r="DU1006" s="22"/>
      <c r="DV1006" s="22"/>
      <c r="DW1006" s="22"/>
      <c r="DX1006" s="22"/>
      <c r="DY1006" s="22"/>
      <c r="DZ1006" s="22"/>
      <c r="EA1006" s="22"/>
      <c r="EB1006" s="22"/>
      <c r="EC1006" s="22"/>
      <c r="ED1006" s="22"/>
      <c r="EE1006" s="22"/>
      <c r="EF1006" s="22"/>
      <c r="EG1006" s="22"/>
      <c r="EH1006" s="22"/>
      <c r="EI1006" s="22"/>
      <c r="EJ1006" s="22"/>
      <c r="EK1006" s="22"/>
      <c r="EL1006" s="22"/>
      <c r="EM1006" s="22"/>
      <c r="EN1006" s="22"/>
      <c r="EO1006" s="22"/>
      <c r="EP1006" s="22"/>
      <c r="EQ1006" s="22"/>
      <c r="ER1006" s="22"/>
      <c r="ES1006" s="22"/>
      <c r="ET1006" s="22"/>
      <c r="EU1006" s="22"/>
      <c r="EV1006" s="22"/>
      <c r="EW1006" s="22"/>
      <c r="EX1006" s="22"/>
      <c r="EY1006" s="22"/>
      <c r="EZ1006" s="22"/>
      <c r="FA1006" s="22"/>
      <c r="FB1006" s="22"/>
      <c r="FC1006" s="22"/>
      <c r="FD1006" s="22"/>
      <c r="FE1006" s="22"/>
      <c r="FF1006" s="22"/>
      <c r="FG1006" s="126"/>
      <c r="FM1006" s="99"/>
    </row>
    <row r="1007" spans="2:169" s="12" customFormat="1">
      <c r="B1007" s="22"/>
      <c r="E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  <c r="BJ1007" s="22"/>
      <c r="BK1007" s="22"/>
      <c r="BL1007" s="22"/>
      <c r="BM1007" s="22"/>
      <c r="BN1007" s="22"/>
      <c r="BO1007" s="22"/>
      <c r="BP1007" s="22"/>
      <c r="BQ1007" s="22"/>
      <c r="BR1007" s="22"/>
      <c r="BS1007" s="22"/>
      <c r="BT1007" s="22"/>
      <c r="BU1007" s="22"/>
      <c r="BV1007" s="22"/>
      <c r="BW1007" s="22"/>
      <c r="BX1007" s="22"/>
      <c r="BY1007" s="22"/>
      <c r="BZ1007" s="22"/>
      <c r="CA1007" s="22"/>
      <c r="CB1007" s="22"/>
      <c r="CC1007" s="22"/>
      <c r="CD1007" s="22"/>
      <c r="CE1007" s="22"/>
      <c r="CF1007" s="22"/>
      <c r="CG1007" s="22"/>
      <c r="CH1007" s="22"/>
      <c r="CI1007" s="22"/>
      <c r="CJ1007" s="22"/>
      <c r="CK1007" s="22"/>
      <c r="CL1007" s="22"/>
      <c r="CM1007" s="22"/>
      <c r="CN1007" s="22"/>
      <c r="CO1007" s="22"/>
      <c r="CP1007" s="22"/>
      <c r="CQ1007" s="22"/>
      <c r="CR1007" s="22"/>
      <c r="CS1007" s="22"/>
      <c r="CT1007" s="22"/>
      <c r="CU1007" s="22"/>
      <c r="CV1007" s="22"/>
      <c r="CW1007" s="22"/>
      <c r="CX1007" s="22"/>
      <c r="CY1007" s="22"/>
      <c r="CZ1007" s="22"/>
      <c r="DA1007" s="22"/>
      <c r="DB1007" s="22"/>
      <c r="DC1007" s="22"/>
      <c r="DD1007" s="22"/>
      <c r="DE1007" s="22"/>
      <c r="DF1007" s="22"/>
      <c r="DG1007" s="22"/>
      <c r="DH1007" s="22"/>
      <c r="DI1007" s="22"/>
      <c r="DJ1007" s="22"/>
      <c r="DK1007" s="22"/>
      <c r="DL1007" s="22"/>
      <c r="DM1007" s="22"/>
      <c r="DN1007" s="22"/>
      <c r="DO1007" s="22"/>
      <c r="DP1007" s="22"/>
      <c r="DQ1007" s="22"/>
      <c r="DR1007" s="22"/>
      <c r="DS1007" s="22"/>
      <c r="DT1007" s="22"/>
      <c r="DU1007" s="22"/>
      <c r="DV1007" s="22"/>
      <c r="DW1007" s="22"/>
      <c r="DX1007" s="22"/>
      <c r="DY1007" s="22"/>
      <c r="DZ1007" s="22"/>
      <c r="EA1007" s="22"/>
      <c r="EB1007" s="22"/>
      <c r="EC1007" s="22"/>
      <c r="ED1007" s="22"/>
      <c r="EE1007" s="22"/>
      <c r="EF1007" s="22"/>
      <c r="EG1007" s="22"/>
      <c r="EH1007" s="22"/>
      <c r="EI1007" s="22"/>
      <c r="EJ1007" s="22"/>
      <c r="EK1007" s="22"/>
      <c r="EL1007" s="22"/>
      <c r="EM1007" s="22"/>
      <c r="EN1007" s="22"/>
      <c r="EO1007" s="22"/>
      <c r="EP1007" s="22"/>
      <c r="EQ1007" s="22"/>
      <c r="ER1007" s="22"/>
      <c r="ES1007" s="22"/>
      <c r="ET1007" s="22"/>
      <c r="EU1007" s="22"/>
      <c r="EV1007" s="22"/>
      <c r="EW1007" s="22"/>
      <c r="EX1007" s="22"/>
      <c r="EY1007" s="22"/>
      <c r="EZ1007" s="22"/>
      <c r="FA1007" s="22"/>
      <c r="FB1007" s="22"/>
      <c r="FC1007" s="22"/>
      <c r="FD1007" s="22"/>
      <c r="FE1007" s="22"/>
      <c r="FF1007" s="22"/>
      <c r="FG1007" s="126"/>
      <c r="FM1007" s="99"/>
    </row>
    <row r="1008" spans="2:169" s="12" customFormat="1">
      <c r="B1008" s="22"/>
      <c r="E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  <c r="BJ1008" s="22"/>
      <c r="BK1008" s="22"/>
      <c r="BL1008" s="22"/>
      <c r="BM1008" s="22"/>
      <c r="BN1008" s="22"/>
      <c r="BO1008" s="22"/>
      <c r="BP1008" s="22"/>
      <c r="BQ1008" s="22"/>
      <c r="BR1008" s="22"/>
      <c r="BS1008" s="22"/>
      <c r="BT1008" s="22"/>
      <c r="BU1008" s="22"/>
      <c r="BV1008" s="22"/>
      <c r="BW1008" s="22"/>
      <c r="BX1008" s="22"/>
      <c r="BY1008" s="22"/>
      <c r="BZ1008" s="22"/>
      <c r="CA1008" s="22"/>
      <c r="CB1008" s="22"/>
      <c r="CC1008" s="22"/>
      <c r="CD1008" s="22"/>
      <c r="CE1008" s="22"/>
      <c r="CF1008" s="22"/>
      <c r="CG1008" s="22"/>
      <c r="CH1008" s="22"/>
      <c r="CI1008" s="22"/>
      <c r="CJ1008" s="22"/>
      <c r="CK1008" s="22"/>
      <c r="CL1008" s="22"/>
      <c r="CM1008" s="22"/>
      <c r="CN1008" s="22"/>
      <c r="CO1008" s="22"/>
      <c r="CP1008" s="22"/>
      <c r="CQ1008" s="22"/>
      <c r="CR1008" s="22"/>
      <c r="CS1008" s="22"/>
      <c r="CT1008" s="22"/>
      <c r="CU1008" s="22"/>
      <c r="CV1008" s="22"/>
      <c r="CW1008" s="22"/>
      <c r="CX1008" s="22"/>
      <c r="CY1008" s="22"/>
      <c r="CZ1008" s="22"/>
      <c r="DA1008" s="22"/>
      <c r="DB1008" s="22"/>
      <c r="DC1008" s="22"/>
      <c r="DD1008" s="22"/>
      <c r="DE1008" s="22"/>
      <c r="DF1008" s="22"/>
      <c r="DG1008" s="22"/>
      <c r="DH1008" s="22"/>
      <c r="DI1008" s="22"/>
      <c r="DJ1008" s="22"/>
      <c r="DK1008" s="22"/>
      <c r="DL1008" s="22"/>
      <c r="DM1008" s="22"/>
      <c r="DN1008" s="22"/>
      <c r="DO1008" s="22"/>
      <c r="DP1008" s="22"/>
      <c r="DQ1008" s="22"/>
      <c r="DR1008" s="22"/>
      <c r="DS1008" s="22"/>
      <c r="DT1008" s="22"/>
      <c r="DU1008" s="22"/>
      <c r="DV1008" s="22"/>
      <c r="DW1008" s="22"/>
      <c r="DX1008" s="22"/>
      <c r="DY1008" s="22"/>
      <c r="DZ1008" s="22"/>
      <c r="EA1008" s="22"/>
      <c r="EB1008" s="22"/>
      <c r="EC1008" s="22"/>
      <c r="ED1008" s="22"/>
      <c r="EE1008" s="22"/>
      <c r="EF1008" s="22"/>
      <c r="EG1008" s="22"/>
      <c r="EH1008" s="22"/>
      <c r="EI1008" s="22"/>
      <c r="EJ1008" s="22"/>
      <c r="EK1008" s="22"/>
      <c r="EL1008" s="22"/>
      <c r="EM1008" s="22"/>
      <c r="EN1008" s="22"/>
      <c r="EO1008" s="22"/>
      <c r="EP1008" s="22"/>
      <c r="EQ1008" s="22"/>
      <c r="ER1008" s="22"/>
      <c r="ES1008" s="22"/>
      <c r="ET1008" s="22"/>
      <c r="EU1008" s="22"/>
      <c r="EV1008" s="22"/>
      <c r="EW1008" s="22"/>
      <c r="EX1008" s="22"/>
      <c r="EY1008" s="22"/>
      <c r="EZ1008" s="22"/>
      <c r="FA1008" s="22"/>
      <c r="FB1008" s="22"/>
      <c r="FC1008" s="22"/>
      <c r="FD1008" s="22"/>
      <c r="FE1008" s="22"/>
      <c r="FF1008" s="22"/>
      <c r="FG1008" s="126"/>
      <c r="FM1008" s="99"/>
    </row>
    <row r="1009" spans="2:169" s="12" customFormat="1">
      <c r="B1009" s="22"/>
      <c r="E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  <c r="BJ1009" s="22"/>
      <c r="BK1009" s="22"/>
      <c r="BL1009" s="22"/>
      <c r="BM1009" s="22"/>
      <c r="BN1009" s="22"/>
      <c r="BO1009" s="22"/>
      <c r="BP1009" s="22"/>
      <c r="BQ1009" s="22"/>
      <c r="BR1009" s="22"/>
      <c r="BS1009" s="22"/>
      <c r="BT1009" s="22"/>
      <c r="BU1009" s="22"/>
      <c r="BV1009" s="22"/>
      <c r="BW1009" s="22"/>
      <c r="BX1009" s="22"/>
      <c r="BY1009" s="22"/>
      <c r="BZ1009" s="22"/>
      <c r="CA1009" s="22"/>
      <c r="CB1009" s="22"/>
      <c r="CC1009" s="22"/>
      <c r="CD1009" s="22"/>
      <c r="CE1009" s="22"/>
      <c r="CF1009" s="22"/>
      <c r="CG1009" s="22"/>
      <c r="CH1009" s="22"/>
      <c r="CI1009" s="22"/>
      <c r="CJ1009" s="22"/>
      <c r="CK1009" s="22"/>
      <c r="CL1009" s="22"/>
      <c r="CM1009" s="22"/>
      <c r="CN1009" s="22"/>
      <c r="CO1009" s="22"/>
      <c r="CP1009" s="22"/>
      <c r="CQ1009" s="22"/>
      <c r="CR1009" s="22"/>
      <c r="CS1009" s="22"/>
      <c r="CT1009" s="22"/>
      <c r="CU1009" s="22"/>
      <c r="CV1009" s="22"/>
      <c r="CW1009" s="22"/>
      <c r="CX1009" s="22"/>
      <c r="CY1009" s="22"/>
      <c r="CZ1009" s="22"/>
      <c r="DA1009" s="22"/>
      <c r="DB1009" s="22"/>
      <c r="DC1009" s="22"/>
      <c r="DD1009" s="22"/>
      <c r="DE1009" s="22"/>
      <c r="DF1009" s="22"/>
      <c r="DG1009" s="22"/>
      <c r="DH1009" s="22"/>
      <c r="DI1009" s="22"/>
      <c r="DJ1009" s="22"/>
      <c r="DK1009" s="22"/>
      <c r="DL1009" s="22"/>
      <c r="DM1009" s="22"/>
      <c r="DN1009" s="22"/>
      <c r="DO1009" s="22"/>
      <c r="DP1009" s="22"/>
      <c r="DQ1009" s="22"/>
      <c r="DR1009" s="22"/>
      <c r="DS1009" s="22"/>
      <c r="DT1009" s="22"/>
      <c r="DU1009" s="22"/>
      <c r="DV1009" s="22"/>
      <c r="DW1009" s="22"/>
      <c r="DX1009" s="22"/>
      <c r="DY1009" s="22"/>
      <c r="DZ1009" s="22"/>
      <c r="EA1009" s="22"/>
      <c r="EB1009" s="22"/>
      <c r="EC1009" s="22"/>
      <c r="ED1009" s="22"/>
      <c r="EE1009" s="22"/>
      <c r="EF1009" s="22"/>
      <c r="EG1009" s="22"/>
      <c r="EH1009" s="22"/>
      <c r="EI1009" s="22"/>
      <c r="EJ1009" s="22"/>
      <c r="EK1009" s="22"/>
      <c r="EL1009" s="22"/>
      <c r="EM1009" s="22"/>
      <c r="EN1009" s="22"/>
      <c r="EO1009" s="22"/>
      <c r="EP1009" s="22"/>
      <c r="EQ1009" s="22"/>
      <c r="ER1009" s="22"/>
      <c r="ES1009" s="22"/>
      <c r="ET1009" s="22"/>
      <c r="EU1009" s="22"/>
      <c r="EV1009" s="22"/>
      <c r="EW1009" s="22"/>
      <c r="EX1009" s="22"/>
      <c r="EY1009" s="22"/>
      <c r="EZ1009" s="22"/>
      <c r="FA1009" s="22"/>
      <c r="FB1009" s="22"/>
      <c r="FC1009" s="22"/>
      <c r="FD1009" s="22"/>
      <c r="FE1009" s="22"/>
      <c r="FF1009" s="22"/>
      <c r="FG1009" s="126"/>
      <c r="FM1009" s="99"/>
    </row>
    <row r="1010" spans="2:169" s="12" customFormat="1">
      <c r="B1010" s="22"/>
      <c r="E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  <c r="BJ1010" s="22"/>
      <c r="BK1010" s="22"/>
      <c r="BL1010" s="22"/>
      <c r="BM1010" s="22"/>
      <c r="BN1010" s="22"/>
      <c r="BO1010" s="22"/>
      <c r="BP1010" s="22"/>
      <c r="BQ1010" s="22"/>
      <c r="BR1010" s="22"/>
      <c r="BS1010" s="22"/>
      <c r="BT1010" s="22"/>
      <c r="BU1010" s="22"/>
      <c r="BV1010" s="22"/>
      <c r="BW1010" s="22"/>
      <c r="BX1010" s="22"/>
      <c r="BY1010" s="22"/>
      <c r="BZ1010" s="22"/>
      <c r="CA1010" s="22"/>
      <c r="CB1010" s="22"/>
      <c r="CC1010" s="22"/>
      <c r="CD1010" s="22"/>
      <c r="CE1010" s="22"/>
      <c r="CF1010" s="22"/>
      <c r="CG1010" s="22"/>
      <c r="CH1010" s="22"/>
      <c r="CI1010" s="22"/>
      <c r="CJ1010" s="22"/>
      <c r="CK1010" s="22"/>
      <c r="CL1010" s="22"/>
      <c r="CM1010" s="22"/>
      <c r="CN1010" s="22"/>
      <c r="CO1010" s="22"/>
      <c r="CP1010" s="22"/>
      <c r="CQ1010" s="22"/>
      <c r="CR1010" s="22"/>
      <c r="CS1010" s="22"/>
      <c r="CT1010" s="22"/>
      <c r="CU1010" s="22"/>
      <c r="CV1010" s="22"/>
      <c r="CW1010" s="22"/>
      <c r="CX1010" s="22"/>
      <c r="CY1010" s="22"/>
      <c r="CZ1010" s="22"/>
      <c r="DA1010" s="22"/>
      <c r="DB1010" s="22"/>
      <c r="DC1010" s="22"/>
      <c r="DD1010" s="22"/>
      <c r="DE1010" s="22"/>
      <c r="DF1010" s="22"/>
      <c r="DG1010" s="22"/>
      <c r="DH1010" s="22"/>
      <c r="DI1010" s="22"/>
      <c r="DJ1010" s="22"/>
      <c r="DK1010" s="22"/>
      <c r="DL1010" s="22"/>
      <c r="DM1010" s="22"/>
      <c r="DN1010" s="22"/>
      <c r="DO1010" s="22"/>
      <c r="DP1010" s="22"/>
      <c r="DQ1010" s="22"/>
      <c r="DR1010" s="22"/>
      <c r="DS1010" s="22"/>
      <c r="DT1010" s="22"/>
      <c r="DU1010" s="22"/>
      <c r="DV1010" s="22"/>
      <c r="DW1010" s="22"/>
      <c r="DX1010" s="22"/>
      <c r="DY1010" s="22"/>
      <c r="DZ1010" s="22"/>
      <c r="EA1010" s="22"/>
      <c r="EB1010" s="22"/>
      <c r="EC1010" s="22"/>
      <c r="ED1010" s="22"/>
      <c r="EE1010" s="22"/>
      <c r="EF1010" s="22"/>
      <c r="EG1010" s="22"/>
      <c r="EH1010" s="22"/>
      <c r="EI1010" s="22"/>
      <c r="EJ1010" s="22"/>
      <c r="EK1010" s="22"/>
      <c r="EL1010" s="22"/>
      <c r="EM1010" s="22"/>
      <c r="EN1010" s="22"/>
      <c r="EO1010" s="22"/>
      <c r="EP1010" s="22"/>
      <c r="EQ1010" s="22"/>
      <c r="ER1010" s="22"/>
      <c r="ES1010" s="22"/>
      <c r="ET1010" s="22"/>
      <c r="EU1010" s="22"/>
      <c r="EV1010" s="22"/>
      <c r="EW1010" s="22"/>
      <c r="EX1010" s="22"/>
      <c r="EY1010" s="22"/>
      <c r="EZ1010" s="22"/>
      <c r="FA1010" s="22"/>
      <c r="FB1010" s="22"/>
      <c r="FC1010" s="22"/>
      <c r="FD1010" s="22"/>
      <c r="FE1010" s="22"/>
      <c r="FF1010" s="22"/>
      <c r="FG1010" s="126"/>
      <c r="FM1010" s="99"/>
    </row>
    <row r="1011" spans="2:169" s="12" customFormat="1">
      <c r="B1011" s="22"/>
      <c r="E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  <c r="BJ1011" s="22"/>
      <c r="BK1011" s="22"/>
      <c r="BL1011" s="22"/>
      <c r="BM1011" s="22"/>
      <c r="BN1011" s="22"/>
      <c r="BO1011" s="22"/>
      <c r="BP1011" s="22"/>
      <c r="BQ1011" s="22"/>
      <c r="BR1011" s="22"/>
      <c r="BS1011" s="22"/>
      <c r="BT1011" s="22"/>
      <c r="BU1011" s="22"/>
      <c r="BV1011" s="22"/>
      <c r="BW1011" s="22"/>
      <c r="BX1011" s="22"/>
      <c r="BY1011" s="22"/>
      <c r="BZ1011" s="22"/>
      <c r="CA1011" s="22"/>
      <c r="CB1011" s="22"/>
      <c r="CC1011" s="22"/>
      <c r="CD1011" s="22"/>
      <c r="CE1011" s="22"/>
      <c r="CF1011" s="22"/>
      <c r="CG1011" s="22"/>
      <c r="CH1011" s="22"/>
      <c r="CI1011" s="22"/>
      <c r="CJ1011" s="22"/>
      <c r="CK1011" s="22"/>
      <c r="CL1011" s="22"/>
      <c r="CM1011" s="22"/>
      <c r="CN1011" s="22"/>
      <c r="CO1011" s="22"/>
      <c r="CP1011" s="22"/>
      <c r="CQ1011" s="22"/>
      <c r="CR1011" s="22"/>
      <c r="CS1011" s="22"/>
      <c r="CT1011" s="22"/>
      <c r="CU1011" s="22"/>
      <c r="CV1011" s="22"/>
      <c r="CW1011" s="22"/>
      <c r="CX1011" s="22"/>
      <c r="CY1011" s="22"/>
      <c r="CZ1011" s="22"/>
      <c r="DA1011" s="22"/>
      <c r="DB1011" s="22"/>
      <c r="DC1011" s="22"/>
      <c r="DD1011" s="22"/>
      <c r="DE1011" s="22"/>
      <c r="DF1011" s="22"/>
      <c r="DG1011" s="22"/>
      <c r="DH1011" s="22"/>
      <c r="DI1011" s="22"/>
      <c r="DJ1011" s="22"/>
      <c r="DK1011" s="22"/>
      <c r="DL1011" s="22"/>
      <c r="DM1011" s="22"/>
      <c r="DN1011" s="22"/>
      <c r="DO1011" s="22"/>
      <c r="DP1011" s="22"/>
      <c r="DQ1011" s="22"/>
      <c r="DR1011" s="22"/>
      <c r="DS1011" s="22"/>
      <c r="DT1011" s="22"/>
      <c r="DU1011" s="22"/>
      <c r="DV1011" s="22"/>
      <c r="DW1011" s="22"/>
      <c r="DX1011" s="22"/>
      <c r="DY1011" s="22"/>
      <c r="DZ1011" s="22"/>
      <c r="EA1011" s="22"/>
      <c r="EB1011" s="22"/>
      <c r="EC1011" s="22"/>
      <c r="ED1011" s="22"/>
      <c r="EE1011" s="22"/>
      <c r="EF1011" s="22"/>
      <c r="EG1011" s="22"/>
      <c r="EH1011" s="22"/>
      <c r="EI1011" s="22"/>
      <c r="EJ1011" s="22"/>
      <c r="EK1011" s="22"/>
      <c r="EL1011" s="22"/>
      <c r="EM1011" s="22"/>
      <c r="EN1011" s="22"/>
      <c r="EO1011" s="22"/>
      <c r="EP1011" s="22"/>
      <c r="EQ1011" s="22"/>
      <c r="ER1011" s="22"/>
      <c r="ES1011" s="22"/>
      <c r="ET1011" s="22"/>
      <c r="EU1011" s="22"/>
      <c r="EV1011" s="22"/>
      <c r="EW1011" s="22"/>
      <c r="EX1011" s="22"/>
      <c r="EY1011" s="22"/>
      <c r="EZ1011" s="22"/>
      <c r="FA1011" s="22"/>
      <c r="FB1011" s="22"/>
      <c r="FC1011" s="22"/>
      <c r="FD1011" s="22"/>
      <c r="FE1011" s="22"/>
      <c r="FF1011" s="22"/>
      <c r="FG1011" s="126"/>
      <c r="FM1011" s="99"/>
    </row>
    <row r="1012" spans="2:169" s="12" customFormat="1">
      <c r="B1012" s="22"/>
      <c r="E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  <c r="BJ1012" s="22"/>
      <c r="BK1012" s="22"/>
      <c r="BL1012" s="22"/>
      <c r="BM1012" s="22"/>
      <c r="BN1012" s="22"/>
      <c r="BO1012" s="22"/>
      <c r="BP1012" s="22"/>
      <c r="BQ1012" s="22"/>
      <c r="BR1012" s="22"/>
      <c r="BS1012" s="22"/>
      <c r="BT1012" s="22"/>
      <c r="BU1012" s="22"/>
      <c r="BV1012" s="22"/>
      <c r="BW1012" s="22"/>
      <c r="BX1012" s="22"/>
      <c r="BY1012" s="22"/>
      <c r="BZ1012" s="22"/>
      <c r="CA1012" s="22"/>
      <c r="CB1012" s="22"/>
      <c r="CC1012" s="22"/>
      <c r="CD1012" s="22"/>
      <c r="CE1012" s="22"/>
      <c r="CF1012" s="22"/>
      <c r="CG1012" s="22"/>
      <c r="CH1012" s="22"/>
      <c r="CI1012" s="22"/>
      <c r="CJ1012" s="22"/>
      <c r="CK1012" s="22"/>
      <c r="CL1012" s="22"/>
      <c r="CM1012" s="22"/>
      <c r="CN1012" s="22"/>
      <c r="CO1012" s="22"/>
      <c r="CP1012" s="22"/>
      <c r="CQ1012" s="22"/>
      <c r="CR1012" s="22"/>
      <c r="CS1012" s="22"/>
      <c r="CT1012" s="22"/>
      <c r="CU1012" s="22"/>
      <c r="CV1012" s="22"/>
      <c r="CW1012" s="22"/>
      <c r="CX1012" s="22"/>
      <c r="CY1012" s="22"/>
      <c r="CZ1012" s="22"/>
      <c r="DA1012" s="22"/>
      <c r="DB1012" s="22"/>
      <c r="DC1012" s="22"/>
      <c r="DD1012" s="22"/>
      <c r="DE1012" s="22"/>
      <c r="DF1012" s="22"/>
      <c r="DG1012" s="22"/>
      <c r="DH1012" s="22"/>
      <c r="DI1012" s="22"/>
      <c r="DJ1012" s="22"/>
      <c r="DK1012" s="22"/>
      <c r="DL1012" s="22"/>
      <c r="DM1012" s="22"/>
      <c r="DN1012" s="22"/>
      <c r="DO1012" s="22"/>
      <c r="DP1012" s="22"/>
      <c r="DQ1012" s="22"/>
      <c r="DR1012" s="22"/>
      <c r="DS1012" s="22"/>
      <c r="DT1012" s="22"/>
      <c r="DU1012" s="22"/>
      <c r="DV1012" s="22"/>
      <c r="DW1012" s="22"/>
      <c r="DX1012" s="22"/>
      <c r="DY1012" s="22"/>
      <c r="DZ1012" s="22"/>
      <c r="EA1012" s="22"/>
      <c r="EB1012" s="22"/>
      <c r="EC1012" s="22"/>
      <c r="ED1012" s="22"/>
      <c r="EE1012" s="22"/>
      <c r="EF1012" s="22"/>
      <c r="EG1012" s="22"/>
      <c r="EH1012" s="22"/>
      <c r="EI1012" s="22"/>
      <c r="EJ1012" s="22"/>
      <c r="EK1012" s="22"/>
      <c r="EL1012" s="22"/>
      <c r="EM1012" s="22"/>
      <c r="EN1012" s="22"/>
      <c r="EO1012" s="22"/>
      <c r="EP1012" s="22"/>
      <c r="EQ1012" s="22"/>
      <c r="ER1012" s="22"/>
      <c r="ES1012" s="22"/>
      <c r="ET1012" s="22"/>
      <c r="EU1012" s="22"/>
      <c r="EV1012" s="22"/>
      <c r="EW1012" s="22"/>
      <c r="EX1012" s="22"/>
      <c r="EY1012" s="22"/>
      <c r="EZ1012" s="22"/>
      <c r="FA1012" s="22"/>
      <c r="FB1012" s="22"/>
      <c r="FC1012" s="22"/>
      <c r="FD1012" s="22"/>
      <c r="FE1012" s="22"/>
      <c r="FF1012" s="22"/>
      <c r="FG1012" s="126"/>
      <c r="FM1012" s="99"/>
    </row>
    <row r="1013" spans="2:169" s="12" customFormat="1">
      <c r="B1013" s="22"/>
      <c r="E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  <c r="BJ1013" s="22"/>
      <c r="BK1013" s="22"/>
      <c r="BL1013" s="22"/>
      <c r="BM1013" s="22"/>
      <c r="BN1013" s="22"/>
      <c r="BO1013" s="22"/>
      <c r="BP1013" s="22"/>
      <c r="BQ1013" s="22"/>
      <c r="BR1013" s="22"/>
      <c r="BS1013" s="22"/>
      <c r="BT1013" s="22"/>
      <c r="BU1013" s="22"/>
      <c r="BV1013" s="22"/>
      <c r="BW1013" s="22"/>
      <c r="BX1013" s="22"/>
      <c r="BY1013" s="22"/>
      <c r="BZ1013" s="22"/>
      <c r="CA1013" s="22"/>
      <c r="CB1013" s="22"/>
      <c r="CC1013" s="22"/>
      <c r="CD1013" s="22"/>
      <c r="CE1013" s="22"/>
      <c r="CF1013" s="22"/>
      <c r="CG1013" s="22"/>
      <c r="CH1013" s="22"/>
      <c r="CI1013" s="22"/>
      <c r="CJ1013" s="22"/>
      <c r="CK1013" s="22"/>
      <c r="CL1013" s="22"/>
      <c r="CM1013" s="22"/>
      <c r="CN1013" s="22"/>
      <c r="CO1013" s="22"/>
      <c r="CP1013" s="22"/>
      <c r="CQ1013" s="22"/>
      <c r="CR1013" s="22"/>
      <c r="CS1013" s="22"/>
      <c r="CT1013" s="22"/>
      <c r="CU1013" s="22"/>
      <c r="CV1013" s="22"/>
      <c r="CW1013" s="22"/>
      <c r="CX1013" s="22"/>
      <c r="CY1013" s="22"/>
      <c r="CZ1013" s="22"/>
      <c r="DA1013" s="22"/>
      <c r="DB1013" s="22"/>
      <c r="DC1013" s="22"/>
      <c r="DD1013" s="22"/>
      <c r="DE1013" s="22"/>
      <c r="DF1013" s="22"/>
      <c r="DG1013" s="22"/>
      <c r="DH1013" s="22"/>
      <c r="DI1013" s="22"/>
      <c r="DJ1013" s="22"/>
      <c r="DK1013" s="22"/>
      <c r="DL1013" s="22"/>
      <c r="DM1013" s="22"/>
      <c r="DN1013" s="22"/>
      <c r="DO1013" s="22"/>
      <c r="DP1013" s="22"/>
      <c r="DQ1013" s="22"/>
      <c r="DR1013" s="22"/>
      <c r="DS1013" s="22"/>
      <c r="DT1013" s="22"/>
      <c r="DU1013" s="22"/>
      <c r="DV1013" s="22"/>
      <c r="DW1013" s="22"/>
      <c r="DX1013" s="22"/>
      <c r="DY1013" s="22"/>
      <c r="DZ1013" s="22"/>
      <c r="EA1013" s="22"/>
      <c r="EB1013" s="22"/>
      <c r="EC1013" s="22"/>
      <c r="ED1013" s="22"/>
      <c r="EE1013" s="22"/>
      <c r="EF1013" s="22"/>
      <c r="EG1013" s="22"/>
      <c r="EH1013" s="22"/>
      <c r="EI1013" s="22"/>
      <c r="EJ1013" s="22"/>
      <c r="EK1013" s="22"/>
      <c r="EL1013" s="22"/>
      <c r="EM1013" s="22"/>
      <c r="EN1013" s="22"/>
      <c r="EO1013" s="22"/>
      <c r="EP1013" s="22"/>
      <c r="EQ1013" s="22"/>
      <c r="ER1013" s="22"/>
      <c r="ES1013" s="22"/>
      <c r="ET1013" s="22"/>
      <c r="EU1013" s="22"/>
      <c r="EV1013" s="22"/>
      <c r="EW1013" s="22"/>
      <c r="EX1013" s="22"/>
      <c r="EY1013" s="22"/>
      <c r="EZ1013" s="22"/>
      <c r="FA1013" s="22"/>
      <c r="FB1013" s="22"/>
      <c r="FC1013" s="22"/>
      <c r="FD1013" s="22"/>
      <c r="FE1013" s="22"/>
      <c r="FF1013" s="22"/>
      <c r="FG1013" s="126"/>
      <c r="FM1013" s="99"/>
    </row>
    <row r="1014" spans="2:169" s="12" customFormat="1">
      <c r="B1014" s="22"/>
      <c r="E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  <c r="BJ1014" s="22"/>
      <c r="BK1014" s="22"/>
      <c r="BL1014" s="22"/>
      <c r="BM1014" s="22"/>
      <c r="BN1014" s="22"/>
      <c r="BO1014" s="22"/>
      <c r="BP1014" s="22"/>
      <c r="BQ1014" s="22"/>
      <c r="BR1014" s="22"/>
      <c r="BS1014" s="22"/>
      <c r="BT1014" s="22"/>
      <c r="BU1014" s="22"/>
      <c r="BV1014" s="22"/>
      <c r="BW1014" s="22"/>
      <c r="BX1014" s="22"/>
      <c r="BY1014" s="22"/>
      <c r="BZ1014" s="22"/>
      <c r="CA1014" s="22"/>
      <c r="CB1014" s="22"/>
      <c r="CC1014" s="22"/>
      <c r="CD1014" s="22"/>
      <c r="CE1014" s="22"/>
      <c r="CF1014" s="22"/>
      <c r="CG1014" s="22"/>
      <c r="CH1014" s="22"/>
      <c r="CI1014" s="22"/>
      <c r="CJ1014" s="22"/>
      <c r="CK1014" s="22"/>
      <c r="CL1014" s="22"/>
      <c r="CM1014" s="22"/>
      <c r="CN1014" s="22"/>
      <c r="CO1014" s="22"/>
      <c r="CP1014" s="22"/>
      <c r="CQ1014" s="22"/>
      <c r="CR1014" s="22"/>
      <c r="CS1014" s="22"/>
      <c r="CT1014" s="22"/>
      <c r="CU1014" s="22"/>
      <c r="CV1014" s="22"/>
      <c r="CW1014" s="22"/>
      <c r="CX1014" s="22"/>
      <c r="CY1014" s="22"/>
      <c r="CZ1014" s="22"/>
      <c r="DA1014" s="22"/>
      <c r="DB1014" s="22"/>
      <c r="DC1014" s="22"/>
      <c r="DD1014" s="22"/>
      <c r="DE1014" s="22"/>
      <c r="DF1014" s="22"/>
      <c r="DG1014" s="22"/>
      <c r="DH1014" s="22"/>
      <c r="DI1014" s="22"/>
      <c r="DJ1014" s="22"/>
      <c r="DK1014" s="22"/>
      <c r="DL1014" s="22"/>
      <c r="DM1014" s="22"/>
      <c r="DN1014" s="22"/>
      <c r="DO1014" s="22"/>
      <c r="DP1014" s="22"/>
      <c r="DQ1014" s="22"/>
      <c r="DR1014" s="22"/>
      <c r="DS1014" s="22"/>
      <c r="DT1014" s="22"/>
      <c r="DU1014" s="22"/>
      <c r="DV1014" s="22"/>
      <c r="DW1014" s="22"/>
      <c r="DX1014" s="22"/>
      <c r="DY1014" s="22"/>
      <c r="DZ1014" s="22"/>
      <c r="EA1014" s="22"/>
      <c r="EB1014" s="22"/>
      <c r="EC1014" s="22"/>
      <c r="ED1014" s="22"/>
      <c r="EE1014" s="22"/>
      <c r="EF1014" s="22"/>
      <c r="EG1014" s="22"/>
      <c r="EH1014" s="22"/>
      <c r="EI1014" s="22"/>
      <c r="EJ1014" s="22"/>
      <c r="EK1014" s="22"/>
      <c r="EL1014" s="22"/>
      <c r="EM1014" s="22"/>
      <c r="EN1014" s="22"/>
      <c r="EO1014" s="22"/>
      <c r="EP1014" s="22"/>
      <c r="EQ1014" s="22"/>
      <c r="ER1014" s="22"/>
      <c r="ES1014" s="22"/>
      <c r="ET1014" s="22"/>
      <c r="EU1014" s="22"/>
      <c r="EV1014" s="22"/>
      <c r="EW1014" s="22"/>
      <c r="EX1014" s="22"/>
      <c r="EY1014" s="22"/>
      <c r="EZ1014" s="22"/>
      <c r="FA1014" s="22"/>
      <c r="FB1014" s="22"/>
      <c r="FC1014" s="22"/>
      <c r="FD1014" s="22"/>
      <c r="FE1014" s="22"/>
      <c r="FF1014" s="22"/>
      <c r="FG1014" s="126"/>
      <c r="FM1014" s="99"/>
    </row>
    <row r="1015" spans="2:169" s="12" customFormat="1">
      <c r="B1015" s="22"/>
      <c r="E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  <c r="BJ1015" s="22"/>
      <c r="BK1015" s="22"/>
      <c r="BL1015" s="22"/>
      <c r="BM1015" s="22"/>
      <c r="BN1015" s="22"/>
      <c r="BO1015" s="22"/>
      <c r="BP1015" s="22"/>
      <c r="BQ1015" s="22"/>
      <c r="BR1015" s="22"/>
      <c r="BS1015" s="22"/>
      <c r="BT1015" s="22"/>
      <c r="BU1015" s="22"/>
      <c r="BV1015" s="22"/>
      <c r="BW1015" s="22"/>
      <c r="BX1015" s="22"/>
      <c r="BY1015" s="22"/>
      <c r="BZ1015" s="22"/>
      <c r="CA1015" s="22"/>
      <c r="CB1015" s="22"/>
      <c r="CC1015" s="22"/>
      <c r="CD1015" s="22"/>
      <c r="CE1015" s="22"/>
      <c r="CF1015" s="22"/>
      <c r="CG1015" s="22"/>
      <c r="CH1015" s="22"/>
      <c r="CI1015" s="22"/>
      <c r="CJ1015" s="22"/>
      <c r="CK1015" s="22"/>
      <c r="CL1015" s="22"/>
      <c r="CM1015" s="22"/>
      <c r="CN1015" s="22"/>
      <c r="CO1015" s="22"/>
      <c r="CP1015" s="22"/>
      <c r="CQ1015" s="22"/>
      <c r="CR1015" s="22"/>
      <c r="CS1015" s="22"/>
      <c r="CT1015" s="22"/>
      <c r="CU1015" s="22"/>
      <c r="CV1015" s="22"/>
      <c r="CW1015" s="22"/>
      <c r="CX1015" s="22"/>
      <c r="CY1015" s="22"/>
      <c r="CZ1015" s="22"/>
      <c r="DA1015" s="22"/>
      <c r="DB1015" s="22"/>
      <c r="DC1015" s="22"/>
      <c r="DD1015" s="22"/>
      <c r="DE1015" s="22"/>
      <c r="DF1015" s="22"/>
      <c r="DG1015" s="22"/>
      <c r="DH1015" s="22"/>
      <c r="DI1015" s="22"/>
      <c r="DJ1015" s="22"/>
      <c r="DK1015" s="22"/>
      <c r="DL1015" s="22"/>
      <c r="DM1015" s="22"/>
      <c r="DN1015" s="22"/>
      <c r="DO1015" s="22"/>
      <c r="DP1015" s="22"/>
      <c r="DQ1015" s="22"/>
      <c r="DR1015" s="22"/>
      <c r="DS1015" s="22"/>
      <c r="DT1015" s="22"/>
      <c r="DU1015" s="22"/>
      <c r="DV1015" s="22"/>
      <c r="DW1015" s="22"/>
      <c r="DX1015" s="22"/>
      <c r="DY1015" s="22"/>
      <c r="DZ1015" s="22"/>
      <c r="EA1015" s="22"/>
      <c r="EB1015" s="22"/>
      <c r="EC1015" s="22"/>
      <c r="ED1015" s="22"/>
      <c r="EE1015" s="22"/>
      <c r="EF1015" s="22"/>
      <c r="EG1015" s="22"/>
      <c r="EH1015" s="22"/>
      <c r="EI1015" s="22"/>
      <c r="EJ1015" s="22"/>
      <c r="EK1015" s="22"/>
      <c r="EL1015" s="22"/>
      <c r="EM1015" s="22"/>
      <c r="EN1015" s="22"/>
      <c r="EO1015" s="22"/>
      <c r="EP1015" s="22"/>
      <c r="EQ1015" s="22"/>
      <c r="ER1015" s="22"/>
      <c r="ES1015" s="22"/>
      <c r="ET1015" s="22"/>
      <c r="EU1015" s="22"/>
      <c r="EV1015" s="22"/>
      <c r="EW1015" s="22"/>
      <c r="EX1015" s="22"/>
      <c r="EY1015" s="22"/>
      <c r="EZ1015" s="22"/>
      <c r="FA1015" s="22"/>
      <c r="FB1015" s="22"/>
      <c r="FC1015" s="22"/>
      <c r="FD1015" s="22"/>
      <c r="FE1015" s="22"/>
      <c r="FF1015" s="22"/>
      <c r="FG1015" s="126"/>
      <c r="FM1015" s="99"/>
    </row>
    <row r="1016" spans="2:169" s="12" customFormat="1">
      <c r="B1016" s="22"/>
      <c r="E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  <c r="BJ1016" s="22"/>
      <c r="BK1016" s="22"/>
      <c r="BL1016" s="22"/>
      <c r="BM1016" s="22"/>
      <c r="BN1016" s="22"/>
      <c r="BO1016" s="22"/>
      <c r="BP1016" s="22"/>
      <c r="BQ1016" s="22"/>
      <c r="BR1016" s="22"/>
      <c r="BS1016" s="22"/>
      <c r="BT1016" s="22"/>
      <c r="BU1016" s="22"/>
      <c r="BV1016" s="22"/>
      <c r="BW1016" s="22"/>
      <c r="BX1016" s="22"/>
      <c r="BY1016" s="22"/>
      <c r="BZ1016" s="22"/>
      <c r="CA1016" s="22"/>
      <c r="CB1016" s="22"/>
      <c r="CC1016" s="22"/>
      <c r="CD1016" s="22"/>
      <c r="CE1016" s="22"/>
      <c r="CF1016" s="22"/>
      <c r="CG1016" s="22"/>
      <c r="CH1016" s="22"/>
      <c r="CI1016" s="22"/>
      <c r="CJ1016" s="22"/>
      <c r="CK1016" s="22"/>
      <c r="CL1016" s="22"/>
      <c r="CM1016" s="22"/>
      <c r="CN1016" s="22"/>
      <c r="CO1016" s="22"/>
      <c r="CP1016" s="22"/>
      <c r="CQ1016" s="22"/>
      <c r="CR1016" s="22"/>
      <c r="CS1016" s="22"/>
      <c r="CT1016" s="22"/>
      <c r="CU1016" s="22"/>
      <c r="CV1016" s="22"/>
      <c r="CW1016" s="22"/>
      <c r="CX1016" s="22"/>
      <c r="CY1016" s="22"/>
      <c r="CZ1016" s="22"/>
      <c r="DA1016" s="22"/>
      <c r="DB1016" s="22"/>
      <c r="DC1016" s="22"/>
      <c r="DD1016" s="22"/>
      <c r="DE1016" s="22"/>
      <c r="DF1016" s="22"/>
      <c r="DG1016" s="22"/>
      <c r="DH1016" s="22"/>
      <c r="DI1016" s="22"/>
      <c r="DJ1016" s="22"/>
      <c r="DK1016" s="22"/>
      <c r="DL1016" s="22"/>
      <c r="DM1016" s="22"/>
      <c r="DN1016" s="22"/>
      <c r="DO1016" s="22"/>
      <c r="DP1016" s="22"/>
      <c r="DQ1016" s="22"/>
      <c r="DR1016" s="22"/>
      <c r="DS1016" s="22"/>
      <c r="DT1016" s="22"/>
      <c r="DU1016" s="22"/>
      <c r="DV1016" s="22"/>
      <c r="DW1016" s="22"/>
      <c r="DX1016" s="22"/>
      <c r="DY1016" s="22"/>
      <c r="DZ1016" s="22"/>
      <c r="EA1016" s="22"/>
      <c r="EB1016" s="22"/>
      <c r="EC1016" s="22"/>
      <c r="ED1016" s="22"/>
      <c r="EE1016" s="22"/>
      <c r="EF1016" s="22"/>
      <c r="EG1016" s="22"/>
      <c r="EH1016" s="22"/>
      <c r="EI1016" s="22"/>
      <c r="EJ1016" s="22"/>
      <c r="EK1016" s="22"/>
      <c r="EL1016" s="22"/>
      <c r="EM1016" s="22"/>
      <c r="EN1016" s="22"/>
      <c r="EO1016" s="22"/>
      <c r="EP1016" s="22"/>
      <c r="EQ1016" s="22"/>
      <c r="ER1016" s="22"/>
      <c r="ES1016" s="22"/>
      <c r="ET1016" s="22"/>
      <c r="EU1016" s="22"/>
      <c r="EV1016" s="22"/>
      <c r="EW1016" s="22"/>
      <c r="EX1016" s="22"/>
      <c r="EY1016" s="22"/>
      <c r="EZ1016" s="22"/>
      <c r="FA1016" s="22"/>
      <c r="FB1016" s="22"/>
      <c r="FC1016" s="22"/>
      <c r="FD1016" s="22"/>
      <c r="FE1016" s="22"/>
      <c r="FF1016" s="22"/>
      <c r="FG1016" s="126"/>
      <c r="FM1016" s="99"/>
    </row>
    <row r="1017" spans="2:169" s="12" customFormat="1">
      <c r="B1017" s="22"/>
      <c r="E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  <c r="BJ1017" s="22"/>
      <c r="BK1017" s="22"/>
      <c r="BL1017" s="22"/>
      <c r="BM1017" s="22"/>
      <c r="BN1017" s="22"/>
      <c r="BO1017" s="22"/>
      <c r="BP1017" s="22"/>
      <c r="BQ1017" s="22"/>
      <c r="BR1017" s="22"/>
      <c r="BS1017" s="22"/>
      <c r="BT1017" s="22"/>
      <c r="BU1017" s="22"/>
      <c r="BV1017" s="22"/>
      <c r="BW1017" s="22"/>
      <c r="BX1017" s="22"/>
      <c r="BY1017" s="22"/>
      <c r="BZ1017" s="22"/>
      <c r="CA1017" s="22"/>
      <c r="CB1017" s="22"/>
      <c r="CC1017" s="22"/>
      <c r="CD1017" s="22"/>
      <c r="CE1017" s="22"/>
      <c r="CF1017" s="22"/>
      <c r="CG1017" s="22"/>
      <c r="CH1017" s="22"/>
      <c r="CI1017" s="22"/>
      <c r="CJ1017" s="22"/>
      <c r="CK1017" s="22"/>
      <c r="CL1017" s="22"/>
      <c r="CM1017" s="22"/>
      <c r="CN1017" s="22"/>
      <c r="CO1017" s="22"/>
      <c r="CP1017" s="22"/>
      <c r="CQ1017" s="22"/>
      <c r="CR1017" s="22"/>
      <c r="CS1017" s="22"/>
      <c r="CT1017" s="22"/>
      <c r="CU1017" s="22"/>
      <c r="CV1017" s="22"/>
      <c r="CW1017" s="22"/>
      <c r="CX1017" s="22"/>
      <c r="CY1017" s="22"/>
      <c r="CZ1017" s="22"/>
      <c r="DA1017" s="22"/>
      <c r="DB1017" s="22"/>
      <c r="DC1017" s="22"/>
      <c r="DD1017" s="22"/>
      <c r="DE1017" s="22"/>
      <c r="DF1017" s="22"/>
      <c r="DG1017" s="22"/>
      <c r="DH1017" s="22"/>
      <c r="DI1017" s="22"/>
      <c r="DJ1017" s="22"/>
      <c r="DK1017" s="22"/>
      <c r="DL1017" s="22"/>
      <c r="DM1017" s="22"/>
      <c r="DN1017" s="22"/>
      <c r="DO1017" s="22"/>
      <c r="DP1017" s="22"/>
      <c r="DQ1017" s="22"/>
      <c r="DR1017" s="22"/>
      <c r="DS1017" s="22"/>
      <c r="DT1017" s="22"/>
      <c r="DU1017" s="22"/>
      <c r="DV1017" s="22"/>
      <c r="DW1017" s="22"/>
      <c r="DX1017" s="22"/>
      <c r="DY1017" s="22"/>
      <c r="DZ1017" s="22"/>
      <c r="EA1017" s="22"/>
      <c r="EB1017" s="22"/>
      <c r="EC1017" s="22"/>
      <c r="ED1017" s="22"/>
      <c r="EE1017" s="22"/>
      <c r="EF1017" s="22"/>
      <c r="EG1017" s="22"/>
      <c r="EH1017" s="22"/>
      <c r="EI1017" s="22"/>
      <c r="EJ1017" s="22"/>
      <c r="EK1017" s="22"/>
      <c r="EL1017" s="22"/>
      <c r="EM1017" s="22"/>
      <c r="EN1017" s="22"/>
      <c r="EO1017" s="22"/>
      <c r="EP1017" s="22"/>
      <c r="EQ1017" s="22"/>
      <c r="ER1017" s="22"/>
      <c r="ES1017" s="22"/>
      <c r="ET1017" s="22"/>
      <c r="EU1017" s="22"/>
      <c r="EV1017" s="22"/>
      <c r="EW1017" s="22"/>
      <c r="EX1017" s="22"/>
      <c r="EY1017" s="22"/>
      <c r="EZ1017" s="22"/>
      <c r="FA1017" s="22"/>
      <c r="FB1017" s="22"/>
      <c r="FC1017" s="22"/>
      <c r="FD1017" s="22"/>
      <c r="FE1017" s="22"/>
      <c r="FF1017" s="22"/>
      <c r="FG1017" s="126"/>
      <c r="FM1017" s="99"/>
    </row>
    <row r="1018" spans="2:169" s="12" customFormat="1">
      <c r="B1018" s="22"/>
      <c r="E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  <c r="BJ1018" s="22"/>
      <c r="BK1018" s="22"/>
      <c r="BL1018" s="22"/>
      <c r="BM1018" s="22"/>
      <c r="BN1018" s="22"/>
      <c r="BO1018" s="22"/>
      <c r="BP1018" s="22"/>
      <c r="BQ1018" s="22"/>
      <c r="BR1018" s="22"/>
      <c r="BS1018" s="22"/>
      <c r="BT1018" s="22"/>
      <c r="BU1018" s="22"/>
      <c r="BV1018" s="22"/>
      <c r="BW1018" s="22"/>
      <c r="BX1018" s="22"/>
      <c r="BY1018" s="22"/>
      <c r="BZ1018" s="22"/>
      <c r="CA1018" s="22"/>
      <c r="CB1018" s="22"/>
      <c r="CC1018" s="22"/>
      <c r="CD1018" s="22"/>
      <c r="CE1018" s="22"/>
      <c r="CF1018" s="22"/>
      <c r="CG1018" s="22"/>
      <c r="CH1018" s="22"/>
      <c r="CI1018" s="22"/>
      <c r="CJ1018" s="22"/>
      <c r="CK1018" s="22"/>
      <c r="CL1018" s="22"/>
      <c r="CM1018" s="22"/>
      <c r="CN1018" s="22"/>
      <c r="CO1018" s="22"/>
      <c r="CP1018" s="22"/>
      <c r="CQ1018" s="22"/>
      <c r="CR1018" s="22"/>
      <c r="CS1018" s="22"/>
      <c r="CT1018" s="22"/>
      <c r="CU1018" s="22"/>
      <c r="CV1018" s="22"/>
      <c r="CW1018" s="22"/>
      <c r="CX1018" s="22"/>
      <c r="CY1018" s="22"/>
      <c r="CZ1018" s="22"/>
      <c r="DA1018" s="22"/>
      <c r="DB1018" s="22"/>
      <c r="DC1018" s="22"/>
      <c r="DD1018" s="22"/>
      <c r="DE1018" s="22"/>
      <c r="DF1018" s="22"/>
      <c r="DG1018" s="22"/>
      <c r="DH1018" s="22"/>
      <c r="DI1018" s="22"/>
      <c r="DJ1018" s="22"/>
      <c r="DK1018" s="22"/>
      <c r="DL1018" s="22"/>
      <c r="DM1018" s="22"/>
      <c r="DN1018" s="22"/>
      <c r="DO1018" s="22"/>
      <c r="DP1018" s="22"/>
      <c r="DQ1018" s="22"/>
      <c r="DR1018" s="22"/>
      <c r="DS1018" s="22"/>
      <c r="DT1018" s="22"/>
      <c r="DU1018" s="22"/>
      <c r="DV1018" s="22"/>
      <c r="DW1018" s="22"/>
      <c r="DX1018" s="22"/>
      <c r="DY1018" s="22"/>
      <c r="DZ1018" s="22"/>
      <c r="EA1018" s="22"/>
      <c r="EB1018" s="22"/>
      <c r="EC1018" s="22"/>
      <c r="ED1018" s="22"/>
      <c r="EE1018" s="22"/>
      <c r="EF1018" s="22"/>
      <c r="EG1018" s="22"/>
      <c r="EH1018" s="22"/>
      <c r="EI1018" s="22"/>
      <c r="EJ1018" s="22"/>
      <c r="EK1018" s="22"/>
      <c r="EL1018" s="22"/>
      <c r="EM1018" s="22"/>
      <c r="EN1018" s="22"/>
      <c r="EO1018" s="22"/>
      <c r="EP1018" s="22"/>
      <c r="EQ1018" s="22"/>
      <c r="ER1018" s="22"/>
      <c r="ES1018" s="22"/>
      <c r="ET1018" s="22"/>
      <c r="EU1018" s="22"/>
      <c r="EV1018" s="22"/>
      <c r="EW1018" s="22"/>
      <c r="EX1018" s="22"/>
      <c r="EY1018" s="22"/>
      <c r="EZ1018" s="22"/>
      <c r="FA1018" s="22"/>
      <c r="FB1018" s="22"/>
      <c r="FC1018" s="22"/>
      <c r="FD1018" s="22"/>
      <c r="FE1018" s="22"/>
      <c r="FF1018" s="22"/>
      <c r="FG1018" s="126"/>
      <c r="FM1018" s="99"/>
    </row>
    <row r="1019" spans="2:169" s="12" customFormat="1">
      <c r="B1019" s="22"/>
      <c r="E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  <c r="BJ1019" s="22"/>
      <c r="BK1019" s="22"/>
      <c r="BL1019" s="22"/>
      <c r="BM1019" s="22"/>
      <c r="BN1019" s="22"/>
      <c r="BO1019" s="22"/>
      <c r="BP1019" s="22"/>
      <c r="BQ1019" s="22"/>
      <c r="BR1019" s="22"/>
      <c r="BS1019" s="22"/>
      <c r="BT1019" s="22"/>
      <c r="BU1019" s="22"/>
      <c r="BV1019" s="22"/>
      <c r="BW1019" s="22"/>
      <c r="BX1019" s="22"/>
      <c r="BY1019" s="22"/>
      <c r="BZ1019" s="22"/>
      <c r="CA1019" s="22"/>
      <c r="CB1019" s="22"/>
      <c r="CC1019" s="22"/>
      <c r="CD1019" s="22"/>
      <c r="CE1019" s="22"/>
      <c r="CF1019" s="22"/>
      <c r="CG1019" s="22"/>
      <c r="CH1019" s="22"/>
      <c r="CI1019" s="22"/>
      <c r="CJ1019" s="22"/>
      <c r="CK1019" s="22"/>
      <c r="CL1019" s="22"/>
      <c r="CM1019" s="22"/>
      <c r="CN1019" s="22"/>
      <c r="CO1019" s="22"/>
      <c r="CP1019" s="22"/>
      <c r="CQ1019" s="22"/>
      <c r="CR1019" s="22"/>
      <c r="CS1019" s="22"/>
      <c r="CT1019" s="22"/>
      <c r="CU1019" s="22"/>
      <c r="CV1019" s="22"/>
      <c r="CW1019" s="22"/>
      <c r="CX1019" s="22"/>
      <c r="CY1019" s="22"/>
      <c r="CZ1019" s="22"/>
      <c r="DA1019" s="22"/>
      <c r="DB1019" s="22"/>
      <c r="DC1019" s="22"/>
      <c r="DD1019" s="22"/>
      <c r="DE1019" s="22"/>
      <c r="DF1019" s="22"/>
      <c r="DG1019" s="22"/>
      <c r="DH1019" s="22"/>
      <c r="DI1019" s="22"/>
      <c r="DJ1019" s="22"/>
      <c r="DK1019" s="22"/>
      <c r="DL1019" s="22"/>
      <c r="DM1019" s="22"/>
      <c r="DN1019" s="22"/>
      <c r="DO1019" s="22"/>
      <c r="DP1019" s="22"/>
      <c r="DQ1019" s="22"/>
      <c r="DR1019" s="22"/>
      <c r="DS1019" s="22"/>
      <c r="DT1019" s="22"/>
      <c r="DU1019" s="22"/>
      <c r="DV1019" s="22"/>
      <c r="DW1019" s="22"/>
      <c r="DX1019" s="22"/>
      <c r="DY1019" s="22"/>
      <c r="DZ1019" s="22"/>
      <c r="EA1019" s="22"/>
      <c r="EB1019" s="22"/>
      <c r="EC1019" s="22"/>
      <c r="ED1019" s="22"/>
      <c r="EE1019" s="22"/>
      <c r="EF1019" s="22"/>
      <c r="EG1019" s="22"/>
      <c r="EH1019" s="22"/>
      <c r="EI1019" s="22"/>
      <c r="EJ1019" s="22"/>
      <c r="EK1019" s="22"/>
      <c r="EL1019" s="22"/>
      <c r="EM1019" s="22"/>
      <c r="EN1019" s="22"/>
      <c r="EO1019" s="22"/>
      <c r="EP1019" s="22"/>
      <c r="EQ1019" s="22"/>
      <c r="ER1019" s="22"/>
      <c r="ES1019" s="22"/>
      <c r="ET1019" s="22"/>
      <c r="EU1019" s="22"/>
      <c r="EV1019" s="22"/>
      <c r="EW1019" s="22"/>
      <c r="EX1019" s="22"/>
      <c r="EY1019" s="22"/>
      <c r="EZ1019" s="22"/>
      <c r="FA1019" s="22"/>
      <c r="FB1019" s="22"/>
      <c r="FC1019" s="22"/>
      <c r="FD1019" s="22"/>
      <c r="FE1019" s="22"/>
      <c r="FF1019" s="22"/>
      <c r="FG1019" s="126"/>
      <c r="FM1019" s="99"/>
    </row>
    <row r="1020" spans="2:169" s="12" customFormat="1">
      <c r="B1020" s="22"/>
      <c r="E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  <c r="BJ1020" s="22"/>
      <c r="BK1020" s="22"/>
      <c r="BL1020" s="22"/>
      <c r="BM1020" s="22"/>
      <c r="BN1020" s="22"/>
      <c r="BO1020" s="22"/>
      <c r="BP1020" s="22"/>
      <c r="BQ1020" s="22"/>
      <c r="BR1020" s="22"/>
      <c r="BS1020" s="22"/>
      <c r="BT1020" s="22"/>
      <c r="BU1020" s="22"/>
      <c r="BV1020" s="22"/>
      <c r="BW1020" s="22"/>
      <c r="BX1020" s="22"/>
      <c r="BY1020" s="22"/>
      <c r="BZ1020" s="22"/>
      <c r="CA1020" s="22"/>
      <c r="CB1020" s="22"/>
      <c r="CC1020" s="22"/>
      <c r="CD1020" s="22"/>
      <c r="CE1020" s="22"/>
      <c r="CF1020" s="22"/>
      <c r="CG1020" s="22"/>
      <c r="CH1020" s="22"/>
      <c r="CI1020" s="22"/>
      <c r="CJ1020" s="22"/>
      <c r="CK1020" s="22"/>
      <c r="CL1020" s="22"/>
      <c r="CM1020" s="22"/>
      <c r="CN1020" s="22"/>
      <c r="CO1020" s="22"/>
      <c r="CP1020" s="22"/>
      <c r="CQ1020" s="22"/>
      <c r="CR1020" s="22"/>
      <c r="CS1020" s="22"/>
      <c r="CT1020" s="22"/>
      <c r="CU1020" s="22"/>
      <c r="CV1020" s="22"/>
      <c r="CW1020" s="22"/>
      <c r="CX1020" s="22"/>
      <c r="CY1020" s="22"/>
      <c r="CZ1020" s="22"/>
      <c r="DA1020" s="22"/>
      <c r="DB1020" s="22"/>
      <c r="DC1020" s="22"/>
      <c r="DD1020" s="22"/>
      <c r="DE1020" s="22"/>
      <c r="DF1020" s="22"/>
      <c r="DG1020" s="22"/>
      <c r="DH1020" s="22"/>
      <c r="DI1020" s="22"/>
      <c r="DJ1020" s="22"/>
      <c r="DK1020" s="22"/>
      <c r="DL1020" s="22"/>
      <c r="DM1020" s="22"/>
      <c r="DN1020" s="22"/>
      <c r="DO1020" s="22"/>
      <c r="DP1020" s="22"/>
      <c r="DQ1020" s="22"/>
      <c r="DR1020" s="22"/>
      <c r="DS1020" s="22"/>
      <c r="DT1020" s="22"/>
      <c r="DU1020" s="22"/>
      <c r="DV1020" s="22"/>
      <c r="DW1020" s="22"/>
      <c r="DX1020" s="22"/>
      <c r="DY1020" s="22"/>
      <c r="DZ1020" s="22"/>
      <c r="EA1020" s="22"/>
      <c r="EB1020" s="22"/>
      <c r="EC1020" s="22"/>
      <c r="ED1020" s="22"/>
      <c r="EE1020" s="22"/>
      <c r="EF1020" s="22"/>
      <c r="EG1020" s="22"/>
      <c r="EH1020" s="22"/>
      <c r="EI1020" s="22"/>
      <c r="EJ1020" s="22"/>
      <c r="EK1020" s="22"/>
      <c r="EL1020" s="22"/>
      <c r="EM1020" s="22"/>
      <c r="EN1020" s="22"/>
      <c r="EO1020" s="22"/>
      <c r="EP1020" s="22"/>
      <c r="EQ1020" s="22"/>
      <c r="ER1020" s="22"/>
      <c r="ES1020" s="22"/>
      <c r="ET1020" s="22"/>
      <c r="EU1020" s="22"/>
      <c r="EV1020" s="22"/>
      <c r="EW1020" s="22"/>
      <c r="EX1020" s="22"/>
      <c r="EY1020" s="22"/>
      <c r="EZ1020" s="22"/>
      <c r="FA1020" s="22"/>
      <c r="FB1020" s="22"/>
      <c r="FC1020" s="22"/>
      <c r="FD1020" s="22"/>
      <c r="FE1020" s="22"/>
      <c r="FF1020" s="22"/>
      <c r="FG1020" s="126"/>
      <c r="FM1020" s="99"/>
    </row>
    <row r="1021" spans="2:169" s="12" customFormat="1">
      <c r="B1021" s="22"/>
      <c r="E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  <c r="BJ1021" s="22"/>
      <c r="BK1021" s="22"/>
      <c r="BL1021" s="22"/>
      <c r="BM1021" s="22"/>
      <c r="BN1021" s="22"/>
      <c r="BO1021" s="22"/>
      <c r="BP1021" s="22"/>
      <c r="BQ1021" s="22"/>
      <c r="BR1021" s="22"/>
      <c r="BS1021" s="22"/>
      <c r="BT1021" s="22"/>
      <c r="BU1021" s="22"/>
      <c r="BV1021" s="22"/>
      <c r="BW1021" s="22"/>
      <c r="BX1021" s="22"/>
      <c r="BY1021" s="22"/>
      <c r="BZ1021" s="22"/>
      <c r="CA1021" s="22"/>
      <c r="CB1021" s="22"/>
      <c r="CC1021" s="22"/>
      <c r="CD1021" s="22"/>
      <c r="CE1021" s="22"/>
      <c r="CF1021" s="22"/>
      <c r="CG1021" s="22"/>
      <c r="CH1021" s="22"/>
      <c r="CI1021" s="22"/>
      <c r="CJ1021" s="22"/>
      <c r="CK1021" s="22"/>
      <c r="CL1021" s="22"/>
      <c r="CM1021" s="22"/>
      <c r="CN1021" s="22"/>
      <c r="CO1021" s="22"/>
      <c r="CP1021" s="22"/>
      <c r="CQ1021" s="22"/>
      <c r="CR1021" s="22"/>
      <c r="CS1021" s="22"/>
      <c r="CT1021" s="22"/>
      <c r="CU1021" s="22"/>
      <c r="CV1021" s="22"/>
      <c r="CW1021" s="22"/>
      <c r="CX1021" s="22"/>
      <c r="CY1021" s="22"/>
      <c r="CZ1021" s="22"/>
      <c r="DA1021" s="22"/>
      <c r="DB1021" s="22"/>
      <c r="DC1021" s="22"/>
      <c r="DD1021" s="22"/>
      <c r="DE1021" s="22"/>
      <c r="DF1021" s="22"/>
      <c r="DG1021" s="22"/>
      <c r="DH1021" s="22"/>
      <c r="DI1021" s="22"/>
      <c r="DJ1021" s="22"/>
      <c r="DK1021" s="22"/>
      <c r="DL1021" s="22"/>
      <c r="DM1021" s="22"/>
      <c r="DN1021" s="22"/>
      <c r="DO1021" s="22"/>
      <c r="DP1021" s="22"/>
      <c r="DQ1021" s="22"/>
      <c r="DR1021" s="22"/>
      <c r="DS1021" s="22"/>
      <c r="DT1021" s="22"/>
      <c r="DU1021" s="22"/>
      <c r="DV1021" s="22"/>
      <c r="DW1021" s="22"/>
      <c r="DX1021" s="22"/>
      <c r="DY1021" s="22"/>
      <c r="DZ1021" s="22"/>
      <c r="EA1021" s="22"/>
      <c r="EB1021" s="22"/>
      <c r="EC1021" s="22"/>
      <c r="ED1021" s="22"/>
      <c r="EE1021" s="22"/>
      <c r="EF1021" s="22"/>
      <c r="EG1021" s="22"/>
      <c r="EH1021" s="22"/>
      <c r="EI1021" s="22"/>
      <c r="EJ1021" s="22"/>
      <c r="EK1021" s="22"/>
      <c r="EL1021" s="22"/>
      <c r="EM1021" s="22"/>
      <c r="EN1021" s="22"/>
      <c r="EO1021" s="22"/>
      <c r="EP1021" s="22"/>
      <c r="EQ1021" s="22"/>
      <c r="ER1021" s="22"/>
      <c r="ES1021" s="22"/>
      <c r="ET1021" s="22"/>
      <c r="EU1021" s="22"/>
      <c r="EV1021" s="22"/>
      <c r="EW1021" s="22"/>
      <c r="EX1021" s="22"/>
      <c r="EY1021" s="22"/>
      <c r="EZ1021" s="22"/>
      <c r="FA1021" s="22"/>
      <c r="FB1021" s="22"/>
      <c r="FC1021" s="22"/>
      <c r="FD1021" s="22"/>
      <c r="FE1021" s="22"/>
      <c r="FF1021" s="22"/>
      <c r="FG1021" s="126"/>
      <c r="FM1021" s="99"/>
    </row>
    <row r="1022" spans="2:169" s="12" customFormat="1">
      <c r="B1022" s="22"/>
      <c r="E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  <c r="BJ1022" s="22"/>
      <c r="BK1022" s="22"/>
      <c r="BL1022" s="22"/>
      <c r="BM1022" s="22"/>
      <c r="BN1022" s="22"/>
      <c r="BO1022" s="22"/>
      <c r="BP1022" s="22"/>
      <c r="BQ1022" s="22"/>
      <c r="BR1022" s="22"/>
      <c r="BS1022" s="22"/>
      <c r="BT1022" s="22"/>
      <c r="BU1022" s="22"/>
      <c r="BV1022" s="22"/>
      <c r="BW1022" s="22"/>
      <c r="BX1022" s="22"/>
      <c r="BY1022" s="22"/>
      <c r="BZ1022" s="22"/>
      <c r="CA1022" s="22"/>
      <c r="CB1022" s="22"/>
      <c r="CC1022" s="22"/>
      <c r="CD1022" s="22"/>
      <c r="CE1022" s="22"/>
      <c r="CF1022" s="22"/>
      <c r="CG1022" s="22"/>
      <c r="CH1022" s="22"/>
      <c r="CI1022" s="22"/>
      <c r="CJ1022" s="22"/>
      <c r="CK1022" s="22"/>
      <c r="CL1022" s="22"/>
      <c r="CM1022" s="22"/>
      <c r="CN1022" s="22"/>
      <c r="CO1022" s="22"/>
      <c r="CP1022" s="22"/>
      <c r="CQ1022" s="22"/>
      <c r="CR1022" s="22"/>
      <c r="CS1022" s="22"/>
      <c r="CT1022" s="22"/>
      <c r="CU1022" s="22"/>
      <c r="CV1022" s="22"/>
      <c r="CW1022" s="22"/>
      <c r="CX1022" s="22"/>
      <c r="CY1022" s="22"/>
      <c r="CZ1022" s="22"/>
      <c r="DA1022" s="22"/>
      <c r="DB1022" s="22"/>
      <c r="DC1022" s="22"/>
      <c r="DD1022" s="22"/>
      <c r="DE1022" s="22"/>
      <c r="DF1022" s="22"/>
      <c r="DG1022" s="22"/>
      <c r="DH1022" s="22"/>
      <c r="DI1022" s="22"/>
      <c r="DJ1022" s="22"/>
      <c r="DK1022" s="22"/>
      <c r="DL1022" s="22"/>
      <c r="DM1022" s="22"/>
      <c r="DN1022" s="22"/>
      <c r="DO1022" s="22"/>
      <c r="DP1022" s="22"/>
      <c r="DQ1022" s="22"/>
      <c r="DR1022" s="22"/>
      <c r="DS1022" s="22"/>
      <c r="DT1022" s="22"/>
      <c r="DU1022" s="22"/>
      <c r="DV1022" s="22"/>
      <c r="DW1022" s="22"/>
      <c r="DX1022" s="22"/>
      <c r="DY1022" s="22"/>
      <c r="DZ1022" s="22"/>
      <c r="EA1022" s="22"/>
      <c r="EB1022" s="22"/>
      <c r="EC1022" s="22"/>
      <c r="ED1022" s="22"/>
      <c r="EE1022" s="22"/>
      <c r="EF1022" s="22"/>
      <c r="EG1022" s="22"/>
      <c r="EH1022" s="22"/>
      <c r="EI1022" s="22"/>
      <c r="EJ1022" s="22"/>
      <c r="EK1022" s="22"/>
      <c r="EL1022" s="22"/>
      <c r="EM1022" s="22"/>
      <c r="EN1022" s="22"/>
      <c r="EO1022" s="22"/>
      <c r="EP1022" s="22"/>
      <c r="EQ1022" s="22"/>
      <c r="ER1022" s="22"/>
      <c r="ES1022" s="22"/>
      <c r="ET1022" s="22"/>
      <c r="EU1022" s="22"/>
      <c r="EV1022" s="22"/>
      <c r="EW1022" s="22"/>
      <c r="EX1022" s="22"/>
      <c r="EY1022" s="22"/>
      <c r="EZ1022" s="22"/>
      <c r="FA1022" s="22"/>
      <c r="FB1022" s="22"/>
      <c r="FC1022" s="22"/>
      <c r="FD1022" s="22"/>
      <c r="FE1022" s="22"/>
      <c r="FF1022" s="22"/>
      <c r="FG1022" s="126"/>
      <c r="FM1022" s="99"/>
    </row>
    <row r="1023" spans="2:169" s="12" customFormat="1">
      <c r="B1023" s="22"/>
      <c r="E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  <c r="BJ1023" s="22"/>
      <c r="BK1023" s="22"/>
      <c r="BL1023" s="22"/>
      <c r="BM1023" s="22"/>
      <c r="BN1023" s="22"/>
      <c r="BO1023" s="22"/>
      <c r="BP1023" s="22"/>
      <c r="BQ1023" s="22"/>
      <c r="BR1023" s="22"/>
      <c r="BS1023" s="22"/>
      <c r="BT1023" s="22"/>
      <c r="BU1023" s="22"/>
      <c r="BV1023" s="22"/>
      <c r="BW1023" s="22"/>
      <c r="BX1023" s="22"/>
      <c r="BY1023" s="22"/>
      <c r="BZ1023" s="22"/>
      <c r="CA1023" s="22"/>
      <c r="CB1023" s="22"/>
      <c r="CC1023" s="22"/>
      <c r="CD1023" s="22"/>
      <c r="CE1023" s="22"/>
      <c r="CF1023" s="22"/>
      <c r="CG1023" s="22"/>
      <c r="CH1023" s="22"/>
      <c r="CI1023" s="22"/>
      <c r="CJ1023" s="22"/>
      <c r="CK1023" s="22"/>
      <c r="CL1023" s="22"/>
      <c r="CM1023" s="22"/>
      <c r="CN1023" s="22"/>
      <c r="CO1023" s="22"/>
      <c r="CP1023" s="22"/>
      <c r="CQ1023" s="22"/>
      <c r="CR1023" s="22"/>
      <c r="CS1023" s="22"/>
      <c r="CT1023" s="22"/>
      <c r="CU1023" s="22"/>
      <c r="CV1023" s="22"/>
      <c r="CW1023" s="22"/>
      <c r="CX1023" s="22"/>
      <c r="CY1023" s="22"/>
      <c r="CZ1023" s="22"/>
      <c r="DA1023" s="22"/>
      <c r="DB1023" s="22"/>
      <c r="DC1023" s="22"/>
      <c r="DD1023" s="22"/>
      <c r="DE1023" s="22"/>
      <c r="DF1023" s="22"/>
      <c r="DG1023" s="22"/>
      <c r="DH1023" s="22"/>
      <c r="DI1023" s="22"/>
      <c r="DJ1023" s="22"/>
      <c r="DK1023" s="22"/>
      <c r="DL1023" s="22"/>
      <c r="DM1023" s="22"/>
      <c r="DN1023" s="22"/>
      <c r="DO1023" s="22"/>
      <c r="DP1023" s="22"/>
      <c r="DQ1023" s="22"/>
      <c r="DR1023" s="22"/>
      <c r="DS1023" s="22"/>
      <c r="DT1023" s="22"/>
      <c r="DU1023" s="22"/>
      <c r="DV1023" s="22"/>
      <c r="DW1023" s="22"/>
      <c r="DX1023" s="22"/>
      <c r="DY1023" s="22"/>
      <c r="DZ1023" s="22"/>
      <c r="EA1023" s="22"/>
      <c r="EB1023" s="22"/>
      <c r="EC1023" s="22"/>
      <c r="ED1023" s="22"/>
      <c r="EE1023" s="22"/>
      <c r="EF1023" s="22"/>
      <c r="EG1023" s="22"/>
      <c r="EH1023" s="22"/>
      <c r="EI1023" s="22"/>
      <c r="EJ1023" s="22"/>
      <c r="EK1023" s="22"/>
      <c r="EL1023" s="22"/>
      <c r="EM1023" s="22"/>
      <c r="EN1023" s="22"/>
      <c r="EO1023" s="22"/>
      <c r="EP1023" s="22"/>
      <c r="EQ1023" s="22"/>
      <c r="ER1023" s="22"/>
      <c r="ES1023" s="22"/>
      <c r="ET1023" s="22"/>
      <c r="EU1023" s="22"/>
      <c r="EV1023" s="22"/>
      <c r="EW1023" s="22"/>
      <c r="EX1023" s="22"/>
      <c r="EY1023" s="22"/>
      <c r="EZ1023" s="22"/>
      <c r="FA1023" s="22"/>
      <c r="FB1023" s="22"/>
      <c r="FC1023" s="22"/>
      <c r="FD1023" s="22"/>
      <c r="FE1023" s="22"/>
      <c r="FF1023" s="22"/>
      <c r="FG1023" s="126"/>
      <c r="FM1023" s="99"/>
    </row>
    <row r="1024" spans="2:169" s="12" customFormat="1">
      <c r="B1024" s="22"/>
      <c r="E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  <c r="BJ1024" s="22"/>
      <c r="BK1024" s="22"/>
      <c r="BL1024" s="22"/>
      <c r="BM1024" s="22"/>
      <c r="BN1024" s="22"/>
      <c r="BO1024" s="22"/>
      <c r="BP1024" s="22"/>
      <c r="BQ1024" s="22"/>
      <c r="BR1024" s="22"/>
      <c r="BS1024" s="22"/>
      <c r="BT1024" s="22"/>
      <c r="BU1024" s="22"/>
      <c r="BV1024" s="22"/>
      <c r="BW1024" s="22"/>
      <c r="BX1024" s="22"/>
      <c r="BY1024" s="22"/>
      <c r="BZ1024" s="22"/>
      <c r="CA1024" s="22"/>
      <c r="CB1024" s="22"/>
      <c r="CC1024" s="22"/>
      <c r="CD1024" s="22"/>
      <c r="CE1024" s="22"/>
      <c r="CF1024" s="22"/>
      <c r="CG1024" s="22"/>
      <c r="CH1024" s="22"/>
      <c r="CI1024" s="22"/>
      <c r="CJ1024" s="22"/>
      <c r="CK1024" s="22"/>
      <c r="CL1024" s="22"/>
      <c r="CM1024" s="22"/>
      <c r="CN1024" s="22"/>
      <c r="CO1024" s="22"/>
      <c r="CP1024" s="22"/>
      <c r="CQ1024" s="22"/>
      <c r="CR1024" s="22"/>
      <c r="CS1024" s="22"/>
      <c r="CT1024" s="22"/>
      <c r="CU1024" s="22"/>
      <c r="CV1024" s="22"/>
      <c r="CW1024" s="22"/>
      <c r="CX1024" s="22"/>
      <c r="CY1024" s="22"/>
      <c r="CZ1024" s="22"/>
      <c r="DA1024" s="22"/>
      <c r="DB1024" s="22"/>
      <c r="DC1024" s="22"/>
      <c r="DD1024" s="22"/>
      <c r="DE1024" s="22"/>
      <c r="DF1024" s="22"/>
      <c r="DG1024" s="22"/>
      <c r="DH1024" s="22"/>
      <c r="DI1024" s="22"/>
      <c r="DJ1024" s="22"/>
      <c r="DK1024" s="22"/>
      <c r="DL1024" s="22"/>
      <c r="DM1024" s="22"/>
      <c r="DN1024" s="22"/>
      <c r="DO1024" s="22"/>
      <c r="DP1024" s="22"/>
      <c r="DQ1024" s="22"/>
      <c r="DR1024" s="22"/>
      <c r="DS1024" s="22"/>
      <c r="DT1024" s="22"/>
      <c r="DU1024" s="22"/>
      <c r="DV1024" s="22"/>
      <c r="DW1024" s="22"/>
      <c r="DX1024" s="22"/>
      <c r="DY1024" s="22"/>
      <c r="DZ1024" s="22"/>
      <c r="EA1024" s="22"/>
      <c r="EB1024" s="22"/>
      <c r="EC1024" s="22"/>
      <c r="ED1024" s="22"/>
      <c r="EE1024" s="22"/>
      <c r="EF1024" s="22"/>
      <c r="EG1024" s="22"/>
      <c r="EH1024" s="22"/>
      <c r="EI1024" s="22"/>
      <c r="EJ1024" s="22"/>
      <c r="EK1024" s="22"/>
      <c r="EL1024" s="22"/>
      <c r="EM1024" s="22"/>
      <c r="EN1024" s="22"/>
      <c r="EO1024" s="22"/>
      <c r="EP1024" s="22"/>
      <c r="EQ1024" s="22"/>
      <c r="ER1024" s="22"/>
      <c r="ES1024" s="22"/>
      <c r="ET1024" s="22"/>
      <c r="EU1024" s="22"/>
      <c r="EV1024" s="22"/>
      <c r="EW1024" s="22"/>
      <c r="EX1024" s="22"/>
      <c r="EY1024" s="22"/>
      <c r="EZ1024" s="22"/>
      <c r="FA1024" s="22"/>
      <c r="FB1024" s="22"/>
      <c r="FC1024" s="22"/>
      <c r="FD1024" s="22"/>
      <c r="FE1024" s="22"/>
      <c r="FF1024" s="22"/>
      <c r="FG1024" s="126"/>
      <c r="FM1024" s="99"/>
    </row>
    <row r="1025" spans="2:169" s="12" customFormat="1">
      <c r="B1025" s="22"/>
      <c r="E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  <c r="BJ1025" s="22"/>
      <c r="BK1025" s="22"/>
      <c r="BL1025" s="22"/>
      <c r="BM1025" s="22"/>
      <c r="BN1025" s="22"/>
      <c r="BO1025" s="22"/>
      <c r="BP1025" s="22"/>
      <c r="BQ1025" s="22"/>
      <c r="BR1025" s="22"/>
      <c r="BS1025" s="22"/>
      <c r="BT1025" s="22"/>
      <c r="BU1025" s="22"/>
      <c r="BV1025" s="22"/>
      <c r="BW1025" s="22"/>
      <c r="BX1025" s="22"/>
      <c r="BY1025" s="22"/>
      <c r="BZ1025" s="22"/>
      <c r="CA1025" s="22"/>
      <c r="CB1025" s="22"/>
      <c r="CC1025" s="22"/>
      <c r="CD1025" s="22"/>
      <c r="CE1025" s="22"/>
      <c r="CF1025" s="22"/>
      <c r="CG1025" s="22"/>
      <c r="CH1025" s="22"/>
      <c r="CI1025" s="22"/>
      <c r="CJ1025" s="22"/>
      <c r="CK1025" s="22"/>
      <c r="CL1025" s="22"/>
      <c r="CM1025" s="22"/>
      <c r="CN1025" s="22"/>
      <c r="CO1025" s="22"/>
      <c r="CP1025" s="22"/>
      <c r="CQ1025" s="22"/>
      <c r="CR1025" s="22"/>
      <c r="CS1025" s="22"/>
      <c r="CT1025" s="22"/>
      <c r="CU1025" s="22"/>
      <c r="CV1025" s="22"/>
      <c r="CW1025" s="22"/>
      <c r="CX1025" s="22"/>
      <c r="CY1025" s="22"/>
      <c r="CZ1025" s="22"/>
      <c r="DA1025" s="22"/>
      <c r="DB1025" s="22"/>
      <c r="DC1025" s="22"/>
      <c r="DD1025" s="22"/>
      <c r="DE1025" s="22"/>
      <c r="DF1025" s="22"/>
      <c r="DG1025" s="22"/>
      <c r="DH1025" s="22"/>
      <c r="DI1025" s="22"/>
      <c r="DJ1025" s="22"/>
      <c r="DK1025" s="22"/>
      <c r="DL1025" s="22"/>
      <c r="DM1025" s="22"/>
      <c r="DN1025" s="22"/>
      <c r="DO1025" s="22"/>
      <c r="DP1025" s="22"/>
      <c r="DQ1025" s="22"/>
      <c r="DR1025" s="22"/>
      <c r="DS1025" s="22"/>
      <c r="DT1025" s="22"/>
      <c r="DU1025" s="22"/>
      <c r="DV1025" s="22"/>
      <c r="DW1025" s="22"/>
      <c r="DX1025" s="22"/>
      <c r="DY1025" s="22"/>
      <c r="DZ1025" s="22"/>
      <c r="EA1025" s="22"/>
      <c r="EB1025" s="22"/>
      <c r="EC1025" s="22"/>
      <c r="ED1025" s="22"/>
      <c r="EE1025" s="22"/>
      <c r="EF1025" s="22"/>
      <c r="EG1025" s="22"/>
      <c r="EH1025" s="22"/>
      <c r="EI1025" s="22"/>
      <c r="EJ1025" s="22"/>
      <c r="EK1025" s="22"/>
      <c r="EL1025" s="22"/>
      <c r="EM1025" s="22"/>
      <c r="EN1025" s="22"/>
      <c r="EO1025" s="22"/>
      <c r="EP1025" s="22"/>
      <c r="EQ1025" s="22"/>
      <c r="ER1025" s="22"/>
      <c r="ES1025" s="22"/>
      <c r="ET1025" s="22"/>
      <c r="EU1025" s="22"/>
      <c r="EV1025" s="22"/>
      <c r="EW1025" s="22"/>
      <c r="EX1025" s="22"/>
      <c r="EY1025" s="22"/>
      <c r="EZ1025" s="22"/>
      <c r="FA1025" s="22"/>
      <c r="FB1025" s="22"/>
      <c r="FC1025" s="22"/>
      <c r="FD1025" s="22"/>
      <c r="FE1025" s="22"/>
      <c r="FF1025" s="22"/>
      <c r="FG1025" s="126"/>
      <c r="FM1025" s="99"/>
    </row>
    <row r="1026" spans="2:169" s="12" customFormat="1">
      <c r="B1026" s="22"/>
      <c r="E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  <c r="BJ1026" s="22"/>
      <c r="BK1026" s="22"/>
      <c r="BL1026" s="22"/>
      <c r="BM1026" s="22"/>
      <c r="BN1026" s="22"/>
      <c r="BO1026" s="22"/>
      <c r="BP1026" s="22"/>
      <c r="BQ1026" s="22"/>
      <c r="BR1026" s="22"/>
      <c r="BS1026" s="22"/>
      <c r="BT1026" s="22"/>
      <c r="BU1026" s="22"/>
      <c r="BV1026" s="22"/>
      <c r="BW1026" s="22"/>
      <c r="BX1026" s="22"/>
      <c r="BY1026" s="22"/>
      <c r="BZ1026" s="22"/>
      <c r="CA1026" s="22"/>
      <c r="CB1026" s="22"/>
      <c r="CC1026" s="22"/>
      <c r="CD1026" s="22"/>
      <c r="CE1026" s="22"/>
      <c r="CF1026" s="22"/>
      <c r="CG1026" s="22"/>
      <c r="CH1026" s="22"/>
      <c r="CI1026" s="22"/>
      <c r="CJ1026" s="22"/>
      <c r="CK1026" s="22"/>
      <c r="CL1026" s="22"/>
      <c r="CM1026" s="22"/>
      <c r="CN1026" s="22"/>
      <c r="CO1026" s="22"/>
      <c r="CP1026" s="22"/>
      <c r="CQ1026" s="22"/>
      <c r="CR1026" s="22"/>
      <c r="CS1026" s="22"/>
      <c r="CT1026" s="22"/>
      <c r="CU1026" s="22"/>
      <c r="CV1026" s="22"/>
      <c r="CW1026" s="22"/>
      <c r="CX1026" s="22"/>
      <c r="CY1026" s="22"/>
      <c r="CZ1026" s="22"/>
      <c r="DA1026" s="22"/>
      <c r="DB1026" s="22"/>
      <c r="DC1026" s="22"/>
      <c r="DD1026" s="22"/>
      <c r="DE1026" s="22"/>
      <c r="DF1026" s="22"/>
      <c r="DG1026" s="22"/>
      <c r="DH1026" s="22"/>
      <c r="DI1026" s="22"/>
      <c r="DJ1026" s="22"/>
      <c r="DK1026" s="22"/>
      <c r="DL1026" s="22"/>
      <c r="DM1026" s="22"/>
      <c r="DN1026" s="22"/>
      <c r="DO1026" s="22"/>
      <c r="DP1026" s="22"/>
      <c r="DQ1026" s="22"/>
      <c r="DR1026" s="22"/>
      <c r="DS1026" s="22"/>
      <c r="DT1026" s="22"/>
      <c r="DU1026" s="22"/>
      <c r="DV1026" s="22"/>
      <c r="DW1026" s="22"/>
      <c r="DX1026" s="22"/>
      <c r="DY1026" s="22"/>
      <c r="DZ1026" s="22"/>
      <c r="EA1026" s="22"/>
      <c r="EB1026" s="22"/>
      <c r="EC1026" s="22"/>
      <c r="ED1026" s="22"/>
      <c r="EE1026" s="22"/>
      <c r="EF1026" s="22"/>
      <c r="EG1026" s="22"/>
      <c r="EH1026" s="22"/>
      <c r="EI1026" s="22"/>
      <c r="EJ1026" s="22"/>
      <c r="EK1026" s="22"/>
      <c r="EL1026" s="22"/>
      <c r="EM1026" s="22"/>
      <c r="EN1026" s="22"/>
      <c r="EO1026" s="22"/>
      <c r="EP1026" s="22"/>
      <c r="EQ1026" s="22"/>
      <c r="ER1026" s="22"/>
      <c r="ES1026" s="22"/>
      <c r="ET1026" s="22"/>
      <c r="EU1026" s="22"/>
      <c r="EV1026" s="22"/>
      <c r="EW1026" s="22"/>
      <c r="EX1026" s="22"/>
      <c r="EY1026" s="22"/>
      <c r="EZ1026" s="22"/>
      <c r="FA1026" s="22"/>
      <c r="FB1026" s="22"/>
      <c r="FC1026" s="22"/>
      <c r="FD1026" s="22"/>
      <c r="FE1026" s="22"/>
      <c r="FF1026" s="22"/>
      <c r="FG1026" s="126"/>
      <c r="FM1026" s="99"/>
    </row>
    <row r="1027" spans="2:169" s="12" customFormat="1">
      <c r="B1027" s="22"/>
      <c r="E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  <c r="BJ1027" s="22"/>
      <c r="BK1027" s="22"/>
      <c r="BL1027" s="22"/>
      <c r="BM1027" s="22"/>
      <c r="BN1027" s="22"/>
      <c r="BO1027" s="22"/>
      <c r="BP1027" s="22"/>
      <c r="BQ1027" s="22"/>
      <c r="BR1027" s="22"/>
      <c r="BS1027" s="22"/>
      <c r="BT1027" s="22"/>
      <c r="BU1027" s="22"/>
      <c r="BV1027" s="22"/>
      <c r="BW1027" s="22"/>
      <c r="BX1027" s="22"/>
      <c r="BY1027" s="22"/>
      <c r="BZ1027" s="22"/>
      <c r="CA1027" s="22"/>
      <c r="CB1027" s="22"/>
      <c r="CC1027" s="22"/>
      <c r="CD1027" s="22"/>
      <c r="CE1027" s="22"/>
      <c r="CF1027" s="22"/>
      <c r="CG1027" s="22"/>
      <c r="CH1027" s="22"/>
      <c r="CI1027" s="22"/>
      <c r="CJ1027" s="22"/>
      <c r="CK1027" s="22"/>
      <c r="CL1027" s="22"/>
      <c r="CM1027" s="22"/>
      <c r="CN1027" s="22"/>
      <c r="CO1027" s="22"/>
      <c r="CP1027" s="22"/>
      <c r="CQ1027" s="22"/>
      <c r="CR1027" s="22"/>
      <c r="CS1027" s="22"/>
      <c r="CT1027" s="22"/>
      <c r="CU1027" s="22"/>
      <c r="CV1027" s="22"/>
      <c r="CW1027" s="22"/>
      <c r="CX1027" s="22"/>
      <c r="CY1027" s="22"/>
      <c r="CZ1027" s="22"/>
      <c r="DA1027" s="22"/>
      <c r="DB1027" s="22"/>
      <c r="DC1027" s="22"/>
      <c r="DD1027" s="22"/>
      <c r="DE1027" s="22"/>
      <c r="DF1027" s="22"/>
      <c r="DG1027" s="22"/>
      <c r="DH1027" s="22"/>
      <c r="DI1027" s="22"/>
      <c r="DJ1027" s="22"/>
      <c r="DK1027" s="22"/>
      <c r="DL1027" s="22"/>
      <c r="DM1027" s="22"/>
      <c r="DN1027" s="22"/>
      <c r="DO1027" s="22"/>
      <c r="DP1027" s="22"/>
      <c r="DQ1027" s="22"/>
      <c r="DR1027" s="22"/>
      <c r="DS1027" s="22"/>
      <c r="DT1027" s="22"/>
      <c r="DU1027" s="22"/>
      <c r="DV1027" s="22"/>
      <c r="DW1027" s="22"/>
      <c r="DX1027" s="22"/>
      <c r="DY1027" s="22"/>
      <c r="DZ1027" s="22"/>
      <c r="EA1027" s="22"/>
      <c r="EB1027" s="22"/>
      <c r="EC1027" s="22"/>
      <c r="ED1027" s="22"/>
      <c r="EE1027" s="22"/>
      <c r="EF1027" s="22"/>
      <c r="EG1027" s="22"/>
      <c r="EH1027" s="22"/>
      <c r="EI1027" s="22"/>
      <c r="EJ1027" s="22"/>
      <c r="EK1027" s="22"/>
      <c r="EL1027" s="22"/>
      <c r="EM1027" s="22"/>
      <c r="EN1027" s="22"/>
      <c r="EO1027" s="22"/>
      <c r="EP1027" s="22"/>
      <c r="EQ1027" s="22"/>
      <c r="ER1027" s="22"/>
      <c r="ES1027" s="22"/>
      <c r="ET1027" s="22"/>
      <c r="EU1027" s="22"/>
      <c r="EV1027" s="22"/>
      <c r="EW1027" s="22"/>
      <c r="EX1027" s="22"/>
      <c r="EY1027" s="22"/>
      <c r="EZ1027" s="22"/>
      <c r="FA1027" s="22"/>
      <c r="FB1027" s="22"/>
      <c r="FC1027" s="22"/>
      <c r="FD1027" s="22"/>
      <c r="FE1027" s="22"/>
      <c r="FF1027" s="22"/>
      <c r="FG1027" s="126"/>
      <c r="FM1027" s="99"/>
    </row>
    <row r="1028" spans="2:169" s="12" customFormat="1">
      <c r="B1028" s="22"/>
      <c r="E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  <c r="BJ1028" s="22"/>
      <c r="BK1028" s="22"/>
      <c r="BL1028" s="22"/>
      <c r="BM1028" s="22"/>
      <c r="BN1028" s="22"/>
      <c r="BO1028" s="22"/>
      <c r="BP1028" s="22"/>
      <c r="BQ1028" s="22"/>
      <c r="BR1028" s="22"/>
      <c r="BS1028" s="22"/>
      <c r="BT1028" s="22"/>
      <c r="BU1028" s="22"/>
      <c r="BV1028" s="22"/>
      <c r="BW1028" s="22"/>
      <c r="BX1028" s="22"/>
      <c r="BY1028" s="22"/>
      <c r="BZ1028" s="22"/>
      <c r="CA1028" s="22"/>
      <c r="CB1028" s="22"/>
      <c r="CC1028" s="22"/>
      <c r="CD1028" s="22"/>
      <c r="CE1028" s="22"/>
      <c r="CF1028" s="22"/>
      <c r="CG1028" s="22"/>
      <c r="CH1028" s="22"/>
      <c r="CI1028" s="22"/>
      <c r="CJ1028" s="22"/>
      <c r="CK1028" s="22"/>
      <c r="CL1028" s="22"/>
      <c r="CM1028" s="22"/>
      <c r="CN1028" s="22"/>
      <c r="CO1028" s="22"/>
      <c r="CP1028" s="22"/>
      <c r="CQ1028" s="22"/>
      <c r="CR1028" s="22"/>
      <c r="CS1028" s="22"/>
      <c r="CT1028" s="22"/>
      <c r="CU1028" s="22"/>
      <c r="CV1028" s="22"/>
      <c r="CW1028" s="22"/>
      <c r="CX1028" s="22"/>
      <c r="CY1028" s="22"/>
      <c r="CZ1028" s="22"/>
      <c r="DA1028" s="22"/>
      <c r="DB1028" s="22"/>
      <c r="DC1028" s="22"/>
      <c r="DD1028" s="22"/>
      <c r="DE1028" s="22"/>
      <c r="DF1028" s="22"/>
      <c r="DG1028" s="22"/>
      <c r="DH1028" s="22"/>
      <c r="DI1028" s="22"/>
      <c r="DJ1028" s="22"/>
      <c r="DK1028" s="22"/>
      <c r="DL1028" s="22"/>
      <c r="DM1028" s="22"/>
      <c r="DN1028" s="22"/>
      <c r="DO1028" s="22"/>
      <c r="DP1028" s="22"/>
      <c r="DQ1028" s="22"/>
      <c r="DR1028" s="22"/>
      <c r="DS1028" s="22"/>
      <c r="DT1028" s="22"/>
      <c r="DU1028" s="22"/>
      <c r="DV1028" s="22"/>
      <c r="DW1028" s="22"/>
      <c r="DX1028" s="22"/>
      <c r="DY1028" s="22"/>
      <c r="DZ1028" s="22"/>
      <c r="EA1028" s="22"/>
      <c r="EB1028" s="22"/>
      <c r="EC1028" s="22"/>
      <c r="ED1028" s="22"/>
      <c r="EE1028" s="22"/>
      <c r="EF1028" s="22"/>
      <c r="EG1028" s="22"/>
      <c r="EH1028" s="22"/>
      <c r="EI1028" s="22"/>
      <c r="EJ1028" s="22"/>
      <c r="EK1028" s="22"/>
      <c r="EL1028" s="22"/>
      <c r="EM1028" s="22"/>
      <c r="EN1028" s="22"/>
      <c r="EO1028" s="22"/>
      <c r="EP1028" s="22"/>
      <c r="EQ1028" s="22"/>
      <c r="ER1028" s="22"/>
      <c r="ES1028" s="22"/>
      <c r="ET1028" s="22"/>
      <c r="EU1028" s="22"/>
      <c r="EV1028" s="22"/>
      <c r="EW1028" s="22"/>
      <c r="EX1028" s="22"/>
      <c r="EY1028" s="22"/>
      <c r="EZ1028" s="22"/>
      <c r="FA1028" s="22"/>
      <c r="FB1028" s="22"/>
      <c r="FC1028" s="22"/>
      <c r="FD1028" s="22"/>
      <c r="FE1028" s="22"/>
      <c r="FF1028" s="22"/>
      <c r="FG1028" s="126"/>
      <c r="FM1028" s="99"/>
    </row>
    <row r="1029" spans="2:169" s="12" customFormat="1">
      <c r="B1029" s="22"/>
      <c r="E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  <c r="BJ1029" s="22"/>
      <c r="BK1029" s="22"/>
      <c r="BL1029" s="22"/>
      <c r="BM1029" s="22"/>
      <c r="BN1029" s="22"/>
      <c r="BO1029" s="22"/>
      <c r="BP1029" s="22"/>
      <c r="BQ1029" s="22"/>
      <c r="BR1029" s="22"/>
      <c r="BS1029" s="22"/>
      <c r="BT1029" s="22"/>
      <c r="BU1029" s="22"/>
      <c r="BV1029" s="22"/>
      <c r="BW1029" s="22"/>
      <c r="BX1029" s="22"/>
      <c r="BY1029" s="22"/>
      <c r="BZ1029" s="22"/>
      <c r="CA1029" s="22"/>
      <c r="CB1029" s="22"/>
      <c r="CC1029" s="22"/>
      <c r="CD1029" s="22"/>
      <c r="CE1029" s="22"/>
      <c r="CF1029" s="22"/>
      <c r="CG1029" s="22"/>
      <c r="CH1029" s="22"/>
      <c r="CI1029" s="22"/>
      <c r="CJ1029" s="22"/>
      <c r="CK1029" s="22"/>
      <c r="CL1029" s="22"/>
      <c r="CM1029" s="22"/>
      <c r="CN1029" s="22"/>
      <c r="CO1029" s="22"/>
      <c r="CP1029" s="22"/>
      <c r="CQ1029" s="22"/>
      <c r="CR1029" s="22"/>
      <c r="CS1029" s="22"/>
      <c r="CT1029" s="22"/>
      <c r="CU1029" s="22"/>
      <c r="CV1029" s="22"/>
      <c r="CW1029" s="22"/>
      <c r="CX1029" s="22"/>
      <c r="CY1029" s="22"/>
      <c r="CZ1029" s="22"/>
      <c r="DA1029" s="22"/>
      <c r="DB1029" s="22"/>
      <c r="DC1029" s="22"/>
      <c r="DD1029" s="22"/>
      <c r="DE1029" s="22"/>
      <c r="DF1029" s="22"/>
      <c r="DG1029" s="22"/>
      <c r="DH1029" s="22"/>
      <c r="DI1029" s="22"/>
      <c r="DJ1029" s="22"/>
      <c r="DK1029" s="22"/>
      <c r="DL1029" s="22"/>
      <c r="DM1029" s="22"/>
      <c r="DN1029" s="22"/>
      <c r="DO1029" s="22"/>
      <c r="DP1029" s="22"/>
      <c r="DQ1029" s="22"/>
      <c r="DR1029" s="22"/>
      <c r="DS1029" s="22"/>
      <c r="DT1029" s="22"/>
      <c r="DU1029" s="22"/>
      <c r="DV1029" s="22"/>
      <c r="DW1029" s="22"/>
      <c r="DX1029" s="22"/>
      <c r="DY1029" s="22"/>
      <c r="DZ1029" s="22"/>
      <c r="EA1029" s="22"/>
      <c r="EB1029" s="22"/>
      <c r="EC1029" s="22"/>
      <c r="ED1029" s="22"/>
      <c r="EE1029" s="22"/>
      <c r="EF1029" s="22"/>
      <c r="EG1029" s="22"/>
      <c r="EH1029" s="22"/>
      <c r="EI1029" s="22"/>
      <c r="EJ1029" s="22"/>
      <c r="EK1029" s="22"/>
      <c r="EL1029" s="22"/>
      <c r="EM1029" s="22"/>
      <c r="EN1029" s="22"/>
      <c r="EO1029" s="22"/>
      <c r="EP1029" s="22"/>
      <c r="EQ1029" s="22"/>
      <c r="ER1029" s="22"/>
      <c r="ES1029" s="22"/>
      <c r="ET1029" s="22"/>
      <c r="EU1029" s="22"/>
      <c r="EV1029" s="22"/>
      <c r="EW1029" s="22"/>
      <c r="EX1029" s="22"/>
      <c r="EY1029" s="22"/>
      <c r="EZ1029" s="22"/>
      <c r="FA1029" s="22"/>
      <c r="FB1029" s="22"/>
      <c r="FC1029" s="22"/>
      <c r="FD1029" s="22"/>
      <c r="FE1029" s="22"/>
      <c r="FF1029" s="22"/>
      <c r="FG1029" s="126"/>
      <c r="FM1029" s="99"/>
    </row>
    <row r="1030" spans="2:169" s="12" customFormat="1">
      <c r="B1030" s="22"/>
      <c r="E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  <c r="BJ1030" s="22"/>
      <c r="BK1030" s="22"/>
      <c r="BL1030" s="22"/>
      <c r="BM1030" s="22"/>
      <c r="BN1030" s="22"/>
      <c r="BO1030" s="22"/>
      <c r="BP1030" s="22"/>
      <c r="BQ1030" s="22"/>
      <c r="BR1030" s="22"/>
      <c r="BS1030" s="22"/>
      <c r="BT1030" s="22"/>
      <c r="BU1030" s="22"/>
      <c r="BV1030" s="22"/>
      <c r="BW1030" s="22"/>
      <c r="BX1030" s="22"/>
      <c r="BY1030" s="22"/>
      <c r="BZ1030" s="22"/>
      <c r="CA1030" s="22"/>
      <c r="CB1030" s="22"/>
      <c r="CC1030" s="22"/>
      <c r="CD1030" s="22"/>
      <c r="CE1030" s="22"/>
      <c r="CF1030" s="22"/>
      <c r="CG1030" s="22"/>
      <c r="CH1030" s="22"/>
      <c r="CI1030" s="22"/>
      <c r="CJ1030" s="22"/>
      <c r="CK1030" s="22"/>
      <c r="CL1030" s="22"/>
      <c r="CM1030" s="22"/>
      <c r="CN1030" s="22"/>
      <c r="CO1030" s="22"/>
      <c r="CP1030" s="22"/>
      <c r="CQ1030" s="22"/>
      <c r="CR1030" s="22"/>
      <c r="CS1030" s="22"/>
      <c r="CT1030" s="22"/>
      <c r="CU1030" s="22"/>
      <c r="CV1030" s="22"/>
      <c r="CW1030" s="22"/>
      <c r="CX1030" s="22"/>
      <c r="CY1030" s="22"/>
      <c r="CZ1030" s="22"/>
      <c r="DA1030" s="22"/>
      <c r="DB1030" s="22"/>
      <c r="DC1030" s="22"/>
      <c r="DD1030" s="22"/>
      <c r="DE1030" s="22"/>
      <c r="DF1030" s="22"/>
      <c r="DG1030" s="22"/>
      <c r="DH1030" s="22"/>
      <c r="DI1030" s="22"/>
      <c r="DJ1030" s="22"/>
      <c r="DK1030" s="22"/>
      <c r="DL1030" s="22"/>
      <c r="DM1030" s="22"/>
      <c r="DN1030" s="22"/>
      <c r="DO1030" s="22"/>
      <c r="DP1030" s="22"/>
      <c r="DQ1030" s="22"/>
      <c r="DR1030" s="22"/>
      <c r="DS1030" s="22"/>
      <c r="DT1030" s="22"/>
      <c r="DU1030" s="22"/>
      <c r="DV1030" s="22"/>
      <c r="DW1030" s="22"/>
      <c r="DX1030" s="22"/>
      <c r="DY1030" s="22"/>
      <c r="DZ1030" s="22"/>
      <c r="EA1030" s="22"/>
      <c r="EB1030" s="22"/>
      <c r="EC1030" s="22"/>
      <c r="ED1030" s="22"/>
      <c r="EE1030" s="22"/>
      <c r="EF1030" s="22"/>
      <c r="EG1030" s="22"/>
      <c r="EH1030" s="22"/>
      <c r="EI1030" s="22"/>
      <c r="EJ1030" s="22"/>
      <c r="EK1030" s="22"/>
      <c r="EL1030" s="22"/>
      <c r="EM1030" s="22"/>
      <c r="EN1030" s="22"/>
      <c r="EO1030" s="22"/>
      <c r="EP1030" s="22"/>
      <c r="EQ1030" s="22"/>
      <c r="ER1030" s="22"/>
      <c r="ES1030" s="22"/>
      <c r="ET1030" s="22"/>
      <c r="EU1030" s="22"/>
      <c r="EV1030" s="22"/>
      <c r="EW1030" s="22"/>
      <c r="EX1030" s="22"/>
      <c r="EY1030" s="22"/>
      <c r="EZ1030" s="22"/>
      <c r="FA1030" s="22"/>
      <c r="FB1030" s="22"/>
      <c r="FC1030" s="22"/>
      <c r="FD1030" s="22"/>
      <c r="FE1030" s="22"/>
      <c r="FF1030" s="22"/>
      <c r="FG1030" s="126"/>
      <c r="FM1030" s="99"/>
    </row>
    <row r="1031" spans="2:169" s="12" customFormat="1">
      <c r="B1031" s="22"/>
      <c r="E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  <c r="BJ1031" s="22"/>
      <c r="BK1031" s="22"/>
      <c r="BL1031" s="22"/>
      <c r="BM1031" s="22"/>
      <c r="BN1031" s="22"/>
      <c r="BO1031" s="22"/>
      <c r="BP1031" s="22"/>
      <c r="BQ1031" s="22"/>
      <c r="BR1031" s="22"/>
      <c r="BS1031" s="22"/>
      <c r="BT1031" s="22"/>
      <c r="BU1031" s="22"/>
      <c r="BV1031" s="22"/>
      <c r="BW1031" s="22"/>
      <c r="BX1031" s="22"/>
      <c r="BY1031" s="22"/>
      <c r="BZ1031" s="22"/>
      <c r="CA1031" s="22"/>
      <c r="CB1031" s="22"/>
      <c r="CC1031" s="22"/>
      <c r="CD1031" s="22"/>
      <c r="CE1031" s="22"/>
      <c r="CF1031" s="22"/>
      <c r="CG1031" s="22"/>
      <c r="CH1031" s="22"/>
      <c r="CI1031" s="22"/>
      <c r="CJ1031" s="22"/>
      <c r="CK1031" s="22"/>
      <c r="CL1031" s="22"/>
      <c r="CM1031" s="22"/>
      <c r="CN1031" s="22"/>
      <c r="CO1031" s="22"/>
      <c r="CP1031" s="22"/>
      <c r="CQ1031" s="22"/>
      <c r="CR1031" s="22"/>
      <c r="CS1031" s="22"/>
      <c r="CT1031" s="22"/>
      <c r="CU1031" s="22"/>
      <c r="CV1031" s="22"/>
      <c r="CW1031" s="22"/>
      <c r="CX1031" s="22"/>
      <c r="CY1031" s="22"/>
      <c r="CZ1031" s="22"/>
      <c r="DA1031" s="22"/>
      <c r="DB1031" s="22"/>
      <c r="DC1031" s="22"/>
      <c r="DD1031" s="22"/>
      <c r="DE1031" s="22"/>
      <c r="DF1031" s="22"/>
      <c r="DG1031" s="22"/>
      <c r="DH1031" s="22"/>
      <c r="DI1031" s="22"/>
      <c r="DJ1031" s="22"/>
      <c r="DK1031" s="22"/>
      <c r="DL1031" s="22"/>
      <c r="DM1031" s="22"/>
      <c r="DN1031" s="22"/>
      <c r="DO1031" s="22"/>
      <c r="DP1031" s="22"/>
      <c r="DQ1031" s="22"/>
      <c r="DR1031" s="22"/>
      <c r="DS1031" s="22"/>
      <c r="DT1031" s="22"/>
      <c r="DU1031" s="22"/>
      <c r="DV1031" s="22"/>
      <c r="DW1031" s="22"/>
      <c r="DX1031" s="22"/>
      <c r="DY1031" s="22"/>
      <c r="DZ1031" s="22"/>
      <c r="EA1031" s="22"/>
      <c r="EB1031" s="22"/>
      <c r="EC1031" s="22"/>
      <c r="ED1031" s="22"/>
      <c r="EE1031" s="22"/>
      <c r="EF1031" s="22"/>
      <c r="EG1031" s="22"/>
      <c r="EH1031" s="22"/>
      <c r="EI1031" s="22"/>
      <c r="EJ1031" s="22"/>
      <c r="EK1031" s="22"/>
      <c r="EL1031" s="22"/>
      <c r="EM1031" s="22"/>
      <c r="EN1031" s="22"/>
      <c r="EO1031" s="22"/>
      <c r="EP1031" s="22"/>
      <c r="EQ1031" s="22"/>
      <c r="ER1031" s="22"/>
      <c r="ES1031" s="22"/>
      <c r="ET1031" s="22"/>
      <c r="EU1031" s="22"/>
      <c r="EV1031" s="22"/>
      <c r="EW1031" s="22"/>
      <c r="EX1031" s="22"/>
      <c r="EY1031" s="22"/>
      <c r="EZ1031" s="22"/>
      <c r="FA1031" s="22"/>
      <c r="FB1031" s="22"/>
      <c r="FC1031" s="22"/>
      <c r="FD1031" s="22"/>
      <c r="FE1031" s="22"/>
      <c r="FF1031" s="22"/>
      <c r="FG1031" s="126"/>
      <c r="FM1031" s="99"/>
    </row>
    <row r="1032" spans="2:169" s="12" customFormat="1">
      <c r="B1032" s="22"/>
      <c r="E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  <c r="BJ1032" s="22"/>
      <c r="BK1032" s="22"/>
      <c r="BL1032" s="22"/>
      <c r="BM1032" s="22"/>
      <c r="BN1032" s="22"/>
      <c r="BO1032" s="22"/>
      <c r="BP1032" s="22"/>
      <c r="BQ1032" s="22"/>
      <c r="BR1032" s="22"/>
      <c r="BS1032" s="22"/>
      <c r="BT1032" s="22"/>
      <c r="BU1032" s="22"/>
      <c r="BV1032" s="22"/>
      <c r="BW1032" s="22"/>
      <c r="BX1032" s="22"/>
      <c r="BY1032" s="22"/>
      <c r="BZ1032" s="22"/>
      <c r="CA1032" s="22"/>
      <c r="CB1032" s="22"/>
      <c r="CC1032" s="22"/>
      <c r="CD1032" s="22"/>
      <c r="CE1032" s="22"/>
      <c r="CF1032" s="22"/>
      <c r="CG1032" s="22"/>
      <c r="CH1032" s="22"/>
      <c r="CI1032" s="22"/>
      <c r="CJ1032" s="22"/>
      <c r="CK1032" s="22"/>
      <c r="CL1032" s="22"/>
      <c r="CM1032" s="22"/>
      <c r="CN1032" s="22"/>
      <c r="CO1032" s="22"/>
      <c r="CP1032" s="22"/>
      <c r="CQ1032" s="22"/>
      <c r="CR1032" s="22"/>
      <c r="CS1032" s="22"/>
      <c r="CT1032" s="22"/>
      <c r="CU1032" s="22"/>
      <c r="CV1032" s="22"/>
      <c r="CW1032" s="22"/>
      <c r="CX1032" s="22"/>
      <c r="CY1032" s="22"/>
      <c r="CZ1032" s="22"/>
      <c r="DA1032" s="22"/>
      <c r="DB1032" s="22"/>
      <c r="DC1032" s="22"/>
      <c r="DD1032" s="22"/>
      <c r="DE1032" s="22"/>
      <c r="DF1032" s="22"/>
      <c r="DG1032" s="22"/>
      <c r="DH1032" s="22"/>
      <c r="DI1032" s="22"/>
      <c r="DJ1032" s="22"/>
      <c r="DK1032" s="22"/>
      <c r="DL1032" s="22"/>
      <c r="DM1032" s="22"/>
      <c r="DN1032" s="22"/>
      <c r="DO1032" s="22"/>
      <c r="DP1032" s="22"/>
      <c r="DQ1032" s="22"/>
      <c r="DR1032" s="22"/>
      <c r="DS1032" s="22"/>
      <c r="DT1032" s="22"/>
      <c r="DU1032" s="22"/>
      <c r="DV1032" s="22"/>
      <c r="DW1032" s="22"/>
      <c r="DX1032" s="22"/>
      <c r="DY1032" s="22"/>
      <c r="DZ1032" s="22"/>
      <c r="EA1032" s="22"/>
      <c r="EB1032" s="22"/>
      <c r="EC1032" s="22"/>
      <c r="ED1032" s="22"/>
      <c r="EE1032" s="22"/>
      <c r="EF1032" s="22"/>
      <c r="EG1032" s="22"/>
      <c r="EH1032" s="22"/>
      <c r="EI1032" s="22"/>
      <c r="EJ1032" s="22"/>
      <c r="EK1032" s="22"/>
      <c r="EL1032" s="22"/>
      <c r="EM1032" s="22"/>
      <c r="EN1032" s="22"/>
      <c r="EO1032" s="22"/>
      <c r="EP1032" s="22"/>
      <c r="EQ1032" s="22"/>
      <c r="ER1032" s="22"/>
      <c r="ES1032" s="22"/>
      <c r="ET1032" s="22"/>
      <c r="EU1032" s="22"/>
      <c r="EV1032" s="22"/>
      <c r="EW1032" s="22"/>
      <c r="EX1032" s="22"/>
      <c r="EY1032" s="22"/>
      <c r="EZ1032" s="22"/>
      <c r="FA1032" s="22"/>
      <c r="FB1032" s="22"/>
      <c r="FC1032" s="22"/>
      <c r="FD1032" s="22"/>
      <c r="FE1032" s="22"/>
      <c r="FF1032" s="22"/>
      <c r="FG1032" s="126"/>
      <c r="FM1032" s="99"/>
    </row>
    <row r="1033" spans="2:169" s="12" customFormat="1">
      <c r="B1033" s="22"/>
      <c r="E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  <c r="BJ1033" s="22"/>
      <c r="BK1033" s="22"/>
      <c r="BL1033" s="22"/>
      <c r="BM1033" s="22"/>
      <c r="BN1033" s="22"/>
      <c r="BO1033" s="22"/>
      <c r="BP1033" s="22"/>
      <c r="BQ1033" s="22"/>
      <c r="BR1033" s="22"/>
      <c r="BS1033" s="22"/>
      <c r="BT1033" s="22"/>
      <c r="BU1033" s="22"/>
      <c r="BV1033" s="22"/>
      <c r="BW1033" s="22"/>
      <c r="BX1033" s="22"/>
      <c r="BY1033" s="22"/>
      <c r="BZ1033" s="22"/>
      <c r="CA1033" s="22"/>
      <c r="CB1033" s="22"/>
      <c r="CC1033" s="22"/>
      <c r="CD1033" s="22"/>
      <c r="CE1033" s="22"/>
      <c r="CF1033" s="22"/>
      <c r="CG1033" s="22"/>
      <c r="CH1033" s="22"/>
      <c r="CI1033" s="22"/>
      <c r="CJ1033" s="22"/>
      <c r="CK1033" s="22"/>
      <c r="CL1033" s="22"/>
      <c r="CM1033" s="22"/>
      <c r="CN1033" s="22"/>
      <c r="CO1033" s="22"/>
      <c r="CP1033" s="22"/>
      <c r="CQ1033" s="22"/>
      <c r="CR1033" s="22"/>
      <c r="CS1033" s="22"/>
      <c r="CT1033" s="22"/>
      <c r="CU1033" s="22"/>
      <c r="CV1033" s="22"/>
      <c r="CW1033" s="22"/>
      <c r="CX1033" s="22"/>
      <c r="CY1033" s="22"/>
      <c r="CZ1033" s="22"/>
      <c r="DA1033" s="22"/>
      <c r="DB1033" s="22"/>
      <c r="DC1033" s="22"/>
      <c r="DD1033" s="22"/>
      <c r="DE1033" s="22"/>
      <c r="DF1033" s="22"/>
      <c r="DG1033" s="22"/>
      <c r="DH1033" s="22"/>
      <c r="DI1033" s="22"/>
      <c r="DJ1033" s="22"/>
      <c r="DK1033" s="22"/>
      <c r="DL1033" s="22"/>
      <c r="DM1033" s="22"/>
      <c r="DN1033" s="22"/>
      <c r="DO1033" s="22"/>
      <c r="DP1033" s="22"/>
      <c r="DQ1033" s="22"/>
      <c r="DR1033" s="22"/>
      <c r="DS1033" s="22"/>
      <c r="DT1033" s="22"/>
      <c r="DU1033" s="22"/>
      <c r="DV1033" s="22"/>
      <c r="DW1033" s="22"/>
      <c r="DX1033" s="22"/>
      <c r="DY1033" s="22"/>
      <c r="DZ1033" s="22"/>
      <c r="EA1033" s="22"/>
      <c r="EB1033" s="22"/>
      <c r="EC1033" s="22"/>
      <c r="ED1033" s="22"/>
      <c r="EE1033" s="22"/>
      <c r="EF1033" s="22"/>
      <c r="EG1033" s="22"/>
      <c r="EH1033" s="22"/>
      <c r="EI1033" s="22"/>
      <c r="EJ1033" s="22"/>
      <c r="EK1033" s="22"/>
      <c r="EL1033" s="22"/>
      <c r="EM1033" s="22"/>
      <c r="EN1033" s="22"/>
      <c r="EO1033" s="22"/>
      <c r="EP1033" s="22"/>
      <c r="EQ1033" s="22"/>
      <c r="ER1033" s="22"/>
      <c r="ES1033" s="22"/>
      <c r="ET1033" s="22"/>
      <c r="EU1033" s="22"/>
      <c r="EV1033" s="22"/>
      <c r="EW1033" s="22"/>
      <c r="EX1033" s="22"/>
      <c r="EY1033" s="22"/>
      <c r="EZ1033" s="22"/>
      <c r="FA1033" s="22"/>
      <c r="FB1033" s="22"/>
      <c r="FC1033" s="22"/>
      <c r="FD1033" s="22"/>
      <c r="FE1033" s="22"/>
      <c r="FF1033" s="22"/>
      <c r="FG1033" s="126"/>
      <c r="FM1033" s="99"/>
    </row>
    <row r="1034" spans="2:169" s="12" customFormat="1">
      <c r="B1034" s="22"/>
      <c r="E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  <c r="BJ1034" s="22"/>
      <c r="BK1034" s="22"/>
      <c r="BL1034" s="22"/>
      <c r="BM1034" s="22"/>
      <c r="BN1034" s="22"/>
      <c r="BO1034" s="22"/>
      <c r="BP1034" s="22"/>
      <c r="BQ1034" s="22"/>
      <c r="BR1034" s="22"/>
      <c r="BS1034" s="22"/>
      <c r="BT1034" s="22"/>
      <c r="BU1034" s="22"/>
      <c r="BV1034" s="22"/>
      <c r="BW1034" s="22"/>
      <c r="BX1034" s="22"/>
      <c r="BY1034" s="22"/>
      <c r="BZ1034" s="22"/>
      <c r="CA1034" s="22"/>
      <c r="CB1034" s="22"/>
      <c r="CC1034" s="22"/>
      <c r="CD1034" s="22"/>
      <c r="CE1034" s="22"/>
      <c r="CF1034" s="22"/>
      <c r="CG1034" s="22"/>
      <c r="CH1034" s="22"/>
      <c r="CI1034" s="22"/>
      <c r="CJ1034" s="22"/>
      <c r="CK1034" s="22"/>
      <c r="CL1034" s="22"/>
      <c r="CM1034" s="22"/>
      <c r="CN1034" s="22"/>
      <c r="CO1034" s="22"/>
      <c r="CP1034" s="22"/>
      <c r="CQ1034" s="22"/>
      <c r="CR1034" s="22"/>
      <c r="CS1034" s="22"/>
      <c r="CT1034" s="22"/>
      <c r="CU1034" s="22"/>
      <c r="CV1034" s="22"/>
      <c r="CW1034" s="22"/>
      <c r="CX1034" s="22"/>
      <c r="CY1034" s="22"/>
      <c r="CZ1034" s="22"/>
      <c r="DA1034" s="22"/>
      <c r="DB1034" s="22"/>
      <c r="DC1034" s="22"/>
      <c r="DD1034" s="22"/>
      <c r="DE1034" s="22"/>
      <c r="DF1034" s="22"/>
      <c r="DG1034" s="22"/>
      <c r="DH1034" s="22"/>
      <c r="DI1034" s="22"/>
      <c r="DJ1034" s="22"/>
      <c r="DK1034" s="22"/>
      <c r="DL1034" s="22"/>
      <c r="DM1034" s="22"/>
      <c r="DN1034" s="22"/>
      <c r="DO1034" s="22"/>
      <c r="DP1034" s="22"/>
      <c r="DQ1034" s="22"/>
      <c r="DR1034" s="22"/>
      <c r="DS1034" s="22"/>
      <c r="DT1034" s="22"/>
      <c r="DU1034" s="22"/>
      <c r="DV1034" s="22"/>
      <c r="DW1034" s="22"/>
      <c r="DX1034" s="22"/>
      <c r="DY1034" s="22"/>
      <c r="DZ1034" s="22"/>
      <c r="EA1034" s="22"/>
      <c r="EB1034" s="22"/>
      <c r="EC1034" s="22"/>
      <c r="ED1034" s="22"/>
      <c r="EE1034" s="22"/>
      <c r="EF1034" s="22"/>
      <c r="EG1034" s="22"/>
      <c r="EH1034" s="22"/>
      <c r="EI1034" s="22"/>
      <c r="EJ1034" s="22"/>
      <c r="EK1034" s="22"/>
      <c r="EL1034" s="22"/>
      <c r="EM1034" s="22"/>
      <c r="EN1034" s="22"/>
      <c r="EO1034" s="22"/>
      <c r="EP1034" s="22"/>
      <c r="EQ1034" s="22"/>
      <c r="ER1034" s="22"/>
      <c r="ES1034" s="22"/>
      <c r="ET1034" s="22"/>
      <c r="EU1034" s="22"/>
      <c r="EV1034" s="22"/>
      <c r="EW1034" s="22"/>
      <c r="EX1034" s="22"/>
      <c r="EY1034" s="22"/>
      <c r="EZ1034" s="22"/>
      <c r="FA1034" s="22"/>
      <c r="FB1034" s="22"/>
      <c r="FC1034" s="22"/>
      <c r="FD1034" s="22"/>
      <c r="FE1034" s="22"/>
      <c r="FF1034" s="22"/>
      <c r="FG1034" s="126"/>
      <c r="FM1034" s="99"/>
    </row>
    <row r="1035" spans="2:169" s="12" customFormat="1">
      <c r="B1035" s="22"/>
      <c r="E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  <c r="BJ1035" s="22"/>
      <c r="BK1035" s="22"/>
      <c r="BL1035" s="22"/>
      <c r="BM1035" s="22"/>
      <c r="BN1035" s="22"/>
      <c r="BO1035" s="22"/>
      <c r="BP1035" s="22"/>
      <c r="BQ1035" s="22"/>
      <c r="BR1035" s="22"/>
      <c r="BS1035" s="22"/>
      <c r="BT1035" s="22"/>
      <c r="BU1035" s="22"/>
      <c r="BV1035" s="22"/>
      <c r="BW1035" s="22"/>
      <c r="BX1035" s="22"/>
      <c r="BY1035" s="22"/>
      <c r="BZ1035" s="22"/>
      <c r="CA1035" s="22"/>
      <c r="CB1035" s="22"/>
      <c r="CC1035" s="22"/>
      <c r="CD1035" s="22"/>
      <c r="CE1035" s="22"/>
      <c r="CF1035" s="22"/>
      <c r="CG1035" s="22"/>
      <c r="CH1035" s="22"/>
      <c r="CI1035" s="22"/>
      <c r="CJ1035" s="22"/>
      <c r="CK1035" s="22"/>
      <c r="CL1035" s="22"/>
      <c r="CM1035" s="22"/>
      <c r="CN1035" s="22"/>
      <c r="CO1035" s="22"/>
      <c r="CP1035" s="22"/>
      <c r="CQ1035" s="22"/>
      <c r="CR1035" s="22"/>
      <c r="CS1035" s="22"/>
      <c r="CT1035" s="22"/>
      <c r="CU1035" s="22"/>
      <c r="CV1035" s="22"/>
      <c r="CW1035" s="22"/>
      <c r="CX1035" s="22"/>
      <c r="CY1035" s="22"/>
      <c r="CZ1035" s="22"/>
      <c r="DA1035" s="22"/>
      <c r="DB1035" s="22"/>
      <c r="DC1035" s="22"/>
      <c r="DD1035" s="22"/>
      <c r="DE1035" s="22"/>
      <c r="DF1035" s="22"/>
      <c r="DG1035" s="22"/>
      <c r="DH1035" s="22"/>
      <c r="DI1035" s="22"/>
      <c r="DJ1035" s="22"/>
      <c r="DK1035" s="22"/>
      <c r="DL1035" s="22"/>
      <c r="DM1035" s="22"/>
      <c r="DN1035" s="22"/>
      <c r="DO1035" s="22"/>
      <c r="DP1035" s="22"/>
      <c r="DQ1035" s="22"/>
      <c r="DR1035" s="22"/>
      <c r="DS1035" s="22"/>
      <c r="DT1035" s="22"/>
      <c r="DU1035" s="22"/>
      <c r="DV1035" s="22"/>
      <c r="DW1035" s="22"/>
      <c r="DX1035" s="22"/>
      <c r="DY1035" s="22"/>
      <c r="DZ1035" s="22"/>
      <c r="EA1035" s="22"/>
      <c r="EB1035" s="22"/>
      <c r="EC1035" s="22"/>
      <c r="ED1035" s="22"/>
      <c r="EE1035" s="22"/>
      <c r="EF1035" s="22"/>
      <c r="EG1035" s="22"/>
      <c r="EH1035" s="22"/>
      <c r="EI1035" s="22"/>
      <c r="EJ1035" s="22"/>
      <c r="EK1035" s="22"/>
      <c r="EL1035" s="22"/>
      <c r="EM1035" s="22"/>
      <c r="EN1035" s="22"/>
      <c r="EO1035" s="22"/>
      <c r="EP1035" s="22"/>
      <c r="EQ1035" s="22"/>
      <c r="ER1035" s="22"/>
      <c r="ES1035" s="22"/>
      <c r="ET1035" s="22"/>
      <c r="EU1035" s="22"/>
      <c r="EV1035" s="22"/>
      <c r="EW1035" s="22"/>
      <c r="EX1035" s="22"/>
      <c r="EY1035" s="22"/>
      <c r="EZ1035" s="22"/>
      <c r="FA1035" s="22"/>
      <c r="FB1035" s="22"/>
      <c r="FC1035" s="22"/>
      <c r="FD1035" s="22"/>
      <c r="FE1035" s="22"/>
      <c r="FF1035" s="22"/>
      <c r="FG1035" s="126"/>
      <c r="FM1035" s="99"/>
    </row>
    <row r="1036" spans="2:169" s="12" customFormat="1">
      <c r="B1036" s="22"/>
      <c r="E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  <c r="BJ1036" s="22"/>
      <c r="BK1036" s="22"/>
      <c r="BL1036" s="22"/>
      <c r="BM1036" s="22"/>
      <c r="BN1036" s="22"/>
      <c r="BO1036" s="22"/>
      <c r="BP1036" s="22"/>
      <c r="BQ1036" s="22"/>
      <c r="BR1036" s="22"/>
      <c r="BS1036" s="22"/>
      <c r="BT1036" s="22"/>
      <c r="BU1036" s="22"/>
      <c r="BV1036" s="22"/>
      <c r="BW1036" s="22"/>
      <c r="BX1036" s="22"/>
      <c r="BY1036" s="22"/>
      <c r="BZ1036" s="22"/>
      <c r="CA1036" s="22"/>
      <c r="CB1036" s="22"/>
      <c r="CC1036" s="22"/>
      <c r="CD1036" s="22"/>
      <c r="CE1036" s="22"/>
      <c r="CF1036" s="22"/>
      <c r="CG1036" s="22"/>
      <c r="CH1036" s="22"/>
      <c r="CI1036" s="22"/>
      <c r="CJ1036" s="22"/>
      <c r="CK1036" s="22"/>
      <c r="CL1036" s="22"/>
      <c r="CM1036" s="22"/>
      <c r="CN1036" s="22"/>
      <c r="CO1036" s="22"/>
      <c r="CP1036" s="22"/>
      <c r="CQ1036" s="22"/>
      <c r="CR1036" s="22"/>
      <c r="CS1036" s="22"/>
      <c r="CT1036" s="22"/>
      <c r="CU1036" s="22"/>
      <c r="CV1036" s="22"/>
      <c r="CW1036" s="22"/>
      <c r="CX1036" s="22"/>
      <c r="CY1036" s="22"/>
      <c r="CZ1036" s="22"/>
      <c r="DA1036" s="22"/>
      <c r="DB1036" s="22"/>
      <c r="DC1036" s="22"/>
      <c r="DD1036" s="22"/>
      <c r="DE1036" s="22"/>
      <c r="DF1036" s="22"/>
      <c r="DG1036" s="22"/>
      <c r="DH1036" s="22"/>
      <c r="DI1036" s="22"/>
      <c r="DJ1036" s="22"/>
      <c r="DK1036" s="22"/>
      <c r="DL1036" s="22"/>
      <c r="DM1036" s="22"/>
      <c r="DN1036" s="22"/>
      <c r="DO1036" s="22"/>
      <c r="DP1036" s="22"/>
      <c r="DQ1036" s="22"/>
      <c r="DR1036" s="22"/>
      <c r="DS1036" s="22"/>
      <c r="DT1036" s="22"/>
      <c r="DU1036" s="22"/>
      <c r="DV1036" s="22"/>
      <c r="DW1036" s="22"/>
      <c r="DX1036" s="22"/>
      <c r="DY1036" s="22"/>
      <c r="DZ1036" s="22"/>
      <c r="EA1036" s="22"/>
      <c r="EB1036" s="22"/>
      <c r="EC1036" s="22"/>
      <c r="ED1036" s="22"/>
      <c r="EE1036" s="22"/>
      <c r="EF1036" s="22"/>
      <c r="EG1036" s="22"/>
      <c r="EH1036" s="22"/>
      <c r="EI1036" s="22"/>
      <c r="EJ1036" s="22"/>
      <c r="EK1036" s="22"/>
      <c r="EL1036" s="22"/>
      <c r="EM1036" s="22"/>
      <c r="EN1036" s="22"/>
      <c r="EO1036" s="22"/>
      <c r="EP1036" s="22"/>
      <c r="EQ1036" s="22"/>
      <c r="ER1036" s="22"/>
      <c r="ES1036" s="22"/>
      <c r="ET1036" s="22"/>
      <c r="EU1036" s="22"/>
      <c r="EV1036" s="22"/>
      <c r="EW1036" s="22"/>
      <c r="EX1036" s="22"/>
      <c r="EY1036" s="22"/>
      <c r="EZ1036" s="22"/>
      <c r="FA1036" s="22"/>
      <c r="FB1036" s="22"/>
      <c r="FC1036" s="22"/>
      <c r="FD1036" s="22"/>
      <c r="FE1036" s="22"/>
      <c r="FF1036" s="22"/>
      <c r="FG1036" s="126"/>
      <c r="FM1036" s="99"/>
    </row>
    <row r="1037" spans="2:169" s="12" customFormat="1">
      <c r="B1037" s="22"/>
      <c r="E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  <c r="BJ1037" s="22"/>
      <c r="BK1037" s="22"/>
      <c r="BL1037" s="22"/>
      <c r="BM1037" s="22"/>
      <c r="BN1037" s="22"/>
      <c r="BO1037" s="22"/>
      <c r="BP1037" s="22"/>
      <c r="BQ1037" s="22"/>
      <c r="BR1037" s="22"/>
      <c r="BS1037" s="22"/>
      <c r="BT1037" s="22"/>
      <c r="BU1037" s="22"/>
      <c r="BV1037" s="22"/>
      <c r="BW1037" s="22"/>
      <c r="BX1037" s="22"/>
      <c r="BY1037" s="22"/>
      <c r="BZ1037" s="22"/>
      <c r="CA1037" s="22"/>
      <c r="CB1037" s="22"/>
      <c r="CC1037" s="22"/>
      <c r="CD1037" s="22"/>
      <c r="CE1037" s="22"/>
      <c r="CF1037" s="22"/>
      <c r="CG1037" s="22"/>
      <c r="CH1037" s="22"/>
      <c r="CI1037" s="22"/>
      <c r="CJ1037" s="22"/>
      <c r="CK1037" s="22"/>
      <c r="CL1037" s="22"/>
      <c r="CM1037" s="22"/>
      <c r="CN1037" s="22"/>
      <c r="CO1037" s="22"/>
      <c r="CP1037" s="22"/>
      <c r="CQ1037" s="22"/>
      <c r="CR1037" s="22"/>
      <c r="CS1037" s="22"/>
      <c r="CT1037" s="22"/>
      <c r="CU1037" s="22"/>
      <c r="CV1037" s="22"/>
      <c r="CW1037" s="22"/>
      <c r="CX1037" s="22"/>
      <c r="CY1037" s="22"/>
      <c r="CZ1037" s="22"/>
      <c r="DA1037" s="22"/>
      <c r="DB1037" s="22"/>
      <c r="DC1037" s="22"/>
      <c r="DD1037" s="22"/>
      <c r="DE1037" s="22"/>
      <c r="DF1037" s="22"/>
      <c r="DG1037" s="22"/>
      <c r="DH1037" s="22"/>
      <c r="DI1037" s="22"/>
      <c r="DJ1037" s="22"/>
      <c r="DK1037" s="22"/>
      <c r="DL1037" s="22"/>
      <c r="DM1037" s="22"/>
      <c r="DN1037" s="22"/>
      <c r="DO1037" s="22"/>
      <c r="DP1037" s="22"/>
      <c r="DQ1037" s="22"/>
      <c r="DR1037" s="22"/>
      <c r="DS1037" s="22"/>
      <c r="DT1037" s="22"/>
      <c r="DU1037" s="22"/>
      <c r="DV1037" s="22"/>
      <c r="DW1037" s="22"/>
      <c r="DX1037" s="22"/>
      <c r="DY1037" s="22"/>
      <c r="DZ1037" s="22"/>
      <c r="EA1037" s="22"/>
      <c r="EB1037" s="22"/>
      <c r="EC1037" s="22"/>
      <c r="ED1037" s="22"/>
      <c r="EE1037" s="22"/>
      <c r="EF1037" s="22"/>
      <c r="EG1037" s="22"/>
      <c r="EH1037" s="22"/>
      <c r="EI1037" s="22"/>
      <c r="EJ1037" s="22"/>
      <c r="EK1037" s="22"/>
      <c r="EL1037" s="22"/>
      <c r="EM1037" s="22"/>
      <c r="EN1037" s="22"/>
      <c r="EO1037" s="22"/>
      <c r="EP1037" s="22"/>
      <c r="EQ1037" s="22"/>
      <c r="ER1037" s="22"/>
      <c r="ES1037" s="22"/>
      <c r="ET1037" s="22"/>
      <c r="EU1037" s="22"/>
      <c r="EV1037" s="22"/>
      <c r="EW1037" s="22"/>
      <c r="EX1037" s="22"/>
      <c r="EY1037" s="22"/>
      <c r="EZ1037" s="22"/>
      <c r="FA1037" s="22"/>
      <c r="FB1037" s="22"/>
      <c r="FC1037" s="22"/>
      <c r="FD1037" s="22"/>
      <c r="FE1037" s="22"/>
      <c r="FF1037" s="22"/>
      <c r="FG1037" s="126"/>
      <c r="FM1037" s="99"/>
    </row>
    <row r="1038" spans="2:169" s="12" customFormat="1">
      <c r="B1038" s="22"/>
      <c r="E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  <c r="BJ1038" s="22"/>
      <c r="BK1038" s="22"/>
      <c r="BL1038" s="22"/>
      <c r="BM1038" s="22"/>
      <c r="BN1038" s="22"/>
      <c r="BO1038" s="22"/>
      <c r="BP1038" s="22"/>
      <c r="BQ1038" s="22"/>
      <c r="BR1038" s="22"/>
      <c r="BS1038" s="22"/>
      <c r="BT1038" s="22"/>
      <c r="BU1038" s="22"/>
      <c r="BV1038" s="22"/>
      <c r="BW1038" s="22"/>
      <c r="BX1038" s="22"/>
      <c r="BY1038" s="22"/>
      <c r="BZ1038" s="22"/>
      <c r="CA1038" s="22"/>
      <c r="CB1038" s="22"/>
      <c r="CC1038" s="22"/>
      <c r="CD1038" s="22"/>
      <c r="CE1038" s="22"/>
      <c r="CF1038" s="22"/>
      <c r="CG1038" s="22"/>
      <c r="CH1038" s="22"/>
      <c r="CI1038" s="22"/>
      <c r="CJ1038" s="22"/>
      <c r="CK1038" s="22"/>
      <c r="CL1038" s="22"/>
      <c r="CM1038" s="22"/>
      <c r="CN1038" s="22"/>
      <c r="CO1038" s="22"/>
      <c r="CP1038" s="22"/>
      <c r="CQ1038" s="22"/>
      <c r="CR1038" s="22"/>
      <c r="CS1038" s="22"/>
      <c r="CT1038" s="22"/>
      <c r="CU1038" s="22"/>
      <c r="CV1038" s="22"/>
      <c r="CW1038" s="22"/>
      <c r="CX1038" s="22"/>
      <c r="CY1038" s="22"/>
      <c r="CZ1038" s="22"/>
      <c r="DA1038" s="22"/>
      <c r="DB1038" s="22"/>
      <c r="DC1038" s="22"/>
      <c r="DD1038" s="22"/>
      <c r="DE1038" s="22"/>
      <c r="DF1038" s="22"/>
      <c r="DG1038" s="22"/>
      <c r="DH1038" s="22"/>
      <c r="DI1038" s="22"/>
      <c r="DJ1038" s="22"/>
      <c r="DK1038" s="22"/>
      <c r="DL1038" s="22"/>
      <c r="DM1038" s="22"/>
      <c r="DN1038" s="22"/>
      <c r="DO1038" s="22"/>
      <c r="DP1038" s="22"/>
      <c r="DQ1038" s="22"/>
      <c r="DR1038" s="22"/>
      <c r="DS1038" s="22"/>
      <c r="DT1038" s="22"/>
      <c r="DU1038" s="22"/>
      <c r="DV1038" s="22"/>
      <c r="DW1038" s="22"/>
      <c r="DX1038" s="22"/>
      <c r="DY1038" s="22"/>
      <c r="DZ1038" s="22"/>
      <c r="EA1038" s="22"/>
      <c r="EB1038" s="22"/>
      <c r="EC1038" s="22"/>
      <c r="ED1038" s="22"/>
      <c r="EE1038" s="22"/>
      <c r="EF1038" s="22"/>
      <c r="EG1038" s="22"/>
      <c r="EH1038" s="22"/>
      <c r="EI1038" s="22"/>
      <c r="EJ1038" s="22"/>
      <c r="EK1038" s="22"/>
      <c r="EL1038" s="22"/>
      <c r="EM1038" s="22"/>
      <c r="EN1038" s="22"/>
      <c r="EO1038" s="22"/>
      <c r="EP1038" s="22"/>
      <c r="EQ1038" s="22"/>
      <c r="ER1038" s="22"/>
      <c r="ES1038" s="22"/>
      <c r="ET1038" s="22"/>
      <c r="EU1038" s="22"/>
      <c r="EV1038" s="22"/>
      <c r="EW1038" s="22"/>
      <c r="EX1038" s="22"/>
      <c r="EY1038" s="22"/>
      <c r="EZ1038" s="22"/>
      <c r="FA1038" s="22"/>
      <c r="FB1038" s="22"/>
      <c r="FC1038" s="22"/>
      <c r="FD1038" s="22"/>
      <c r="FE1038" s="22"/>
      <c r="FF1038" s="22"/>
      <c r="FG1038" s="126"/>
      <c r="FM1038" s="99"/>
    </row>
    <row r="1039" spans="2:169" s="12" customFormat="1">
      <c r="B1039" s="22"/>
      <c r="E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  <c r="BJ1039" s="22"/>
      <c r="BK1039" s="22"/>
      <c r="BL1039" s="22"/>
      <c r="BM1039" s="22"/>
      <c r="BN1039" s="22"/>
      <c r="BO1039" s="22"/>
      <c r="BP1039" s="22"/>
      <c r="BQ1039" s="22"/>
      <c r="BR1039" s="22"/>
      <c r="BS1039" s="22"/>
      <c r="BT1039" s="22"/>
      <c r="BU1039" s="22"/>
      <c r="BV1039" s="22"/>
      <c r="BW1039" s="22"/>
      <c r="BX1039" s="22"/>
      <c r="BY1039" s="22"/>
      <c r="BZ1039" s="22"/>
      <c r="CA1039" s="22"/>
      <c r="CB1039" s="22"/>
      <c r="CC1039" s="22"/>
      <c r="CD1039" s="22"/>
      <c r="CE1039" s="22"/>
      <c r="CF1039" s="22"/>
      <c r="CG1039" s="22"/>
      <c r="CH1039" s="22"/>
      <c r="CI1039" s="22"/>
      <c r="CJ1039" s="22"/>
      <c r="CK1039" s="22"/>
      <c r="CL1039" s="22"/>
      <c r="CM1039" s="22"/>
      <c r="CN1039" s="22"/>
      <c r="CO1039" s="22"/>
      <c r="CP1039" s="22"/>
      <c r="CQ1039" s="22"/>
      <c r="CR1039" s="22"/>
      <c r="CS1039" s="22"/>
      <c r="CT1039" s="22"/>
      <c r="CU1039" s="22"/>
      <c r="CV1039" s="22"/>
      <c r="CW1039" s="22"/>
      <c r="CX1039" s="22"/>
      <c r="CY1039" s="22"/>
      <c r="CZ1039" s="22"/>
      <c r="DA1039" s="22"/>
      <c r="DB1039" s="22"/>
      <c r="DC1039" s="22"/>
      <c r="DD1039" s="22"/>
      <c r="DE1039" s="22"/>
      <c r="DF1039" s="22"/>
      <c r="DG1039" s="22"/>
      <c r="DH1039" s="22"/>
      <c r="DI1039" s="22"/>
      <c r="DJ1039" s="22"/>
      <c r="DK1039" s="22"/>
      <c r="DL1039" s="22"/>
      <c r="DM1039" s="22"/>
      <c r="DN1039" s="22"/>
      <c r="DO1039" s="22"/>
      <c r="DP1039" s="22"/>
      <c r="DQ1039" s="22"/>
      <c r="DR1039" s="22"/>
      <c r="DS1039" s="22"/>
      <c r="DT1039" s="22"/>
      <c r="DU1039" s="22"/>
      <c r="DV1039" s="22"/>
      <c r="DW1039" s="22"/>
      <c r="DX1039" s="22"/>
      <c r="DY1039" s="22"/>
      <c r="DZ1039" s="22"/>
      <c r="EA1039" s="22"/>
      <c r="EB1039" s="22"/>
      <c r="EC1039" s="22"/>
      <c r="ED1039" s="22"/>
      <c r="EE1039" s="22"/>
      <c r="EF1039" s="22"/>
      <c r="EG1039" s="22"/>
      <c r="EH1039" s="22"/>
      <c r="EI1039" s="22"/>
      <c r="EJ1039" s="22"/>
      <c r="EK1039" s="22"/>
      <c r="EL1039" s="22"/>
      <c r="EM1039" s="22"/>
      <c r="EN1039" s="22"/>
      <c r="EO1039" s="22"/>
      <c r="EP1039" s="22"/>
      <c r="EQ1039" s="22"/>
      <c r="ER1039" s="22"/>
      <c r="ES1039" s="22"/>
      <c r="ET1039" s="22"/>
      <c r="EU1039" s="22"/>
      <c r="EV1039" s="22"/>
      <c r="EW1039" s="22"/>
      <c r="EX1039" s="22"/>
      <c r="EY1039" s="22"/>
      <c r="EZ1039" s="22"/>
      <c r="FA1039" s="22"/>
      <c r="FB1039" s="22"/>
      <c r="FC1039" s="22"/>
      <c r="FD1039" s="22"/>
      <c r="FE1039" s="22"/>
      <c r="FF1039" s="22"/>
      <c r="FG1039" s="126"/>
      <c r="FM1039" s="99"/>
    </row>
    <row r="1040" spans="2:169" s="12" customFormat="1">
      <c r="B1040" s="22"/>
      <c r="E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  <c r="BH1040" s="22"/>
      <c r="BI1040" s="22"/>
      <c r="BJ1040" s="22"/>
      <c r="BK1040" s="22"/>
      <c r="BL1040" s="22"/>
      <c r="BM1040" s="22"/>
      <c r="BN1040" s="22"/>
      <c r="BO1040" s="22"/>
      <c r="BP1040" s="22"/>
      <c r="BQ1040" s="22"/>
      <c r="BR1040" s="22"/>
      <c r="BS1040" s="22"/>
      <c r="BT1040" s="22"/>
      <c r="BU1040" s="22"/>
      <c r="BV1040" s="22"/>
      <c r="BW1040" s="22"/>
      <c r="BX1040" s="22"/>
      <c r="BY1040" s="22"/>
      <c r="BZ1040" s="22"/>
      <c r="CA1040" s="22"/>
      <c r="CB1040" s="22"/>
      <c r="CC1040" s="22"/>
      <c r="CD1040" s="22"/>
      <c r="CE1040" s="22"/>
      <c r="CF1040" s="22"/>
      <c r="CG1040" s="22"/>
      <c r="CH1040" s="22"/>
      <c r="CI1040" s="22"/>
      <c r="CJ1040" s="22"/>
      <c r="CK1040" s="22"/>
      <c r="CL1040" s="22"/>
      <c r="CM1040" s="22"/>
      <c r="CN1040" s="22"/>
      <c r="CO1040" s="22"/>
      <c r="CP1040" s="22"/>
      <c r="CQ1040" s="22"/>
      <c r="CR1040" s="22"/>
      <c r="CS1040" s="22"/>
      <c r="CT1040" s="22"/>
      <c r="CU1040" s="22"/>
      <c r="CV1040" s="22"/>
      <c r="CW1040" s="22"/>
      <c r="CX1040" s="22"/>
      <c r="CY1040" s="22"/>
      <c r="CZ1040" s="22"/>
      <c r="DA1040" s="22"/>
      <c r="DB1040" s="22"/>
      <c r="DC1040" s="22"/>
      <c r="DD1040" s="22"/>
      <c r="DE1040" s="22"/>
      <c r="DF1040" s="22"/>
      <c r="DG1040" s="22"/>
      <c r="DH1040" s="22"/>
      <c r="DI1040" s="22"/>
      <c r="DJ1040" s="22"/>
      <c r="DK1040" s="22"/>
      <c r="DL1040" s="22"/>
      <c r="DM1040" s="22"/>
      <c r="DN1040" s="22"/>
      <c r="DO1040" s="22"/>
      <c r="DP1040" s="22"/>
      <c r="DQ1040" s="22"/>
      <c r="DR1040" s="22"/>
      <c r="DS1040" s="22"/>
      <c r="DT1040" s="22"/>
      <c r="DU1040" s="22"/>
      <c r="DV1040" s="22"/>
      <c r="DW1040" s="22"/>
      <c r="DX1040" s="22"/>
      <c r="DY1040" s="22"/>
      <c r="DZ1040" s="22"/>
      <c r="EA1040" s="22"/>
      <c r="EB1040" s="22"/>
      <c r="EC1040" s="22"/>
      <c r="ED1040" s="22"/>
      <c r="EE1040" s="22"/>
      <c r="EF1040" s="22"/>
      <c r="EG1040" s="22"/>
      <c r="EH1040" s="22"/>
      <c r="EI1040" s="22"/>
      <c r="EJ1040" s="22"/>
      <c r="EK1040" s="22"/>
      <c r="EL1040" s="22"/>
      <c r="EM1040" s="22"/>
      <c r="EN1040" s="22"/>
      <c r="EO1040" s="22"/>
      <c r="EP1040" s="22"/>
      <c r="EQ1040" s="22"/>
      <c r="ER1040" s="22"/>
      <c r="ES1040" s="22"/>
      <c r="ET1040" s="22"/>
      <c r="EU1040" s="22"/>
      <c r="EV1040" s="22"/>
      <c r="EW1040" s="22"/>
      <c r="EX1040" s="22"/>
      <c r="EY1040" s="22"/>
      <c r="EZ1040" s="22"/>
      <c r="FA1040" s="22"/>
      <c r="FB1040" s="22"/>
      <c r="FC1040" s="22"/>
      <c r="FD1040" s="22"/>
      <c r="FE1040" s="22"/>
      <c r="FF1040" s="22"/>
      <c r="FG1040" s="126"/>
      <c r="FM1040" s="99"/>
    </row>
    <row r="1041" spans="2:169" s="12" customFormat="1">
      <c r="B1041" s="22"/>
      <c r="E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  <c r="BH1041" s="22"/>
      <c r="BI1041" s="22"/>
      <c r="BJ1041" s="22"/>
      <c r="BK1041" s="22"/>
      <c r="BL1041" s="22"/>
      <c r="BM1041" s="22"/>
      <c r="BN1041" s="22"/>
      <c r="BO1041" s="22"/>
      <c r="BP1041" s="22"/>
      <c r="BQ1041" s="22"/>
      <c r="BR1041" s="22"/>
      <c r="BS1041" s="22"/>
      <c r="BT1041" s="22"/>
      <c r="BU1041" s="22"/>
      <c r="BV1041" s="22"/>
      <c r="BW1041" s="22"/>
      <c r="BX1041" s="22"/>
      <c r="BY1041" s="22"/>
      <c r="BZ1041" s="22"/>
      <c r="CA1041" s="22"/>
      <c r="CB1041" s="22"/>
      <c r="CC1041" s="22"/>
      <c r="CD1041" s="22"/>
      <c r="CE1041" s="22"/>
      <c r="CF1041" s="22"/>
      <c r="CG1041" s="22"/>
      <c r="CH1041" s="22"/>
      <c r="CI1041" s="22"/>
      <c r="CJ1041" s="22"/>
      <c r="CK1041" s="22"/>
      <c r="CL1041" s="22"/>
      <c r="CM1041" s="22"/>
      <c r="CN1041" s="22"/>
      <c r="CO1041" s="22"/>
      <c r="CP1041" s="22"/>
      <c r="CQ1041" s="22"/>
      <c r="CR1041" s="22"/>
      <c r="CS1041" s="22"/>
      <c r="CT1041" s="22"/>
      <c r="CU1041" s="22"/>
      <c r="CV1041" s="22"/>
      <c r="CW1041" s="22"/>
      <c r="CX1041" s="22"/>
      <c r="CY1041" s="22"/>
      <c r="CZ1041" s="22"/>
      <c r="DA1041" s="22"/>
      <c r="DB1041" s="22"/>
      <c r="DC1041" s="22"/>
      <c r="DD1041" s="22"/>
      <c r="DE1041" s="22"/>
      <c r="DF1041" s="22"/>
      <c r="DG1041" s="22"/>
      <c r="DH1041" s="22"/>
      <c r="DI1041" s="22"/>
      <c r="DJ1041" s="22"/>
      <c r="DK1041" s="22"/>
      <c r="DL1041" s="22"/>
      <c r="DM1041" s="22"/>
      <c r="DN1041" s="22"/>
      <c r="DO1041" s="22"/>
      <c r="DP1041" s="22"/>
      <c r="DQ1041" s="22"/>
      <c r="DR1041" s="22"/>
      <c r="DS1041" s="22"/>
      <c r="DT1041" s="22"/>
      <c r="DU1041" s="22"/>
      <c r="DV1041" s="22"/>
      <c r="DW1041" s="22"/>
      <c r="DX1041" s="22"/>
      <c r="DY1041" s="22"/>
      <c r="DZ1041" s="22"/>
      <c r="EA1041" s="22"/>
      <c r="EB1041" s="22"/>
      <c r="EC1041" s="22"/>
      <c r="ED1041" s="22"/>
      <c r="EE1041" s="22"/>
      <c r="EF1041" s="22"/>
      <c r="EG1041" s="22"/>
      <c r="EH1041" s="22"/>
      <c r="EI1041" s="22"/>
      <c r="EJ1041" s="22"/>
      <c r="EK1041" s="22"/>
      <c r="EL1041" s="22"/>
      <c r="EM1041" s="22"/>
      <c r="EN1041" s="22"/>
      <c r="EO1041" s="22"/>
      <c r="EP1041" s="22"/>
      <c r="EQ1041" s="22"/>
      <c r="ER1041" s="22"/>
      <c r="ES1041" s="22"/>
      <c r="ET1041" s="22"/>
      <c r="EU1041" s="22"/>
      <c r="EV1041" s="22"/>
      <c r="EW1041" s="22"/>
      <c r="EX1041" s="22"/>
      <c r="EY1041" s="22"/>
      <c r="EZ1041" s="22"/>
      <c r="FA1041" s="22"/>
      <c r="FB1041" s="22"/>
      <c r="FC1041" s="22"/>
      <c r="FD1041" s="22"/>
      <c r="FE1041" s="22"/>
      <c r="FF1041" s="22"/>
      <c r="FG1041" s="126"/>
      <c r="FM1041" s="99"/>
    </row>
    <row r="1042" spans="2:169" s="12" customFormat="1">
      <c r="B1042" s="22"/>
      <c r="E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  <c r="BH1042" s="22"/>
      <c r="BI1042" s="22"/>
      <c r="BJ1042" s="22"/>
      <c r="BK1042" s="22"/>
      <c r="BL1042" s="22"/>
      <c r="BM1042" s="22"/>
      <c r="BN1042" s="22"/>
      <c r="BO1042" s="22"/>
      <c r="BP1042" s="22"/>
      <c r="BQ1042" s="22"/>
      <c r="BR1042" s="22"/>
      <c r="BS1042" s="22"/>
      <c r="BT1042" s="22"/>
      <c r="BU1042" s="22"/>
      <c r="BV1042" s="22"/>
      <c r="BW1042" s="22"/>
      <c r="BX1042" s="22"/>
      <c r="BY1042" s="22"/>
      <c r="BZ1042" s="22"/>
      <c r="CA1042" s="22"/>
      <c r="CB1042" s="22"/>
      <c r="CC1042" s="22"/>
      <c r="CD1042" s="22"/>
      <c r="CE1042" s="22"/>
      <c r="CF1042" s="22"/>
      <c r="CG1042" s="22"/>
      <c r="CH1042" s="22"/>
      <c r="CI1042" s="22"/>
      <c r="CJ1042" s="22"/>
      <c r="CK1042" s="22"/>
      <c r="CL1042" s="22"/>
      <c r="CM1042" s="22"/>
      <c r="CN1042" s="22"/>
      <c r="CO1042" s="22"/>
      <c r="CP1042" s="22"/>
      <c r="CQ1042" s="22"/>
      <c r="CR1042" s="22"/>
      <c r="CS1042" s="22"/>
      <c r="CT1042" s="22"/>
      <c r="CU1042" s="22"/>
      <c r="CV1042" s="22"/>
      <c r="CW1042" s="22"/>
      <c r="CX1042" s="22"/>
      <c r="CY1042" s="22"/>
      <c r="CZ1042" s="22"/>
      <c r="DA1042" s="22"/>
      <c r="DB1042" s="22"/>
      <c r="DC1042" s="22"/>
      <c r="DD1042" s="22"/>
      <c r="DE1042" s="22"/>
      <c r="DF1042" s="22"/>
      <c r="DG1042" s="22"/>
      <c r="DH1042" s="22"/>
      <c r="DI1042" s="22"/>
      <c r="DJ1042" s="22"/>
      <c r="DK1042" s="22"/>
      <c r="DL1042" s="22"/>
      <c r="DM1042" s="22"/>
      <c r="DN1042" s="22"/>
      <c r="DO1042" s="22"/>
      <c r="DP1042" s="22"/>
      <c r="DQ1042" s="22"/>
      <c r="DR1042" s="22"/>
      <c r="DS1042" s="22"/>
      <c r="DT1042" s="22"/>
      <c r="DU1042" s="22"/>
      <c r="DV1042" s="22"/>
      <c r="DW1042" s="22"/>
      <c r="DX1042" s="22"/>
      <c r="DY1042" s="22"/>
      <c r="DZ1042" s="22"/>
      <c r="EA1042" s="22"/>
      <c r="EB1042" s="22"/>
      <c r="EC1042" s="22"/>
      <c r="ED1042" s="22"/>
      <c r="EE1042" s="22"/>
      <c r="EF1042" s="22"/>
      <c r="EG1042" s="22"/>
      <c r="EH1042" s="22"/>
      <c r="EI1042" s="22"/>
      <c r="EJ1042" s="22"/>
      <c r="EK1042" s="22"/>
      <c r="EL1042" s="22"/>
      <c r="EM1042" s="22"/>
      <c r="EN1042" s="22"/>
      <c r="EO1042" s="22"/>
      <c r="EP1042" s="22"/>
      <c r="EQ1042" s="22"/>
      <c r="ER1042" s="22"/>
      <c r="ES1042" s="22"/>
      <c r="ET1042" s="22"/>
      <c r="EU1042" s="22"/>
      <c r="EV1042" s="22"/>
      <c r="EW1042" s="22"/>
      <c r="EX1042" s="22"/>
      <c r="EY1042" s="22"/>
      <c r="EZ1042" s="22"/>
      <c r="FA1042" s="22"/>
      <c r="FB1042" s="22"/>
      <c r="FC1042" s="22"/>
      <c r="FD1042" s="22"/>
      <c r="FE1042" s="22"/>
      <c r="FF1042" s="22"/>
      <c r="FG1042" s="126"/>
      <c r="FM1042" s="99"/>
    </row>
    <row r="1043" spans="2:169" s="12" customFormat="1">
      <c r="B1043" s="22"/>
      <c r="E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  <c r="BH1043" s="22"/>
      <c r="BI1043" s="22"/>
      <c r="BJ1043" s="22"/>
      <c r="BK1043" s="22"/>
      <c r="BL1043" s="22"/>
      <c r="BM1043" s="22"/>
      <c r="BN1043" s="22"/>
      <c r="BO1043" s="22"/>
      <c r="BP1043" s="22"/>
      <c r="BQ1043" s="22"/>
      <c r="BR1043" s="22"/>
      <c r="BS1043" s="22"/>
      <c r="BT1043" s="22"/>
      <c r="BU1043" s="22"/>
      <c r="BV1043" s="22"/>
      <c r="BW1043" s="22"/>
      <c r="BX1043" s="22"/>
      <c r="BY1043" s="22"/>
      <c r="BZ1043" s="22"/>
      <c r="CA1043" s="22"/>
      <c r="CB1043" s="22"/>
      <c r="CC1043" s="22"/>
      <c r="CD1043" s="22"/>
      <c r="CE1043" s="22"/>
      <c r="CF1043" s="22"/>
      <c r="CG1043" s="22"/>
      <c r="CH1043" s="22"/>
      <c r="CI1043" s="22"/>
      <c r="CJ1043" s="22"/>
      <c r="CK1043" s="22"/>
      <c r="CL1043" s="22"/>
      <c r="CM1043" s="22"/>
      <c r="CN1043" s="22"/>
      <c r="CO1043" s="22"/>
      <c r="CP1043" s="22"/>
      <c r="CQ1043" s="22"/>
      <c r="CR1043" s="22"/>
      <c r="CS1043" s="22"/>
      <c r="CT1043" s="22"/>
      <c r="CU1043" s="22"/>
      <c r="CV1043" s="22"/>
      <c r="CW1043" s="22"/>
      <c r="CX1043" s="22"/>
      <c r="CY1043" s="22"/>
      <c r="CZ1043" s="22"/>
      <c r="DA1043" s="22"/>
      <c r="DB1043" s="22"/>
      <c r="DC1043" s="22"/>
      <c r="DD1043" s="22"/>
      <c r="DE1043" s="22"/>
      <c r="DF1043" s="22"/>
      <c r="DG1043" s="22"/>
      <c r="DH1043" s="22"/>
      <c r="DI1043" s="22"/>
      <c r="DJ1043" s="22"/>
      <c r="DK1043" s="22"/>
      <c r="DL1043" s="22"/>
      <c r="DM1043" s="22"/>
      <c r="DN1043" s="22"/>
      <c r="DO1043" s="22"/>
      <c r="DP1043" s="22"/>
      <c r="DQ1043" s="22"/>
      <c r="DR1043" s="22"/>
      <c r="DS1043" s="22"/>
      <c r="DT1043" s="22"/>
      <c r="DU1043" s="22"/>
      <c r="DV1043" s="22"/>
      <c r="DW1043" s="22"/>
      <c r="DX1043" s="22"/>
      <c r="DY1043" s="22"/>
      <c r="DZ1043" s="22"/>
      <c r="EA1043" s="22"/>
      <c r="EB1043" s="22"/>
      <c r="EC1043" s="22"/>
      <c r="ED1043" s="22"/>
      <c r="EE1043" s="22"/>
      <c r="EF1043" s="22"/>
      <c r="EG1043" s="22"/>
      <c r="EH1043" s="22"/>
      <c r="EI1043" s="22"/>
      <c r="EJ1043" s="22"/>
      <c r="EK1043" s="22"/>
      <c r="EL1043" s="22"/>
      <c r="EM1043" s="22"/>
      <c r="EN1043" s="22"/>
      <c r="EO1043" s="22"/>
      <c r="EP1043" s="22"/>
      <c r="EQ1043" s="22"/>
      <c r="ER1043" s="22"/>
      <c r="ES1043" s="22"/>
      <c r="ET1043" s="22"/>
      <c r="EU1043" s="22"/>
      <c r="EV1043" s="22"/>
      <c r="EW1043" s="22"/>
      <c r="EX1043" s="22"/>
      <c r="EY1043" s="22"/>
      <c r="EZ1043" s="22"/>
      <c r="FA1043" s="22"/>
      <c r="FB1043" s="22"/>
      <c r="FC1043" s="22"/>
      <c r="FD1043" s="22"/>
      <c r="FE1043" s="22"/>
      <c r="FF1043" s="22"/>
      <c r="FG1043" s="126"/>
      <c r="FM1043" s="99"/>
    </row>
    <row r="1044" spans="2:169" s="12" customFormat="1">
      <c r="B1044" s="22"/>
      <c r="E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  <c r="BH1044" s="22"/>
      <c r="BI1044" s="22"/>
      <c r="BJ1044" s="22"/>
      <c r="BK1044" s="22"/>
      <c r="BL1044" s="22"/>
      <c r="BM1044" s="22"/>
      <c r="BN1044" s="22"/>
      <c r="BO1044" s="22"/>
      <c r="BP1044" s="22"/>
      <c r="BQ1044" s="22"/>
      <c r="BR1044" s="22"/>
      <c r="BS1044" s="22"/>
      <c r="BT1044" s="22"/>
      <c r="BU1044" s="22"/>
      <c r="BV1044" s="22"/>
      <c r="BW1044" s="22"/>
      <c r="BX1044" s="22"/>
      <c r="BY1044" s="22"/>
      <c r="BZ1044" s="22"/>
      <c r="CA1044" s="22"/>
      <c r="CB1044" s="22"/>
      <c r="CC1044" s="22"/>
      <c r="CD1044" s="22"/>
      <c r="CE1044" s="22"/>
      <c r="CF1044" s="22"/>
      <c r="CG1044" s="22"/>
      <c r="CH1044" s="22"/>
      <c r="CI1044" s="22"/>
      <c r="CJ1044" s="22"/>
      <c r="CK1044" s="22"/>
      <c r="CL1044" s="22"/>
      <c r="CM1044" s="22"/>
      <c r="CN1044" s="22"/>
      <c r="CO1044" s="22"/>
      <c r="CP1044" s="22"/>
      <c r="CQ1044" s="22"/>
      <c r="CR1044" s="22"/>
      <c r="CS1044" s="22"/>
      <c r="CT1044" s="22"/>
      <c r="CU1044" s="22"/>
      <c r="CV1044" s="22"/>
      <c r="CW1044" s="22"/>
      <c r="CX1044" s="22"/>
      <c r="CY1044" s="22"/>
      <c r="CZ1044" s="22"/>
      <c r="DA1044" s="22"/>
      <c r="DB1044" s="22"/>
      <c r="DC1044" s="22"/>
      <c r="DD1044" s="22"/>
      <c r="DE1044" s="22"/>
      <c r="DF1044" s="22"/>
      <c r="DG1044" s="22"/>
      <c r="DH1044" s="22"/>
      <c r="DI1044" s="22"/>
      <c r="DJ1044" s="22"/>
      <c r="DK1044" s="22"/>
      <c r="DL1044" s="22"/>
      <c r="DM1044" s="22"/>
      <c r="DN1044" s="22"/>
      <c r="DO1044" s="22"/>
      <c r="DP1044" s="22"/>
      <c r="DQ1044" s="22"/>
      <c r="DR1044" s="22"/>
      <c r="DS1044" s="22"/>
      <c r="DT1044" s="22"/>
      <c r="DU1044" s="22"/>
      <c r="DV1044" s="22"/>
      <c r="DW1044" s="22"/>
      <c r="DX1044" s="22"/>
      <c r="DY1044" s="22"/>
      <c r="DZ1044" s="22"/>
      <c r="EA1044" s="22"/>
      <c r="EB1044" s="22"/>
      <c r="EC1044" s="22"/>
      <c r="ED1044" s="22"/>
      <c r="EE1044" s="22"/>
      <c r="EF1044" s="22"/>
      <c r="EG1044" s="22"/>
      <c r="EH1044" s="22"/>
      <c r="EI1044" s="22"/>
      <c r="EJ1044" s="22"/>
      <c r="EK1044" s="22"/>
      <c r="EL1044" s="22"/>
      <c r="EM1044" s="22"/>
      <c r="EN1044" s="22"/>
      <c r="EO1044" s="22"/>
      <c r="EP1044" s="22"/>
      <c r="EQ1044" s="22"/>
      <c r="ER1044" s="22"/>
      <c r="ES1044" s="22"/>
      <c r="ET1044" s="22"/>
      <c r="EU1044" s="22"/>
      <c r="EV1044" s="22"/>
      <c r="EW1044" s="22"/>
      <c r="EX1044" s="22"/>
      <c r="EY1044" s="22"/>
      <c r="EZ1044" s="22"/>
      <c r="FA1044" s="22"/>
      <c r="FB1044" s="22"/>
      <c r="FC1044" s="22"/>
      <c r="FD1044" s="22"/>
      <c r="FE1044" s="22"/>
      <c r="FF1044" s="22"/>
      <c r="FG1044" s="126"/>
      <c r="FM1044" s="99"/>
    </row>
    <row r="1045" spans="2:169" s="12" customFormat="1">
      <c r="B1045" s="22"/>
      <c r="E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  <c r="BH1045" s="22"/>
      <c r="BI1045" s="22"/>
      <c r="BJ1045" s="22"/>
      <c r="BK1045" s="22"/>
      <c r="BL1045" s="22"/>
      <c r="BM1045" s="22"/>
      <c r="BN1045" s="22"/>
      <c r="BO1045" s="22"/>
      <c r="BP1045" s="22"/>
      <c r="BQ1045" s="22"/>
      <c r="BR1045" s="22"/>
      <c r="BS1045" s="22"/>
      <c r="BT1045" s="22"/>
      <c r="BU1045" s="22"/>
      <c r="BV1045" s="22"/>
      <c r="BW1045" s="22"/>
      <c r="BX1045" s="22"/>
      <c r="BY1045" s="22"/>
      <c r="BZ1045" s="22"/>
      <c r="CA1045" s="22"/>
      <c r="CB1045" s="22"/>
      <c r="CC1045" s="22"/>
      <c r="CD1045" s="22"/>
      <c r="CE1045" s="22"/>
      <c r="CF1045" s="22"/>
      <c r="CG1045" s="22"/>
      <c r="CH1045" s="22"/>
      <c r="CI1045" s="22"/>
      <c r="CJ1045" s="22"/>
      <c r="CK1045" s="22"/>
      <c r="CL1045" s="22"/>
      <c r="CM1045" s="22"/>
      <c r="CN1045" s="22"/>
      <c r="CO1045" s="22"/>
      <c r="CP1045" s="22"/>
      <c r="CQ1045" s="22"/>
      <c r="CR1045" s="22"/>
      <c r="CS1045" s="22"/>
      <c r="CT1045" s="22"/>
      <c r="CU1045" s="22"/>
      <c r="CV1045" s="22"/>
      <c r="CW1045" s="22"/>
      <c r="CX1045" s="22"/>
      <c r="CY1045" s="22"/>
      <c r="CZ1045" s="22"/>
      <c r="DA1045" s="22"/>
      <c r="DB1045" s="22"/>
      <c r="DC1045" s="22"/>
      <c r="DD1045" s="22"/>
      <c r="DE1045" s="22"/>
      <c r="DF1045" s="22"/>
      <c r="DG1045" s="22"/>
      <c r="DH1045" s="22"/>
      <c r="DI1045" s="22"/>
      <c r="DJ1045" s="22"/>
      <c r="DK1045" s="22"/>
      <c r="DL1045" s="22"/>
      <c r="DM1045" s="22"/>
      <c r="DN1045" s="22"/>
      <c r="DO1045" s="22"/>
      <c r="DP1045" s="22"/>
      <c r="DQ1045" s="22"/>
      <c r="DR1045" s="22"/>
      <c r="DS1045" s="22"/>
      <c r="DT1045" s="22"/>
      <c r="DU1045" s="22"/>
      <c r="DV1045" s="22"/>
      <c r="DW1045" s="22"/>
      <c r="DX1045" s="22"/>
      <c r="DY1045" s="22"/>
      <c r="DZ1045" s="22"/>
      <c r="EA1045" s="22"/>
      <c r="EB1045" s="22"/>
      <c r="EC1045" s="22"/>
      <c r="ED1045" s="22"/>
      <c r="EE1045" s="22"/>
      <c r="EF1045" s="22"/>
      <c r="EG1045" s="22"/>
      <c r="EH1045" s="22"/>
      <c r="EI1045" s="22"/>
      <c r="EJ1045" s="22"/>
      <c r="EK1045" s="22"/>
      <c r="EL1045" s="22"/>
      <c r="EM1045" s="22"/>
      <c r="EN1045" s="22"/>
      <c r="EO1045" s="22"/>
      <c r="EP1045" s="22"/>
      <c r="EQ1045" s="22"/>
      <c r="ER1045" s="22"/>
      <c r="ES1045" s="22"/>
      <c r="ET1045" s="22"/>
      <c r="EU1045" s="22"/>
      <c r="EV1045" s="22"/>
      <c r="EW1045" s="22"/>
      <c r="EX1045" s="22"/>
      <c r="EY1045" s="22"/>
      <c r="EZ1045" s="22"/>
      <c r="FA1045" s="22"/>
      <c r="FB1045" s="22"/>
      <c r="FC1045" s="22"/>
      <c r="FD1045" s="22"/>
      <c r="FE1045" s="22"/>
      <c r="FF1045" s="22"/>
      <c r="FG1045" s="126"/>
      <c r="FM1045" s="99"/>
    </row>
    <row r="1046" spans="2:169" s="12" customFormat="1">
      <c r="B1046" s="22"/>
      <c r="E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  <c r="BH1046" s="22"/>
      <c r="BI1046" s="22"/>
      <c r="BJ1046" s="22"/>
      <c r="BK1046" s="22"/>
      <c r="BL1046" s="22"/>
      <c r="BM1046" s="22"/>
      <c r="BN1046" s="22"/>
      <c r="BO1046" s="22"/>
      <c r="BP1046" s="22"/>
      <c r="BQ1046" s="22"/>
      <c r="BR1046" s="22"/>
      <c r="BS1046" s="22"/>
      <c r="BT1046" s="22"/>
      <c r="BU1046" s="22"/>
      <c r="BV1046" s="22"/>
      <c r="BW1046" s="22"/>
      <c r="BX1046" s="22"/>
      <c r="BY1046" s="22"/>
      <c r="BZ1046" s="22"/>
      <c r="CA1046" s="22"/>
      <c r="CB1046" s="22"/>
      <c r="CC1046" s="22"/>
      <c r="CD1046" s="22"/>
      <c r="CE1046" s="22"/>
      <c r="CF1046" s="22"/>
      <c r="CG1046" s="22"/>
      <c r="CH1046" s="22"/>
      <c r="CI1046" s="22"/>
      <c r="CJ1046" s="22"/>
      <c r="CK1046" s="22"/>
      <c r="CL1046" s="22"/>
      <c r="CM1046" s="22"/>
      <c r="CN1046" s="22"/>
      <c r="CO1046" s="22"/>
      <c r="CP1046" s="22"/>
      <c r="CQ1046" s="22"/>
      <c r="CR1046" s="22"/>
      <c r="CS1046" s="22"/>
      <c r="CT1046" s="22"/>
      <c r="CU1046" s="22"/>
      <c r="CV1046" s="22"/>
      <c r="CW1046" s="22"/>
      <c r="CX1046" s="22"/>
      <c r="CY1046" s="22"/>
      <c r="CZ1046" s="22"/>
      <c r="DA1046" s="22"/>
      <c r="DB1046" s="22"/>
      <c r="DC1046" s="22"/>
      <c r="DD1046" s="22"/>
      <c r="DE1046" s="22"/>
      <c r="DF1046" s="22"/>
      <c r="DG1046" s="22"/>
      <c r="DH1046" s="22"/>
      <c r="DI1046" s="22"/>
      <c r="DJ1046" s="22"/>
      <c r="DK1046" s="22"/>
      <c r="DL1046" s="22"/>
      <c r="DM1046" s="22"/>
      <c r="DN1046" s="22"/>
      <c r="DO1046" s="22"/>
      <c r="DP1046" s="22"/>
      <c r="DQ1046" s="22"/>
      <c r="DR1046" s="22"/>
      <c r="DS1046" s="22"/>
      <c r="DT1046" s="22"/>
      <c r="DU1046" s="22"/>
      <c r="DV1046" s="22"/>
      <c r="DW1046" s="22"/>
      <c r="DX1046" s="22"/>
      <c r="DY1046" s="22"/>
      <c r="DZ1046" s="22"/>
      <c r="EA1046" s="22"/>
      <c r="EB1046" s="22"/>
      <c r="EC1046" s="22"/>
      <c r="ED1046" s="22"/>
      <c r="EE1046" s="22"/>
      <c r="EF1046" s="22"/>
      <c r="EG1046" s="22"/>
      <c r="EH1046" s="22"/>
      <c r="EI1046" s="22"/>
      <c r="EJ1046" s="22"/>
      <c r="EK1046" s="22"/>
      <c r="EL1046" s="22"/>
      <c r="EM1046" s="22"/>
      <c r="EN1046" s="22"/>
      <c r="EO1046" s="22"/>
      <c r="EP1046" s="22"/>
      <c r="EQ1046" s="22"/>
      <c r="ER1046" s="22"/>
      <c r="ES1046" s="22"/>
      <c r="ET1046" s="22"/>
      <c r="EU1046" s="22"/>
      <c r="EV1046" s="22"/>
      <c r="EW1046" s="22"/>
      <c r="EX1046" s="22"/>
      <c r="EY1046" s="22"/>
      <c r="EZ1046" s="22"/>
      <c r="FA1046" s="22"/>
      <c r="FB1046" s="22"/>
      <c r="FC1046" s="22"/>
      <c r="FD1046" s="22"/>
      <c r="FE1046" s="22"/>
      <c r="FF1046" s="22"/>
      <c r="FG1046" s="126"/>
      <c r="FM1046" s="99"/>
    </row>
    <row r="1047" spans="2:169" s="12" customFormat="1">
      <c r="B1047" s="22"/>
      <c r="E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  <c r="BH1047" s="22"/>
      <c r="BI1047" s="22"/>
      <c r="BJ1047" s="22"/>
      <c r="BK1047" s="22"/>
      <c r="BL1047" s="22"/>
      <c r="BM1047" s="22"/>
      <c r="BN1047" s="22"/>
      <c r="BO1047" s="22"/>
      <c r="BP1047" s="22"/>
      <c r="BQ1047" s="22"/>
      <c r="BR1047" s="22"/>
      <c r="BS1047" s="22"/>
      <c r="BT1047" s="22"/>
      <c r="BU1047" s="22"/>
      <c r="BV1047" s="22"/>
      <c r="BW1047" s="22"/>
      <c r="BX1047" s="22"/>
      <c r="BY1047" s="22"/>
      <c r="BZ1047" s="22"/>
      <c r="CA1047" s="22"/>
      <c r="CB1047" s="22"/>
      <c r="CC1047" s="22"/>
      <c r="CD1047" s="22"/>
      <c r="CE1047" s="22"/>
      <c r="CF1047" s="22"/>
      <c r="CG1047" s="22"/>
      <c r="CH1047" s="22"/>
      <c r="CI1047" s="22"/>
      <c r="CJ1047" s="22"/>
      <c r="CK1047" s="22"/>
      <c r="CL1047" s="22"/>
      <c r="CM1047" s="22"/>
      <c r="CN1047" s="22"/>
      <c r="CO1047" s="22"/>
      <c r="CP1047" s="22"/>
      <c r="CQ1047" s="22"/>
      <c r="CR1047" s="22"/>
      <c r="CS1047" s="22"/>
      <c r="CT1047" s="22"/>
      <c r="CU1047" s="22"/>
      <c r="CV1047" s="22"/>
      <c r="CW1047" s="22"/>
      <c r="CX1047" s="22"/>
      <c r="CY1047" s="22"/>
      <c r="CZ1047" s="22"/>
      <c r="DA1047" s="22"/>
      <c r="DB1047" s="22"/>
      <c r="DC1047" s="22"/>
      <c r="DD1047" s="22"/>
      <c r="DE1047" s="22"/>
      <c r="DF1047" s="22"/>
      <c r="DG1047" s="22"/>
      <c r="DH1047" s="22"/>
      <c r="DI1047" s="22"/>
      <c r="DJ1047" s="22"/>
      <c r="DK1047" s="22"/>
      <c r="DL1047" s="22"/>
      <c r="DM1047" s="22"/>
      <c r="DN1047" s="22"/>
      <c r="DO1047" s="22"/>
      <c r="DP1047" s="22"/>
      <c r="DQ1047" s="22"/>
      <c r="DR1047" s="22"/>
      <c r="DS1047" s="22"/>
      <c r="DT1047" s="22"/>
      <c r="DU1047" s="22"/>
      <c r="DV1047" s="22"/>
      <c r="DW1047" s="22"/>
      <c r="DX1047" s="22"/>
      <c r="DY1047" s="22"/>
      <c r="DZ1047" s="22"/>
      <c r="EA1047" s="22"/>
      <c r="EB1047" s="22"/>
      <c r="EC1047" s="22"/>
      <c r="ED1047" s="22"/>
      <c r="EE1047" s="22"/>
      <c r="EF1047" s="22"/>
      <c r="EG1047" s="22"/>
      <c r="EH1047" s="22"/>
      <c r="EI1047" s="22"/>
      <c r="EJ1047" s="22"/>
      <c r="EK1047" s="22"/>
      <c r="EL1047" s="22"/>
      <c r="EM1047" s="22"/>
      <c r="EN1047" s="22"/>
      <c r="EO1047" s="22"/>
      <c r="EP1047" s="22"/>
      <c r="EQ1047" s="22"/>
      <c r="ER1047" s="22"/>
      <c r="ES1047" s="22"/>
      <c r="ET1047" s="22"/>
      <c r="EU1047" s="22"/>
      <c r="EV1047" s="22"/>
      <c r="EW1047" s="22"/>
      <c r="EX1047" s="22"/>
      <c r="EY1047" s="22"/>
      <c r="EZ1047" s="22"/>
      <c r="FA1047" s="22"/>
      <c r="FB1047" s="22"/>
      <c r="FC1047" s="22"/>
      <c r="FD1047" s="22"/>
      <c r="FE1047" s="22"/>
      <c r="FF1047" s="22"/>
      <c r="FG1047" s="126"/>
      <c r="FM1047" s="99"/>
    </row>
    <row r="1048" spans="2:169" s="12" customFormat="1">
      <c r="B1048" s="22"/>
      <c r="E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  <c r="BH1048" s="22"/>
      <c r="BI1048" s="22"/>
      <c r="BJ1048" s="22"/>
      <c r="BK1048" s="22"/>
      <c r="BL1048" s="22"/>
      <c r="BM1048" s="22"/>
      <c r="BN1048" s="22"/>
      <c r="BO1048" s="22"/>
      <c r="BP1048" s="22"/>
      <c r="BQ1048" s="22"/>
      <c r="BR1048" s="22"/>
      <c r="BS1048" s="22"/>
      <c r="BT1048" s="22"/>
      <c r="BU1048" s="22"/>
      <c r="BV1048" s="22"/>
      <c r="BW1048" s="22"/>
      <c r="BX1048" s="22"/>
      <c r="BY1048" s="22"/>
      <c r="BZ1048" s="22"/>
      <c r="CA1048" s="22"/>
      <c r="CB1048" s="22"/>
      <c r="CC1048" s="22"/>
      <c r="CD1048" s="22"/>
      <c r="CE1048" s="22"/>
      <c r="CF1048" s="22"/>
      <c r="CG1048" s="22"/>
      <c r="CH1048" s="22"/>
      <c r="CI1048" s="22"/>
      <c r="CJ1048" s="22"/>
      <c r="CK1048" s="22"/>
      <c r="CL1048" s="22"/>
      <c r="CM1048" s="22"/>
      <c r="CN1048" s="22"/>
      <c r="CO1048" s="22"/>
      <c r="CP1048" s="22"/>
      <c r="CQ1048" s="22"/>
      <c r="CR1048" s="22"/>
      <c r="CS1048" s="22"/>
      <c r="CT1048" s="22"/>
      <c r="CU1048" s="22"/>
      <c r="CV1048" s="22"/>
      <c r="CW1048" s="22"/>
      <c r="CX1048" s="22"/>
      <c r="CY1048" s="22"/>
      <c r="CZ1048" s="22"/>
      <c r="DA1048" s="22"/>
      <c r="DB1048" s="22"/>
      <c r="DC1048" s="22"/>
      <c r="DD1048" s="22"/>
      <c r="DE1048" s="22"/>
      <c r="DF1048" s="22"/>
      <c r="DG1048" s="22"/>
      <c r="DH1048" s="22"/>
      <c r="DI1048" s="22"/>
      <c r="DJ1048" s="22"/>
      <c r="DK1048" s="22"/>
      <c r="DL1048" s="22"/>
      <c r="DM1048" s="22"/>
      <c r="DN1048" s="22"/>
      <c r="DO1048" s="22"/>
      <c r="DP1048" s="22"/>
      <c r="DQ1048" s="22"/>
      <c r="DR1048" s="22"/>
      <c r="DS1048" s="22"/>
      <c r="DT1048" s="22"/>
      <c r="DU1048" s="22"/>
      <c r="DV1048" s="22"/>
      <c r="DW1048" s="22"/>
      <c r="DX1048" s="22"/>
      <c r="DY1048" s="22"/>
      <c r="DZ1048" s="22"/>
      <c r="EA1048" s="22"/>
      <c r="EB1048" s="22"/>
      <c r="EC1048" s="22"/>
      <c r="ED1048" s="22"/>
      <c r="EE1048" s="22"/>
      <c r="EF1048" s="22"/>
      <c r="EG1048" s="22"/>
      <c r="EH1048" s="22"/>
      <c r="EI1048" s="22"/>
      <c r="EJ1048" s="22"/>
      <c r="EK1048" s="22"/>
      <c r="EL1048" s="22"/>
      <c r="EM1048" s="22"/>
      <c r="EN1048" s="22"/>
      <c r="EO1048" s="22"/>
      <c r="EP1048" s="22"/>
      <c r="EQ1048" s="22"/>
      <c r="ER1048" s="22"/>
      <c r="ES1048" s="22"/>
      <c r="ET1048" s="22"/>
      <c r="EU1048" s="22"/>
      <c r="EV1048" s="22"/>
      <c r="EW1048" s="22"/>
      <c r="EX1048" s="22"/>
      <c r="EY1048" s="22"/>
      <c r="EZ1048" s="22"/>
      <c r="FA1048" s="22"/>
      <c r="FB1048" s="22"/>
      <c r="FC1048" s="22"/>
      <c r="FD1048" s="22"/>
      <c r="FE1048" s="22"/>
      <c r="FF1048" s="22"/>
      <c r="FG1048" s="126"/>
      <c r="FM1048" s="99"/>
    </row>
    <row r="1049" spans="2:169" s="12" customFormat="1">
      <c r="B1049" s="22"/>
      <c r="E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  <c r="BH1049" s="22"/>
      <c r="BI1049" s="22"/>
      <c r="BJ1049" s="22"/>
      <c r="BK1049" s="22"/>
      <c r="BL1049" s="22"/>
      <c r="BM1049" s="22"/>
      <c r="BN1049" s="22"/>
      <c r="BO1049" s="22"/>
      <c r="BP1049" s="22"/>
      <c r="BQ1049" s="22"/>
      <c r="BR1049" s="22"/>
      <c r="BS1049" s="22"/>
      <c r="BT1049" s="22"/>
      <c r="BU1049" s="22"/>
      <c r="BV1049" s="22"/>
      <c r="BW1049" s="22"/>
      <c r="BX1049" s="22"/>
      <c r="BY1049" s="22"/>
      <c r="BZ1049" s="22"/>
      <c r="CA1049" s="22"/>
      <c r="CB1049" s="22"/>
      <c r="CC1049" s="22"/>
      <c r="CD1049" s="22"/>
      <c r="CE1049" s="22"/>
      <c r="CF1049" s="22"/>
      <c r="CG1049" s="22"/>
      <c r="CH1049" s="22"/>
      <c r="CI1049" s="22"/>
      <c r="CJ1049" s="22"/>
      <c r="CK1049" s="22"/>
      <c r="CL1049" s="22"/>
      <c r="CM1049" s="22"/>
      <c r="CN1049" s="22"/>
      <c r="CO1049" s="22"/>
      <c r="CP1049" s="22"/>
      <c r="CQ1049" s="22"/>
      <c r="CR1049" s="22"/>
      <c r="CS1049" s="22"/>
      <c r="CT1049" s="22"/>
      <c r="CU1049" s="22"/>
      <c r="CV1049" s="22"/>
      <c r="CW1049" s="22"/>
      <c r="CX1049" s="22"/>
      <c r="CY1049" s="22"/>
      <c r="CZ1049" s="22"/>
      <c r="DA1049" s="22"/>
      <c r="DB1049" s="22"/>
      <c r="DC1049" s="22"/>
      <c r="DD1049" s="22"/>
      <c r="DE1049" s="22"/>
      <c r="DF1049" s="22"/>
      <c r="DG1049" s="22"/>
      <c r="DH1049" s="22"/>
      <c r="DI1049" s="22"/>
      <c r="DJ1049" s="22"/>
      <c r="DK1049" s="22"/>
      <c r="DL1049" s="22"/>
      <c r="DM1049" s="22"/>
      <c r="DN1049" s="22"/>
      <c r="DO1049" s="22"/>
      <c r="DP1049" s="22"/>
      <c r="DQ1049" s="22"/>
      <c r="DR1049" s="22"/>
      <c r="DS1049" s="22"/>
      <c r="DT1049" s="22"/>
      <c r="DU1049" s="22"/>
      <c r="DV1049" s="22"/>
      <c r="DW1049" s="22"/>
      <c r="DX1049" s="22"/>
      <c r="DY1049" s="22"/>
      <c r="DZ1049" s="22"/>
      <c r="EA1049" s="22"/>
      <c r="EB1049" s="22"/>
      <c r="EC1049" s="22"/>
      <c r="ED1049" s="22"/>
      <c r="EE1049" s="22"/>
      <c r="EF1049" s="22"/>
      <c r="EG1049" s="22"/>
      <c r="EH1049" s="22"/>
      <c r="EI1049" s="22"/>
      <c r="EJ1049" s="22"/>
      <c r="EK1049" s="22"/>
      <c r="EL1049" s="22"/>
      <c r="EM1049" s="22"/>
      <c r="EN1049" s="22"/>
      <c r="EO1049" s="22"/>
      <c r="EP1049" s="22"/>
      <c r="EQ1049" s="22"/>
      <c r="ER1049" s="22"/>
      <c r="ES1049" s="22"/>
      <c r="ET1049" s="22"/>
      <c r="EU1049" s="22"/>
      <c r="EV1049" s="22"/>
      <c r="EW1049" s="22"/>
      <c r="EX1049" s="22"/>
      <c r="EY1049" s="22"/>
      <c r="EZ1049" s="22"/>
      <c r="FA1049" s="22"/>
      <c r="FB1049" s="22"/>
      <c r="FC1049" s="22"/>
      <c r="FD1049" s="22"/>
      <c r="FE1049" s="22"/>
      <c r="FF1049" s="22"/>
      <c r="FG1049" s="126"/>
      <c r="FM1049" s="99"/>
    </row>
    <row r="1050" spans="2:169" s="12" customFormat="1">
      <c r="B1050" s="22"/>
      <c r="E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  <c r="BH1050" s="22"/>
      <c r="BI1050" s="22"/>
      <c r="BJ1050" s="22"/>
      <c r="BK1050" s="22"/>
      <c r="BL1050" s="22"/>
      <c r="BM1050" s="22"/>
      <c r="BN1050" s="22"/>
      <c r="BO1050" s="22"/>
      <c r="BP1050" s="22"/>
      <c r="BQ1050" s="22"/>
      <c r="BR1050" s="22"/>
      <c r="BS1050" s="22"/>
      <c r="BT1050" s="22"/>
      <c r="BU1050" s="22"/>
      <c r="BV1050" s="22"/>
      <c r="BW1050" s="22"/>
      <c r="BX1050" s="22"/>
      <c r="BY1050" s="22"/>
      <c r="BZ1050" s="22"/>
      <c r="CA1050" s="22"/>
      <c r="CB1050" s="22"/>
      <c r="CC1050" s="22"/>
      <c r="CD1050" s="22"/>
      <c r="CE1050" s="22"/>
      <c r="CF1050" s="22"/>
      <c r="CG1050" s="22"/>
      <c r="CH1050" s="22"/>
      <c r="CI1050" s="22"/>
      <c r="CJ1050" s="22"/>
      <c r="CK1050" s="22"/>
      <c r="CL1050" s="22"/>
      <c r="CM1050" s="22"/>
      <c r="CN1050" s="22"/>
      <c r="CO1050" s="22"/>
      <c r="CP1050" s="22"/>
      <c r="CQ1050" s="22"/>
      <c r="CR1050" s="22"/>
      <c r="CS1050" s="22"/>
      <c r="CT1050" s="22"/>
      <c r="CU1050" s="22"/>
      <c r="CV1050" s="22"/>
      <c r="CW1050" s="22"/>
      <c r="CX1050" s="22"/>
      <c r="CY1050" s="22"/>
      <c r="CZ1050" s="22"/>
      <c r="DA1050" s="22"/>
      <c r="DB1050" s="22"/>
      <c r="DC1050" s="22"/>
      <c r="DD1050" s="22"/>
      <c r="DE1050" s="22"/>
      <c r="DF1050" s="22"/>
      <c r="DG1050" s="22"/>
      <c r="DH1050" s="22"/>
      <c r="DI1050" s="22"/>
      <c r="DJ1050" s="22"/>
      <c r="DK1050" s="22"/>
      <c r="DL1050" s="22"/>
      <c r="DM1050" s="22"/>
      <c r="DN1050" s="22"/>
      <c r="DO1050" s="22"/>
      <c r="DP1050" s="22"/>
      <c r="DQ1050" s="22"/>
      <c r="DR1050" s="22"/>
      <c r="DS1050" s="22"/>
      <c r="DT1050" s="22"/>
      <c r="DU1050" s="22"/>
      <c r="DV1050" s="22"/>
      <c r="DW1050" s="22"/>
      <c r="DX1050" s="22"/>
      <c r="DY1050" s="22"/>
      <c r="DZ1050" s="22"/>
      <c r="EA1050" s="22"/>
      <c r="EB1050" s="22"/>
      <c r="EC1050" s="22"/>
      <c r="ED1050" s="22"/>
      <c r="EE1050" s="22"/>
      <c r="EF1050" s="22"/>
      <c r="EG1050" s="22"/>
      <c r="EH1050" s="22"/>
      <c r="EI1050" s="22"/>
      <c r="EJ1050" s="22"/>
      <c r="EK1050" s="22"/>
      <c r="EL1050" s="22"/>
      <c r="EM1050" s="22"/>
      <c r="EN1050" s="22"/>
      <c r="EO1050" s="22"/>
      <c r="EP1050" s="22"/>
      <c r="EQ1050" s="22"/>
      <c r="ER1050" s="22"/>
      <c r="ES1050" s="22"/>
      <c r="ET1050" s="22"/>
      <c r="EU1050" s="22"/>
      <c r="EV1050" s="22"/>
      <c r="EW1050" s="22"/>
      <c r="EX1050" s="22"/>
      <c r="EY1050" s="22"/>
      <c r="EZ1050" s="22"/>
      <c r="FA1050" s="22"/>
      <c r="FB1050" s="22"/>
      <c r="FC1050" s="22"/>
      <c r="FD1050" s="22"/>
      <c r="FE1050" s="22"/>
      <c r="FF1050" s="22"/>
      <c r="FG1050" s="126"/>
      <c r="FM1050" s="99"/>
    </row>
    <row r="1051" spans="2:169" s="12" customFormat="1">
      <c r="B1051" s="22"/>
      <c r="E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  <c r="BH1051" s="22"/>
      <c r="BI1051" s="22"/>
      <c r="BJ1051" s="22"/>
      <c r="BK1051" s="22"/>
      <c r="BL1051" s="22"/>
      <c r="BM1051" s="22"/>
      <c r="BN1051" s="22"/>
      <c r="BO1051" s="22"/>
      <c r="BP1051" s="22"/>
      <c r="BQ1051" s="22"/>
      <c r="BR1051" s="22"/>
      <c r="BS1051" s="22"/>
      <c r="BT1051" s="22"/>
      <c r="BU1051" s="22"/>
      <c r="BV1051" s="22"/>
      <c r="BW1051" s="22"/>
      <c r="BX1051" s="22"/>
      <c r="BY1051" s="22"/>
      <c r="BZ1051" s="22"/>
      <c r="CA1051" s="22"/>
      <c r="CB1051" s="22"/>
      <c r="CC1051" s="22"/>
      <c r="CD1051" s="22"/>
      <c r="CE1051" s="22"/>
      <c r="CF1051" s="22"/>
      <c r="CG1051" s="22"/>
      <c r="CH1051" s="22"/>
      <c r="CI1051" s="22"/>
      <c r="CJ1051" s="22"/>
      <c r="CK1051" s="22"/>
      <c r="CL1051" s="22"/>
      <c r="CM1051" s="22"/>
      <c r="CN1051" s="22"/>
      <c r="CO1051" s="22"/>
      <c r="CP1051" s="22"/>
      <c r="CQ1051" s="22"/>
      <c r="CR1051" s="22"/>
      <c r="CS1051" s="22"/>
      <c r="CT1051" s="22"/>
      <c r="CU1051" s="22"/>
      <c r="CV1051" s="22"/>
      <c r="CW1051" s="22"/>
      <c r="CX1051" s="22"/>
      <c r="CY1051" s="22"/>
      <c r="CZ1051" s="22"/>
      <c r="DA1051" s="22"/>
      <c r="DB1051" s="22"/>
      <c r="DC1051" s="22"/>
      <c r="DD1051" s="22"/>
      <c r="DE1051" s="22"/>
      <c r="DF1051" s="22"/>
      <c r="DG1051" s="22"/>
      <c r="DH1051" s="22"/>
      <c r="DI1051" s="22"/>
      <c r="DJ1051" s="22"/>
      <c r="DK1051" s="22"/>
      <c r="DL1051" s="22"/>
      <c r="DM1051" s="22"/>
      <c r="DN1051" s="22"/>
      <c r="DO1051" s="22"/>
      <c r="DP1051" s="22"/>
      <c r="DQ1051" s="22"/>
      <c r="DR1051" s="22"/>
      <c r="DS1051" s="22"/>
      <c r="DT1051" s="22"/>
      <c r="DU1051" s="22"/>
      <c r="DV1051" s="22"/>
      <c r="DW1051" s="22"/>
      <c r="DX1051" s="22"/>
      <c r="DY1051" s="22"/>
      <c r="DZ1051" s="22"/>
      <c r="EA1051" s="22"/>
      <c r="EB1051" s="22"/>
      <c r="EC1051" s="22"/>
      <c r="ED1051" s="22"/>
      <c r="EE1051" s="22"/>
      <c r="EF1051" s="22"/>
      <c r="EG1051" s="22"/>
      <c r="EH1051" s="22"/>
      <c r="EI1051" s="22"/>
      <c r="EJ1051" s="22"/>
      <c r="EK1051" s="22"/>
      <c r="EL1051" s="22"/>
      <c r="EM1051" s="22"/>
      <c r="EN1051" s="22"/>
      <c r="EO1051" s="22"/>
      <c r="EP1051" s="22"/>
      <c r="EQ1051" s="22"/>
      <c r="ER1051" s="22"/>
      <c r="ES1051" s="22"/>
      <c r="ET1051" s="22"/>
      <c r="EU1051" s="22"/>
      <c r="EV1051" s="22"/>
      <c r="EW1051" s="22"/>
      <c r="EX1051" s="22"/>
      <c r="EY1051" s="22"/>
      <c r="EZ1051" s="22"/>
      <c r="FA1051" s="22"/>
      <c r="FB1051" s="22"/>
      <c r="FC1051" s="22"/>
      <c r="FD1051" s="22"/>
      <c r="FE1051" s="22"/>
      <c r="FF1051" s="22"/>
      <c r="FG1051" s="126"/>
      <c r="FM1051" s="99"/>
    </row>
    <row r="1052" spans="2:169" s="12" customFormat="1">
      <c r="B1052" s="22"/>
      <c r="E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  <c r="BH1052" s="22"/>
      <c r="BI1052" s="22"/>
      <c r="BJ1052" s="22"/>
      <c r="BK1052" s="22"/>
      <c r="BL1052" s="22"/>
      <c r="BM1052" s="22"/>
      <c r="BN1052" s="22"/>
      <c r="BO1052" s="22"/>
      <c r="BP1052" s="22"/>
      <c r="BQ1052" s="22"/>
      <c r="BR1052" s="22"/>
      <c r="BS1052" s="22"/>
      <c r="BT1052" s="22"/>
      <c r="BU1052" s="22"/>
      <c r="BV1052" s="22"/>
      <c r="BW1052" s="22"/>
      <c r="BX1052" s="22"/>
      <c r="BY1052" s="22"/>
      <c r="BZ1052" s="22"/>
      <c r="CA1052" s="22"/>
      <c r="CB1052" s="22"/>
      <c r="CC1052" s="22"/>
      <c r="CD1052" s="22"/>
      <c r="CE1052" s="22"/>
      <c r="CF1052" s="22"/>
      <c r="CG1052" s="22"/>
      <c r="CH1052" s="22"/>
      <c r="CI1052" s="22"/>
      <c r="CJ1052" s="22"/>
      <c r="CK1052" s="22"/>
      <c r="CL1052" s="22"/>
      <c r="CM1052" s="22"/>
      <c r="CN1052" s="22"/>
      <c r="CO1052" s="22"/>
      <c r="CP1052" s="22"/>
      <c r="CQ1052" s="22"/>
      <c r="CR1052" s="22"/>
      <c r="CS1052" s="22"/>
      <c r="CT1052" s="22"/>
      <c r="CU1052" s="22"/>
      <c r="CV1052" s="22"/>
      <c r="CW1052" s="22"/>
      <c r="CX1052" s="22"/>
      <c r="CY1052" s="22"/>
      <c r="CZ1052" s="22"/>
      <c r="DA1052" s="22"/>
      <c r="DB1052" s="22"/>
      <c r="DC1052" s="22"/>
      <c r="DD1052" s="22"/>
      <c r="DE1052" s="22"/>
      <c r="DF1052" s="22"/>
      <c r="DG1052" s="22"/>
      <c r="DH1052" s="22"/>
      <c r="DI1052" s="22"/>
      <c r="DJ1052" s="22"/>
      <c r="DK1052" s="22"/>
      <c r="DL1052" s="22"/>
      <c r="DM1052" s="22"/>
      <c r="DN1052" s="22"/>
      <c r="DO1052" s="22"/>
      <c r="DP1052" s="22"/>
      <c r="DQ1052" s="22"/>
      <c r="DR1052" s="22"/>
      <c r="DS1052" s="22"/>
      <c r="DT1052" s="22"/>
      <c r="DU1052" s="22"/>
      <c r="DV1052" s="22"/>
      <c r="DW1052" s="22"/>
      <c r="DX1052" s="22"/>
      <c r="DY1052" s="22"/>
      <c r="DZ1052" s="22"/>
      <c r="EA1052" s="22"/>
      <c r="EB1052" s="22"/>
      <c r="EC1052" s="22"/>
      <c r="ED1052" s="22"/>
      <c r="EE1052" s="22"/>
      <c r="EF1052" s="22"/>
      <c r="EG1052" s="22"/>
      <c r="EH1052" s="22"/>
      <c r="EI1052" s="22"/>
      <c r="EJ1052" s="22"/>
      <c r="EK1052" s="22"/>
      <c r="EL1052" s="22"/>
      <c r="EM1052" s="22"/>
      <c r="EN1052" s="22"/>
      <c r="EO1052" s="22"/>
      <c r="EP1052" s="22"/>
      <c r="EQ1052" s="22"/>
      <c r="ER1052" s="22"/>
      <c r="ES1052" s="22"/>
      <c r="ET1052" s="22"/>
      <c r="EU1052" s="22"/>
      <c r="EV1052" s="22"/>
      <c r="EW1052" s="22"/>
      <c r="EX1052" s="22"/>
      <c r="EY1052" s="22"/>
      <c r="EZ1052" s="22"/>
      <c r="FA1052" s="22"/>
      <c r="FB1052" s="22"/>
      <c r="FC1052" s="22"/>
      <c r="FD1052" s="22"/>
      <c r="FE1052" s="22"/>
      <c r="FF1052" s="22"/>
      <c r="FG1052" s="126"/>
      <c r="FM1052" s="99"/>
    </row>
    <row r="1053" spans="2:169" s="12" customFormat="1">
      <c r="B1053" s="22"/>
      <c r="E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  <c r="BH1053" s="22"/>
      <c r="BI1053" s="22"/>
      <c r="BJ1053" s="22"/>
      <c r="BK1053" s="22"/>
      <c r="BL1053" s="22"/>
      <c r="BM1053" s="22"/>
      <c r="BN1053" s="22"/>
      <c r="BO1053" s="22"/>
      <c r="BP1053" s="22"/>
      <c r="BQ1053" s="22"/>
      <c r="BR1053" s="22"/>
      <c r="BS1053" s="22"/>
      <c r="BT1053" s="22"/>
      <c r="BU1053" s="22"/>
      <c r="BV1053" s="22"/>
      <c r="BW1053" s="22"/>
      <c r="BX1053" s="22"/>
      <c r="BY1053" s="22"/>
      <c r="BZ1053" s="22"/>
      <c r="CA1053" s="22"/>
      <c r="CB1053" s="22"/>
      <c r="CC1053" s="22"/>
      <c r="CD1053" s="22"/>
      <c r="CE1053" s="22"/>
      <c r="CF1053" s="22"/>
      <c r="CG1053" s="22"/>
      <c r="CH1053" s="22"/>
      <c r="CI1053" s="22"/>
      <c r="CJ1053" s="22"/>
      <c r="CK1053" s="22"/>
      <c r="CL1053" s="22"/>
      <c r="CM1053" s="22"/>
      <c r="CN1053" s="22"/>
      <c r="CO1053" s="22"/>
      <c r="CP1053" s="22"/>
      <c r="CQ1053" s="22"/>
      <c r="CR1053" s="22"/>
      <c r="CS1053" s="22"/>
      <c r="CT1053" s="22"/>
      <c r="CU1053" s="22"/>
      <c r="CV1053" s="22"/>
      <c r="CW1053" s="22"/>
      <c r="CX1053" s="22"/>
      <c r="CY1053" s="22"/>
      <c r="CZ1053" s="22"/>
      <c r="DA1053" s="22"/>
      <c r="DB1053" s="22"/>
      <c r="DC1053" s="22"/>
      <c r="DD1053" s="22"/>
      <c r="DE1053" s="22"/>
      <c r="DF1053" s="22"/>
      <c r="DG1053" s="22"/>
      <c r="DH1053" s="22"/>
      <c r="DI1053" s="22"/>
      <c r="DJ1053" s="22"/>
      <c r="DK1053" s="22"/>
      <c r="DL1053" s="22"/>
      <c r="DM1053" s="22"/>
      <c r="DN1053" s="22"/>
      <c r="DO1053" s="22"/>
      <c r="DP1053" s="22"/>
      <c r="DQ1053" s="22"/>
      <c r="DR1053" s="22"/>
      <c r="DS1053" s="22"/>
      <c r="DT1053" s="22"/>
      <c r="DU1053" s="22"/>
      <c r="DV1053" s="22"/>
      <c r="DW1053" s="22"/>
      <c r="DX1053" s="22"/>
      <c r="DY1053" s="22"/>
      <c r="DZ1053" s="22"/>
      <c r="EA1053" s="22"/>
      <c r="EB1053" s="22"/>
      <c r="EC1053" s="22"/>
      <c r="ED1053" s="22"/>
      <c r="EE1053" s="22"/>
      <c r="EF1053" s="22"/>
      <c r="EG1053" s="22"/>
      <c r="EH1053" s="22"/>
      <c r="EI1053" s="22"/>
      <c r="EJ1053" s="22"/>
      <c r="EK1053" s="22"/>
      <c r="EL1053" s="22"/>
      <c r="EM1053" s="22"/>
      <c r="EN1053" s="22"/>
      <c r="EO1053" s="22"/>
      <c r="EP1053" s="22"/>
      <c r="EQ1053" s="22"/>
      <c r="ER1053" s="22"/>
      <c r="ES1053" s="22"/>
      <c r="ET1053" s="22"/>
      <c r="EU1053" s="22"/>
      <c r="EV1053" s="22"/>
      <c r="EW1053" s="22"/>
      <c r="EX1053" s="22"/>
      <c r="EY1053" s="22"/>
      <c r="EZ1053" s="22"/>
      <c r="FA1053" s="22"/>
      <c r="FB1053" s="22"/>
      <c r="FC1053" s="22"/>
      <c r="FD1053" s="22"/>
      <c r="FE1053" s="22"/>
      <c r="FF1053" s="22"/>
      <c r="FG1053" s="126"/>
      <c r="FM1053" s="99"/>
    </row>
    <row r="1054" spans="2:169" s="12" customFormat="1">
      <c r="B1054" s="22"/>
      <c r="E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  <c r="BH1054" s="22"/>
      <c r="BI1054" s="22"/>
      <c r="BJ1054" s="22"/>
      <c r="BK1054" s="22"/>
      <c r="BL1054" s="22"/>
      <c r="BM1054" s="22"/>
      <c r="BN1054" s="22"/>
      <c r="BO1054" s="22"/>
      <c r="BP1054" s="22"/>
      <c r="BQ1054" s="22"/>
      <c r="BR1054" s="22"/>
      <c r="BS1054" s="22"/>
      <c r="BT1054" s="22"/>
      <c r="BU1054" s="22"/>
      <c r="BV1054" s="22"/>
      <c r="BW1054" s="22"/>
      <c r="BX1054" s="22"/>
      <c r="BY1054" s="22"/>
      <c r="BZ1054" s="22"/>
      <c r="CA1054" s="22"/>
      <c r="CB1054" s="22"/>
      <c r="CC1054" s="22"/>
      <c r="CD1054" s="22"/>
      <c r="CE1054" s="22"/>
      <c r="CF1054" s="22"/>
      <c r="CG1054" s="22"/>
      <c r="CH1054" s="22"/>
      <c r="CI1054" s="22"/>
      <c r="CJ1054" s="22"/>
      <c r="CK1054" s="22"/>
      <c r="CL1054" s="22"/>
      <c r="CM1054" s="22"/>
      <c r="CN1054" s="22"/>
      <c r="CO1054" s="22"/>
      <c r="CP1054" s="22"/>
      <c r="CQ1054" s="22"/>
      <c r="CR1054" s="22"/>
      <c r="CS1054" s="22"/>
      <c r="CT1054" s="22"/>
      <c r="CU1054" s="22"/>
      <c r="CV1054" s="22"/>
      <c r="CW1054" s="22"/>
      <c r="CX1054" s="22"/>
      <c r="CY1054" s="22"/>
      <c r="CZ1054" s="22"/>
      <c r="DA1054" s="22"/>
      <c r="DB1054" s="22"/>
      <c r="DC1054" s="22"/>
      <c r="DD1054" s="22"/>
      <c r="DE1054" s="22"/>
      <c r="DF1054" s="22"/>
      <c r="DG1054" s="22"/>
      <c r="DH1054" s="22"/>
      <c r="DI1054" s="22"/>
      <c r="DJ1054" s="22"/>
      <c r="DK1054" s="22"/>
      <c r="DL1054" s="22"/>
      <c r="DM1054" s="22"/>
      <c r="DN1054" s="22"/>
      <c r="DO1054" s="22"/>
      <c r="DP1054" s="22"/>
      <c r="DQ1054" s="22"/>
      <c r="DR1054" s="22"/>
      <c r="DS1054" s="22"/>
      <c r="DT1054" s="22"/>
      <c r="DU1054" s="22"/>
      <c r="DV1054" s="22"/>
      <c r="DW1054" s="22"/>
      <c r="DX1054" s="22"/>
      <c r="DY1054" s="22"/>
      <c r="DZ1054" s="22"/>
      <c r="EA1054" s="22"/>
      <c r="EB1054" s="22"/>
      <c r="EC1054" s="22"/>
      <c r="ED1054" s="22"/>
      <c r="EE1054" s="22"/>
      <c r="EF1054" s="22"/>
      <c r="EG1054" s="22"/>
      <c r="EH1054" s="22"/>
      <c r="EI1054" s="22"/>
      <c r="EJ1054" s="22"/>
      <c r="EK1054" s="22"/>
      <c r="EL1054" s="22"/>
      <c r="EM1054" s="22"/>
      <c r="EN1054" s="22"/>
      <c r="EO1054" s="22"/>
      <c r="EP1054" s="22"/>
      <c r="EQ1054" s="22"/>
      <c r="ER1054" s="22"/>
      <c r="ES1054" s="22"/>
      <c r="ET1054" s="22"/>
      <c r="EU1054" s="22"/>
      <c r="EV1054" s="22"/>
      <c r="EW1054" s="22"/>
      <c r="EX1054" s="22"/>
      <c r="EY1054" s="22"/>
      <c r="EZ1054" s="22"/>
      <c r="FA1054" s="22"/>
      <c r="FB1054" s="22"/>
      <c r="FC1054" s="22"/>
      <c r="FD1054" s="22"/>
      <c r="FE1054" s="22"/>
      <c r="FF1054" s="22"/>
      <c r="FG1054" s="126"/>
      <c r="FM1054" s="99"/>
    </row>
    <row r="1055" spans="2:169" s="12" customFormat="1">
      <c r="B1055" s="22"/>
      <c r="E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  <c r="BH1055" s="22"/>
      <c r="BI1055" s="22"/>
      <c r="BJ1055" s="22"/>
      <c r="BK1055" s="22"/>
      <c r="BL1055" s="22"/>
      <c r="BM1055" s="22"/>
      <c r="BN1055" s="22"/>
      <c r="BO1055" s="22"/>
      <c r="BP1055" s="22"/>
      <c r="BQ1055" s="22"/>
      <c r="BR1055" s="22"/>
      <c r="BS1055" s="22"/>
      <c r="BT1055" s="22"/>
      <c r="BU1055" s="22"/>
      <c r="BV1055" s="22"/>
      <c r="BW1055" s="22"/>
      <c r="BX1055" s="22"/>
      <c r="BY1055" s="22"/>
      <c r="BZ1055" s="22"/>
      <c r="CA1055" s="22"/>
      <c r="CB1055" s="22"/>
      <c r="CC1055" s="22"/>
      <c r="CD1055" s="22"/>
      <c r="CE1055" s="22"/>
      <c r="CF1055" s="22"/>
      <c r="CG1055" s="22"/>
      <c r="CH1055" s="22"/>
      <c r="CI1055" s="22"/>
      <c r="CJ1055" s="22"/>
      <c r="CK1055" s="22"/>
      <c r="CL1055" s="22"/>
      <c r="CM1055" s="22"/>
      <c r="CN1055" s="22"/>
      <c r="CO1055" s="22"/>
      <c r="CP1055" s="22"/>
      <c r="CQ1055" s="22"/>
      <c r="CR1055" s="22"/>
      <c r="CS1055" s="22"/>
      <c r="CT1055" s="22"/>
      <c r="CU1055" s="22"/>
      <c r="CV1055" s="22"/>
      <c r="CW1055" s="22"/>
      <c r="CX1055" s="22"/>
      <c r="CY1055" s="22"/>
      <c r="CZ1055" s="22"/>
      <c r="DA1055" s="22"/>
      <c r="DB1055" s="22"/>
      <c r="DC1055" s="22"/>
      <c r="DD1055" s="22"/>
      <c r="DE1055" s="22"/>
      <c r="DF1055" s="22"/>
      <c r="DG1055" s="22"/>
      <c r="DH1055" s="22"/>
      <c r="DI1055" s="22"/>
      <c r="DJ1055" s="22"/>
      <c r="DK1055" s="22"/>
      <c r="DL1055" s="22"/>
      <c r="DM1055" s="22"/>
      <c r="DN1055" s="22"/>
      <c r="DO1055" s="22"/>
      <c r="DP1055" s="22"/>
      <c r="DQ1055" s="22"/>
      <c r="DR1055" s="22"/>
      <c r="DS1055" s="22"/>
      <c r="DT1055" s="22"/>
      <c r="DU1055" s="22"/>
      <c r="DV1055" s="22"/>
      <c r="DW1055" s="22"/>
      <c r="DX1055" s="22"/>
      <c r="DY1055" s="22"/>
      <c r="DZ1055" s="22"/>
      <c r="EA1055" s="22"/>
      <c r="EB1055" s="22"/>
      <c r="EC1055" s="22"/>
      <c r="ED1055" s="22"/>
      <c r="EE1055" s="22"/>
      <c r="EF1055" s="22"/>
      <c r="EG1055" s="22"/>
      <c r="EH1055" s="22"/>
      <c r="EI1055" s="22"/>
      <c r="EJ1055" s="22"/>
      <c r="EK1055" s="22"/>
      <c r="EL1055" s="22"/>
      <c r="EM1055" s="22"/>
      <c r="EN1055" s="22"/>
      <c r="EO1055" s="22"/>
      <c r="EP1055" s="22"/>
      <c r="EQ1055" s="22"/>
      <c r="ER1055" s="22"/>
      <c r="ES1055" s="22"/>
      <c r="ET1055" s="22"/>
      <c r="EU1055" s="22"/>
      <c r="EV1055" s="22"/>
      <c r="EW1055" s="22"/>
      <c r="EX1055" s="22"/>
      <c r="EY1055" s="22"/>
      <c r="EZ1055" s="22"/>
      <c r="FA1055" s="22"/>
      <c r="FB1055" s="22"/>
      <c r="FC1055" s="22"/>
      <c r="FD1055" s="22"/>
      <c r="FE1055" s="22"/>
      <c r="FF1055" s="22"/>
      <c r="FG1055" s="126"/>
      <c r="FM1055" s="99"/>
    </row>
    <row r="1056" spans="2:169" s="12" customFormat="1">
      <c r="B1056" s="22"/>
      <c r="E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  <c r="BH1056" s="22"/>
      <c r="BI1056" s="22"/>
      <c r="BJ1056" s="22"/>
      <c r="BK1056" s="22"/>
      <c r="BL1056" s="22"/>
      <c r="BM1056" s="22"/>
      <c r="BN1056" s="22"/>
      <c r="BO1056" s="22"/>
      <c r="BP1056" s="22"/>
      <c r="BQ1056" s="22"/>
      <c r="BR1056" s="22"/>
      <c r="BS1056" s="22"/>
      <c r="BT1056" s="22"/>
      <c r="BU1056" s="22"/>
      <c r="BV1056" s="22"/>
      <c r="BW1056" s="22"/>
      <c r="BX1056" s="22"/>
      <c r="BY1056" s="22"/>
      <c r="BZ1056" s="22"/>
      <c r="CA1056" s="22"/>
      <c r="CB1056" s="22"/>
      <c r="CC1056" s="22"/>
      <c r="CD1056" s="22"/>
      <c r="CE1056" s="22"/>
      <c r="CF1056" s="22"/>
      <c r="CG1056" s="22"/>
      <c r="CH1056" s="22"/>
      <c r="CI1056" s="22"/>
      <c r="CJ1056" s="22"/>
      <c r="CK1056" s="22"/>
      <c r="CL1056" s="22"/>
      <c r="CM1056" s="22"/>
      <c r="CN1056" s="22"/>
      <c r="CO1056" s="22"/>
      <c r="CP1056" s="22"/>
      <c r="CQ1056" s="22"/>
      <c r="CR1056" s="22"/>
      <c r="CS1056" s="22"/>
      <c r="CT1056" s="22"/>
      <c r="CU1056" s="22"/>
      <c r="CV1056" s="22"/>
      <c r="CW1056" s="22"/>
      <c r="CX1056" s="22"/>
      <c r="CY1056" s="22"/>
      <c r="CZ1056" s="22"/>
      <c r="DA1056" s="22"/>
      <c r="DB1056" s="22"/>
      <c r="DC1056" s="22"/>
      <c r="DD1056" s="22"/>
      <c r="DE1056" s="22"/>
      <c r="DF1056" s="22"/>
      <c r="DG1056" s="22"/>
      <c r="DH1056" s="22"/>
      <c r="DI1056" s="22"/>
      <c r="DJ1056" s="22"/>
      <c r="DK1056" s="22"/>
      <c r="DL1056" s="22"/>
      <c r="DM1056" s="22"/>
      <c r="DN1056" s="22"/>
      <c r="DO1056" s="22"/>
      <c r="DP1056" s="22"/>
      <c r="DQ1056" s="22"/>
      <c r="DR1056" s="22"/>
      <c r="DS1056" s="22"/>
      <c r="DT1056" s="22"/>
      <c r="DU1056" s="22"/>
      <c r="DV1056" s="22"/>
      <c r="DW1056" s="22"/>
      <c r="DX1056" s="22"/>
      <c r="DY1056" s="22"/>
      <c r="DZ1056" s="22"/>
      <c r="EA1056" s="22"/>
      <c r="EB1056" s="22"/>
      <c r="EC1056" s="22"/>
      <c r="ED1056" s="22"/>
      <c r="EE1056" s="22"/>
      <c r="EF1056" s="22"/>
      <c r="EG1056" s="22"/>
      <c r="EH1056" s="22"/>
      <c r="EI1056" s="22"/>
      <c r="EJ1056" s="22"/>
      <c r="EK1056" s="22"/>
      <c r="EL1056" s="22"/>
      <c r="EM1056" s="22"/>
      <c r="EN1056" s="22"/>
      <c r="EO1056" s="22"/>
      <c r="EP1056" s="22"/>
      <c r="EQ1056" s="22"/>
      <c r="ER1056" s="22"/>
      <c r="ES1056" s="22"/>
      <c r="ET1056" s="22"/>
      <c r="EU1056" s="22"/>
      <c r="EV1056" s="22"/>
      <c r="EW1056" s="22"/>
      <c r="EX1056" s="22"/>
      <c r="EY1056" s="22"/>
      <c r="EZ1056" s="22"/>
      <c r="FA1056" s="22"/>
      <c r="FB1056" s="22"/>
      <c r="FC1056" s="22"/>
      <c r="FD1056" s="22"/>
      <c r="FE1056" s="22"/>
      <c r="FF1056" s="22"/>
      <c r="FG1056" s="126"/>
      <c r="FM1056" s="99"/>
    </row>
    <row r="1057" spans="2:169" s="12" customFormat="1">
      <c r="B1057" s="22"/>
      <c r="E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  <c r="BH1057" s="22"/>
      <c r="BI1057" s="22"/>
      <c r="BJ1057" s="22"/>
      <c r="BK1057" s="22"/>
      <c r="BL1057" s="22"/>
      <c r="BM1057" s="22"/>
      <c r="BN1057" s="22"/>
      <c r="BO1057" s="22"/>
      <c r="BP1057" s="22"/>
      <c r="BQ1057" s="22"/>
      <c r="BR1057" s="22"/>
      <c r="BS1057" s="22"/>
      <c r="BT1057" s="22"/>
      <c r="BU1057" s="22"/>
      <c r="BV1057" s="22"/>
      <c r="BW1057" s="22"/>
      <c r="BX1057" s="22"/>
      <c r="BY1057" s="22"/>
      <c r="BZ1057" s="22"/>
      <c r="CA1057" s="22"/>
      <c r="CB1057" s="22"/>
      <c r="CC1057" s="22"/>
      <c r="CD1057" s="22"/>
      <c r="CE1057" s="22"/>
      <c r="CF1057" s="22"/>
      <c r="CG1057" s="22"/>
      <c r="CH1057" s="22"/>
      <c r="CI1057" s="22"/>
      <c r="CJ1057" s="22"/>
      <c r="CK1057" s="22"/>
      <c r="CL1057" s="22"/>
      <c r="CM1057" s="22"/>
      <c r="CN1057" s="22"/>
      <c r="CO1057" s="22"/>
      <c r="CP1057" s="22"/>
      <c r="CQ1057" s="22"/>
      <c r="CR1057" s="22"/>
      <c r="CS1057" s="22"/>
      <c r="CT1057" s="22"/>
      <c r="CU1057" s="22"/>
      <c r="CV1057" s="22"/>
      <c r="CW1057" s="22"/>
      <c r="CX1057" s="22"/>
      <c r="CY1057" s="22"/>
      <c r="CZ1057" s="22"/>
      <c r="DA1057" s="22"/>
      <c r="DB1057" s="22"/>
      <c r="DC1057" s="22"/>
      <c r="DD1057" s="22"/>
      <c r="DE1057" s="22"/>
      <c r="DF1057" s="22"/>
      <c r="DG1057" s="22"/>
      <c r="DH1057" s="22"/>
      <c r="DI1057" s="22"/>
      <c r="DJ1057" s="22"/>
      <c r="DK1057" s="22"/>
      <c r="DL1057" s="22"/>
      <c r="DM1057" s="22"/>
      <c r="DN1057" s="22"/>
      <c r="DO1057" s="22"/>
      <c r="DP1057" s="22"/>
      <c r="DQ1057" s="22"/>
      <c r="DR1057" s="22"/>
      <c r="DS1057" s="22"/>
      <c r="DT1057" s="22"/>
      <c r="DU1057" s="22"/>
      <c r="DV1057" s="22"/>
      <c r="DW1057" s="22"/>
      <c r="DX1057" s="22"/>
      <c r="DY1057" s="22"/>
      <c r="DZ1057" s="22"/>
      <c r="EA1057" s="22"/>
      <c r="EB1057" s="22"/>
      <c r="EC1057" s="22"/>
      <c r="ED1057" s="22"/>
      <c r="EE1057" s="22"/>
      <c r="EF1057" s="22"/>
      <c r="EG1057" s="22"/>
      <c r="EH1057" s="22"/>
      <c r="EI1057" s="22"/>
      <c r="EJ1057" s="22"/>
      <c r="EK1057" s="22"/>
      <c r="EL1057" s="22"/>
      <c r="EM1057" s="22"/>
      <c r="EN1057" s="22"/>
      <c r="EO1057" s="22"/>
      <c r="EP1057" s="22"/>
      <c r="EQ1057" s="22"/>
      <c r="ER1057" s="22"/>
      <c r="ES1057" s="22"/>
      <c r="ET1057" s="22"/>
      <c r="EU1057" s="22"/>
      <c r="EV1057" s="22"/>
      <c r="EW1057" s="22"/>
      <c r="EX1057" s="22"/>
      <c r="EY1057" s="22"/>
      <c r="EZ1057" s="22"/>
      <c r="FA1057" s="22"/>
      <c r="FB1057" s="22"/>
      <c r="FC1057" s="22"/>
      <c r="FD1057" s="22"/>
      <c r="FE1057" s="22"/>
      <c r="FF1057" s="22"/>
      <c r="FG1057" s="126"/>
      <c r="FM1057" s="99"/>
    </row>
    <row r="1058" spans="2:169" s="12" customFormat="1">
      <c r="B1058" s="22"/>
      <c r="E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  <c r="BH1058" s="22"/>
      <c r="BI1058" s="22"/>
      <c r="BJ1058" s="22"/>
      <c r="BK1058" s="22"/>
      <c r="BL1058" s="22"/>
      <c r="BM1058" s="22"/>
      <c r="BN1058" s="22"/>
      <c r="BO1058" s="22"/>
      <c r="BP1058" s="22"/>
      <c r="BQ1058" s="22"/>
      <c r="BR1058" s="22"/>
      <c r="BS1058" s="22"/>
      <c r="BT1058" s="22"/>
      <c r="BU1058" s="22"/>
      <c r="BV1058" s="22"/>
      <c r="BW1058" s="22"/>
      <c r="BX1058" s="22"/>
      <c r="BY1058" s="22"/>
      <c r="BZ1058" s="22"/>
      <c r="CA1058" s="22"/>
      <c r="CB1058" s="22"/>
      <c r="CC1058" s="22"/>
      <c r="CD1058" s="22"/>
      <c r="CE1058" s="22"/>
      <c r="CF1058" s="22"/>
      <c r="CG1058" s="22"/>
      <c r="CH1058" s="22"/>
      <c r="CI1058" s="22"/>
      <c r="CJ1058" s="22"/>
      <c r="CK1058" s="22"/>
      <c r="CL1058" s="22"/>
      <c r="CM1058" s="22"/>
      <c r="CN1058" s="22"/>
      <c r="CO1058" s="22"/>
      <c r="CP1058" s="22"/>
      <c r="CQ1058" s="22"/>
      <c r="CR1058" s="22"/>
      <c r="CS1058" s="22"/>
      <c r="CT1058" s="22"/>
      <c r="CU1058" s="22"/>
      <c r="CV1058" s="22"/>
      <c r="CW1058" s="22"/>
      <c r="CX1058" s="22"/>
      <c r="CY1058" s="22"/>
      <c r="CZ1058" s="22"/>
      <c r="DA1058" s="22"/>
      <c r="DB1058" s="22"/>
      <c r="DC1058" s="22"/>
      <c r="DD1058" s="22"/>
      <c r="DE1058" s="22"/>
      <c r="DF1058" s="22"/>
      <c r="DG1058" s="22"/>
      <c r="DH1058" s="22"/>
      <c r="DI1058" s="22"/>
      <c r="DJ1058" s="22"/>
      <c r="DK1058" s="22"/>
      <c r="DL1058" s="22"/>
      <c r="DM1058" s="22"/>
      <c r="DN1058" s="22"/>
      <c r="DO1058" s="22"/>
      <c r="DP1058" s="22"/>
      <c r="DQ1058" s="22"/>
      <c r="DR1058" s="22"/>
      <c r="DS1058" s="22"/>
      <c r="DT1058" s="22"/>
      <c r="DU1058" s="22"/>
      <c r="DV1058" s="22"/>
      <c r="DW1058" s="22"/>
      <c r="DX1058" s="22"/>
      <c r="DY1058" s="22"/>
      <c r="DZ1058" s="22"/>
      <c r="EA1058" s="22"/>
      <c r="EB1058" s="22"/>
      <c r="EC1058" s="22"/>
      <c r="ED1058" s="22"/>
      <c r="EE1058" s="22"/>
      <c r="EF1058" s="22"/>
      <c r="EG1058" s="22"/>
      <c r="EH1058" s="22"/>
      <c r="EI1058" s="22"/>
      <c r="EJ1058" s="22"/>
      <c r="EK1058" s="22"/>
      <c r="EL1058" s="22"/>
      <c r="EM1058" s="22"/>
      <c r="EN1058" s="22"/>
      <c r="EO1058" s="22"/>
      <c r="EP1058" s="22"/>
      <c r="EQ1058" s="22"/>
      <c r="ER1058" s="22"/>
      <c r="ES1058" s="22"/>
      <c r="ET1058" s="22"/>
      <c r="EU1058" s="22"/>
      <c r="EV1058" s="22"/>
      <c r="EW1058" s="22"/>
      <c r="EX1058" s="22"/>
      <c r="EY1058" s="22"/>
      <c r="EZ1058" s="22"/>
      <c r="FA1058" s="22"/>
      <c r="FB1058" s="22"/>
      <c r="FC1058" s="22"/>
      <c r="FD1058" s="22"/>
      <c r="FE1058" s="22"/>
      <c r="FF1058" s="22"/>
      <c r="FG1058" s="126"/>
      <c r="FM1058" s="99"/>
    </row>
    <row r="1059" spans="2:169" s="12" customFormat="1">
      <c r="B1059" s="22"/>
      <c r="E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  <c r="BH1059" s="22"/>
      <c r="BI1059" s="22"/>
      <c r="BJ1059" s="22"/>
      <c r="BK1059" s="22"/>
      <c r="BL1059" s="22"/>
      <c r="BM1059" s="22"/>
      <c r="BN1059" s="22"/>
      <c r="BO1059" s="22"/>
      <c r="BP1059" s="22"/>
      <c r="BQ1059" s="22"/>
      <c r="BR1059" s="22"/>
      <c r="BS1059" s="22"/>
      <c r="BT1059" s="22"/>
      <c r="BU1059" s="22"/>
      <c r="BV1059" s="22"/>
      <c r="BW1059" s="22"/>
      <c r="BX1059" s="22"/>
      <c r="BY1059" s="22"/>
      <c r="BZ1059" s="22"/>
      <c r="CA1059" s="22"/>
      <c r="CB1059" s="22"/>
      <c r="CC1059" s="22"/>
      <c r="CD1059" s="22"/>
      <c r="CE1059" s="22"/>
      <c r="CF1059" s="22"/>
      <c r="CG1059" s="22"/>
      <c r="CH1059" s="22"/>
      <c r="CI1059" s="22"/>
      <c r="CJ1059" s="22"/>
      <c r="CK1059" s="22"/>
      <c r="CL1059" s="22"/>
      <c r="CM1059" s="22"/>
      <c r="CN1059" s="22"/>
      <c r="CO1059" s="22"/>
      <c r="CP1059" s="22"/>
      <c r="CQ1059" s="22"/>
      <c r="CR1059" s="22"/>
      <c r="CS1059" s="22"/>
      <c r="CT1059" s="22"/>
      <c r="CU1059" s="22"/>
      <c r="CV1059" s="22"/>
      <c r="CW1059" s="22"/>
      <c r="CX1059" s="22"/>
      <c r="CY1059" s="22"/>
      <c r="CZ1059" s="22"/>
      <c r="DA1059" s="22"/>
      <c r="DB1059" s="22"/>
      <c r="DC1059" s="22"/>
      <c r="DD1059" s="22"/>
      <c r="DE1059" s="22"/>
      <c r="DF1059" s="22"/>
      <c r="DG1059" s="22"/>
      <c r="DH1059" s="22"/>
      <c r="DI1059" s="22"/>
      <c r="DJ1059" s="22"/>
      <c r="DK1059" s="22"/>
      <c r="DL1059" s="22"/>
      <c r="DM1059" s="22"/>
      <c r="DN1059" s="22"/>
      <c r="DO1059" s="22"/>
      <c r="DP1059" s="22"/>
      <c r="DQ1059" s="22"/>
      <c r="DR1059" s="22"/>
      <c r="DS1059" s="22"/>
      <c r="DT1059" s="22"/>
      <c r="DU1059" s="22"/>
      <c r="DV1059" s="22"/>
      <c r="DW1059" s="22"/>
      <c r="DX1059" s="22"/>
      <c r="DY1059" s="22"/>
      <c r="DZ1059" s="22"/>
      <c r="EA1059" s="22"/>
      <c r="EB1059" s="22"/>
      <c r="EC1059" s="22"/>
      <c r="ED1059" s="22"/>
      <c r="EE1059" s="22"/>
      <c r="EF1059" s="22"/>
      <c r="EG1059" s="22"/>
      <c r="EH1059" s="22"/>
      <c r="EI1059" s="22"/>
      <c r="EJ1059" s="22"/>
      <c r="EK1059" s="22"/>
      <c r="EL1059" s="22"/>
      <c r="EM1059" s="22"/>
      <c r="EN1059" s="22"/>
      <c r="EO1059" s="22"/>
      <c r="EP1059" s="22"/>
      <c r="EQ1059" s="22"/>
      <c r="ER1059" s="22"/>
      <c r="ES1059" s="22"/>
      <c r="ET1059" s="22"/>
      <c r="EU1059" s="22"/>
      <c r="EV1059" s="22"/>
      <c r="EW1059" s="22"/>
      <c r="EX1059" s="22"/>
      <c r="EY1059" s="22"/>
      <c r="EZ1059" s="22"/>
      <c r="FA1059" s="22"/>
      <c r="FB1059" s="22"/>
      <c r="FC1059" s="22"/>
      <c r="FD1059" s="22"/>
      <c r="FE1059" s="22"/>
      <c r="FF1059" s="22"/>
      <c r="FG1059" s="126"/>
      <c r="FM1059" s="99"/>
    </row>
    <row r="1060" spans="2:169" s="12" customFormat="1">
      <c r="B1060" s="22"/>
      <c r="E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22"/>
      <c r="AF1060" s="22"/>
      <c r="AG1060" s="22"/>
      <c r="AH1060" s="22"/>
      <c r="AI1060" s="22"/>
      <c r="AJ1060" s="22"/>
      <c r="AK1060" s="22"/>
      <c r="AL1060" s="22"/>
      <c r="AM1060" s="22"/>
      <c r="AN1060" s="22"/>
      <c r="AO1060" s="22"/>
      <c r="AP1060" s="22"/>
      <c r="AQ1060" s="22"/>
      <c r="AR1060" s="22"/>
      <c r="AS1060" s="22"/>
      <c r="AT1060" s="22"/>
      <c r="AU1060" s="22"/>
      <c r="AV1060" s="22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  <c r="BH1060" s="22"/>
      <c r="BI1060" s="22"/>
      <c r="BJ1060" s="22"/>
      <c r="BK1060" s="22"/>
      <c r="BL1060" s="22"/>
      <c r="BM1060" s="22"/>
      <c r="BN1060" s="22"/>
      <c r="BO1060" s="22"/>
      <c r="BP1060" s="22"/>
      <c r="BQ1060" s="22"/>
      <c r="BR1060" s="22"/>
      <c r="BS1060" s="22"/>
      <c r="BT1060" s="22"/>
      <c r="BU1060" s="22"/>
      <c r="BV1060" s="22"/>
      <c r="BW1060" s="22"/>
      <c r="BX1060" s="22"/>
      <c r="BY1060" s="22"/>
      <c r="BZ1060" s="22"/>
      <c r="CA1060" s="22"/>
      <c r="CB1060" s="22"/>
      <c r="CC1060" s="22"/>
      <c r="CD1060" s="22"/>
      <c r="CE1060" s="22"/>
      <c r="CF1060" s="22"/>
      <c r="CG1060" s="22"/>
      <c r="CH1060" s="22"/>
      <c r="CI1060" s="22"/>
      <c r="CJ1060" s="22"/>
      <c r="CK1060" s="22"/>
      <c r="CL1060" s="22"/>
      <c r="CM1060" s="22"/>
      <c r="CN1060" s="22"/>
      <c r="CO1060" s="22"/>
      <c r="CP1060" s="22"/>
      <c r="CQ1060" s="22"/>
      <c r="CR1060" s="22"/>
      <c r="CS1060" s="22"/>
      <c r="CT1060" s="22"/>
      <c r="CU1060" s="22"/>
      <c r="CV1060" s="22"/>
      <c r="CW1060" s="22"/>
      <c r="CX1060" s="22"/>
      <c r="CY1060" s="22"/>
      <c r="CZ1060" s="22"/>
      <c r="DA1060" s="22"/>
      <c r="DB1060" s="22"/>
      <c r="DC1060" s="22"/>
      <c r="DD1060" s="22"/>
      <c r="DE1060" s="22"/>
      <c r="DF1060" s="22"/>
      <c r="DG1060" s="22"/>
      <c r="DH1060" s="22"/>
      <c r="DI1060" s="22"/>
      <c r="DJ1060" s="22"/>
      <c r="DK1060" s="22"/>
      <c r="DL1060" s="22"/>
      <c r="DM1060" s="22"/>
      <c r="DN1060" s="22"/>
      <c r="DO1060" s="22"/>
      <c r="DP1060" s="22"/>
      <c r="DQ1060" s="22"/>
      <c r="DR1060" s="22"/>
      <c r="DS1060" s="22"/>
      <c r="DT1060" s="22"/>
      <c r="DU1060" s="22"/>
      <c r="DV1060" s="22"/>
      <c r="DW1060" s="22"/>
      <c r="DX1060" s="22"/>
      <c r="DY1060" s="22"/>
      <c r="DZ1060" s="22"/>
      <c r="EA1060" s="22"/>
      <c r="EB1060" s="22"/>
      <c r="EC1060" s="22"/>
      <c r="ED1060" s="22"/>
      <c r="EE1060" s="22"/>
      <c r="EF1060" s="22"/>
      <c r="EG1060" s="22"/>
      <c r="EH1060" s="22"/>
      <c r="EI1060" s="22"/>
      <c r="EJ1060" s="22"/>
      <c r="EK1060" s="22"/>
      <c r="EL1060" s="22"/>
      <c r="EM1060" s="22"/>
      <c r="EN1060" s="22"/>
      <c r="EO1060" s="22"/>
      <c r="EP1060" s="22"/>
      <c r="EQ1060" s="22"/>
      <c r="ER1060" s="22"/>
      <c r="ES1060" s="22"/>
      <c r="ET1060" s="22"/>
      <c r="EU1060" s="22"/>
      <c r="EV1060" s="22"/>
      <c r="EW1060" s="22"/>
      <c r="EX1060" s="22"/>
      <c r="EY1060" s="22"/>
      <c r="EZ1060" s="22"/>
      <c r="FA1060" s="22"/>
      <c r="FB1060" s="22"/>
      <c r="FC1060" s="22"/>
      <c r="FD1060" s="22"/>
      <c r="FE1060" s="22"/>
      <c r="FF1060" s="22"/>
      <c r="FG1060" s="126"/>
      <c r="FM1060" s="99"/>
    </row>
    <row r="1061" spans="2:169" s="12" customFormat="1">
      <c r="B1061" s="22"/>
      <c r="E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  <c r="BH1061" s="22"/>
      <c r="BI1061" s="22"/>
      <c r="BJ1061" s="22"/>
      <c r="BK1061" s="22"/>
      <c r="BL1061" s="22"/>
      <c r="BM1061" s="22"/>
      <c r="BN1061" s="22"/>
      <c r="BO1061" s="22"/>
      <c r="BP1061" s="22"/>
      <c r="BQ1061" s="22"/>
      <c r="BR1061" s="22"/>
      <c r="BS1061" s="22"/>
      <c r="BT1061" s="22"/>
      <c r="BU1061" s="22"/>
      <c r="BV1061" s="22"/>
      <c r="BW1061" s="22"/>
      <c r="BX1061" s="22"/>
      <c r="BY1061" s="22"/>
      <c r="BZ1061" s="22"/>
      <c r="CA1061" s="22"/>
      <c r="CB1061" s="22"/>
      <c r="CC1061" s="22"/>
      <c r="CD1061" s="22"/>
      <c r="CE1061" s="22"/>
      <c r="CF1061" s="22"/>
      <c r="CG1061" s="22"/>
      <c r="CH1061" s="22"/>
      <c r="CI1061" s="22"/>
      <c r="CJ1061" s="22"/>
      <c r="CK1061" s="22"/>
      <c r="CL1061" s="22"/>
      <c r="CM1061" s="22"/>
      <c r="CN1061" s="22"/>
      <c r="CO1061" s="22"/>
      <c r="CP1061" s="22"/>
      <c r="CQ1061" s="22"/>
      <c r="CR1061" s="22"/>
      <c r="CS1061" s="22"/>
      <c r="CT1061" s="22"/>
      <c r="CU1061" s="22"/>
      <c r="CV1061" s="22"/>
      <c r="CW1061" s="22"/>
      <c r="CX1061" s="22"/>
      <c r="CY1061" s="22"/>
      <c r="CZ1061" s="22"/>
      <c r="DA1061" s="22"/>
      <c r="DB1061" s="22"/>
      <c r="DC1061" s="22"/>
      <c r="DD1061" s="22"/>
      <c r="DE1061" s="22"/>
      <c r="DF1061" s="22"/>
      <c r="DG1061" s="22"/>
      <c r="DH1061" s="22"/>
      <c r="DI1061" s="22"/>
      <c r="DJ1061" s="22"/>
      <c r="DK1061" s="22"/>
      <c r="DL1061" s="22"/>
      <c r="DM1061" s="22"/>
      <c r="DN1061" s="22"/>
      <c r="DO1061" s="22"/>
      <c r="DP1061" s="22"/>
      <c r="DQ1061" s="22"/>
      <c r="DR1061" s="22"/>
      <c r="DS1061" s="22"/>
      <c r="DT1061" s="22"/>
      <c r="DU1061" s="22"/>
      <c r="DV1061" s="22"/>
      <c r="DW1061" s="22"/>
      <c r="DX1061" s="22"/>
      <c r="DY1061" s="22"/>
      <c r="DZ1061" s="22"/>
      <c r="EA1061" s="22"/>
      <c r="EB1061" s="22"/>
      <c r="EC1061" s="22"/>
      <c r="ED1061" s="22"/>
      <c r="EE1061" s="22"/>
      <c r="EF1061" s="22"/>
      <c r="EG1061" s="22"/>
      <c r="EH1061" s="22"/>
      <c r="EI1061" s="22"/>
      <c r="EJ1061" s="22"/>
      <c r="EK1061" s="22"/>
      <c r="EL1061" s="22"/>
      <c r="EM1061" s="22"/>
      <c r="EN1061" s="22"/>
      <c r="EO1061" s="22"/>
      <c r="EP1061" s="22"/>
      <c r="EQ1061" s="22"/>
      <c r="ER1061" s="22"/>
      <c r="ES1061" s="22"/>
      <c r="ET1061" s="22"/>
      <c r="EU1061" s="22"/>
      <c r="EV1061" s="22"/>
      <c r="EW1061" s="22"/>
      <c r="EX1061" s="22"/>
      <c r="EY1061" s="22"/>
      <c r="EZ1061" s="22"/>
      <c r="FA1061" s="22"/>
      <c r="FB1061" s="22"/>
      <c r="FC1061" s="22"/>
      <c r="FD1061" s="22"/>
      <c r="FE1061" s="22"/>
      <c r="FF1061" s="22"/>
      <c r="FG1061" s="126"/>
      <c r="FM1061" s="99"/>
    </row>
    <row r="1062" spans="2:169" s="12" customFormat="1">
      <c r="B1062" s="22"/>
      <c r="E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  <c r="BH1062" s="22"/>
      <c r="BI1062" s="22"/>
      <c r="BJ1062" s="22"/>
      <c r="BK1062" s="22"/>
      <c r="BL1062" s="22"/>
      <c r="BM1062" s="22"/>
      <c r="BN1062" s="22"/>
      <c r="BO1062" s="22"/>
      <c r="BP1062" s="22"/>
      <c r="BQ1062" s="22"/>
      <c r="BR1062" s="22"/>
      <c r="BS1062" s="22"/>
      <c r="BT1062" s="22"/>
      <c r="BU1062" s="22"/>
      <c r="BV1062" s="22"/>
      <c r="BW1062" s="22"/>
      <c r="BX1062" s="22"/>
      <c r="BY1062" s="22"/>
      <c r="BZ1062" s="22"/>
      <c r="CA1062" s="22"/>
      <c r="CB1062" s="22"/>
      <c r="CC1062" s="22"/>
      <c r="CD1062" s="22"/>
      <c r="CE1062" s="22"/>
      <c r="CF1062" s="22"/>
      <c r="CG1062" s="22"/>
      <c r="CH1062" s="22"/>
      <c r="CI1062" s="22"/>
      <c r="CJ1062" s="22"/>
      <c r="CK1062" s="22"/>
      <c r="CL1062" s="22"/>
      <c r="CM1062" s="22"/>
      <c r="CN1062" s="22"/>
      <c r="CO1062" s="22"/>
      <c r="CP1062" s="22"/>
      <c r="CQ1062" s="22"/>
      <c r="CR1062" s="22"/>
      <c r="CS1062" s="22"/>
      <c r="CT1062" s="22"/>
      <c r="CU1062" s="22"/>
      <c r="CV1062" s="22"/>
      <c r="CW1062" s="22"/>
      <c r="CX1062" s="22"/>
      <c r="CY1062" s="22"/>
      <c r="CZ1062" s="22"/>
      <c r="DA1062" s="22"/>
      <c r="DB1062" s="22"/>
      <c r="DC1062" s="22"/>
      <c r="DD1062" s="22"/>
      <c r="DE1062" s="22"/>
      <c r="DF1062" s="22"/>
      <c r="DG1062" s="22"/>
      <c r="DH1062" s="22"/>
      <c r="DI1062" s="22"/>
      <c r="DJ1062" s="22"/>
      <c r="DK1062" s="22"/>
      <c r="DL1062" s="22"/>
      <c r="DM1062" s="22"/>
      <c r="DN1062" s="22"/>
      <c r="DO1062" s="22"/>
      <c r="DP1062" s="22"/>
      <c r="DQ1062" s="22"/>
      <c r="DR1062" s="22"/>
      <c r="DS1062" s="22"/>
      <c r="DT1062" s="22"/>
      <c r="DU1062" s="22"/>
      <c r="DV1062" s="22"/>
      <c r="DW1062" s="22"/>
      <c r="DX1062" s="22"/>
      <c r="DY1062" s="22"/>
      <c r="DZ1062" s="22"/>
      <c r="EA1062" s="22"/>
      <c r="EB1062" s="22"/>
      <c r="EC1062" s="22"/>
      <c r="ED1062" s="22"/>
      <c r="EE1062" s="22"/>
      <c r="EF1062" s="22"/>
      <c r="EG1062" s="22"/>
      <c r="EH1062" s="22"/>
      <c r="EI1062" s="22"/>
      <c r="EJ1062" s="22"/>
      <c r="EK1062" s="22"/>
      <c r="EL1062" s="22"/>
      <c r="EM1062" s="22"/>
      <c r="EN1062" s="22"/>
      <c r="EO1062" s="22"/>
      <c r="EP1062" s="22"/>
      <c r="EQ1062" s="22"/>
      <c r="ER1062" s="22"/>
      <c r="ES1062" s="22"/>
      <c r="ET1062" s="22"/>
      <c r="EU1062" s="22"/>
      <c r="EV1062" s="22"/>
      <c r="EW1062" s="22"/>
      <c r="EX1062" s="22"/>
      <c r="EY1062" s="22"/>
      <c r="EZ1062" s="22"/>
      <c r="FA1062" s="22"/>
      <c r="FB1062" s="22"/>
      <c r="FC1062" s="22"/>
      <c r="FD1062" s="22"/>
      <c r="FE1062" s="22"/>
      <c r="FF1062" s="22"/>
      <c r="FG1062" s="126"/>
      <c r="FM1062" s="99"/>
    </row>
    <row r="1063" spans="2:169" s="12" customFormat="1">
      <c r="B1063" s="22"/>
      <c r="E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22"/>
      <c r="AF1063" s="22"/>
      <c r="AG1063" s="22"/>
      <c r="AH1063" s="22"/>
      <c r="AI1063" s="22"/>
      <c r="AJ1063" s="22"/>
      <c r="AK1063" s="22"/>
      <c r="AL1063" s="22"/>
      <c r="AM1063" s="22"/>
      <c r="AN1063" s="22"/>
      <c r="AO1063" s="22"/>
      <c r="AP1063" s="22"/>
      <c r="AQ1063" s="22"/>
      <c r="AR1063" s="22"/>
      <c r="AS1063" s="22"/>
      <c r="AT1063" s="22"/>
      <c r="AU1063" s="22"/>
      <c r="AV1063" s="22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  <c r="BH1063" s="22"/>
      <c r="BI1063" s="22"/>
      <c r="BJ1063" s="22"/>
      <c r="BK1063" s="22"/>
      <c r="BL1063" s="22"/>
      <c r="BM1063" s="22"/>
      <c r="BN1063" s="22"/>
      <c r="BO1063" s="22"/>
      <c r="BP1063" s="22"/>
      <c r="BQ1063" s="22"/>
      <c r="BR1063" s="22"/>
      <c r="BS1063" s="22"/>
      <c r="BT1063" s="22"/>
      <c r="BU1063" s="22"/>
      <c r="BV1063" s="22"/>
      <c r="BW1063" s="22"/>
      <c r="BX1063" s="22"/>
      <c r="BY1063" s="22"/>
      <c r="BZ1063" s="22"/>
      <c r="CA1063" s="22"/>
      <c r="CB1063" s="22"/>
      <c r="CC1063" s="22"/>
      <c r="CD1063" s="22"/>
      <c r="CE1063" s="22"/>
      <c r="CF1063" s="22"/>
      <c r="CG1063" s="22"/>
      <c r="CH1063" s="22"/>
      <c r="CI1063" s="22"/>
      <c r="CJ1063" s="22"/>
      <c r="CK1063" s="22"/>
      <c r="CL1063" s="22"/>
      <c r="CM1063" s="22"/>
      <c r="CN1063" s="22"/>
      <c r="CO1063" s="22"/>
      <c r="CP1063" s="22"/>
      <c r="CQ1063" s="22"/>
      <c r="CR1063" s="22"/>
      <c r="CS1063" s="22"/>
      <c r="CT1063" s="22"/>
      <c r="CU1063" s="22"/>
      <c r="CV1063" s="22"/>
      <c r="CW1063" s="22"/>
      <c r="CX1063" s="22"/>
      <c r="CY1063" s="22"/>
      <c r="CZ1063" s="22"/>
      <c r="DA1063" s="22"/>
      <c r="DB1063" s="22"/>
      <c r="DC1063" s="22"/>
      <c r="DD1063" s="22"/>
      <c r="DE1063" s="22"/>
      <c r="DF1063" s="22"/>
      <c r="DG1063" s="22"/>
      <c r="DH1063" s="22"/>
      <c r="DI1063" s="22"/>
      <c r="DJ1063" s="22"/>
      <c r="DK1063" s="22"/>
      <c r="DL1063" s="22"/>
      <c r="DM1063" s="22"/>
      <c r="DN1063" s="22"/>
      <c r="DO1063" s="22"/>
      <c r="DP1063" s="22"/>
      <c r="DQ1063" s="22"/>
      <c r="DR1063" s="22"/>
      <c r="DS1063" s="22"/>
      <c r="DT1063" s="22"/>
      <c r="DU1063" s="22"/>
      <c r="DV1063" s="22"/>
      <c r="DW1063" s="22"/>
      <c r="DX1063" s="22"/>
      <c r="DY1063" s="22"/>
      <c r="DZ1063" s="22"/>
      <c r="EA1063" s="22"/>
      <c r="EB1063" s="22"/>
      <c r="EC1063" s="22"/>
      <c r="ED1063" s="22"/>
      <c r="EE1063" s="22"/>
      <c r="EF1063" s="22"/>
      <c r="EG1063" s="22"/>
      <c r="EH1063" s="22"/>
      <c r="EI1063" s="22"/>
      <c r="EJ1063" s="22"/>
      <c r="EK1063" s="22"/>
      <c r="EL1063" s="22"/>
      <c r="EM1063" s="22"/>
      <c r="EN1063" s="22"/>
      <c r="EO1063" s="22"/>
      <c r="EP1063" s="22"/>
      <c r="EQ1063" s="22"/>
      <c r="ER1063" s="22"/>
      <c r="ES1063" s="22"/>
      <c r="ET1063" s="22"/>
      <c r="EU1063" s="22"/>
      <c r="EV1063" s="22"/>
      <c r="EW1063" s="22"/>
      <c r="EX1063" s="22"/>
      <c r="EY1063" s="22"/>
      <c r="EZ1063" s="22"/>
      <c r="FA1063" s="22"/>
      <c r="FB1063" s="22"/>
      <c r="FC1063" s="22"/>
      <c r="FD1063" s="22"/>
      <c r="FE1063" s="22"/>
      <c r="FF1063" s="22"/>
      <c r="FG1063" s="126"/>
      <c r="FM1063" s="99"/>
    </row>
    <row r="1064" spans="2:169" s="12" customFormat="1">
      <c r="B1064" s="22"/>
      <c r="E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22"/>
      <c r="AF1064" s="22"/>
      <c r="AG1064" s="22"/>
      <c r="AH1064" s="22"/>
      <c r="AI1064" s="22"/>
      <c r="AJ1064" s="22"/>
      <c r="AK1064" s="22"/>
      <c r="AL1064" s="22"/>
      <c r="AM1064" s="22"/>
      <c r="AN1064" s="22"/>
      <c r="AO1064" s="22"/>
      <c r="AP1064" s="22"/>
      <c r="AQ1064" s="22"/>
      <c r="AR1064" s="22"/>
      <c r="AS1064" s="22"/>
      <c r="AT1064" s="22"/>
      <c r="AU1064" s="22"/>
      <c r="AV1064" s="22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  <c r="BH1064" s="22"/>
      <c r="BI1064" s="22"/>
      <c r="BJ1064" s="22"/>
      <c r="BK1064" s="22"/>
      <c r="BL1064" s="22"/>
      <c r="BM1064" s="22"/>
      <c r="BN1064" s="22"/>
      <c r="BO1064" s="22"/>
      <c r="BP1064" s="22"/>
      <c r="BQ1064" s="22"/>
      <c r="BR1064" s="22"/>
      <c r="BS1064" s="22"/>
      <c r="BT1064" s="22"/>
      <c r="BU1064" s="22"/>
      <c r="BV1064" s="22"/>
      <c r="BW1064" s="22"/>
      <c r="BX1064" s="22"/>
      <c r="BY1064" s="22"/>
      <c r="BZ1064" s="22"/>
      <c r="CA1064" s="22"/>
      <c r="CB1064" s="22"/>
      <c r="CC1064" s="22"/>
      <c r="CD1064" s="22"/>
      <c r="CE1064" s="22"/>
      <c r="CF1064" s="22"/>
      <c r="CG1064" s="22"/>
      <c r="CH1064" s="22"/>
      <c r="CI1064" s="22"/>
      <c r="CJ1064" s="22"/>
      <c r="CK1064" s="22"/>
      <c r="CL1064" s="22"/>
      <c r="CM1064" s="22"/>
      <c r="CN1064" s="22"/>
      <c r="CO1064" s="22"/>
      <c r="CP1064" s="22"/>
      <c r="CQ1064" s="22"/>
      <c r="CR1064" s="22"/>
      <c r="CS1064" s="22"/>
      <c r="CT1064" s="22"/>
      <c r="CU1064" s="22"/>
      <c r="CV1064" s="22"/>
      <c r="CW1064" s="22"/>
      <c r="CX1064" s="22"/>
      <c r="CY1064" s="22"/>
      <c r="CZ1064" s="22"/>
      <c r="DA1064" s="22"/>
      <c r="DB1064" s="22"/>
      <c r="DC1064" s="22"/>
      <c r="DD1064" s="22"/>
      <c r="DE1064" s="22"/>
      <c r="DF1064" s="22"/>
      <c r="DG1064" s="22"/>
      <c r="DH1064" s="22"/>
      <c r="DI1064" s="22"/>
      <c r="DJ1064" s="22"/>
      <c r="DK1064" s="22"/>
      <c r="DL1064" s="22"/>
      <c r="DM1064" s="22"/>
      <c r="DN1064" s="22"/>
      <c r="DO1064" s="22"/>
      <c r="DP1064" s="22"/>
      <c r="DQ1064" s="22"/>
      <c r="DR1064" s="22"/>
      <c r="DS1064" s="22"/>
      <c r="DT1064" s="22"/>
      <c r="DU1064" s="22"/>
      <c r="DV1064" s="22"/>
      <c r="DW1064" s="22"/>
      <c r="DX1064" s="22"/>
      <c r="DY1064" s="22"/>
      <c r="DZ1064" s="22"/>
      <c r="EA1064" s="22"/>
      <c r="EB1064" s="22"/>
      <c r="EC1064" s="22"/>
      <c r="ED1064" s="22"/>
      <c r="EE1064" s="22"/>
      <c r="EF1064" s="22"/>
      <c r="EG1064" s="22"/>
      <c r="EH1064" s="22"/>
      <c r="EI1064" s="22"/>
      <c r="EJ1064" s="22"/>
      <c r="EK1064" s="22"/>
      <c r="EL1064" s="22"/>
      <c r="EM1064" s="22"/>
      <c r="EN1064" s="22"/>
      <c r="EO1064" s="22"/>
      <c r="EP1064" s="22"/>
      <c r="EQ1064" s="22"/>
      <c r="ER1064" s="22"/>
      <c r="ES1064" s="22"/>
      <c r="ET1064" s="22"/>
      <c r="EU1064" s="22"/>
      <c r="EV1064" s="22"/>
      <c r="EW1064" s="22"/>
      <c r="EX1064" s="22"/>
      <c r="EY1064" s="22"/>
      <c r="EZ1064" s="22"/>
      <c r="FA1064" s="22"/>
      <c r="FB1064" s="22"/>
      <c r="FC1064" s="22"/>
      <c r="FD1064" s="22"/>
      <c r="FE1064" s="22"/>
      <c r="FF1064" s="22"/>
      <c r="FG1064" s="126"/>
      <c r="FM1064" s="99"/>
    </row>
    <row r="1065" spans="2:169" s="12" customFormat="1">
      <c r="B1065" s="22"/>
      <c r="E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  <c r="AE1065" s="22"/>
      <c r="AF1065" s="22"/>
      <c r="AG1065" s="22"/>
      <c r="AH1065" s="22"/>
      <c r="AI1065" s="22"/>
      <c r="AJ1065" s="22"/>
      <c r="AK1065" s="22"/>
      <c r="AL1065" s="22"/>
      <c r="AM1065" s="22"/>
      <c r="AN1065" s="22"/>
      <c r="AO1065" s="22"/>
      <c r="AP1065" s="22"/>
      <c r="AQ1065" s="22"/>
      <c r="AR1065" s="22"/>
      <c r="AS1065" s="22"/>
      <c r="AT1065" s="22"/>
      <c r="AU1065" s="22"/>
      <c r="AV1065" s="22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  <c r="BH1065" s="22"/>
      <c r="BI1065" s="22"/>
      <c r="BJ1065" s="22"/>
      <c r="BK1065" s="22"/>
      <c r="BL1065" s="22"/>
      <c r="BM1065" s="22"/>
      <c r="BN1065" s="22"/>
      <c r="BO1065" s="22"/>
      <c r="BP1065" s="22"/>
      <c r="BQ1065" s="22"/>
      <c r="BR1065" s="22"/>
      <c r="BS1065" s="22"/>
      <c r="BT1065" s="22"/>
      <c r="BU1065" s="22"/>
      <c r="BV1065" s="22"/>
      <c r="BW1065" s="22"/>
      <c r="BX1065" s="22"/>
      <c r="BY1065" s="22"/>
      <c r="BZ1065" s="22"/>
      <c r="CA1065" s="22"/>
      <c r="CB1065" s="22"/>
      <c r="CC1065" s="22"/>
      <c r="CD1065" s="22"/>
      <c r="CE1065" s="22"/>
      <c r="CF1065" s="22"/>
      <c r="CG1065" s="22"/>
      <c r="CH1065" s="22"/>
      <c r="CI1065" s="22"/>
      <c r="CJ1065" s="22"/>
      <c r="CK1065" s="22"/>
      <c r="CL1065" s="22"/>
      <c r="CM1065" s="22"/>
      <c r="CN1065" s="22"/>
      <c r="CO1065" s="22"/>
      <c r="CP1065" s="22"/>
      <c r="CQ1065" s="22"/>
      <c r="CR1065" s="22"/>
      <c r="CS1065" s="22"/>
      <c r="CT1065" s="22"/>
      <c r="CU1065" s="22"/>
      <c r="CV1065" s="22"/>
      <c r="CW1065" s="22"/>
      <c r="CX1065" s="22"/>
      <c r="CY1065" s="22"/>
      <c r="CZ1065" s="22"/>
      <c r="DA1065" s="22"/>
      <c r="DB1065" s="22"/>
      <c r="DC1065" s="22"/>
      <c r="DD1065" s="22"/>
      <c r="DE1065" s="22"/>
      <c r="DF1065" s="22"/>
      <c r="DG1065" s="22"/>
      <c r="DH1065" s="22"/>
      <c r="DI1065" s="22"/>
      <c r="DJ1065" s="22"/>
      <c r="DK1065" s="22"/>
      <c r="DL1065" s="22"/>
      <c r="DM1065" s="22"/>
      <c r="DN1065" s="22"/>
      <c r="DO1065" s="22"/>
      <c r="DP1065" s="22"/>
      <c r="DQ1065" s="22"/>
      <c r="DR1065" s="22"/>
      <c r="DS1065" s="22"/>
      <c r="DT1065" s="22"/>
      <c r="DU1065" s="22"/>
      <c r="DV1065" s="22"/>
      <c r="DW1065" s="22"/>
      <c r="DX1065" s="22"/>
      <c r="DY1065" s="22"/>
      <c r="DZ1065" s="22"/>
      <c r="EA1065" s="22"/>
      <c r="EB1065" s="22"/>
      <c r="EC1065" s="22"/>
      <c r="ED1065" s="22"/>
      <c r="EE1065" s="22"/>
      <c r="EF1065" s="22"/>
      <c r="EG1065" s="22"/>
      <c r="EH1065" s="22"/>
      <c r="EI1065" s="22"/>
      <c r="EJ1065" s="22"/>
      <c r="EK1065" s="22"/>
      <c r="EL1065" s="22"/>
      <c r="EM1065" s="22"/>
      <c r="EN1065" s="22"/>
      <c r="EO1065" s="22"/>
      <c r="EP1065" s="22"/>
      <c r="EQ1065" s="22"/>
      <c r="ER1065" s="22"/>
      <c r="ES1065" s="22"/>
      <c r="ET1065" s="22"/>
      <c r="EU1065" s="22"/>
      <c r="EV1065" s="22"/>
      <c r="EW1065" s="22"/>
      <c r="EX1065" s="22"/>
      <c r="EY1065" s="22"/>
      <c r="EZ1065" s="22"/>
      <c r="FA1065" s="22"/>
      <c r="FB1065" s="22"/>
      <c r="FC1065" s="22"/>
      <c r="FD1065" s="22"/>
      <c r="FE1065" s="22"/>
      <c r="FF1065" s="22"/>
      <c r="FG1065" s="126"/>
      <c r="FM1065" s="99"/>
    </row>
    <row r="1066" spans="2:169" s="12" customFormat="1">
      <c r="B1066" s="22"/>
      <c r="E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  <c r="BH1066" s="22"/>
      <c r="BI1066" s="22"/>
      <c r="BJ1066" s="22"/>
      <c r="BK1066" s="22"/>
      <c r="BL1066" s="22"/>
      <c r="BM1066" s="22"/>
      <c r="BN1066" s="22"/>
      <c r="BO1066" s="22"/>
      <c r="BP1066" s="22"/>
      <c r="BQ1066" s="22"/>
      <c r="BR1066" s="22"/>
      <c r="BS1066" s="22"/>
      <c r="BT1066" s="22"/>
      <c r="BU1066" s="22"/>
      <c r="BV1066" s="22"/>
      <c r="BW1066" s="22"/>
      <c r="BX1066" s="22"/>
      <c r="BY1066" s="22"/>
      <c r="BZ1066" s="22"/>
      <c r="CA1066" s="22"/>
      <c r="CB1066" s="22"/>
      <c r="CC1066" s="22"/>
      <c r="CD1066" s="22"/>
      <c r="CE1066" s="22"/>
      <c r="CF1066" s="22"/>
      <c r="CG1066" s="22"/>
      <c r="CH1066" s="22"/>
      <c r="CI1066" s="22"/>
      <c r="CJ1066" s="22"/>
      <c r="CK1066" s="22"/>
      <c r="CL1066" s="22"/>
      <c r="CM1066" s="22"/>
      <c r="CN1066" s="22"/>
      <c r="CO1066" s="22"/>
      <c r="CP1066" s="22"/>
      <c r="CQ1066" s="22"/>
      <c r="CR1066" s="22"/>
      <c r="CS1066" s="22"/>
      <c r="CT1066" s="22"/>
      <c r="CU1066" s="22"/>
      <c r="CV1066" s="22"/>
      <c r="CW1066" s="22"/>
      <c r="CX1066" s="22"/>
      <c r="CY1066" s="22"/>
      <c r="CZ1066" s="22"/>
      <c r="DA1066" s="22"/>
      <c r="DB1066" s="22"/>
      <c r="DC1066" s="22"/>
      <c r="DD1066" s="22"/>
      <c r="DE1066" s="22"/>
      <c r="DF1066" s="22"/>
      <c r="DG1066" s="22"/>
      <c r="DH1066" s="22"/>
      <c r="DI1066" s="22"/>
      <c r="DJ1066" s="22"/>
      <c r="DK1066" s="22"/>
      <c r="DL1066" s="22"/>
      <c r="DM1066" s="22"/>
      <c r="DN1066" s="22"/>
      <c r="DO1066" s="22"/>
      <c r="DP1066" s="22"/>
      <c r="DQ1066" s="22"/>
      <c r="DR1066" s="22"/>
      <c r="DS1066" s="22"/>
      <c r="DT1066" s="22"/>
      <c r="DU1066" s="22"/>
      <c r="DV1066" s="22"/>
      <c r="DW1066" s="22"/>
      <c r="DX1066" s="22"/>
      <c r="DY1066" s="22"/>
      <c r="DZ1066" s="22"/>
      <c r="EA1066" s="22"/>
      <c r="EB1066" s="22"/>
      <c r="EC1066" s="22"/>
      <c r="ED1066" s="22"/>
      <c r="EE1066" s="22"/>
      <c r="EF1066" s="22"/>
      <c r="EG1066" s="22"/>
      <c r="EH1066" s="22"/>
      <c r="EI1066" s="22"/>
      <c r="EJ1066" s="22"/>
      <c r="EK1066" s="22"/>
      <c r="EL1066" s="22"/>
      <c r="EM1066" s="22"/>
      <c r="EN1066" s="22"/>
      <c r="EO1066" s="22"/>
      <c r="EP1066" s="22"/>
      <c r="EQ1066" s="22"/>
      <c r="ER1066" s="22"/>
      <c r="ES1066" s="22"/>
      <c r="ET1066" s="22"/>
      <c r="EU1066" s="22"/>
      <c r="EV1066" s="22"/>
      <c r="EW1066" s="22"/>
      <c r="EX1066" s="22"/>
      <c r="EY1066" s="22"/>
      <c r="EZ1066" s="22"/>
      <c r="FA1066" s="22"/>
      <c r="FB1066" s="22"/>
      <c r="FC1066" s="22"/>
      <c r="FD1066" s="22"/>
      <c r="FE1066" s="22"/>
      <c r="FF1066" s="22"/>
      <c r="FG1066" s="126"/>
      <c r="FM1066" s="99"/>
    </row>
    <row r="1067" spans="2:169" s="12" customFormat="1">
      <c r="B1067" s="22"/>
      <c r="E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2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  <c r="BH1067" s="22"/>
      <c r="BI1067" s="22"/>
      <c r="BJ1067" s="22"/>
      <c r="BK1067" s="22"/>
      <c r="BL1067" s="22"/>
      <c r="BM1067" s="22"/>
      <c r="BN1067" s="22"/>
      <c r="BO1067" s="22"/>
      <c r="BP1067" s="22"/>
      <c r="BQ1067" s="22"/>
      <c r="BR1067" s="22"/>
      <c r="BS1067" s="22"/>
      <c r="BT1067" s="22"/>
      <c r="BU1067" s="22"/>
      <c r="BV1067" s="22"/>
      <c r="BW1067" s="22"/>
      <c r="BX1067" s="22"/>
      <c r="BY1067" s="22"/>
      <c r="BZ1067" s="22"/>
      <c r="CA1067" s="22"/>
      <c r="CB1067" s="22"/>
      <c r="CC1067" s="22"/>
      <c r="CD1067" s="22"/>
      <c r="CE1067" s="22"/>
      <c r="CF1067" s="22"/>
      <c r="CG1067" s="22"/>
      <c r="CH1067" s="22"/>
      <c r="CI1067" s="22"/>
      <c r="CJ1067" s="22"/>
      <c r="CK1067" s="22"/>
      <c r="CL1067" s="22"/>
      <c r="CM1067" s="22"/>
      <c r="CN1067" s="22"/>
      <c r="CO1067" s="22"/>
      <c r="CP1067" s="22"/>
      <c r="CQ1067" s="22"/>
      <c r="CR1067" s="22"/>
      <c r="CS1067" s="22"/>
      <c r="CT1067" s="22"/>
      <c r="CU1067" s="22"/>
      <c r="CV1067" s="22"/>
      <c r="CW1067" s="22"/>
      <c r="CX1067" s="22"/>
      <c r="CY1067" s="22"/>
      <c r="CZ1067" s="22"/>
      <c r="DA1067" s="22"/>
      <c r="DB1067" s="22"/>
      <c r="DC1067" s="22"/>
      <c r="DD1067" s="22"/>
      <c r="DE1067" s="22"/>
      <c r="DF1067" s="22"/>
      <c r="DG1067" s="22"/>
      <c r="DH1067" s="22"/>
      <c r="DI1067" s="22"/>
      <c r="DJ1067" s="22"/>
      <c r="DK1067" s="22"/>
      <c r="DL1067" s="22"/>
      <c r="DM1067" s="22"/>
      <c r="DN1067" s="22"/>
      <c r="DO1067" s="22"/>
      <c r="DP1067" s="22"/>
      <c r="DQ1067" s="22"/>
      <c r="DR1067" s="22"/>
      <c r="DS1067" s="22"/>
      <c r="DT1067" s="22"/>
      <c r="DU1067" s="22"/>
      <c r="DV1067" s="22"/>
      <c r="DW1067" s="22"/>
      <c r="DX1067" s="22"/>
      <c r="DY1067" s="22"/>
      <c r="DZ1067" s="22"/>
      <c r="EA1067" s="22"/>
      <c r="EB1067" s="22"/>
      <c r="EC1067" s="22"/>
      <c r="ED1067" s="22"/>
      <c r="EE1067" s="22"/>
      <c r="EF1067" s="22"/>
      <c r="EG1067" s="22"/>
      <c r="EH1067" s="22"/>
      <c r="EI1067" s="22"/>
      <c r="EJ1067" s="22"/>
      <c r="EK1067" s="22"/>
      <c r="EL1067" s="22"/>
      <c r="EM1067" s="22"/>
      <c r="EN1067" s="22"/>
      <c r="EO1067" s="22"/>
      <c r="EP1067" s="22"/>
      <c r="EQ1067" s="22"/>
      <c r="ER1067" s="22"/>
      <c r="ES1067" s="22"/>
      <c r="ET1067" s="22"/>
      <c r="EU1067" s="22"/>
      <c r="EV1067" s="22"/>
      <c r="EW1067" s="22"/>
      <c r="EX1067" s="22"/>
      <c r="EY1067" s="22"/>
      <c r="EZ1067" s="22"/>
      <c r="FA1067" s="22"/>
      <c r="FB1067" s="22"/>
      <c r="FC1067" s="22"/>
      <c r="FD1067" s="22"/>
      <c r="FE1067" s="22"/>
      <c r="FF1067" s="22"/>
      <c r="FG1067" s="126"/>
      <c r="FM1067" s="99"/>
    </row>
    <row r="1068" spans="2:169" s="12" customFormat="1">
      <c r="B1068" s="22"/>
      <c r="E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22"/>
      <c r="AF1068" s="22"/>
      <c r="AG1068" s="22"/>
      <c r="AH1068" s="22"/>
      <c r="AI1068" s="22"/>
      <c r="AJ1068" s="22"/>
      <c r="AK1068" s="22"/>
      <c r="AL1068" s="22"/>
      <c r="AM1068" s="22"/>
      <c r="AN1068" s="22"/>
      <c r="AO1068" s="22"/>
      <c r="AP1068" s="22"/>
      <c r="AQ1068" s="22"/>
      <c r="AR1068" s="22"/>
      <c r="AS1068" s="22"/>
      <c r="AT1068" s="22"/>
      <c r="AU1068" s="22"/>
      <c r="AV1068" s="22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  <c r="BH1068" s="22"/>
      <c r="BI1068" s="22"/>
      <c r="BJ1068" s="22"/>
      <c r="BK1068" s="22"/>
      <c r="BL1068" s="22"/>
      <c r="BM1068" s="22"/>
      <c r="BN1068" s="22"/>
      <c r="BO1068" s="22"/>
      <c r="BP1068" s="22"/>
      <c r="BQ1068" s="22"/>
      <c r="BR1068" s="22"/>
      <c r="BS1068" s="22"/>
      <c r="BT1068" s="22"/>
      <c r="BU1068" s="22"/>
      <c r="BV1068" s="22"/>
      <c r="BW1068" s="22"/>
      <c r="BX1068" s="22"/>
      <c r="BY1068" s="22"/>
      <c r="BZ1068" s="22"/>
      <c r="CA1068" s="22"/>
      <c r="CB1068" s="22"/>
      <c r="CC1068" s="22"/>
      <c r="CD1068" s="22"/>
      <c r="CE1068" s="22"/>
      <c r="CF1068" s="22"/>
      <c r="CG1068" s="22"/>
      <c r="CH1068" s="22"/>
      <c r="CI1068" s="22"/>
      <c r="CJ1068" s="22"/>
      <c r="CK1068" s="22"/>
      <c r="CL1068" s="22"/>
      <c r="CM1068" s="22"/>
      <c r="CN1068" s="22"/>
      <c r="CO1068" s="22"/>
      <c r="CP1068" s="22"/>
      <c r="CQ1068" s="22"/>
      <c r="CR1068" s="22"/>
      <c r="CS1068" s="22"/>
      <c r="CT1068" s="22"/>
      <c r="CU1068" s="22"/>
      <c r="CV1068" s="22"/>
      <c r="CW1068" s="22"/>
      <c r="CX1068" s="22"/>
      <c r="CY1068" s="22"/>
      <c r="CZ1068" s="22"/>
      <c r="DA1068" s="22"/>
      <c r="DB1068" s="22"/>
      <c r="DC1068" s="22"/>
      <c r="DD1068" s="22"/>
      <c r="DE1068" s="22"/>
      <c r="DF1068" s="22"/>
      <c r="DG1068" s="22"/>
      <c r="DH1068" s="22"/>
      <c r="DI1068" s="22"/>
      <c r="DJ1068" s="22"/>
      <c r="DK1068" s="22"/>
      <c r="DL1068" s="22"/>
      <c r="DM1068" s="22"/>
      <c r="DN1068" s="22"/>
      <c r="DO1068" s="22"/>
      <c r="DP1068" s="22"/>
      <c r="DQ1068" s="22"/>
      <c r="DR1068" s="22"/>
      <c r="DS1068" s="22"/>
      <c r="DT1068" s="22"/>
      <c r="DU1068" s="22"/>
      <c r="DV1068" s="22"/>
      <c r="DW1068" s="22"/>
      <c r="DX1068" s="22"/>
      <c r="DY1068" s="22"/>
      <c r="DZ1068" s="22"/>
      <c r="EA1068" s="22"/>
      <c r="EB1068" s="22"/>
      <c r="EC1068" s="22"/>
      <c r="ED1068" s="22"/>
      <c r="EE1068" s="22"/>
      <c r="EF1068" s="22"/>
      <c r="EG1068" s="22"/>
      <c r="EH1068" s="22"/>
      <c r="EI1068" s="22"/>
      <c r="EJ1068" s="22"/>
      <c r="EK1068" s="22"/>
      <c r="EL1068" s="22"/>
      <c r="EM1068" s="22"/>
      <c r="EN1068" s="22"/>
      <c r="EO1068" s="22"/>
      <c r="EP1068" s="22"/>
      <c r="EQ1068" s="22"/>
      <c r="ER1068" s="22"/>
      <c r="ES1068" s="22"/>
      <c r="ET1068" s="22"/>
      <c r="EU1068" s="22"/>
      <c r="EV1068" s="22"/>
      <c r="EW1068" s="22"/>
      <c r="EX1068" s="22"/>
      <c r="EY1068" s="22"/>
      <c r="EZ1068" s="22"/>
      <c r="FA1068" s="22"/>
      <c r="FB1068" s="22"/>
      <c r="FC1068" s="22"/>
      <c r="FD1068" s="22"/>
      <c r="FE1068" s="22"/>
      <c r="FF1068" s="22"/>
      <c r="FG1068" s="126"/>
      <c r="FM1068" s="99"/>
    </row>
    <row r="1069" spans="2:169" s="12" customFormat="1">
      <c r="B1069" s="22"/>
      <c r="E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22"/>
      <c r="AF1069" s="22"/>
      <c r="AG1069" s="22"/>
      <c r="AH1069" s="22"/>
      <c r="AI1069" s="22"/>
      <c r="AJ1069" s="22"/>
      <c r="AK1069" s="22"/>
      <c r="AL1069" s="22"/>
      <c r="AM1069" s="22"/>
      <c r="AN1069" s="22"/>
      <c r="AO1069" s="22"/>
      <c r="AP1069" s="22"/>
      <c r="AQ1069" s="22"/>
      <c r="AR1069" s="22"/>
      <c r="AS1069" s="22"/>
      <c r="AT1069" s="22"/>
      <c r="AU1069" s="22"/>
      <c r="AV1069" s="22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  <c r="BH1069" s="22"/>
      <c r="BI1069" s="22"/>
      <c r="BJ1069" s="22"/>
      <c r="BK1069" s="22"/>
      <c r="BL1069" s="22"/>
      <c r="BM1069" s="22"/>
      <c r="BN1069" s="22"/>
      <c r="BO1069" s="22"/>
      <c r="BP1069" s="22"/>
      <c r="BQ1069" s="22"/>
      <c r="BR1069" s="22"/>
      <c r="BS1069" s="22"/>
      <c r="BT1069" s="22"/>
      <c r="BU1069" s="22"/>
      <c r="BV1069" s="22"/>
      <c r="BW1069" s="22"/>
      <c r="BX1069" s="22"/>
      <c r="BY1069" s="22"/>
      <c r="BZ1069" s="22"/>
      <c r="CA1069" s="22"/>
      <c r="CB1069" s="22"/>
      <c r="CC1069" s="22"/>
      <c r="CD1069" s="22"/>
      <c r="CE1069" s="22"/>
      <c r="CF1069" s="22"/>
      <c r="CG1069" s="22"/>
      <c r="CH1069" s="22"/>
      <c r="CI1069" s="22"/>
      <c r="CJ1069" s="22"/>
      <c r="CK1069" s="22"/>
      <c r="CL1069" s="22"/>
      <c r="CM1069" s="22"/>
      <c r="CN1069" s="22"/>
      <c r="CO1069" s="22"/>
      <c r="CP1069" s="22"/>
      <c r="CQ1069" s="22"/>
      <c r="CR1069" s="22"/>
      <c r="CS1069" s="22"/>
      <c r="CT1069" s="22"/>
      <c r="CU1069" s="22"/>
      <c r="CV1069" s="22"/>
      <c r="CW1069" s="22"/>
      <c r="CX1069" s="22"/>
      <c r="CY1069" s="22"/>
      <c r="CZ1069" s="22"/>
      <c r="DA1069" s="22"/>
      <c r="DB1069" s="22"/>
      <c r="DC1069" s="22"/>
      <c r="DD1069" s="22"/>
      <c r="DE1069" s="22"/>
      <c r="DF1069" s="22"/>
      <c r="DG1069" s="22"/>
      <c r="DH1069" s="22"/>
      <c r="DI1069" s="22"/>
      <c r="DJ1069" s="22"/>
      <c r="DK1069" s="22"/>
      <c r="DL1069" s="22"/>
      <c r="DM1069" s="22"/>
      <c r="DN1069" s="22"/>
      <c r="DO1069" s="22"/>
      <c r="DP1069" s="22"/>
      <c r="DQ1069" s="22"/>
      <c r="DR1069" s="22"/>
      <c r="DS1069" s="22"/>
      <c r="DT1069" s="22"/>
      <c r="DU1069" s="22"/>
      <c r="DV1069" s="22"/>
      <c r="DW1069" s="22"/>
      <c r="DX1069" s="22"/>
      <c r="DY1069" s="22"/>
      <c r="DZ1069" s="22"/>
      <c r="EA1069" s="22"/>
      <c r="EB1069" s="22"/>
      <c r="EC1069" s="22"/>
      <c r="ED1069" s="22"/>
      <c r="EE1069" s="22"/>
      <c r="EF1069" s="22"/>
      <c r="EG1069" s="22"/>
      <c r="EH1069" s="22"/>
      <c r="EI1069" s="22"/>
      <c r="EJ1069" s="22"/>
      <c r="EK1069" s="22"/>
      <c r="EL1069" s="22"/>
      <c r="EM1069" s="22"/>
      <c r="EN1069" s="22"/>
      <c r="EO1069" s="22"/>
      <c r="EP1069" s="22"/>
      <c r="EQ1069" s="22"/>
      <c r="ER1069" s="22"/>
      <c r="ES1069" s="22"/>
      <c r="ET1069" s="22"/>
      <c r="EU1069" s="22"/>
      <c r="EV1069" s="22"/>
      <c r="EW1069" s="22"/>
      <c r="EX1069" s="22"/>
      <c r="EY1069" s="22"/>
      <c r="EZ1069" s="22"/>
      <c r="FA1069" s="22"/>
      <c r="FB1069" s="22"/>
      <c r="FC1069" s="22"/>
      <c r="FD1069" s="22"/>
      <c r="FE1069" s="22"/>
      <c r="FF1069" s="22"/>
      <c r="FG1069" s="126"/>
      <c r="FM1069" s="99"/>
    </row>
    <row r="1070" spans="2:169" s="12" customFormat="1">
      <c r="B1070" s="22"/>
      <c r="E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22"/>
      <c r="AF1070" s="22"/>
      <c r="AG1070" s="22"/>
      <c r="AH1070" s="22"/>
      <c r="AI1070" s="22"/>
      <c r="AJ1070" s="22"/>
      <c r="AK1070" s="22"/>
      <c r="AL1070" s="22"/>
      <c r="AM1070" s="22"/>
      <c r="AN1070" s="22"/>
      <c r="AO1070" s="22"/>
      <c r="AP1070" s="22"/>
      <c r="AQ1070" s="22"/>
      <c r="AR1070" s="22"/>
      <c r="AS1070" s="22"/>
      <c r="AT1070" s="22"/>
      <c r="AU1070" s="22"/>
      <c r="AV1070" s="22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  <c r="BH1070" s="22"/>
      <c r="BI1070" s="22"/>
      <c r="BJ1070" s="22"/>
      <c r="BK1070" s="22"/>
      <c r="BL1070" s="22"/>
      <c r="BM1070" s="22"/>
      <c r="BN1070" s="22"/>
      <c r="BO1070" s="22"/>
      <c r="BP1070" s="22"/>
      <c r="BQ1070" s="22"/>
      <c r="BR1070" s="22"/>
      <c r="BS1070" s="22"/>
      <c r="BT1070" s="22"/>
      <c r="BU1070" s="22"/>
      <c r="BV1070" s="22"/>
      <c r="BW1070" s="22"/>
      <c r="BX1070" s="22"/>
      <c r="BY1070" s="22"/>
      <c r="BZ1070" s="22"/>
      <c r="CA1070" s="22"/>
      <c r="CB1070" s="22"/>
      <c r="CC1070" s="22"/>
      <c r="CD1070" s="22"/>
      <c r="CE1070" s="22"/>
      <c r="CF1070" s="22"/>
      <c r="CG1070" s="22"/>
      <c r="CH1070" s="22"/>
      <c r="CI1070" s="22"/>
      <c r="CJ1070" s="22"/>
      <c r="CK1070" s="22"/>
      <c r="CL1070" s="22"/>
      <c r="CM1070" s="22"/>
      <c r="CN1070" s="22"/>
      <c r="CO1070" s="22"/>
      <c r="CP1070" s="22"/>
      <c r="CQ1070" s="22"/>
      <c r="CR1070" s="22"/>
      <c r="CS1070" s="22"/>
      <c r="CT1070" s="22"/>
      <c r="CU1070" s="22"/>
      <c r="CV1070" s="22"/>
      <c r="CW1070" s="22"/>
      <c r="CX1070" s="22"/>
      <c r="CY1070" s="22"/>
      <c r="CZ1070" s="22"/>
      <c r="DA1070" s="22"/>
      <c r="DB1070" s="22"/>
      <c r="DC1070" s="22"/>
      <c r="DD1070" s="22"/>
      <c r="DE1070" s="22"/>
      <c r="DF1070" s="22"/>
      <c r="DG1070" s="22"/>
      <c r="DH1070" s="22"/>
      <c r="DI1070" s="22"/>
      <c r="DJ1070" s="22"/>
      <c r="DK1070" s="22"/>
      <c r="DL1070" s="22"/>
      <c r="DM1070" s="22"/>
      <c r="DN1070" s="22"/>
      <c r="DO1070" s="22"/>
      <c r="DP1070" s="22"/>
      <c r="DQ1070" s="22"/>
      <c r="DR1070" s="22"/>
      <c r="DS1070" s="22"/>
      <c r="DT1070" s="22"/>
      <c r="DU1070" s="22"/>
      <c r="DV1070" s="22"/>
      <c r="DW1070" s="22"/>
      <c r="DX1070" s="22"/>
      <c r="DY1070" s="22"/>
      <c r="DZ1070" s="22"/>
      <c r="EA1070" s="22"/>
      <c r="EB1070" s="22"/>
      <c r="EC1070" s="22"/>
      <c r="ED1070" s="22"/>
      <c r="EE1070" s="22"/>
      <c r="EF1070" s="22"/>
      <c r="EG1070" s="22"/>
      <c r="EH1070" s="22"/>
      <c r="EI1070" s="22"/>
      <c r="EJ1070" s="22"/>
      <c r="EK1070" s="22"/>
      <c r="EL1070" s="22"/>
      <c r="EM1070" s="22"/>
      <c r="EN1070" s="22"/>
      <c r="EO1070" s="22"/>
      <c r="EP1070" s="22"/>
      <c r="EQ1070" s="22"/>
      <c r="ER1070" s="22"/>
      <c r="ES1070" s="22"/>
      <c r="ET1070" s="22"/>
      <c r="EU1070" s="22"/>
      <c r="EV1070" s="22"/>
      <c r="EW1070" s="22"/>
      <c r="EX1070" s="22"/>
      <c r="EY1070" s="22"/>
      <c r="EZ1070" s="22"/>
      <c r="FA1070" s="22"/>
      <c r="FB1070" s="22"/>
      <c r="FC1070" s="22"/>
      <c r="FD1070" s="22"/>
      <c r="FE1070" s="22"/>
      <c r="FF1070" s="22"/>
      <c r="FG1070" s="126"/>
      <c r="FM1070" s="99"/>
    </row>
    <row r="1071" spans="2:169" s="12" customFormat="1">
      <c r="B1071" s="22"/>
      <c r="E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  <c r="AE1071" s="22"/>
      <c r="AF1071" s="22"/>
      <c r="AG1071" s="22"/>
      <c r="AH1071" s="22"/>
      <c r="AI1071" s="22"/>
      <c r="AJ1071" s="22"/>
      <c r="AK1071" s="22"/>
      <c r="AL1071" s="22"/>
      <c r="AM1071" s="22"/>
      <c r="AN1071" s="22"/>
      <c r="AO1071" s="22"/>
      <c r="AP1071" s="22"/>
      <c r="AQ1071" s="22"/>
      <c r="AR1071" s="22"/>
      <c r="AS1071" s="22"/>
      <c r="AT1071" s="22"/>
      <c r="AU1071" s="22"/>
      <c r="AV1071" s="22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  <c r="BH1071" s="22"/>
      <c r="BI1071" s="22"/>
      <c r="BJ1071" s="22"/>
      <c r="BK1071" s="22"/>
      <c r="BL1071" s="22"/>
      <c r="BM1071" s="22"/>
      <c r="BN1071" s="22"/>
      <c r="BO1071" s="22"/>
      <c r="BP1071" s="22"/>
      <c r="BQ1071" s="22"/>
      <c r="BR1071" s="22"/>
      <c r="BS1071" s="22"/>
      <c r="BT1071" s="22"/>
      <c r="BU1071" s="22"/>
      <c r="BV1071" s="22"/>
      <c r="BW1071" s="22"/>
      <c r="BX1071" s="22"/>
      <c r="BY1071" s="22"/>
      <c r="BZ1071" s="22"/>
      <c r="CA1071" s="22"/>
      <c r="CB1071" s="22"/>
      <c r="CC1071" s="22"/>
      <c r="CD1071" s="22"/>
      <c r="CE1071" s="22"/>
      <c r="CF1071" s="22"/>
      <c r="CG1071" s="22"/>
      <c r="CH1071" s="22"/>
      <c r="CI1071" s="22"/>
      <c r="CJ1071" s="22"/>
      <c r="CK1071" s="22"/>
      <c r="CL1071" s="22"/>
      <c r="CM1071" s="22"/>
      <c r="CN1071" s="22"/>
      <c r="CO1071" s="22"/>
      <c r="CP1071" s="22"/>
      <c r="CQ1071" s="22"/>
      <c r="CR1071" s="22"/>
      <c r="CS1071" s="22"/>
      <c r="CT1071" s="22"/>
      <c r="CU1071" s="22"/>
      <c r="CV1071" s="22"/>
      <c r="CW1071" s="22"/>
      <c r="CX1071" s="22"/>
      <c r="CY1071" s="22"/>
      <c r="CZ1071" s="22"/>
      <c r="DA1071" s="22"/>
      <c r="DB1071" s="22"/>
      <c r="DC1071" s="22"/>
      <c r="DD1071" s="22"/>
      <c r="DE1071" s="22"/>
      <c r="DF1071" s="22"/>
      <c r="DG1071" s="22"/>
      <c r="DH1071" s="22"/>
      <c r="DI1071" s="22"/>
      <c r="DJ1071" s="22"/>
      <c r="DK1071" s="22"/>
      <c r="DL1071" s="22"/>
      <c r="DM1071" s="22"/>
      <c r="DN1071" s="22"/>
      <c r="DO1071" s="22"/>
      <c r="DP1071" s="22"/>
      <c r="DQ1071" s="22"/>
      <c r="DR1071" s="22"/>
      <c r="DS1071" s="22"/>
      <c r="DT1071" s="22"/>
      <c r="DU1071" s="22"/>
      <c r="DV1071" s="22"/>
      <c r="DW1071" s="22"/>
      <c r="DX1071" s="22"/>
      <c r="DY1071" s="22"/>
      <c r="DZ1071" s="22"/>
      <c r="EA1071" s="22"/>
      <c r="EB1071" s="22"/>
      <c r="EC1071" s="22"/>
      <c r="ED1071" s="22"/>
      <c r="EE1071" s="22"/>
      <c r="EF1071" s="22"/>
      <c r="EG1071" s="22"/>
      <c r="EH1071" s="22"/>
      <c r="EI1071" s="22"/>
      <c r="EJ1071" s="22"/>
      <c r="EK1071" s="22"/>
      <c r="EL1071" s="22"/>
      <c r="EM1071" s="22"/>
      <c r="EN1071" s="22"/>
      <c r="EO1071" s="22"/>
      <c r="EP1071" s="22"/>
      <c r="EQ1071" s="22"/>
      <c r="ER1071" s="22"/>
      <c r="ES1071" s="22"/>
      <c r="ET1071" s="22"/>
      <c r="EU1071" s="22"/>
      <c r="EV1071" s="22"/>
      <c r="EW1071" s="22"/>
      <c r="EX1071" s="22"/>
      <c r="EY1071" s="22"/>
      <c r="EZ1071" s="22"/>
      <c r="FA1071" s="22"/>
      <c r="FB1071" s="22"/>
      <c r="FC1071" s="22"/>
      <c r="FD1071" s="22"/>
      <c r="FE1071" s="22"/>
      <c r="FF1071" s="22"/>
      <c r="FG1071" s="126"/>
      <c r="FM1071" s="99"/>
    </row>
    <row r="1072" spans="2:169" s="12" customFormat="1">
      <c r="B1072" s="22"/>
      <c r="E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22"/>
      <c r="AF1072" s="22"/>
      <c r="AG1072" s="22"/>
      <c r="AH1072" s="22"/>
      <c r="AI1072" s="22"/>
      <c r="AJ1072" s="22"/>
      <c r="AK1072" s="22"/>
      <c r="AL1072" s="22"/>
      <c r="AM1072" s="22"/>
      <c r="AN1072" s="22"/>
      <c r="AO1072" s="22"/>
      <c r="AP1072" s="22"/>
      <c r="AQ1072" s="22"/>
      <c r="AR1072" s="22"/>
      <c r="AS1072" s="22"/>
      <c r="AT1072" s="22"/>
      <c r="AU1072" s="22"/>
      <c r="AV1072" s="22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  <c r="BH1072" s="22"/>
      <c r="BI1072" s="22"/>
      <c r="BJ1072" s="22"/>
      <c r="BK1072" s="22"/>
      <c r="BL1072" s="22"/>
      <c r="BM1072" s="22"/>
      <c r="BN1072" s="22"/>
      <c r="BO1072" s="22"/>
      <c r="BP1072" s="22"/>
      <c r="BQ1072" s="22"/>
      <c r="BR1072" s="22"/>
      <c r="BS1072" s="22"/>
      <c r="BT1072" s="22"/>
      <c r="BU1072" s="22"/>
      <c r="BV1072" s="22"/>
      <c r="BW1072" s="22"/>
      <c r="BX1072" s="22"/>
      <c r="BY1072" s="22"/>
      <c r="BZ1072" s="22"/>
      <c r="CA1072" s="22"/>
      <c r="CB1072" s="22"/>
      <c r="CC1072" s="22"/>
      <c r="CD1072" s="22"/>
      <c r="CE1072" s="22"/>
      <c r="CF1072" s="22"/>
      <c r="CG1072" s="22"/>
      <c r="CH1072" s="22"/>
      <c r="CI1072" s="22"/>
      <c r="CJ1072" s="22"/>
      <c r="CK1072" s="22"/>
      <c r="CL1072" s="22"/>
      <c r="CM1072" s="22"/>
      <c r="CN1072" s="22"/>
      <c r="CO1072" s="22"/>
      <c r="CP1072" s="22"/>
      <c r="CQ1072" s="22"/>
      <c r="CR1072" s="22"/>
      <c r="CS1072" s="22"/>
      <c r="CT1072" s="22"/>
      <c r="CU1072" s="22"/>
      <c r="CV1072" s="22"/>
      <c r="CW1072" s="22"/>
      <c r="CX1072" s="22"/>
      <c r="CY1072" s="22"/>
      <c r="CZ1072" s="22"/>
      <c r="DA1072" s="22"/>
      <c r="DB1072" s="22"/>
      <c r="DC1072" s="22"/>
      <c r="DD1072" s="22"/>
      <c r="DE1072" s="22"/>
      <c r="DF1072" s="22"/>
      <c r="DG1072" s="22"/>
      <c r="DH1072" s="22"/>
      <c r="DI1072" s="22"/>
      <c r="DJ1072" s="22"/>
      <c r="DK1072" s="22"/>
      <c r="DL1072" s="22"/>
      <c r="DM1072" s="22"/>
      <c r="DN1072" s="22"/>
      <c r="DO1072" s="22"/>
      <c r="DP1072" s="22"/>
      <c r="DQ1072" s="22"/>
      <c r="DR1072" s="22"/>
      <c r="DS1072" s="22"/>
      <c r="DT1072" s="22"/>
      <c r="DU1072" s="22"/>
      <c r="DV1072" s="22"/>
      <c r="DW1072" s="22"/>
      <c r="DX1072" s="22"/>
      <c r="DY1072" s="22"/>
      <c r="DZ1072" s="22"/>
      <c r="EA1072" s="22"/>
      <c r="EB1072" s="22"/>
      <c r="EC1072" s="22"/>
      <c r="ED1072" s="22"/>
      <c r="EE1072" s="22"/>
      <c r="EF1072" s="22"/>
      <c r="EG1072" s="22"/>
      <c r="EH1072" s="22"/>
      <c r="EI1072" s="22"/>
      <c r="EJ1072" s="22"/>
      <c r="EK1072" s="22"/>
      <c r="EL1072" s="22"/>
      <c r="EM1072" s="22"/>
      <c r="EN1072" s="22"/>
      <c r="EO1072" s="22"/>
      <c r="EP1072" s="22"/>
      <c r="EQ1072" s="22"/>
      <c r="ER1072" s="22"/>
      <c r="ES1072" s="22"/>
      <c r="ET1072" s="22"/>
      <c r="EU1072" s="22"/>
      <c r="EV1072" s="22"/>
      <c r="EW1072" s="22"/>
      <c r="EX1072" s="22"/>
      <c r="EY1072" s="22"/>
      <c r="EZ1072" s="22"/>
      <c r="FA1072" s="22"/>
      <c r="FB1072" s="22"/>
      <c r="FC1072" s="22"/>
      <c r="FD1072" s="22"/>
      <c r="FE1072" s="22"/>
      <c r="FF1072" s="22"/>
      <c r="FG1072" s="126"/>
      <c r="FM1072" s="99"/>
    </row>
    <row r="1073" spans="2:169" s="12" customFormat="1">
      <c r="B1073" s="22"/>
      <c r="E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  <c r="AE1073" s="22"/>
      <c r="AF1073" s="22"/>
      <c r="AG1073" s="22"/>
      <c r="AH1073" s="22"/>
      <c r="AI1073" s="22"/>
      <c r="AJ1073" s="22"/>
      <c r="AK1073" s="22"/>
      <c r="AL1073" s="22"/>
      <c r="AM1073" s="22"/>
      <c r="AN1073" s="22"/>
      <c r="AO1073" s="22"/>
      <c r="AP1073" s="22"/>
      <c r="AQ1073" s="22"/>
      <c r="AR1073" s="22"/>
      <c r="AS1073" s="22"/>
      <c r="AT1073" s="22"/>
      <c r="AU1073" s="22"/>
      <c r="AV1073" s="22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  <c r="BH1073" s="22"/>
      <c r="BI1073" s="22"/>
      <c r="BJ1073" s="22"/>
      <c r="BK1073" s="22"/>
      <c r="BL1073" s="22"/>
      <c r="BM1073" s="22"/>
      <c r="BN1073" s="22"/>
      <c r="BO1073" s="22"/>
      <c r="BP1073" s="22"/>
      <c r="BQ1073" s="22"/>
      <c r="BR1073" s="22"/>
      <c r="BS1073" s="22"/>
      <c r="BT1073" s="22"/>
      <c r="BU1073" s="22"/>
      <c r="BV1073" s="22"/>
      <c r="BW1073" s="22"/>
      <c r="BX1073" s="22"/>
      <c r="BY1073" s="22"/>
      <c r="BZ1073" s="22"/>
      <c r="CA1073" s="22"/>
      <c r="CB1073" s="22"/>
      <c r="CC1073" s="22"/>
      <c r="CD1073" s="22"/>
      <c r="CE1073" s="22"/>
      <c r="CF1073" s="22"/>
      <c r="CG1073" s="22"/>
      <c r="CH1073" s="22"/>
      <c r="CI1073" s="22"/>
      <c r="CJ1073" s="22"/>
      <c r="CK1073" s="22"/>
      <c r="CL1073" s="22"/>
      <c r="CM1073" s="22"/>
      <c r="CN1073" s="22"/>
      <c r="CO1073" s="22"/>
      <c r="CP1073" s="22"/>
      <c r="CQ1073" s="22"/>
      <c r="CR1073" s="22"/>
      <c r="CS1073" s="22"/>
      <c r="CT1073" s="22"/>
      <c r="CU1073" s="22"/>
      <c r="CV1073" s="22"/>
      <c r="CW1073" s="22"/>
      <c r="CX1073" s="22"/>
      <c r="CY1073" s="22"/>
      <c r="CZ1073" s="22"/>
      <c r="DA1073" s="22"/>
      <c r="DB1073" s="22"/>
      <c r="DC1073" s="22"/>
      <c r="DD1073" s="22"/>
      <c r="DE1073" s="22"/>
      <c r="DF1073" s="22"/>
      <c r="DG1073" s="22"/>
      <c r="DH1073" s="22"/>
      <c r="DI1073" s="22"/>
      <c r="DJ1073" s="22"/>
      <c r="DK1073" s="22"/>
      <c r="DL1073" s="22"/>
      <c r="DM1073" s="22"/>
      <c r="DN1073" s="22"/>
      <c r="DO1073" s="22"/>
      <c r="DP1073" s="22"/>
      <c r="DQ1073" s="22"/>
      <c r="DR1073" s="22"/>
      <c r="DS1073" s="22"/>
      <c r="DT1073" s="22"/>
      <c r="DU1073" s="22"/>
      <c r="DV1073" s="22"/>
      <c r="DW1073" s="22"/>
      <c r="DX1073" s="22"/>
      <c r="DY1073" s="22"/>
      <c r="DZ1073" s="22"/>
      <c r="EA1073" s="22"/>
      <c r="EB1073" s="22"/>
      <c r="EC1073" s="22"/>
      <c r="ED1073" s="22"/>
      <c r="EE1073" s="22"/>
      <c r="EF1073" s="22"/>
      <c r="EG1073" s="22"/>
      <c r="EH1073" s="22"/>
      <c r="EI1073" s="22"/>
      <c r="EJ1073" s="22"/>
      <c r="EK1073" s="22"/>
      <c r="EL1073" s="22"/>
      <c r="EM1073" s="22"/>
      <c r="EN1073" s="22"/>
      <c r="EO1073" s="22"/>
      <c r="EP1073" s="22"/>
      <c r="EQ1073" s="22"/>
      <c r="ER1073" s="22"/>
      <c r="ES1073" s="22"/>
      <c r="ET1073" s="22"/>
      <c r="EU1073" s="22"/>
      <c r="EV1073" s="22"/>
      <c r="EW1073" s="22"/>
      <c r="EX1073" s="22"/>
      <c r="EY1073" s="22"/>
      <c r="EZ1073" s="22"/>
      <c r="FA1073" s="22"/>
      <c r="FB1073" s="22"/>
      <c r="FC1073" s="22"/>
      <c r="FD1073" s="22"/>
      <c r="FE1073" s="22"/>
      <c r="FF1073" s="22"/>
      <c r="FG1073" s="126"/>
      <c r="FM1073" s="99"/>
    </row>
    <row r="1074" spans="2:169" s="12" customFormat="1">
      <c r="B1074" s="22"/>
      <c r="E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22"/>
      <c r="AF1074" s="22"/>
      <c r="AG1074" s="22"/>
      <c r="AH1074" s="22"/>
      <c r="AI1074" s="22"/>
      <c r="AJ1074" s="22"/>
      <c r="AK1074" s="22"/>
      <c r="AL1074" s="22"/>
      <c r="AM1074" s="22"/>
      <c r="AN1074" s="22"/>
      <c r="AO1074" s="22"/>
      <c r="AP1074" s="22"/>
      <c r="AQ1074" s="22"/>
      <c r="AR1074" s="22"/>
      <c r="AS1074" s="22"/>
      <c r="AT1074" s="22"/>
      <c r="AU1074" s="22"/>
      <c r="AV1074" s="22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  <c r="BH1074" s="22"/>
      <c r="BI1074" s="22"/>
      <c r="BJ1074" s="22"/>
      <c r="BK1074" s="22"/>
      <c r="BL1074" s="22"/>
      <c r="BM1074" s="22"/>
      <c r="BN1074" s="22"/>
      <c r="BO1074" s="22"/>
      <c r="BP1074" s="22"/>
      <c r="BQ1074" s="22"/>
      <c r="BR1074" s="22"/>
      <c r="BS1074" s="22"/>
      <c r="BT1074" s="22"/>
      <c r="BU1074" s="22"/>
      <c r="BV1074" s="22"/>
      <c r="BW1074" s="22"/>
      <c r="BX1074" s="22"/>
      <c r="BY1074" s="22"/>
      <c r="BZ1074" s="22"/>
      <c r="CA1074" s="22"/>
      <c r="CB1074" s="22"/>
      <c r="CC1074" s="22"/>
      <c r="CD1074" s="22"/>
      <c r="CE1074" s="22"/>
      <c r="CF1074" s="22"/>
      <c r="CG1074" s="22"/>
      <c r="CH1074" s="22"/>
      <c r="CI1074" s="22"/>
      <c r="CJ1074" s="22"/>
      <c r="CK1074" s="22"/>
      <c r="CL1074" s="22"/>
      <c r="CM1074" s="22"/>
      <c r="CN1074" s="22"/>
      <c r="CO1074" s="22"/>
      <c r="CP1074" s="22"/>
      <c r="CQ1074" s="22"/>
      <c r="CR1074" s="22"/>
      <c r="CS1074" s="22"/>
      <c r="CT1074" s="22"/>
      <c r="CU1074" s="22"/>
      <c r="CV1074" s="22"/>
      <c r="CW1074" s="22"/>
      <c r="CX1074" s="22"/>
      <c r="CY1074" s="22"/>
      <c r="CZ1074" s="22"/>
      <c r="DA1074" s="22"/>
      <c r="DB1074" s="22"/>
      <c r="DC1074" s="22"/>
      <c r="DD1074" s="22"/>
      <c r="DE1074" s="22"/>
      <c r="DF1074" s="22"/>
      <c r="DG1074" s="22"/>
      <c r="DH1074" s="22"/>
      <c r="DI1074" s="22"/>
      <c r="DJ1074" s="22"/>
      <c r="DK1074" s="22"/>
      <c r="DL1074" s="22"/>
      <c r="DM1074" s="22"/>
      <c r="DN1074" s="22"/>
      <c r="DO1074" s="22"/>
      <c r="DP1074" s="22"/>
      <c r="DQ1074" s="22"/>
      <c r="DR1074" s="22"/>
      <c r="DS1074" s="22"/>
      <c r="DT1074" s="22"/>
      <c r="DU1074" s="22"/>
      <c r="DV1074" s="22"/>
      <c r="DW1074" s="22"/>
      <c r="DX1074" s="22"/>
      <c r="DY1074" s="22"/>
      <c r="DZ1074" s="22"/>
      <c r="EA1074" s="22"/>
      <c r="EB1074" s="22"/>
      <c r="EC1074" s="22"/>
      <c r="ED1074" s="22"/>
      <c r="EE1074" s="22"/>
      <c r="EF1074" s="22"/>
      <c r="EG1074" s="22"/>
      <c r="EH1074" s="22"/>
      <c r="EI1074" s="22"/>
      <c r="EJ1074" s="22"/>
      <c r="EK1074" s="22"/>
      <c r="EL1074" s="22"/>
      <c r="EM1074" s="22"/>
      <c r="EN1074" s="22"/>
      <c r="EO1074" s="22"/>
      <c r="EP1074" s="22"/>
      <c r="EQ1074" s="22"/>
      <c r="ER1074" s="22"/>
      <c r="ES1074" s="22"/>
      <c r="ET1074" s="22"/>
      <c r="EU1074" s="22"/>
      <c r="EV1074" s="22"/>
      <c r="EW1074" s="22"/>
      <c r="EX1074" s="22"/>
      <c r="EY1074" s="22"/>
      <c r="EZ1074" s="22"/>
      <c r="FA1074" s="22"/>
      <c r="FB1074" s="22"/>
      <c r="FC1074" s="22"/>
      <c r="FD1074" s="22"/>
      <c r="FE1074" s="22"/>
      <c r="FF1074" s="22"/>
      <c r="FG1074" s="126"/>
      <c r="FM1074" s="99"/>
    </row>
    <row r="1075" spans="2:169" s="12" customFormat="1">
      <c r="B1075" s="22"/>
      <c r="E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22"/>
      <c r="AF1075" s="22"/>
      <c r="AG1075" s="22"/>
      <c r="AH1075" s="22"/>
      <c r="AI1075" s="22"/>
      <c r="AJ1075" s="22"/>
      <c r="AK1075" s="22"/>
      <c r="AL1075" s="22"/>
      <c r="AM1075" s="22"/>
      <c r="AN1075" s="22"/>
      <c r="AO1075" s="22"/>
      <c r="AP1075" s="22"/>
      <c r="AQ1075" s="22"/>
      <c r="AR1075" s="22"/>
      <c r="AS1075" s="22"/>
      <c r="AT1075" s="22"/>
      <c r="AU1075" s="22"/>
      <c r="AV1075" s="22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  <c r="BH1075" s="22"/>
      <c r="BI1075" s="22"/>
      <c r="BJ1075" s="22"/>
      <c r="BK1075" s="22"/>
      <c r="BL1075" s="22"/>
      <c r="BM1075" s="22"/>
      <c r="BN1075" s="22"/>
      <c r="BO1075" s="22"/>
      <c r="BP1075" s="22"/>
      <c r="BQ1075" s="22"/>
      <c r="BR1075" s="22"/>
      <c r="BS1075" s="22"/>
      <c r="BT1075" s="22"/>
      <c r="BU1075" s="22"/>
      <c r="BV1075" s="22"/>
      <c r="BW1075" s="22"/>
      <c r="BX1075" s="22"/>
      <c r="BY1075" s="22"/>
      <c r="BZ1075" s="22"/>
      <c r="CA1075" s="22"/>
      <c r="CB1075" s="22"/>
      <c r="CC1075" s="22"/>
      <c r="CD1075" s="22"/>
      <c r="CE1075" s="22"/>
      <c r="CF1075" s="22"/>
      <c r="CG1075" s="22"/>
      <c r="CH1075" s="22"/>
      <c r="CI1075" s="22"/>
      <c r="CJ1075" s="22"/>
      <c r="CK1075" s="22"/>
      <c r="CL1075" s="22"/>
      <c r="CM1075" s="22"/>
      <c r="CN1075" s="22"/>
      <c r="CO1075" s="22"/>
      <c r="CP1075" s="22"/>
      <c r="CQ1075" s="22"/>
      <c r="CR1075" s="22"/>
      <c r="CS1075" s="22"/>
      <c r="CT1075" s="22"/>
      <c r="CU1075" s="22"/>
      <c r="CV1075" s="22"/>
      <c r="CW1075" s="22"/>
      <c r="CX1075" s="22"/>
      <c r="CY1075" s="22"/>
      <c r="CZ1075" s="22"/>
      <c r="DA1075" s="22"/>
      <c r="DB1075" s="22"/>
      <c r="DC1075" s="22"/>
      <c r="DD1075" s="22"/>
      <c r="DE1075" s="22"/>
      <c r="DF1075" s="22"/>
      <c r="DG1075" s="22"/>
      <c r="DH1075" s="22"/>
      <c r="DI1075" s="22"/>
      <c r="DJ1075" s="22"/>
      <c r="DK1075" s="22"/>
      <c r="DL1075" s="22"/>
      <c r="DM1075" s="22"/>
      <c r="DN1075" s="22"/>
      <c r="DO1075" s="22"/>
      <c r="DP1075" s="22"/>
      <c r="DQ1075" s="22"/>
      <c r="DR1075" s="22"/>
      <c r="DS1075" s="22"/>
      <c r="DT1075" s="22"/>
      <c r="DU1075" s="22"/>
      <c r="DV1075" s="22"/>
      <c r="DW1075" s="22"/>
      <c r="DX1075" s="22"/>
      <c r="DY1075" s="22"/>
      <c r="DZ1075" s="22"/>
      <c r="EA1075" s="22"/>
      <c r="EB1075" s="22"/>
      <c r="EC1075" s="22"/>
      <c r="ED1075" s="22"/>
      <c r="EE1075" s="22"/>
      <c r="EF1075" s="22"/>
      <c r="EG1075" s="22"/>
      <c r="EH1075" s="22"/>
      <c r="EI1075" s="22"/>
      <c r="EJ1075" s="22"/>
      <c r="EK1075" s="22"/>
      <c r="EL1075" s="22"/>
      <c r="EM1075" s="22"/>
      <c r="EN1075" s="22"/>
      <c r="EO1075" s="22"/>
      <c r="EP1075" s="22"/>
      <c r="EQ1075" s="22"/>
      <c r="ER1075" s="22"/>
      <c r="ES1075" s="22"/>
      <c r="ET1075" s="22"/>
      <c r="EU1075" s="22"/>
      <c r="EV1075" s="22"/>
      <c r="EW1075" s="22"/>
      <c r="EX1075" s="22"/>
      <c r="EY1075" s="22"/>
      <c r="EZ1075" s="22"/>
      <c r="FA1075" s="22"/>
      <c r="FB1075" s="22"/>
      <c r="FC1075" s="22"/>
      <c r="FD1075" s="22"/>
      <c r="FE1075" s="22"/>
      <c r="FF1075" s="22"/>
      <c r="FG1075" s="126"/>
      <c r="FM1075" s="99"/>
    </row>
    <row r="1076" spans="2:169" s="12" customFormat="1">
      <c r="B1076" s="22"/>
      <c r="E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22"/>
      <c r="AF1076" s="22"/>
      <c r="AG1076" s="22"/>
      <c r="AH1076" s="22"/>
      <c r="AI1076" s="22"/>
      <c r="AJ1076" s="22"/>
      <c r="AK1076" s="22"/>
      <c r="AL1076" s="22"/>
      <c r="AM1076" s="22"/>
      <c r="AN1076" s="22"/>
      <c r="AO1076" s="22"/>
      <c r="AP1076" s="22"/>
      <c r="AQ1076" s="22"/>
      <c r="AR1076" s="22"/>
      <c r="AS1076" s="22"/>
      <c r="AT1076" s="22"/>
      <c r="AU1076" s="22"/>
      <c r="AV1076" s="22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  <c r="BH1076" s="22"/>
      <c r="BI1076" s="22"/>
      <c r="BJ1076" s="22"/>
      <c r="BK1076" s="22"/>
      <c r="BL1076" s="22"/>
      <c r="BM1076" s="22"/>
      <c r="BN1076" s="22"/>
      <c r="BO1076" s="22"/>
      <c r="BP1076" s="22"/>
      <c r="BQ1076" s="22"/>
      <c r="BR1076" s="22"/>
      <c r="BS1076" s="22"/>
      <c r="BT1076" s="22"/>
      <c r="BU1076" s="22"/>
      <c r="BV1076" s="22"/>
      <c r="BW1076" s="22"/>
      <c r="BX1076" s="22"/>
      <c r="BY1076" s="22"/>
      <c r="BZ1076" s="22"/>
      <c r="CA1076" s="22"/>
      <c r="CB1076" s="22"/>
      <c r="CC1076" s="22"/>
      <c r="CD1076" s="22"/>
      <c r="CE1076" s="22"/>
      <c r="CF1076" s="22"/>
      <c r="CG1076" s="22"/>
      <c r="CH1076" s="22"/>
      <c r="CI1076" s="22"/>
      <c r="CJ1076" s="22"/>
      <c r="CK1076" s="22"/>
      <c r="CL1076" s="22"/>
      <c r="CM1076" s="22"/>
      <c r="CN1076" s="22"/>
      <c r="CO1076" s="22"/>
      <c r="CP1076" s="22"/>
      <c r="CQ1076" s="22"/>
      <c r="CR1076" s="22"/>
      <c r="CS1076" s="22"/>
      <c r="CT1076" s="22"/>
      <c r="CU1076" s="22"/>
      <c r="CV1076" s="22"/>
      <c r="CW1076" s="22"/>
      <c r="CX1076" s="22"/>
      <c r="CY1076" s="22"/>
      <c r="CZ1076" s="22"/>
      <c r="DA1076" s="22"/>
      <c r="DB1076" s="22"/>
      <c r="DC1076" s="22"/>
      <c r="DD1076" s="22"/>
      <c r="DE1076" s="22"/>
      <c r="DF1076" s="22"/>
      <c r="DG1076" s="22"/>
      <c r="DH1076" s="22"/>
      <c r="DI1076" s="22"/>
      <c r="DJ1076" s="22"/>
      <c r="DK1076" s="22"/>
      <c r="DL1076" s="22"/>
      <c r="DM1076" s="22"/>
      <c r="DN1076" s="22"/>
      <c r="DO1076" s="22"/>
      <c r="DP1076" s="22"/>
      <c r="DQ1076" s="22"/>
      <c r="DR1076" s="22"/>
      <c r="DS1076" s="22"/>
      <c r="DT1076" s="22"/>
      <c r="DU1076" s="22"/>
      <c r="DV1076" s="22"/>
      <c r="DW1076" s="22"/>
      <c r="DX1076" s="22"/>
      <c r="DY1076" s="22"/>
      <c r="DZ1076" s="22"/>
      <c r="EA1076" s="22"/>
      <c r="EB1076" s="22"/>
      <c r="EC1076" s="22"/>
      <c r="ED1076" s="22"/>
      <c r="EE1076" s="22"/>
      <c r="EF1076" s="22"/>
      <c r="EG1076" s="22"/>
      <c r="EH1076" s="22"/>
      <c r="EI1076" s="22"/>
      <c r="EJ1076" s="22"/>
      <c r="EK1076" s="22"/>
      <c r="EL1076" s="22"/>
      <c r="EM1076" s="22"/>
      <c r="EN1076" s="22"/>
      <c r="EO1076" s="22"/>
      <c r="EP1076" s="22"/>
      <c r="EQ1076" s="22"/>
      <c r="ER1076" s="22"/>
      <c r="ES1076" s="22"/>
      <c r="ET1076" s="22"/>
      <c r="EU1076" s="22"/>
      <c r="EV1076" s="22"/>
      <c r="EW1076" s="22"/>
      <c r="EX1076" s="22"/>
      <c r="EY1076" s="22"/>
      <c r="EZ1076" s="22"/>
      <c r="FA1076" s="22"/>
      <c r="FB1076" s="22"/>
      <c r="FC1076" s="22"/>
      <c r="FD1076" s="22"/>
      <c r="FE1076" s="22"/>
      <c r="FF1076" s="22"/>
      <c r="FG1076" s="126"/>
      <c r="FM1076" s="99"/>
    </row>
    <row r="1077" spans="2:169" s="12" customFormat="1">
      <c r="B1077" s="22"/>
      <c r="E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  <c r="AE1077" s="22"/>
      <c r="AF1077" s="22"/>
      <c r="AG1077" s="22"/>
      <c r="AH1077" s="22"/>
      <c r="AI1077" s="22"/>
      <c r="AJ1077" s="22"/>
      <c r="AK1077" s="22"/>
      <c r="AL1077" s="22"/>
      <c r="AM1077" s="22"/>
      <c r="AN1077" s="22"/>
      <c r="AO1077" s="22"/>
      <c r="AP1077" s="22"/>
      <c r="AQ1077" s="22"/>
      <c r="AR1077" s="22"/>
      <c r="AS1077" s="22"/>
      <c r="AT1077" s="22"/>
      <c r="AU1077" s="22"/>
      <c r="AV1077" s="22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  <c r="BH1077" s="22"/>
      <c r="BI1077" s="22"/>
      <c r="BJ1077" s="22"/>
      <c r="BK1077" s="22"/>
      <c r="BL1077" s="22"/>
      <c r="BM1077" s="22"/>
      <c r="BN1077" s="22"/>
      <c r="BO1077" s="22"/>
      <c r="BP1077" s="22"/>
      <c r="BQ1077" s="22"/>
      <c r="BR1077" s="22"/>
      <c r="BS1077" s="22"/>
      <c r="BT1077" s="22"/>
      <c r="BU1077" s="22"/>
      <c r="BV1077" s="22"/>
      <c r="BW1077" s="22"/>
      <c r="BX1077" s="22"/>
      <c r="BY1077" s="22"/>
      <c r="BZ1077" s="22"/>
      <c r="CA1077" s="22"/>
      <c r="CB1077" s="22"/>
      <c r="CC1077" s="22"/>
      <c r="CD1077" s="22"/>
      <c r="CE1077" s="22"/>
      <c r="CF1077" s="22"/>
      <c r="CG1077" s="22"/>
      <c r="CH1077" s="22"/>
      <c r="CI1077" s="22"/>
      <c r="CJ1077" s="22"/>
      <c r="CK1077" s="22"/>
      <c r="CL1077" s="22"/>
      <c r="CM1077" s="22"/>
      <c r="CN1077" s="22"/>
      <c r="CO1077" s="22"/>
      <c r="CP1077" s="22"/>
      <c r="CQ1077" s="22"/>
      <c r="CR1077" s="22"/>
      <c r="CS1077" s="22"/>
      <c r="CT1077" s="22"/>
      <c r="CU1077" s="22"/>
      <c r="CV1077" s="22"/>
      <c r="CW1077" s="22"/>
      <c r="CX1077" s="22"/>
      <c r="CY1077" s="22"/>
      <c r="CZ1077" s="22"/>
      <c r="DA1077" s="22"/>
      <c r="DB1077" s="22"/>
      <c r="DC1077" s="22"/>
      <c r="DD1077" s="22"/>
      <c r="DE1077" s="22"/>
      <c r="DF1077" s="22"/>
      <c r="DG1077" s="22"/>
      <c r="DH1077" s="22"/>
      <c r="DI1077" s="22"/>
      <c r="DJ1077" s="22"/>
      <c r="DK1077" s="22"/>
      <c r="DL1077" s="22"/>
      <c r="DM1077" s="22"/>
      <c r="DN1077" s="22"/>
      <c r="DO1077" s="22"/>
      <c r="DP1077" s="22"/>
      <c r="DQ1077" s="22"/>
      <c r="DR1077" s="22"/>
      <c r="DS1077" s="22"/>
      <c r="DT1077" s="22"/>
      <c r="DU1077" s="22"/>
      <c r="DV1077" s="22"/>
      <c r="DW1077" s="22"/>
      <c r="DX1077" s="22"/>
      <c r="DY1077" s="22"/>
      <c r="DZ1077" s="22"/>
      <c r="EA1077" s="22"/>
      <c r="EB1077" s="22"/>
      <c r="EC1077" s="22"/>
      <c r="ED1077" s="22"/>
      <c r="EE1077" s="22"/>
      <c r="EF1077" s="22"/>
      <c r="EG1077" s="22"/>
      <c r="EH1077" s="22"/>
      <c r="EI1077" s="22"/>
      <c r="EJ1077" s="22"/>
      <c r="EK1077" s="22"/>
      <c r="EL1077" s="22"/>
      <c r="EM1077" s="22"/>
      <c r="EN1077" s="22"/>
      <c r="EO1077" s="22"/>
      <c r="EP1077" s="22"/>
      <c r="EQ1077" s="22"/>
      <c r="ER1077" s="22"/>
      <c r="ES1077" s="22"/>
      <c r="ET1077" s="22"/>
      <c r="EU1077" s="22"/>
      <c r="EV1077" s="22"/>
      <c r="EW1077" s="22"/>
      <c r="EX1077" s="22"/>
      <c r="EY1077" s="22"/>
      <c r="EZ1077" s="22"/>
      <c r="FA1077" s="22"/>
      <c r="FB1077" s="22"/>
      <c r="FC1077" s="22"/>
      <c r="FD1077" s="22"/>
      <c r="FE1077" s="22"/>
      <c r="FF1077" s="22"/>
      <c r="FG1077" s="126"/>
      <c r="FM1077" s="99"/>
    </row>
    <row r="1078" spans="2:169" s="12" customFormat="1">
      <c r="B1078" s="22"/>
      <c r="E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22"/>
      <c r="AF1078" s="22"/>
      <c r="AG1078" s="22"/>
      <c r="AH1078" s="22"/>
      <c r="AI1078" s="22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  <c r="BH1078" s="22"/>
      <c r="BI1078" s="22"/>
      <c r="BJ1078" s="22"/>
      <c r="BK1078" s="22"/>
      <c r="BL1078" s="22"/>
      <c r="BM1078" s="22"/>
      <c r="BN1078" s="22"/>
      <c r="BO1078" s="22"/>
      <c r="BP1078" s="22"/>
      <c r="BQ1078" s="22"/>
      <c r="BR1078" s="22"/>
      <c r="BS1078" s="22"/>
      <c r="BT1078" s="22"/>
      <c r="BU1078" s="22"/>
      <c r="BV1078" s="22"/>
      <c r="BW1078" s="22"/>
      <c r="BX1078" s="22"/>
      <c r="BY1078" s="22"/>
      <c r="BZ1078" s="22"/>
      <c r="CA1078" s="22"/>
      <c r="CB1078" s="22"/>
      <c r="CC1078" s="22"/>
      <c r="CD1078" s="22"/>
      <c r="CE1078" s="22"/>
      <c r="CF1078" s="22"/>
      <c r="CG1078" s="22"/>
      <c r="CH1078" s="22"/>
      <c r="CI1078" s="22"/>
      <c r="CJ1078" s="22"/>
      <c r="CK1078" s="22"/>
      <c r="CL1078" s="22"/>
      <c r="CM1078" s="22"/>
      <c r="CN1078" s="22"/>
      <c r="CO1078" s="22"/>
      <c r="CP1078" s="22"/>
      <c r="CQ1078" s="22"/>
      <c r="CR1078" s="22"/>
      <c r="CS1078" s="22"/>
      <c r="CT1078" s="22"/>
      <c r="CU1078" s="22"/>
      <c r="CV1078" s="22"/>
      <c r="CW1078" s="22"/>
      <c r="CX1078" s="22"/>
      <c r="CY1078" s="22"/>
      <c r="CZ1078" s="22"/>
      <c r="DA1078" s="22"/>
      <c r="DB1078" s="22"/>
      <c r="DC1078" s="22"/>
      <c r="DD1078" s="22"/>
      <c r="DE1078" s="22"/>
      <c r="DF1078" s="22"/>
      <c r="DG1078" s="22"/>
      <c r="DH1078" s="22"/>
      <c r="DI1078" s="22"/>
      <c r="DJ1078" s="22"/>
      <c r="DK1078" s="22"/>
      <c r="DL1078" s="22"/>
      <c r="DM1078" s="22"/>
      <c r="DN1078" s="22"/>
      <c r="DO1078" s="22"/>
      <c r="DP1078" s="22"/>
      <c r="DQ1078" s="22"/>
      <c r="DR1078" s="22"/>
      <c r="DS1078" s="22"/>
      <c r="DT1078" s="22"/>
      <c r="DU1078" s="22"/>
      <c r="DV1078" s="22"/>
      <c r="DW1078" s="22"/>
      <c r="DX1078" s="22"/>
      <c r="DY1078" s="22"/>
      <c r="DZ1078" s="22"/>
      <c r="EA1078" s="22"/>
      <c r="EB1078" s="22"/>
      <c r="EC1078" s="22"/>
      <c r="ED1078" s="22"/>
      <c r="EE1078" s="22"/>
      <c r="EF1078" s="22"/>
      <c r="EG1078" s="22"/>
      <c r="EH1078" s="22"/>
      <c r="EI1078" s="22"/>
      <c r="EJ1078" s="22"/>
      <c r="EK1078" s="22"/>
      <c r="EL1078" s="22"/>
      <c r="EM1078" s="22"/>
      <c r="EN1078" s="22"/>
      <c r="EO1078" s="22"/>
      <c r="EP1078" s="22"/>
      <c r="EQ1078" s="22"/>
      <c r="ER1078" s="22"/>
      <c r="ES1078" s="22"/>
      <c r="ET1078" s="22"/>
      <c r="EU1078" s="22"/>
      <c r="EV1078" s="22"/>
      <c r="EW1078" s="22"/>
      <c r="EX1078" s="22"/>
      <c r="EY1078" s="22"/>
      <c r="EZ1078" s="22"/>
      <c r="FA1078" s="22"/>
      <c r="FB1078" s="22"/>
      <c r="FC1078" s="22"/>
      <c r="FD1078" s="22"/>
      <c r="FE1078" s="22"/>
      <c r="FF1078" s="22"/>
      <c r="FG1078" s="126"/>
      <c r="FM1078" s="99"/>
    </row>
    <row r="1079" spans="2:169" s="12" customFormat="1">
      <c r="B1079" s="22"/>
      <c r="E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  <c r="AE1079" s="22"/>
      <c r="AF1079" s="22"/>
      <c r="AG1079" s="22"/>
      <c r="AH1079" s="22"/>
      <c r="AI1079" s="22"/>
      <c r="AJ1079" s="22"/>
      <c r="AK1079" s="22"/>
      <c r="AL1079" s="22"/>
      <c r="AM1079" s="22"/>
      <c r="AN1079" s="22"/>
      <c r="AO1079" s="22"/>
      <c r="AP1079" s="22"/>
      <c r="AQ1079" s="22"/>
      <c r="AR1079" s="22"/>
      <c r="AS1079" s="22"/>
      <c r="AT1079" s="22"/>
      <c r="AU1079" s="22"/>
      <c r="AV1079" s="22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  <c r="BH1079" s="22"/>
      <c r="BI1079" s="22"/>
      <c r="BJ1079" s="22"/>
      <c r="BK1079" s="22"/>
      <c r="BL1079" s="22"/>
      <c r="BM1079" s="22"/>
      <c r="BN1079" s="22"/>
      <c r="BO1079" s="22"/>
      <c r="BP1079" s="22"/>
      <c r="BQ1079" s="22"/>
      <c r="BR1079" s="22"/>
      <c r="BS1079" s="22"/>
      <c r="BT1079" s="22"/>
      <c r="BU1079" s="22"/>
      <c r="BV1079" s="22"/>
      <c r="BW1079" s="22"/>
      <c r="BX1079" s="22"/>
      <c r="BY1079" s="22"/>
      <c r="BZ1079" s="22"/>
      <c r="CA1079" s="22"/>
      <c r="CB1079" s="22"/>
      <c r="CC1079" s="22"/>
      <c r="CD1079" s="22"/>
      <c r="CE1079" s="22"/>
      <c r="CF1079" s="22"/>
      <c r="CG1079" s="22"/>
      <c r="CH1079" s="22"/>
      <c r="CI1079" s="22"/>
      <c r="CJ1079" s="22"/>
      <c r="CK1079" s="22"/>
      <c r="CL1079" s="22"/>
      <c r="CM1079" s="22"/>
      <c r="CN1079" s="22"/>
      <c r="CO1079" s="22"/>
      <c r="CP1079" s="22"/>
      <c r="CQ1079" s="22"/>
      <c r="CR1079" s="22"/>
      <c r="CS1079" s="22"/>
      <c r="CT1079" s="22"/>
      <c r="CU1079" s="22"/>
      <c r="CV1079" s="22"/>
      <c r="CW1079" s="22"/>
      <c r="CX1079" s="22"/>
      <c r="CY1079" s="22"/>
      <c r="CZ1079" s="22"/>
      <c r="DA1079" s="22"/>
      <c r="DB1079" s="22"/>
      <c r="DC1079" s="22"/>
      <c r="DD1079" s="22"/>
      <c r="DE1079" s="22"/>
      <c r="DF1079" s="22"/>
      <c r="DG1079" s="22"/>
      <c r="DH1079" s="22"/>
      <c r="DI1079" s="22"/>
      <c r="DJ1079" s="22"/>
      <c r="DK1079" s="22"/>
      <c r="DL1079" s="22"/>
      <c r="DM1079" s="22"/>
      <c r="DN1079" s="22"/>
      <c r="DO1079" s="22"/>
      <c r="DP1079" s="22"/>
      <c r="DQ1079" s="22"/>
      <c r="DR1079" s="22"/>
      <c r="DS1079" s="22"/>
      <c r="DT1079" s="22"/>
      <c r="DU1079" s="22"/>
      <c r="DV1079" s="22"/>
      <c r="DW1079" s="22"/>
      <c r="DX1079" s="22"/>
      <c r="DY1079" s="22"/>
      <c r="DZ1079" s="22"/>
      <c r="EA1079" s="22"/>
      <c r="EB1079" s="22"/>
      <c r="EC1079" s="22"/>
      <c r="ED1079" s="22"/>
      <c r="EE1079" s="22"/>
      <c r="EF1079" s="22"/>
      <c r="EG1079" s="22"/>
      <c r="EH1079" s="22"/>
      <c r="EI1079" s="22"/>
      <c r="EJ1079" s="22"/>
      <c r="EK1079" s="22"/>
      <c r="EL1079" s="22"/>
      <c r="EM1079" s="22"/>
      <c r="EN1079" s="22"/>
      <c r="EO1079" s="22"/>
      <c r="EP1079" s="22"/>
      <c r="EQ1079" s="22"/>
      <c r="ER1079" s="22"/>
      <c r="ES1079" s="22"/>
      <c r="ET1079" s="22"/>
      <c r="EU1079" s="22"/>
      <c r="EV1079" s="22"/>
      <c r="EW1079" s="22"/>
      <c r="EX1079" s="22"/>
      <c r="EY1079" s="22"/>
      <c r="EZ1079" s="22"/>
      <c r="FA1079" s="22"/>
      <c r="FB1079" s="22"/>
      <c r="FC1079" s="22"/>
      <c r="FD1079" s="22"/>
      <c r="FE1079" s="22"/>
      <c r="FF1079" s="22"/>
      <c r="FG1079" s="126"/>
      <c r="FM1079" s="99"/>
    </row>
    <row r="1080" spans="2:169" s="12" customFormat="1">
      <c r="B1080" s="22"/>
      <c r="E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22"/>
      <c r="AF1080" s="22"/>
      <c r="AG1080" s="22"/>
      <c r="AH1080" s="22"/>
      <c r="AI1080" s="22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  <c r="BH1080" s="22"/>
      <c r="BI1080" s="22"/>
      <c r="BJ1080" s="22"/>
      <c r="BK1080" s="22"/>
      <c r="BL1080" s="22"/>
      <c r="BM1080" s="22"/>
      <c r="BN1080" s="22"/>
      <c r="BO1080" s="22"/>
      <c r="BP1080" s="22"/>
      <c r="BQ1080" s="22"/>
      <c r="BR1080" s="22"/>
      <c r="BS1080" s="22"/>
      <c r="BT1080" s="22"/>
      <c r="BU1080" s="22"/>
      <c r="BV1080" s="22"/>
      <c r="BW1080" s="22"/>
      <c r="BX1080" s="22"/>
      <c r="BY1080" s="22"/>
      <c r="BZ1080" s="22"/>
      <c r="CA1080" s="22"/>
      <c r="CB1080" s="22"/>
      <c r="CC1080" s="22"/>
      <c r="CD1080" s="22"/>
      <c r="CE1080" s="22"/>
      <c r="CF1080" s="22"/>
      <c r="CG1080" s="22"/>
      <c r="CH1080" s="22"/>
      <c r="CI1080" s="22"/>
      <c r="CJ1080" s="22"/>
      <c r="CK1080" s="22"/>
      <c r="CL1080" s="22"/>
      <c r="CM1080" s="22"/>
      <c r="CN1080" s="22"/>
      <c r="CO1080" s="22"/>
      <c r="CP1080" s="22"/>
      <c r="CQ1080" s="22"/>
      <c r="CR1080" s="22"/>
      <c r="CS1080" s="22"/>
      <c r="CT1080" s="22"/>
      <c r="CU1080" s="22"/>
      <c r="CV1080" s="22"/>
      <c r="CW1080" s="22"/>
      <c r="CX1080" s="22"/>
      <c r="CY1080" s="22"/>
      <c r="CZ1080" s="22"/>
      <c r="DA1080" s="22"/>
      <c r="DB1080" s="22"/>
      <c r="DC1080" s="22"/>
      <c r="DD1080" s="22"/>
      <c r="DE1080" s="22"/>
      <c r="DF1080" s="22"/>
      <c r="DG1080" s="22"/>
      <c r="DH1080" s="22"/>
      <c r="DI1080" s="22"/>
      <c r="DJ1080" s="22"/>
      <c r="DK1080" s="22"/>
      <c r="DL1080" s="22"/>
      <c r="DM1080" s="22"/>
      <c r="DN1080" s="22"/>
      <c r="DO1080" s="22"/>
      <c r="DP1080" s="22"/>
      <c r="DQ1080" s="22"/>
      <c r="DR1080" s="22"/>
      <c r="DS1080" s="22"/>
      <c r="DT1080" s="22"/>
      <c r="DU1080" s="22"/>
      <c r="DV1080" s="22"/>
      <c r="DW1080" s="22"/>
      <c r="DX1080" s="22"/>
      <c r="DY1080" s="22"/>
      <c r="DZ1080" s="22"/>
      <c r="EA1080" s="22"/>
      <c r="EB1080" s="22"/>
      <c r="EC1080" s="22"/>
      <c r="ED1080" s="22"/>
      <c r="EE1080" s="22"/>
      <c r="EF1080" s="22"/>
      <c r="EG1080" s="22"/>
      <c r="EH1080" s="22"/>
      <c r="EI1080" s="22"/>
      <c r="EJ1080" s="22"/>
      <c r="EK1080" s="22"/>
      <c r="EL1080" s="22"/>
      <c r="EM1080" s="22"/>
      <c r="EN1080" s="22"/>
      <c r="EO1080" s="22"/>
      <c r="EP1080" s="22"/>
      <c r="EQ1080" s="22"/>
      <c r="ER1080" s="22"/>
      <c r="ES1080" s="22"/>
      <c r="ET1080" s="22"/>
      <c r="EU1080" s="22"/>
      <c r="EV1080" s="22"/>
      <c r="EW1080" s="22"/>
      <c r="EX1080" s="22"/>
      <c r="EY1080" s="22"/>
      <c r="EZ1080" s="22"/>
      <c r="FA1080" s="22"/>
      <c r="FB1080" s="22"/>
      <c r="FC1080" s="22"/>
      <c r="FD1080" s="22"/>
      <c r="FE1080" s="22"/>
      <c r="FF1080" s="22"/>
      <c r="FG1080" s="126"/>
      <c r="FM1080" s="99"/>
    </row>
    <row r="1081" spans="2:169" s="12" customFormat="1">
      <c r="B1081" s="22"/>
      <c r="E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22"/>
      <c r="AF1081" s="22"/>
      <c r="AG1081" s="22"/>
      <c r="AH1081" s="22"/>
      <c r="AI1081" s="22"/>
      <c r="AJ1081" s="22"/>
      <c r="AK1081" s="22"/>
      <c r="AL1081" s="22"/>
      <c r="AM1081" s="22"/>
      <c r="AN1081" s="22"/>
      <c r="AO1081" s="22"/>
      <c r="AP1081" s="22"/>
      <c r="AQ1081" s="22"/>
      <c r="AR1081" s="22"/>
      <c r="AS1081" s="22"/>
      <c r="AT1081" s="22"/>
      <c r="AU1081" s="22"/>
      <c r="AV1081" s="22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  <c r="BH1081" s="22"/>
      <c r="BI1081" s="22"/>
      <c r="BJ1081" s="22"/>
      <c r="BK1081" s="22"/>
      <c r="BL1081" s="22"/>
      <c r="BM1081" s="22"/>
      <c r="BN1081" s="22"/>
      <c r="BO1081" s="22"/>
      <c r="BP1081" s="22"/>
      <c r="BQ1081" s="22"/>
      <c r="BR1081" s="22"/>
      <c r="BS1081" s="22"/>
      <c r="BT1081" s="22"/>
      <c r="BU1081" s="22"/>
      <c r="BV1081" s="22"/>
      <c r="BW1081" s="22"/>
      <c r="BX1081" s="22"/>
      <c r="BY1081" s="22"/>
      <c r="BZ1081" s="22"/>
      <c r="CA1081" s="22"/>
      <c r="CB1081" s="22"/>
      <c r="CC1081" s="22"/>
      <c r="CD1081" s="22"/>
      <c r="CE1081" s="22"/>
      <c r="CF1081" s="22"/>
      <c r="CG1081" s="22"/>
      <c r="CH1081" s="22"/>
      <c r="CI1081" s="22"/>
      <c r="CJ1081" s="22"/>
      <c r="CK1081" s="22"/>
      <c r="CL1081" s="22"/>
      <c r="CM1081" s="22"/>
      <c r="CN1081" s="22"/>
      <c r="CO1081" s="22"/>
      <c r="CP1081" s="22"/>
      <c r="CQ1081" s="22"/>
      <c r="CR1081" s="22"/>
      <c r="CS1081" s="22"/>
      <c r="CT1081" s="22"/>
      <c r="CU1081" s="22"/>
      <c r="CV1081" s="22"/>
      <c r="CW1081" s="22"/>
      <c r="CX1081" s="22"/>
      <c r="CY1081" s="22"/>
      <c r="CZ1081" s="22"/>
      <c r="DA1081" s="22"/>
      <c r="DB1081" s="22"/>
      <c r="DC1081" s="22"/>
      <c r="DD1081" s="22"/>
      <c r="DE1081" s="22"/>
      <c r="DF1081" s="22"/>
      <c r="DG1081" s="22"/>
      <c r="DH1081" s="22"/>
      <c r="DI1081" s="22"/>
      <c r="DJ1081" s="22"/>
      <c r="DK1081" s="22"/>
      <c r="DL1081" s="22"/>
      <c r="DM1081" s="22"/>
      <c r="DN1081" s="22"/>
      <c r="DO1081" s="22"/>
      <c r="DP1081" s="22"/>
      <c r="DQ1081" s="22"/>
      <c r="DR1081" s="22"/>
      <c r="DS1081" s="22"/>
      <c r="DT1081" s="22"/>
      <c r="DU1081" s="22"/>
      <c r="DV1081" s="22"/>
      <c r="DW1081" s="22"/>
      <c r="DX1081" s="22"/>
      <c r="DY1081" s="22"/>
      <c r="DZ1081" s="22"/>
      <c r="EA1081" s="22"/>
      <c r="EB1081" s="22"/>
      <c r="EC1081" s="22"/>
      <c r="ED1081" s="22"/>
      <c r="EE1081" s="22"/>
      <c r="EF1081" s="22"/>
      <c r="EG1081" s="22"/>
      <c r="EH1081" s="22"/>
      <c r="EI1081" s="22"/>
      <c r="EJ1081" s="22"/>
      <c r="EK1081" s="22"/>
      <c r="EL1081" s="22"/>
      <c r="EM1081" s="22"/>
      <c r="EN1081" s="22"/>
      <c r="EO1081" s="22"/>
      <c r="EP1081" s="22"/>
      <c r="EQ1081" s="22"/>
      <c r="ER1081" s="22"/>
      <c r="ES1081" s="22"/>
      <c r="ET1081" s="22"/>
      <c r="EU1081" s="22"/>
      <c r="EV1081" s="22"/>
      <c r="EW1081" s="22"/>
      <c r="EX1081" s="22"/>
      <c r="EY1081" s="22"/>
      <c r="EZ1081" s="22"/>
      <c r="FA1081" s="22"/>
      <c r="FB1081" s="22"/>
      <c r="FC1081" s="22"/>
      <c r="FD1081" s="22"/>
      <c r="FE1081" s="22"/>
      <c r="FF1081" s="22"/>
      <c r="FG1081" s="126"/>
      <c r="FM1081" s="99"/>
    </row>
    <row r="1082" spans="2:169" s="12" customFormat="1">
      <c r="B1082" s="22"/>
      <c r="E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22"/>
      <c r="AF1082" s="22"/>
      <c r="AG1082" s="22"/>
      <c r="AH1082" s="22"/>
      <c r="AI1082" s="22"/>
      <c r="AJ1082" s="22"/>
      <c r="AK1082" s="22"/>
      <c r="AL1082" s="22"/>
      <c r="AM1082" s="22"/>
      <c r="AN1082" s="22"/>
      <c r="AO1082" s="22"/>
      <c r="AP1082" s="22"/>
      <c r="AQ1082" s="22"/>
      <c r="AR1082" s="22"/>
      <c r="AS1082" s="22"/>
      <c r="AT1082" s="22"/>
      <c r="AU1082" s="22"/>
      <c r="AV1082" s="22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  <c r="BH1082" s="22"/>
      <c r="BI1082" s="22"/>
      <c r="BJ1082" s="22"/>
      <c r="BK1082" s="22"/>
      <c r="BL1082" s="22"/>
      <c r="BM1082" s="22"/>
      <c r="BN1082" s="22"/>
      <c r="BO1082" s="22"/>
      <c r="BP1082" s="22"/>
      <c r="BQ1082" s="22"/>
      <c r="BR1082" s="22"/>
      <c r="BS1082" s="22"/>
      <c r="BT1082" s="22"/>
      <c r="BU1082" s="22"/>
      <c r="BV1082" s="22"/>
      <c r="BW1082" s="22"/>
      <c r="BX1082" s="22"/>
      <c r="BY1082" s="22"/>
      <c r="BZ1082" s="22"/>
      <c r="CA1082" s="22"/>
      <c r="CB1082" s="22"/>
      <c r="CC1082" s="22"/>
      <c r="CD1082" s="22"/>
      <c r="CE1082" s="22"/>
      <c r="CF1082" s="22"/>
      <c r="CG1082" s="22"/>
      <c r="CH1082" s="22"/>
      <c r="CI1082" s="22"/>
      <c r="CJ1082" s="22"/>
      <c r="CK1082" s="22"/>
      <c r="CL1082" s="22"/>
      <c r="CM1082" s="22"/>
      <c r="CN1082" s="22"/>
      <c r="CO1082" s="22"/>
      <c r="CP1082" s="22"/>
      <c r="CQ1082" s="22"/>
      <c r="CR1082" s="22"/>
      <c r="CS1082" s="22"/>
      <c r="CT1082" s="22"/>
      <c r="CU1082" s="22"/>
      <c r="CV1082" s="22"/>
      <c r="CW1082" s="22"/>
      <c r="CX1082" s="22"/>
      <c r="CY1082" s="22"/>
      <c r="CZ1082" s="22"/>
      <c r="DA1082" s="22"/>
      <c r="DB1082" s="22"/>
      <c r="DC1082" s="22"/>
      <c r="DD1082" s="22"/>
      <c r="DE1082" s="22"/>
      <c r="DF1082" s="22"/>
      <c r="DG1082" s="22"/>
      <c r="DH1082" s="22"/>
      <c r="DI1082" s="22"/>
      <c r="DJ1082" s="22"/>
      <c r="DK1082" s="22"/>
      <c r="DL1082" s="22"/>
      <c r="DM1082" s="22"/>
      <c r="DN1082" s="22"/>
      <c r="DO1082" s="22"/>
      <c r="DP1082" s="22"/>
      <c r="DQ1082" s="22"/>
      <c r="DR1082" s="22"/>
      <c r="DS1082" s="22"/>
      <c r="DT1082" s="22"/>
      <c r="DU1082" s="22"/>
      <c r="DV1082" s="22"/>
      <c r="DW1082" s="22"/>
      <c r="DX1082" s="22"/>
      <c r="DY1082" s="22"/>
      <c r="DZ1082" s="22"/>
      <c r="EA1082" s="22"/>
      <c r="EB1082" s="22"/>
      <c r="EC1082" s="22"/>
      <c r="ED1082" s="22"/>
      <c r="EE1082" s="22"/>
      <c r="EF1082" s="22"/>
      <c r="EG1082" s="22"/>
      <c r="EH1082" s="22"/>
      <c r="EI1082" s="22"/>
      <c r="EJ1082" s="22"/>
      <c r="EK1082" s="22"/>
      <c r="EL1082" s="22"/>
      <c r="EM1082" s="22"/>
      <c r="EN1082" s="22"/>
      <c r="EO1082" s="22"/>
      <c r="EP1082" s="22"/>
      <c r="EQ1082" s="22"/>
      <c r="ER1082" s="22"/>
      <c r="ES1082" s="22"/>
      <c r="ET1082" s="22"/>
      <c r="EU1082" s="22"/>
      <c r="EV1082" s="22"/>
      <c r="EW1082" s="22"/>
      <c r="EX1082" s="22"/>
      <c r="EY1082" s="22"/>
      <c r="EZ1082" s="22"/>
      <c r="FA1082" s="22"/>
      <c r="FB1082" s="22"/>
      <c r="FC1082" s="22"/>
      <c r="FD1082" s="22"/>
      <c r="FE1082" s="22"/>
      <c r="FF1082" s="22"/>
      <c r="FG1082" s="126"/>
      <c r="FM1082" s="99"/>
    </row>
    <row r="1083" spans="2:169" s="12" customFormat="1">
      <c r="B1083" s="22"/>
      <c r="E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  <c r="AE1083" s="22"/>
      <c r="AF1083" s="22"/>
      <c r="AG1083" s="22"/>
      <c r="AH1083" s="22"/>
      <c r="AI1083" s="22"/>
      <c r="AJ1083" s="22"/>
      <c r="AK1083" s="22"/>
      <c r="AL1083" s="22"/>
      <c r="AM1083" s="22"/>
      <c r="AN1083" s="22"/>
      <c r="AO1083" s="22"/>
      <c r="AP1083" s="22"/>
      <c r="AQ1083" s="22"/>
      <c r="AR1083" s="22"/>
      <c r="AS1083" s="22"/>
      <c r="AT1083" s="22"/>
      <c r="AU1083" s="22"/>
      <c r="AV1083" s="22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  <c r="BH1083" s="22"/>
      <c r="BI1083" s="22"/>
      <c r="BJ1083" s="22"/>
      <c r="BK1083" s="22"/>
      <c r="BL1083" s="22"/>
      <c r="BM1083" s="22"/>
      <c r="BN1083" s="22"/>
      <c r="BO1083" s="22"/>
      <c r="BP1083" s="22"/>
      <c r="BQ1083" s="22"/>
      <c r="BR1083" s="22"/>
      <c r="BS1083" s="22"/>
      <c r="BT1083" s="22"/>
      <c r="BU1083" s="22"/>
      <c r="BV1083" s="22"/>
      <c r="BW1083" s="22"/>
      <c r="BX1083" s="22"/>
      <c r="BY1083" s="22"/>
      <c r="BZ1083" s="22"/>
      <c r="CA1083" s="22"/>
      <c r="CB1083" s="22"/>
      <c r="CC1083" s="22"/>
      <c r="CD1083" s="22"/>
      <c r="CE1083" s="22"/>
      <c r="CF1083" s="22"/>
      <c r="CG1083" s="22"/>
      <c r="CH1083" s="22"/>
      <c r="CI1083" s="22"/>
      <c r="CJ1083" s="22"/>
      <c r="CK1083" s="22"/>
      <c r="CL1083" s="22"/>
      <c r="CM1083" s="22"/>
      <c r="CN1083" s="22"/>
      <c r="CO1083" s="22"/>
      <c r="CP1083" s="22"/>
      <c r="CQ1083" s="22"/>
      <c r="CR1083" s="22"/>
      <c r="CS1083" s="22"/>
      <c r="CT1083" s="22"/>
      <c r="CU1083" s="22"/>
      <c r="CV1083" s="22"/>
      <c r="CW1083" s="22"/>
      <c r="CX1083" s="22"/>
      <c r="CY1083" s="22"/>
      <c r="CZ1083" s="22"/>
      <c r="DA1083" s="22"/>
      <c r="DB1083" s="22"/>
      <c r="DC1083" s="22"/>
      <c r="DD1083" s="22"/>
      <c r="DE1083" s="22"/>
      <c r="DF1083" s="22"/>
      <c r="DG1083" s="22"/>
      <c r="DH1083" s="22"/>
      <c r="DI1083" s="22"/>
      <c r="DJ1083" s="22"/>
      <c r="DK1083" s="22"/>
      <c r="DL1083" s="22"/>
      <c r="DM1083" s="22"/>
      <c r="DN1083" s="22"/>
      <c r="DO1083" s="22"/>
      <c r="DP1083" s="22"/>
      <c r="DQ1083" s="22"/>
      <c r="DR1083" s="22"/>
      <c r="DS1083" s="22"/>
      <c r="DT1083" s="22"/>
      <c r="DU1083" s="22"/>
      <c r="DV1083" s="22"/>
      <c r="DW1083" s="22"/>
      <c r="DX1083" s="22"/>
      <c r="DY1083" s="22"/>
      <c r="DZ1083" s="22"/>
      <c r="EA1083" s="22"/>
      <c r="EB1083" s="22"/>
      <c r="EC1083" s="22"/>
      <c r="ED1083" s="22"/>
      <c r="EE1083" s="22"/>
      <c r="EF1083" s="22"/>
      <c r="EG1083" s="22"/>
      <c r="EH1083" s="22"/>
      <c r="EI1083" s="22"/>
      <c r="EJ1083" s="22"/>
      <c r="EK1083" s="22"/>
      <c r="EL1083" s="22"/>
      <c r="EM1083" s="22"/>
      <c r="EN1083" s="22"/>
      <c r="EO1083" s="22"/>
      <c r="EP1083" s="22"/>
      <c r="EQ1083" s="22"/>
      <c r="ER1083" s="22"/>
      <c r="ES1083" s="22"/>
      <c r="ET1083" s="22"/>
      <c r="EU1083" s="22"/>
      <c r="EV1083" s="22"/>
      <c r="EW1083" s="22"/>
      <c r="EX1083" s="22"/>
      <c r="EY1083" s="22"/>
      <c r="EZ1083" s="22"/>
      <c r="FA1083" s="22"/>
      <c r="FB1083" s="22"/>
      <c r="FC1083" s="22"/>
      <c r="FD1083" s="22"/>
      <c r="FE1083" s="22"/>
      <c r="FF1083" s="22"/>
      <c r="FG1083" s="126"/>
      <c r="FM1083" s="99"/>
    </row>
    <row r="1084" spans="2:169" s="12" customFormat="1">
      <c r="B1084" s="22"/>
      <c r="E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2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  <c r="BH1084" s="22"/>
      <c r="BI1084" s="22"/>
      <c r="BJ1084" s="22"/>
      <c r="BK1084" s="22"/>
      <c r="BL1084" s="22"/>
      <c r="BM1084" s="22"/>
      <c r="BN1084" s="22"/>
      <c r="BO1084" s="22"/>
      <c r="BP1084" s="22"/>
      <c r="BQ1084" s="22"/>
      <c r="BR1084" s="22"/>
      <c r="BS1084" s="22"/>
      <c r="BT1084" s="22"/>
      <c r="BU1084" s="22"/>
      <c r="BV1084" s="22"/>
      <c r="BW1084" s="22"/>
      <c r="BX1084" s="22"/>
      <c r="BY1084" s="22"/>
      <c r="BZ1084" s="22"/>
      <c r="CA1084" s="22"/>
      <c r="CB1084" s="22"/>
      <c r="CC1084" s="22"/>
      <c r="CD1084" s="22"/>
      <c r="CE1084" s="22"/>
      <c r="CF1084" s="22"/>
      <c r="CG1084" s="22"/>
      <c r="CH1084" s="22"/>
      <c r="CI1084" s="22"/>
      <c r="CJ1084" s="22"/>
      <c r="CK1084" s="22"/>
      <c r="CL1084" s="22"/>
      <c r="CM1084" s="22"/>
      <c r="CN1084" s="22"/>
      <c r="CO1084" s="22"/>
      <c r="CP1084" s="22"/>
      <c r="CQ1084" s="22"/>
      <c r="CR1084" s="22"/>
      <c r="CS1084" s="22"/>
      <c r="CT1084" s="22"/>
      <c r="CU1084" s="22"/>
      <c r="CV1084" s="22"/>
      <c r="CW1084" s="22"/>
      <c r="CX1084" s="22"/>
      <c r="CY1084" s="22"/>
      <c r="CZ1084" s="22"/>
      <c r="DA1084" s="22"/>
      <c r="DB1084" s="22"/>
      <c r="DC1084" s="22"/>
      <c r="DD1084" s="22"/>
      <c r="DE1084" s="22"/>
      <c r="DF1084" s="22"/>
      <c r="DG1084" s="22"/>
      <c r="DH1084" s="22"/>
      <c r="DI1084" s="22"/>
      <c r="DJ1084" s="22"/>
      <c r="DK1084" s="22"/>
      <c r="DL1084" s="22"/>
      <c r="DM1084" s="22"/>
      <c r="DN1084" s="22"/>
      <c r="DO1084" s="22"/>
      <c r="DP1084" s="22"/>
      <c r="DQ1084" s="22"/>
      <c r="DR1084" s="22"/>
      <c r="DS1084" s="22"/>
      <c r="DT1084" s="22"/>
      <c r="DU1084" s="22"/>
      <c r="DV1084" s="22"/>
      <c r="DW1084" s="22"/>
      <c r="DX1084" s="22"/>
      <c r="DY1084" s="22"/>
      <c r="DZ1084" s="22"/>
      <c r="EA1084" s="22"/>
      <c r="EB1084" s="22"/>
      <c r="EC1084" s="22"/>
      <c r="ED1084" s="22"/>
      <c r="EE1084" s="22"/>
      <c r="EF1084" s="22"/>
      <c r="EG1084" s="22"/>
      <c r="EH1084" s="22"/>
      <c r="EI1084" s="22"/>
      <c r="EJ1084" s="22"/>
      <c r="EK1084" s="22"/>
      <c r="EL1084" s="22"/>
      <c r="EM1084" s="22"/>
      <c r="EN1084" s="22"/>
      <c r="EO1084" s="22"/>
      <c r="EP1084" s="22"/>
      <c r="EQ1084" s="22"/>
      <c r="ER1084" s="22"/>
      <c r="ES1084" s="22"/>
      <c r="ET1084" s="22"/>
      <c r="EU1084" s="22"/>
      <c r="EV1084" s="22"/>
      <c r="EW1084" s="22"/>
      <c r="EX1084" s="22"/>
      <c r="EY1084" s="22"/>
      <c r="EZ1084" s="22"/>
      <c r="FA1084" s="22"/>
      <c r="FB1084" s="22"/>
      <c r="FC1084" s="22"/>
      <c r="FD1084" s="22"/>
      <c r="FE1084" s="22"/>
      <c r="FF1084" s="22"/>
      <c r="FG1084" s="126"/>
      <c r="FM1084" s="99"/>
    </row>
    <row r="1085" spans="2:169" s="12" customFormat="1">
      <c r="B1085" s="22"/>
      <c r="E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  <c r="AE1085" s="22"/>
      <c r="AF1085" s="22"/>
      <c r="AG1085" s="22"/>
      <c r="AH1085" s="22"/>
      <c r="AI1085" s="22"/>
      <c r="AJ1085" s="22"/>
      <c r="AK1085" s="22"/>
      <c r="AL1085" s="22"/>
      <c r="AM1085" s="22"/>
      <c r="AN1085" s="22"/>
      <c r="AO1085" s="22"/>
      <c r="AP1085" s="22"/>
      <c r="AQ1085" s="22"/>
      <c r="AR1085" s="22"/>
      <c r="AS1085" s="22"/>
      <c r="AT1085" s="22"/>
      <c r="AU1085" s="22"/>
      <c r="AV1085" s="22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  <c r="BH1085" s="22"/>
      <c r="BI1085" s="22"/>
      <c r="BJ1085" s="22"/>
      <c r="BK1085" s="22"/>
      <c r="BL1085" s="22"/>
      <c r="BM1085" s="22"/>
      <c r="BN1085" s="22"/>
      <c r="BO1085" s="22"/>
      <c r="BP1085" s="22"/>
      <c r="BQ1085" s="22"/>
      <c r="BR1085" s="22"/>
      <c r="BS1085" s="22"/>
      <c r="BT1085" s="22"/>
      <c r="BU1085" s="22"/>
      <c r="BV1085" s="22"/>
      <c r="BW1085" s="22"/>
      <c r="BX1085" s="22"/>
      <c r="BY1085" s="22"/>
      <c r="BZ1085" s="22"/>
      <c r="CA1085" s="22"/>
      <c r="CB1085" s="22"/>
      <c r="CC1085" s="22"/>
      <c r="CD1085" s="22"/>
      <c r="CE1085" s="22"/>
      <c r="CF1085" s="22"/>
      <c r="CG1085" s="22"/>
      <c r="CH1085" s="22"/>
      <c r="CI1085" s="22"/>
      <c r="CJ1085" s="22"/>
      <c r="CK1085" s="22"/>
      <c r="CL1085" s="22"/>
      <c r="CM1085" s="22"/>
      <c r="CN1085" s="22"/>
      <c r="CO1085" s="22"/>
      <c r="CP1085" s="22"/>
      <c r="CQ1085" s="22"/>
      <c r="CR1085" s="22"/>
      <c r="CS1085" s="22"/>
      <c r="CT1085" s="22"/>
      <c r="CU1085" s="22"/>
      <c r="CV1085" s="22"/>
      <c r="CW1085" s="22"/>
      <c r="CX1085" s="22"/>
      <c r="CY1085" s="22"/>
      <c r="CZ1085" s="22"/>
      <c r="DA1085" s="22"/>
      <c r="DB1085" s="22"/>
      <c r="DC1085" s="22"/>
      <c r="DD1085" s="22"/>
      <c r="DE1085" s="22"/>
      <c r="DF1085" s="22"/>
      <c r="DG1085" s="22"/>
      <c r="DH1085" s="22"/>
      <c r="DI1085" s="22"/>
      <c r="DJ1085" s="22"/>
      <c r="DK1085" s="22"/>
      <c r="DL1085" s="22"/>
      <c r="DM1085" s="22"/>
      <c r="DN1085" s="22"/>
      <c r="DO1085" s="22"/>
      <c r="DP1085" s="22"/>
      <c r="DQ1085" s="22"/>
      <c r="DR1085" s="22"/>
      <c r="DS1085" s="22"/>
      <c r="DT1085" s="22"/>
      <c r="DU1085" s="22"/>
      <c r="DV1085" s="22"/>
      <c r="DW1085" s="22"/>
      <c r="DX1085" s="22"/>
      <c r="DY1085" s="22"/>
      <c r="DZ1085" s="22"/>
      <c r="EA1085" s="22"/>
      <c r="EB1085" s="22"/>
      <c r="EC1085" s="22"/>
      <c r="ED1085" s="22"/>
      <c r="EE1085" s="22"/>
      <c r="EF1085" s="22"/>
      <c r="EG1085" s="22"/>
      <c r="EH1085" s="22"/>
      <c r="EI1085" s="22"/>
      <c r="EJ1085" s="22"/>
      <c r="EK1085" s="22"/>
      <c r="EL1085" s="22"/>
      <c r="EM1085" s="22"/>
      <c r="EN1085" s="22"/>
      <c r="EO1085" s="22"/>
      <c r="EP1085" s="22"/>
      <c r="EQ1085" s="22"/>
      <c r="ER1085" s="22"/>
      <c r="ES1085" s="22"/>
      <c r="ET1085" s="22"/>
      <c r="EU1085" s="22"/>
      <c r="EV1085" s="22"/>
      <c r="EW1085" s="22"/>
      <c r="EX1085" s="22"/>
      <c r="EY1085" s="22"/>
      <c r="EZ1085" s="22"/>
      <c r="FA1085" s="22"/>
      <c r="FB1085" s="22"/>
      <c r="FC1085" s="22"/>
      <c r="FD1085" s="22"/>
      <c r="FE1085" s="22"/>
      <c r="FF1085" s="22"/>
      <c r="FG1085" s="126"/>
      <c r="FM1085" s="99"/>
    </row>
    <row r="1086" spans="2:169" s="12" customFormat="1">
      <c r="B1086" s="22"/>
      <c r="E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22"/>
      <c r="AF1086" s="22"/>
      <c r="AG1086" s="22"/>
      <c r="AH1086" s="22"/>
      <c r="AI1086" s="22"/>
      <c r="AJ1086" s="22"/>
      <c r="AK1086" s="22"/>
      <c r="AL1086" s="22"/>
      <c r="AM1086" s="22"/>
      <c r="AN1086" s="22"/>
      <c r="AO1086" s="22"/>
      <c r="AP1086" s="22"/>
      <c r="AQ1086" s="22"/>
      <c r="AR1086" s="22"/>
      <c r="AS1086" s="22"/>
      <c r="AT1086" s="22"/>
      <c r="AU1086" s="22"/>
      <c r="AV1086" s="22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  <c r="BH1086" s="22"/>
      <c r="BI1086" s="22"/>
      <c r="BJ1086" s="22"/>
      <c r="BK1086" s="22"/>
      <c r="BL1086" s="22"/>
      <c r="BM1086" s="22"/>
      <c r="BN1086" s="22"/>
      <c r="BO1086" s="22"/>
      <c r="BP1086" s="22"/>
      <c r="BQ1086" s="22"/>
      <c r="BR1086" s="22"/>
      <c r="BS1086" s="22"/>
      <c r="BT1086" s="22"/>
      <c r="BU1086" s="22"/>
      <c r="BV1086" s="22"/>
      <c r="BW1086" s="22"/>
      <c r="BX1086" s="22"/>
      <c r="BY1086" s="22"/>
      <c r="BZ1086" s="22"/>
      <c r="CA1086" s="22"/>
      <c r="CB1086" s="22"/>
      <c r="CC1086" s="22"/>
      <c r="CD1086" s="22"/>
      <c r="CE1086" s="22"/>
      <c r="CF1086" s="22"/>
      <c r="CG1086" s="22"/>
      <c r="CH1086" s="22"/>
      <c r="CI1086" s="22"/>
      <c r="CJ1086" s="22"/>
      <c r="CK1086" s="22"/>
      <c r="CL1086" s="22"/>
      <c r="CM1086" s="22"/>
      <c r="CN1086" s="22"/>
      <c r="CO1086" s="22"/>
      <c r="CP1086" s="22"/>
      <c r="CQ1086" s="22"/>
      <c r="CR1086" s="22"/>
      <c r="CS1086" s="22"/>
      <c r="CT1086" s="22"/>
      <c r="CU1086" s="22"/>
      <c r="CV1086" s="22"/>
      <c r="CW1086" s="22"/>
      <c r="CX1086" s="22"/>
      <c r="CY1086" s="22"/>
      <c r="CZ1086" s="22"/>
      <c r="DA1086" s="22"/>
      <c r="DB1086" s="22"/>
      <c r="DC1086" s="22"/>
      <c r="DD1086" s="22"/>
      <c r="DE1086" s="22"/>
      <c r="DF1086" s="22"/>
      <c r="DG1086" s="22"/>
      <c r="DH1086" s="22"/>
      <c r="DI1086" s="22"/>
      <c r="DJ1086" s="22"/>
      <c r="DK1086" s="22"/>
      <c r="DL1086" s="22"/>
      <c r="DM1086" s="22"/>
      <c r="DN1086" s="22"/>
      <c r="DO1086" s="22"/>
      <c r="DP1086" s="22"/>
      <c r="DQ1086" s="22"/>
      <c r="DR1086" s="22"/>
      <c r="DS1086" s="22"/>
      <c r="DT1086" s="22"/>
      <c r="DU1086" s="22"/>
      <c r="DV1086" s="22"/>
      <c r="DW1086" s="22"/>
      <c r="DX1086" s="22"/>
      <c r="DY1086" s="22"/>
      <c r="DZ1086" s="22"/>
      <c r="EA1086" s="22"/>
      <c r="EB1086" s="22"/>
      <c r="EC1086" s="22"/>
      <c r="ED1086" s="22"/>
      <c r="EE1086" s="22"/>
      <c r="EF1086" s="22"/>
      <c r="EG1086" s="22"/>
      <c r="EH1086" s="22"/>
      <c r="EI1086" s="22"/>
      <c r="EJ1086" s="22"/>
      <c r="EK1086" s="22"/>
      <c r="EL1086" s="22"/>
      <c r="EM1086" s="22"/>
      <c r="EN1086" s="22"/>
      <c r="EO1086" s="22"/>
      <c r="EP1086" s="22"/>
      <c r="EQ1086" s="22"/>
      <c r="ER1086" s="22"/>
      <c r="ES1086" s="22"/>
      <c r="ET1086" s="22"/>
      <c r="EU1086" s="22"/>
      <c r="EV1086" s="22"/>
      <c r="EW1086" s="22"/>
      <c r="EX1086" s="22"/>
      <c r="EY1086" s="22"/>
      <c r="EZ1086" s="22"/>
      <c r="FA1086" s="22"/>
      <c r="FB1086" s="22"/>
      <c r="FC1086" s="22"/>
      <c r="FD1086" s="22"/>
      <c r="FE1086" s="22"/>
      <c r="FF1086" s="22"/>
      <c r="FG1086" s="126"/>
      <c r="FM1086" s="99"/>
    </row>
    <row r="1087" spans="2:169" s="12" customFormat="1">
      <c r="B1087" s="22"/>
      <c r="E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22"/>
      <c r="AF1087" s="22"/>
      <c r="AG1087" s="22"/>
      <c r="AH1087" s="22"/>
      <c r="AI1087" s="22"/>
      <c r="AJ1087" s="22"/>
      <c r="AK1087" s="22"/>
      <c r="AL1087" s="22"/>
      <c r="AM1087" s="22"/>
      <c r="AN1087" s="22"/>
      <c r="AO1087" s="22"/>
      <c r="AP1087" s="22"/>
      <c r="AQ1087" s="22"/>
      <c r="AR1087" s="22"/>
      <c r="AS1087" s="22"/>
      <c r="AT1087" s="22"/>
      <c r="AU1087" s="22"/>
      <c r="AV1087" s="22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  <c r="BH1087" s="22"/>
      <c r="BI1087" s="22"/>
      <c r="BJ1087" s="22"/>
      <c r="BK1087" s="22"/>
      <c r="BL1087" s="22"/>
      <c r="BM1087" s="22"/>
      <c r="BN1087" s="22"/>
      <c r="BO1087" s="22"/>
      <c r="BP1087" s="22"/>
      <c r="BQ1087" s="22"/>
      <c r="BR1087" s="22"/>
      <c r="BS1087" s="22"/>
      <c r="BT1087" s="22"/>
      <c r="BU1087" s="22"/>
      <c r="BV1087" s="22"/>
      <c r="BW1087" s="22"/>
      <c r="BX1087" s="22"/>
      <c r="BY1087" s="22"/>
      <c r="BZ1087" s="22"/>
      <c r="CA1087" s="22"/>
      <c r="CB1087" s="22"/>
      <c r="CC1087" s="22"/>
      <c r="CD1087" s="22"/>
      <c r="CE1087" s="22"/>
      <c r="CF1087" s="22"/>
      <c r="CG1087" s="22"/>
      <c r="CH1087" s="22"/>
      <c r="CI1087" s="22"/>
      <c r="CJ1087" s="22"/>
      <c r="CK1087" s="22"/>
      <c r="CL1087" s="22"/>
      <c r="CM1087" s="22"/>
      <c r="CN1087" s="22"/>
      <c r="CO1087" s="22"/>
      <c r="CP1087" s="22"/>
      <c r="CQ1087" s="22"/>
      <c r="CR1087" s="22"/>
      <c r="CS1087" s="22"/>
      <c r="CT1087" s="22"/>
      <c r="CU1087" s="22"/>
      <c r="CV1087" s="22"/>
      <c r="CW1087" s="22"/>
      <c r="CX1087" s="22"/>
      <c r="CY1087" s="22"/>
      <c r="CZ1087" s="22"/>
      <c r="DA1087" s="22"/>
      <c r="DB1087" s="22"/>
      <c r="DC1087" s="22"/>
      <c r="DD1087" s="22"/>
      <c r="DE1087" s="22"/>
      <c r="DF1087" s="22"/>
      <c r="DG1087" s="22"/>
      <c r="DH1087" s="22"/>
      <c r="DI1087" s="22"/>
      <c r="DJ1087" s="22"/>
      <c r="DK1087" s="22"/>
      <c r="DL1087" s="22"/>
      <c r="DM1087" s="22"/>
      <c r="DN1087" s="22"/>
      <c r="DO1087" s="22"/>
      <c r="DP1087" s="22"/>
      <c r="DQ1087" s="22"/>
      <c r="DR1087" s="22"/>
      <c r="DS1087" s="22"/>
      <c r="DT1087" s="22"/>
      <c r="DU1087" s="22"/>
      <c r="DV1087" s="22"/>
      <c r="DW1087" s="22"/>
      <c r="DX1087" s="22"/>
      <c r="DY1087" s="22"/>
      <c r="DZ1087" s="22"/>
      <c r="EA1087" s="22"/>
      <c r="EB1087" s="22"/>
      <c r="EC1087" s="22"/>
      <c r="ED1087" s="22"/>
      <c r="EE1087" s="22"/>
      <c r="EF1087" s="22"/>
      <c r="EG1087" s="22"/>
      <c r="EH1087" s="22"/>
      <c r="EI1087" s="22"/>
      <c r="EJ1087" s="22"/>
      <c r="EK1087" s="22"/>
      <c r="EL1087" s="22"/>
      <c r="EM1087" s="22"/>
      <c r="EN1087" s="22"/>
      <c r="EO1087" s="22"/>
      <c r="EP1087" s="22"/>
      <c r="EQ1087" s="22"/>
      <c r="ER1087" s="22"/>
      <c r="ES1087" s="22"/>
      <c r="ET1087" s="22"/>
      <c r="EU1087" s="22"/>
      <c r="EV1087" s="22"/>
      <c r="EW1087" s="22"/>
      <c r="EX1087" s="22"/>
      <c r="EY1087" s="22"/>
      <c r="EZ1087" s="22"/>
      <c r="FA1087" s="22"/>
      <c r="FB1087" s="22"/>
      <c r="FC1087" s="22"/>
      <c r="FD1087" s="22"/>
      <c r="FE1087" s="22"/>
      <c r="FF1087" s="22"/>
      <c r="FG1087" s="126"/>
      <c r="FM1087" s="99"/>
    </row>
    <row r="1088" spans="2:169" s="12" customFormat="1">
      <c r="B1088" s="22"/>
      <c r="E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  <c r="AE1088" s="22"/>
      <c r="AF1088" s="22"/>
      <c r="AG1088" s="22"/>
      <c r="AH1088" s="22"/>
      <c r="AI1088" s="22"/>
      <c r="AJ1088" s="22"/>
      <c r="AK1088" s="22"/>
      <c r="AL1088" s="22"/>
      <c r="AM1088" s="22"/>
      <c r="AN1088" s="22"/>
      <c r="AO1088" s="22"/>
      <c r="AP1088" s="22"/>
      <c r="AQ1088" s="22"/>
      <c r="AR1088" s="22"/>
      <c r="AS1088" s="22"/>
      <c r="AT1088" s="22"/>
      <c r="AU1088" s="22"/>
      <c r="AV1088" s="22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  <c r="BH1088" s="22"/>
      <c r="BI1088" s="22"/>
      <c r="BJ1088" s="22"/>
      <c r="BK1088" s="22"/>
      <c r="BL1088" s="22"/>
      <c r="BM1088" s="22"/>
      <c r="BN1088" s="22"/>
      <c r="BO1088" s="22"/>
      <c r="BP1088" s="22"/>
      <c r="BQ1088" s="22"/>
      <c r="BR1088" s="22"/>
      <c r="BS1088" s="22"/>
      <c r="BT1088" s="22"/>
      <c r="BU1088" s="22"/>
      <c r="BV1088" s="22"/>
      <c r="BW1088" s="22"/>
      <c r="BX1088" s="22"/>
      <c r="BY1088" s="22"/>
      <c r="BZ1088" s="22"/>
      <c r="CA1088" s="22"/>
      <c r="CB1088" s="22"/>
      <c r="CC1088" s="22"/>
      <c r="CD1088" s="22"/>
      <c r="CE1088" s="22"/>
      <c r="CF1088" s="22"/>
      <c r="CG1088" s="22"/>
      <c r="CH1088" s="22"/>
      <c r="CI1088" s="22"/>
      <c r="CJ1088" s="22"/>
      <c r="CK1088" s="22"/>
      <c r="CL1088" s="22"/>
      <c r="CM1088" s="22"/>
      <c r="CN1088" s="22"/>
      <c r="CO1088" s="22"/>
      <c r="CP1088" s="22"/>
      <c r="CQ1088" s="22"/>
      <c r="CR1088" s="22"/>
      <c r="CS1088" s="22"/>
      <c r="CT1088" s="22"/>
      <c r="CU1088" s="22"/>
      <c r="CV1088" s="22"/>
      <c r="CW1088" s="22"/>
      <c r="CX1088" s="22"/>
      <c r="CY1088" s="22"/>
      <c r="CZ1088" s="22"/>
      <c r="DA1088" s="22"/>
      <c r="DB1088" s="22"/>
      <c r="DC1088" s="22"/>
      <c r="DD1088" s="22"/>
      <c r="DE1088" s="22"/>
      <c r="DF1088" s="22"/>
      <c r="DG1088" s="22"/>
      <c r="DH1088" s="22"/>
      <c r="DI1088" s="22"/>
      <c r="DJ1088" s="22"/>
      <c r="DK1088" s="22"/>
      <c r="DL1088" s="22"/>
      <c r="DM1088" s="22"/>
      <c r="DN1088" s="22"/>
      <c r="DO1088" s="22"/>
      <c r="DP1088" s="22"/>
      <c r="DQ1088" s="22"/>
      <c r="DR1088" s="22"/>
      <c r="DS1088" s="22"/>
      <c r="DT1088" s="22"/>
      <c r="DU1088" s="22"/>
      <c r="DV1088" s="22"/>
      <c r="DW1088" s="22"/>
      <c r="DX1088" s="22"/>
      <c r="DY1088" s="22"/>
      <c r="DZ1088" s="22"/>
      <c r="EA1088" s="22"/>
      <c r="EB1088" s="22"/>
      <c r="EC1088" s="22"/>
      <c r="ED1088" s="22"/>
      <c r="EE1088" s="22"/>
      <c r="EF1088" s="22"/>
      <c r="EG1088" s="22"/>
      <c r="EH1088" s="22"/>
      <c r="EI1088" s="22"/>
      <c r="EJ1088" s="22"/>
      <c r="EK1088" s="22"/>
      <c r="EL1088" s="22"/>
      <c r="EM1088" s="22"/>
      <c r="EN1088" s="22"/>
      <c r="EO1088" s="22"/>
      <c r="EP1088" s="22"/>
      <c r="EQ1088" s="22"/>
      <c r="ER1088" s="22"/>
      <c r="ES1088" s="22"/>
      <c r="ET1088" s="22"/>
      <c r="EU1088" s="22"/>
      <c r="EV1088" s="22"/>
      <c r="EW1088" s="22"/>
      <c r="EX1088" s="22"/>
      <c r="EY1088" s="22"/>
      <c r="EZ1088" s="22"/>
      <c r="FA1088" s="22"/>
      <c r="FB1088" s="22"/>
      <c r="FC1088" s="22"/>
      <c r="FD1088" s="22"/>
      <c r="FE1088" s="22"/>
      <c r="FF1088" s="22"/>
      <c r="FG1088" s="126"/>
      <c r="FM1088" s="99"/>
    </row>
    <row r="1089" spans="2:169" s="12" customFormat="1">
      <c r="B1089" s="22"/>
      <c r="E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  <c r="AE1089" s="22"/>
      <c r="AF1089" s="22"/>
      <c r="AG1089" s="22"/>
      <c r="AH1089" s="22"/>
      <c r="AI1089" s="22"/>
      <c r="AJ1089" s="22"/>
      <c r="AK1089" s="22"/>
      <c r="AL1089" s="22"/>
      <c r="AM1089" s="22"/>
      <c r="AN1089" s="22"/>
      <c r="AO1089" s="22"/>
      <c r="AP1089" s="22"/>
      <c r="AQ1089" s="22"/>
      <c r="AR1089" s="22"/>
      <c r="AS1089" s="22"/>
      <c r="AT1089" s="22"/>
      <c r="AU1089" s="22"/>
      <c r="AV1089" s="22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  <c r="BH1089" s="22"/>
      <c r="BI1089" s="22"/>
      <c r="BJ1089" s="22"/>
      <c r="BK1089" s="22"/>
      <c r="BL1089" s="22"/>
      <c r="BM1089" s="22"/>
      <c r="BN1089" s="22"/>
      <c r="BO1089" s="22"/>
      <c r="BP1089" s="22"/>
      <c r="BQ1089" s="22"/>
      <c r="BR1089" s="22"/>
      <c r="BS1089" s="22"/>
      <c r="BT1089" s="22"/>
      <c r="BU1089" s="22"/>
      <c r="BV1089" s="22"/>
      <c r="BW1089" s="22"/>
      <c r="BX1089" s="22"/>
      <c r="BY1089" s="22"/>
      <c r="BZ1089" s="22"/>
      <c r="CA1089" s="22"/>
      <c r="CB1089" s="22"/>
      <c r="CC1089" s="22"/>
      <c r="CD1089" s="22"/>
      <c r="CE1089" s="22"/>
      <c r="CF1089" s="22"/>
      <c r="CG1089" s="22"/>
      <c r="CH1089" s="22"/>
      <c r="CI1089" s="22"/>
      <c r="CJ1089" s="22"/>
      <c r="CK1089" s="22"/>
      <c r="CL1089" s="22"/>
      <c r="CM1089" s="22"/>
      <c r="CN1089" s="22"/>
      <c r="CO1089" s="22"/>
      <c r="CP1089" s="22"/>
      <c r="CQ1089" s="22"/>
      <c r="CR1089" s="22"/>
      <c r="CS1089" s="22"/>
      <c r="CT1089" s="22"/>
      <c r="CU1089" s="22"/>
      <c r="CV1089" s="22"/>
      <c r="CW1089" s="22"/>
      <c r="CX1089" s="22"/>
      <c r="CY1089" s="22"/>
      <c r="CZ1089" s="22"/>
      <c r="DA1089" s="22"/>
      <c r="DB1089" s="22"/>
      <c r="DC1089" s="22"/>
      <c r="DD1089" s="22"/>
      <c r="DE1089" s="22"/>
      <c r="DF1089" s="22"/>
      <c r="DG1089" s="22"/>
      <c r="DH1089" s="22"/>
      <c r="DI1089" s="22"/>
      <c r="DJ1089" s="22"/>
      <c r="DK1089" s="22"/>
      <c r="DL1089" s="22"/>
      <c r="DM1089" s="22"/>
      <c r="DN1089" s="22"/>
      <c r="DO1089" s="22"/>
      <c r="DP1089" s="22"/>
      <c r="DQ1089" s="22"/>
      <c r="DR1089" s="22"/>
      <c r="DS1089" s="22"/>
      <c r="DT1089" s="22"/>
      <c r="DU1089" s="22"/>
      <c r="DV1089" s="22"/>
      <c r="DW1089" s="22"/>
      <c r="DX1089" s="22"/>
      <c r="DY1089" s="22"/>
      <c r="DZ1089" s="22"/>
      <c r="EA1089" s="22"/>
      <c r="EB1089" s="22"/>
      <c r="EC1089" s="22"/>
      <c r="ED1089" s="22"/>
      <c r="EE1089" s="22"/>
      <c r="EF1089" s="22"/>
      <c r="EG1089" s="22"/>
      <c r="EH1089" s="22"/>
      <c r="EI1089" s="22"/>
      <c r="EJ1089" s="22"/>
      <c r="EK1089" s="22"/>
      <c r="EL1089" s="22"/>
      <c r="EM1089" s="22"/>
      <c r="EN1089" s="22"/>
      <c r="EO1089" s="22"/>
      <c r="EP1089" s="22"/>
      <c r="EQ1089" s="22"/>
      <c r="ER1089" s="22"/>
      <c r="ES1089" s="22"/>
      <c r="ET1089" s="22"/>
      <c r="EU1089" s="22"/>
      <c r="EV1089" s="22"/>
      <c r="EW1089" s="22"/>
      <c r="EX1089" s="22"/>
      <c r="EY1089" s="22"/>
      <c r="EZ1089" s="22"/>
      <c r="FA1089" s="22"/>
      <c r="FB1089" s="22"/>
      <c r="FC1089" s="22"/>
      <c r="FD1089" s="22"/>
      <c r="FE1089" s="22"/>
      <c r="FF1089" s="22"/>
      <c r="FG1089" s="126"/>
      <c r="FM1089" s="99"/>
    </row>
    <row r="1090" spans="2:169" s="12" customFormat="1">
      <c r="B1090" s="22"/>
      <c r="E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  <c r="AE1090" s="22"/>
      <c r="AF1090" s="22"/>
      <c r="AG1090" s="22"/>
      <c r="AH1090" s="22"/>
      <c r="AI1090" s="22"/>
      <c r="AJ1090" s="22"/>
      <c r="AK1090" s="22"/>
      <c r="AL1090" s="22"/>
      <c r="AM1090" s="22"/>
      <c r="AN1090" s="22"/>
      <c r="AO1090" s="22"/>
      <c r="AP1090" s="22"/>
      <c r="AQ1090" s="22"/>
      <c r="AR1090" s="22"/>
      <c r="AS1090" s="22"/>
      <c r="AT1090" s="22"/>
      <c r="AU1090" s="22"/>
      <c r="AV1090" s="22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  <c r="BH1090" s="22"/>
      <c r="BI1090" s="22"/>
      <c r="BJ1090" s="22"/>
      <c r="BK1090" s="22"/>
      <c r="BL1090" s="22"/>
      <c r="BM1090" s="22"/>
      <c r="BN1090" s="22"/>
      <c r="BO1090" s="22"/>
      <c r="BP1090" s="22"/>
      <c r="BQ1090" s="22"/>
      <c r="BR1090" s="22"/>
      <c r="BS1090" s="22"/>
      <c r="BT1090" s="22"/>
      <c r="BU1090" s="22"/>
      <c r="BV1090" s="22"/>
      <c r="BW1090" s="22"/>
      <c r="BX1090" s="22"/>
      <c r="BY1090" s="22"/>
      <c r="BZ1090" s="22"/>
      <c r="CA1090" s="22"/>
      <c r="CB1090" s="22"/>
      <c r="CC1090" s="22"/>
      <c r="CD1090" s="22"/>
      <c r="CE1090" s="22"/>
      <c r="CF1090" s="22"/>
      <c r="CG1090" s="22"/>
      <c r="CH1090" s="22"/>
      <c r="CI1090" s="22"/>
      <c r="CJ1090" s="22"/>
      <c r="CK1090" s="22"/>
      <c r="CL1090" s="22"/>
      <c r="CM1090" s="22"/>
      <c r="CN1090" s="22"/>
      <c r="CO1090" s="22"/>
      <c r="CP1090" s="22"/>
      <c r="CQ1090" s="22"/>
      <c r="CR1090" s="22"/>
      <c r="CS1090" s="22"/>
      <c r="CT1090" s="22"/>
      <c r="CU1090" s="22"/>
      <c r="CV1090" s="22"/>
      <c r="CW1090" s="22"/>
      <c r="CX1090" s="22"/>
      <c r="CY1090" s="22"/>
      <c r="CZ1090" s="22"/>
      <c r="DA1090" s="22"/>
      <c r="DB1090" s="22"/>
      <c r="DC1090" s="22"/>
      <c r="DD1090" s="22"/>
      <c r="DE1090" s="22"/>
      <c r="DF1090" s="22"/>
      <c r="DG1090" s="22"/>
      <c r="DH1090" s="22"/>
      <c r="DI1090" s="22"/>
      <c r="DJ1090" s="22"/>
      <c r="DK1090" s="22"/>
      <c r="DL1090" s="22"/>
      <c r="DM1090" s="22"/>
      <c r="DN1090" s="22"/>
      <c r="DO1090" s="22"/>
      <c r="DP1090" s="22"/>
      <c r="DQ1090" s="22"/>
      <c r="DR1090" s="22"/>
      <c r="DS1090" s="22"/>
      <c r="DT1090" s="22"/>
      <c r="DU1090" s="22"/>
      <c r="DV1090" s="22"/>
      <c r="DW1090" s="22"/>
      <c r="DX1090" s="22"/>
      <c r="DY1090" s="22"/>
      <c r="DZ1090" s="22"/>
      <c r="EA1090" s="22"/>
      <c r="EB1090" s="22"/>
      <c r="EC1090" s="22"/>
      <c r="ED1090" s="22"/>
      <c r="EE1090" s="22"/>
      <c r="EF1090" s="22"/>
      <c r="EG1090" s="22"/>
      <c r="EH1090" s="22"/>
      <c r="EI1090" s="22"/>
      <c r="EJ1090" s="22"/>
      <c r="EK1090" s="22"/>
      <c r="EL1090" s="22"/>
      <c r="EM1090" s="22"/>
      <c r="EN1090" s="22"/>
      <c r="EO1090" s="22"/>
      <c r="EP1090" s="22"/>
      <c r="EQ1090" s="22"/>
      <c r="ER1090" s="22"/>
      <c r="ES1090" s="22"/>
      <c r="ET1090" s="22"/>
      <c r="EU1090" s="22"/>
      <c r="EV1090" s="22"/>
      <c r="EW1090" s="22"/>
      <c r="EX1090" s="22"/>
      <c r="EY1090" s="22"/>
      <c r="EZ1090" s="22"/>
      <c r="FA1090" s="22"/>
      <c r="FB1090" s="22"/>
      <c r="FC1090" s="22"/>
      <c r="FD1090" s="22"/>
      <c r="FE1090" s="22"/>
      <c r="FF1090" s="22"/>
      <c r="FG1090" s="126"/>
      <c r="FM1090" s="99"/>
    </row>
    <row r="1091" spans="2:169" s="12" customFormat="1">
      <c r="B1091" s="22"/>
      <c r="E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22"/>
      <c r="AF1091" s="22"/>
      <c r="AG1091" s="22"/>
      <c r="AH1091" s="22"/>
      <c r="AI1091" s="22"/>
      <c r="AJ1091" s="22"/>
      <c r="AK1091" s="22"/>
      <c r="AL1091" s="22"/>
      <c r="AM1091" s="22"/>
      <c r="AN1091" s="22"/>
      <c r="AO1091" s="22"/>
      <c r="AP1091" s="22"/>
      <c r="AQ1091" s="22"/>
      <c r="AR1091" s="22"/>
      <c r="AS1091" s="22"/>
      <c r="AT1091" s="22"/>
      <c r="AU1091" s="22"/>
      <c r="AV1091" s="22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  <c r="BH1091" s="22"/>
      <c r="BI1091" s="22"/>
      <c r="BJ1091" s="22"/>
      <c r="BK1091" s="22"/>
      <c r="BL1091" s="22"/>
      <c r="BM1091" s="22"/>
      <c r="BN1091" s="22"/>
      <c r="BO1091" s="22"/>
      <c r="BP1091" s="22"/>
      <c r="BQ1091" s="22"/>
      <c r="BR1091" s="22"/>
      <c r="BS1091" s="22"/>
      <c r="BT1091" s="22"/>
      <c r="BU1091" s="22"/>
      <c r="BV1091" s="22"/>
      <c r="BW1091" s="22"/>
      <c r="BX1091" s="22"/>
      <c r="BY1091" s="22"/>
      <c r="BZ1091" s="22"/>
      <c r="CA1091" s="22"/>
      <c r="CB1091" s="22"/>
      <c r="CC1091" s="22"/>
      <c r="CD1091" s="22"/>
      <c r="CE1091" s="22"/>
      <c r="CF1091" s="22"/>
      <c r="CG1091" s="22"/>
      <c r="CH1091" s="22"/>
      <c r="CI1091" s="22"/>
      <c r="CJ1091" s="22"/>
      <c r="CK1091" s="22"/>
      <c r="CL1091" s="22"/>
      <c r="CM1091" s="22"/>
      <c r="CN1091" s="22"/>
      <c r="CO1091" s="22"/>
      <c r="CP1091" s="22"/>
      <c r="CQ1091" s="22"/>
      <c r="CR1091" s="22"/>
      <c r="CS1091" s="22"/>
      <c r="CT1091" s="22"/>
      <c r="CU1091" s="22"/>
      <c r="CV1091" s="22"/>
      <c r="CW1091" s="22"/>
      <c r="CX1091" s="22"/>
      <c r="CY1091" s="22"/>
      <c r="CZ1091" s="22"/>
      <c r="DA1091" s="22"/>
      <c r="DB1091" s="22"/>
      <c r="DC1091" s="22"/>
      <c r="DD1091" s="22"/>
      <c r="DE1091" s="22"/>
      <c r="DF1091" s="22"/>
      <c r="DG1091" s="22"/>
      <c r="DH1091" s="22"/>
      <c r="DI1091" s="22"/>
      <c r="DJ1091" s="22"/>
      <c r="DK1091" s="22"/>
      <c r="DL1091" s="22"/>
      <c r="DM1091" s="22"/>
      <c r="DN1091" s="22"/>
      <c r="DO1091" s="22"/>
      <c r="DP1091" s="22"/>
      <c r="DQ1091" s="22"/>
      <c r="DR1091" s="22"/>
      <c r="DS1091" s="22"/>
      <c r="DT1091" s="22"/>
      <c r="DU1091" s="22"/>
      <c r="DV1091" s="22"/>
      <c r="DW1091" s="22"/>
      <c r="DX1091" s="22"/>
      <c r="DY1091" s="22"/>
      <c r="DZ1091" s="22"/>
      <c r="EA1091" s="22"/>
      <c r="EB1091" s="22"/>
      <c r="EC1091" s="22"/>
      <c r="ED1091" s="22"/>
      <c r="EE1091" s="22"/>
      <c r="EF1091" s="22"/>
      <c r="EG1091" s="22"/>
      <c r="EH1091" s="22"/>
      <c r="EI1091" s="22"/>
      <c r="EJ1091" s="22"/>
      <c r="EK1091" s="22"/>
      <c r="EL1091" s="22"/>
      <c r="EM1091" s="22"/>
      <c r="EN1091" s="22"/>
      <c r="EO1091" s="22"/>
      <c r="EP1091" s="22"/>
      <c r="EQ1091" s="22"/>
      <c r="ER1091" s="22"/>
      <c r="ES1091" s="22"/>
      <c r="ET1091" s="22"/>
      <c r="EU1091" s="22"/>
      <c r="EV1091" s="22"/>
      <c r="EW1091" s="22"/>
      <c r="EX1091" s="22"/>
      <c r="EY1091" s="22"/>
      <c r="EZ1091" s="22"/>
      <c r="FA1091" s="22"/>
      <c r="FB1091" s="22"/>
      <c r="FC1091" s="22"/>
      <c r="FD1091" s="22"/>
      <c r="FE1091" s="22"/>
      <c r="FF1091" s="22"/>
      <c r="FG1091" s="126"/>
      <c r="FM1091" s="99"/>
    </row>
    <row r="1092" spans="2:169" s="12" customFormat="1">
      <c r="B1092" s="22"/>
      <c r="E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2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  <c r="BJ1092" s="22"/>
      <c r="BK1092" s="22"/>
      <c r="BL1092" s="22"/>
      <c r="BM1092" s="22"/>
      <c r="BN1092" s="22"/>
      <c r="BO1092" s="22"/>
      <c r="BP1092" s="22"/>
      <c r="BQ1092" s="22"/>
      <c r="BR1092" s="22"/>
      <c r="BS1092" s="22"/>
      <c r="BT1092" s="22"/>
      <c r="BU1092" s="22"/>
      <c r="BV1092" s="22"/>
      <c r="BW1092" s="22"/>
      <c r="BX1092" s="22"/>
      <c r="BY1092" s="22"/>
      <c r="BZ1092" s="22"/>
      <c r="CA1092" s="22"/>
      <c r="CB1092" s="22"/>
      <c r="CC1092" s="22"/>
      <c r="CD1092" s="22"/>
      <c r="CE1092" s="22"/>
      <c r="CF1092" s="22"/>
      <c r="CG1092" s="22"/>
      <c r="CH1092" s="22"/>
      <c r="CI1092" s="22"/>
      <c r="CJ1092" s="22"/>
      <c r="CK1092" s="22"/>
      <c r="CL1092" s="22"/>
      <c r="CM1092" s="22"/>
      <c r="CN1092" s="22"/>
      <c r="CO1092" s="22"/>
      <c r="CP1092" s="22"/>
      <c r="CQ1092" s="22"/>
      <c r="CR1092" s="22"/>
      <c r="CS1092" s="22"/>
      <c r="CT1092" s="22"/>
      <c r="CU1092" s="22"/>
      <c r="CV1092" s="22"/>
      <c r="CW1092" s="22"/>
      <c r="CX1092" s="22"/>
      <c r="CY1092" s="22"/>
      <c r="CZ1092" s="22"/>
      <c r="DA1092" s="22"/>
      <c r="DB1092" s="22"/>
      <c r="DC1092" s="22"/>
      <c r="DD1092" s="22"/>
      <c r="DE1092" s="22"/>
      <c r="DF1092" s="22"/>
      <c r="DG1092" s="22"/>
      <c r="DH1092" s="22"/>
      <c r="DI1092" s="22"/>
      <c r="DJ1092" s="22"/>
      <c r="DK1092" s="22"/>
      <c r="DL1092" s="22"/>
      <c r="DM1092" s="22"/>
      <c r="DN1092" s="22"/>
      <c r="DO1092" s="22"/>
      <c r="DP1092" s="22"/>
      <c r="DQ1092" s="22"/>
      <c r="DR1092" s="22"/>
      <c r="DS1092" s="22"/>
      <c r="DT1092" s="22"/>
      <c r="DU1092" s="22"/>
      <c r="DV1092" s="22"/>
      <c r="DW1092" s="22"/>
      <c r="DX1092" s="22"/>
      <c r="DY1092" s="22"/>
      <c r="DZ1092" s="22"/>
      <c r="EA1092" s="22"/>
      <c r="EB1092" s="22"/>
      <c r="EC1092" s="22"/>
      <c r="ED1092" s="22"/>
      <c r="EE1092" s="22"/>
      <c r="EF1092" s="22"/>
      <c r="EG1092" s="22"/>
      <c r="EH1092" s="22"/>
      <c r="EI1092" s="22"/>
      <c r="EJ1092" s="22"/>
      <c r="EK1092" s="22"/>
      <c r="EL1092" s="22"/>
      <c r="EM1092" s="22"/>
      <c r="EN1092" s="22"/>
      <c r="EO1092" s="22"/>
      <c r="EP1092" s="22"/>
      <c r="EQ1092" s="22"/>
      <c r="ER1092" s="22"/>
      <c r="ES1092" s="22"/>
      <c r="ET1092" s="22"/>
      <c r="EU1092" s="22"/>
      <c r="EV1092" s="22"/>
      <c r="EW1092" s="22"/>
      <c r="EX1092" s="22"/>
      <c r="EY1092" s="22"/>
      <c r="EZ1092" s="22"/>
      <c r="FA1092" s="22"/>
      <c r="FB1092" s="22"/>
      <c r="FC1092" s="22"/>
      <c r="FD1092" s="22"/>
      <c r="FE1092" s="22"/>
      <c r="FF1092" s="22"/>
      <c r="FG1092" s="126"/>
      <c r="FM1092" s="99"/>
    </row>
    <row r="1093" spans="2:169" s="12" customFormat="1">
      <c r="B1093" s="22"/>
      <c r="E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22"/>
      <c r="AF1093" s="22"/>
      <c r="AG1093" s="22"/>
      <c r="AH1093" s="22"/>
      <c r="AI1093" s="22"/>
      <c r="AJ1093" s="22"/>
      <c r="AK1093" s="22"/>
      <c r="AL1093" s="22"/>
      <c r="AM1093" s="22"/>
      <c r="AN1093" s="22"/>
      <c r="AO1093" s="22"/>
      <c r="AP1093" s="22"/>
      <c r="AQ1093" s="22"/>
      <c r="AR1093" s="22"/>
      <c r="AS1093" s="22"/>
      <c r="AT1093" s="22"/>
      <c r="AU1093" s="22"/>
      <c r="AV1093" s="22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  <c r="BH1093" s="22"/>
      <c r="BI1093" s="22"/>
      <c r="BJ1093" s="22"/>
      <c r="BK1093" s="22"/>
      <c r="BL1093" s="22"/>
      <c r="BM1093" s="22"/>
      <c r="BN1093" s="22"/>
      <c r="BO1093" s="22"/>
      <c r="BP1093" s="22"/>
      <c r="BQ1093" s="22"/>
      <c r="BR1093" s="22"/>
      <c r="BS1093" s="22"/>
      <c r="BT1093" s="22"/>
      <c r="BU1093" s="22"/>
      <c r="BV1093" s="22"/>
      <c r="BW1093" s="22"/>
      <c r="BX1093" s="22"/>
      <c r="BY1093" s="22"/>
      <c r="BZ1093" s="22"/>
      <c r="CA1093" s="22"/>
      <c r="CB1093" s="22"/>
      <c r="CC1093" s="22"/>
      <c r="CD1093" s="22"/>
      <c r="CE1093" s="22"/>
      <c r="CF1093" s="22"/>
      <c r="CG1093" s="22"/>
      <c r="CH1093" s="22"/>
      <c r="CI1093" s="22"/>
      <c r="CJ1093" s="22"/>
      <c r="CK1093" s="22"/>
      <c r="CL1093" s="22"/>
      <c r="CM1093" s="22"/>
      <c r="CN1093" s="22"/>
      <c r="CO1093" s="22"/>
      <c r="CP1093" s="22"/>
      <c r="CQ1093" s="22"/>
      <c r="CR1093" s="22"/>
      <c r="CS1093" s="22"/>
      <c r="CT1093" s="22"/>
      <c r="CU1093" s="22"/>
      <c r="CV1093" s="22"/>
      <c r="CW1093" s="22"/>
      <c r="CX1093" s="22"/>
      <c r="CY1093" s="22"/>
      <c r="CZ1093" s="22"/>
      <c r="DA1093" s="22"/>
      <c r="DB1093" s="22"/>
      <c r="DC1093" s="22"/>
      <c r="DD1093" s="22"/>
      <c r="DE1093" s="22"/>
      <c r="DF1093" s="22"/>
      <c r="DG1093" s="22"/>
      <c r="DH1093" s="22"/>
      <c r="DI1093" s="22"/>
      <c r="DJ1093" s="22"/>
      <c r="DK1093" s="22"/>
      <c r="DL1093" s="22"/>
      <c r="DM1093" s="22"/>
      <c r="DN1093" s="22"/>
      <c r="DO1093" s="22"/>
      <c r="DP1093" s="22"/>
      <c r="DQ1093" s="22"/>
      <c r="DR1093" s="22"/>
      <c r="DS1093" s="22"/>
      <c r="DT1093" s="22"/>
      <c r="DU1093" s="22"/>
      <c r="DV1093" s="22"/>
      <c r="DW1093" s="22"/>
      <c r="DX1093" s="22"/>
      <c r="DY1093" s="22"/>
      <c r="DZ1093" s="22"/>
      <c r="EA1093" s="22"/>
      <c r="EB1093" s="22"/>
      <c r="EC1093" s="22"/>
      <c r="ED1093" s="22"/>
      <c r="EE1093" s="22"/>
      <c r="EF1093" s="22"/>
      <c r="EG1093" s="22"/>
      <c r="EH1093" s="22"/>
      <c r="EI1093" s="22"/>
      <c r="EJ1093" s="22"/>
      <c r="EK1093" s="22"/>
      <c r="EL1093" s="22"/>
      <c r="EM1093" s="22"/>
      <c r="EN1093" s="22"/>
      <c r="EO1093" s="22"/>
      <c r="EP1093" s="22"/>
      <c r="EQ1093" s="22"/>
      <c r="ER1093" s="22"/>
      <c r="ES1093" s="22"/>
      <c r="ET1093" s="22"/>
      <c r="EU1093" s="22"/>
      <c r="EV1093" s="22"/>
      <c r="EW1093" s="22"/>
      <c r="EX1093" s="22"/>
      <c r="EY1093" s="22"/>
      <c r="EZ1093" s="22"/>
      <c r="FA1093" s="22"/>
      <c r="FB1093" s="22"/>
      <c r="FC1093" s="22"/>
      <c r="FD1093" s="22"/>
      <c r="FE1093" s="22"/>
      <c r="FF1093" s="22"/>
      <c r="FG1093" s="126"/>
      <c r="FM1093" s="99"/>
    </row>
    <row r="1094" spans="2:169" s="12" customFormat="1">
      <c r="B1094" s="22"/>
      <c r="E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22"/>
      <c r="AF1094" s="22"/>
      <c r="AG1094" s="22"/>
      <c r="AH1094" s="22"/>
      <c r="AI1094" s="22"/>
      <c r="AJ1094" s="22"/>
      <c r="AK1094" s="22"/>
      <c r="AL1094" s="22"/>
      <c r="AM1094" s="22"/>
      <c r="AN1094" s="22"/>
      <c r="AO1094" s="22"/>
      <c r="AP1094" s="22"/>
      <c r="AQ1094" s="22"/>
      <c r="AR1094" s="22"/>
      <c r="AS1094" s="22"/>
      <c r="AT1094" s="22"/>
      <c r="AU1094" s="22"/>
      <c r="AV1094" s="22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  <c r="BH1094" s="22"/>
      <c r="BI1094" s="22"/>
      <c r="BJ1094" s="22"/>
      <c r="BK1094" s="22"/>
      <c r="BL1094" s="22"/>
      <c r="BM1094" s="22"/>
      <c r="BN1094" s="22"/>
      <c r="BO1094" s="22"/>
      <c r="BP1094" s="22"/>
      <c r="BQ1094" s="22"/>
      <c r="BR1094" s="22"/>
      <c r="BS1094" s="22"/>
      <c r="BT1094" s="22"/>
      <c r="BU1094" s="22"/>
      <c r="BV1094" s="22"/>
      <c r="BW1094" s="22"/>
      <c r="BX1094" s="22"/>
      <c r="BY1094" s="22"/>
      <c r="BZ1094" s="22"/>
      <c r="CA1094" s="22"/>
      <c r="CB1094" s="22"/>
      <c r="CC1094" s="22"/>
      <c r="CD1094" s="22"/>
      <c r="CE1094" s="22"/>
      <c r="CF1094" s="22"/>
      <c r="CG1094" s="22"/>
      <c r="CH1094" s="22"/>
      <c r="CI1094" s="22"/>
      <c r="CJ1094" s="22"/>
      <c r="CK1094" s="22"/>
      <c r="CL1094" s="22"/>
      <c r="CM1094" s="22"/>
      <c r="CN1094" s="22"/>
      <c r="CO1094" s="22"/>
      <c r="CP1094" s="22"/>
      <c r="CQ1094" s="22"/>
      <c r="CR1094" s="22"/>
      <c r="CS1094" s="22"/>
      <c r="CT1094" s="22"/>
      <c r="CU1094" s="22"/>
      <c r="CV1094" s="22"/>
      <c r="CW1094" s="22"/>
      <c r="CX1094" s="22"/>
      <c r="CY1094" s="22"/>
      <c r="CZ1094" s="22"/>
      <c r="DA1094" s="22"/>
      <c r="DB1094" s="22"/>
      <c r="DC1094" s="22"/>
      <c r="DD1094" s="22"/>
      <c r="DE1094" s="22"/>
      <c r="DF1094" s="22"/>
      <c r="DG1094" s="22"/>
      <c r="DH1094" s="22"/>
      <c r="DI1094" s="22"/>
      <c r="DJ1094" s="22"/>
      <c r="DK1094" s="22"/>
      <c r="DL1094" s="22"/>
      <c r="DM1094" s="22"/>
      <c r="DN1094" s="22"/>
      <c r="DO1094" s="22"/>
      <c r="DP1094" s="22"/>
      <c r="DQ1094" s="22"/>
      <c r="DR1094" s="22"/>
      <c r="DS1094" s="22"/>
      <c r="DT1094" s="22"/>
      <c r="DU1094" s="22"/>
      <c r="DV1094" s="22"/>
      <c r="DW1094" s="22"/>
      <c r="DX1094" s="22"/>
      <c r="DY1094" s="22"/>
      <c r="DZ1094" s="22"/>
      <c r="EA1094" s="22"/>
      <c r="EB1094" s="22"/>
      <c r="EC1094" s="22"/>
      <c r="ED1094" s="22"/>
      <c r="EE1094" s="22"/>
      <c r="EF1094" s="22"/>
      <c r="EG1094" s="22"/>
      <c r="EH1094" s="22"/>
      <c r="EI1094" s="22"/>
      <c r="EJ1094" s="22"/>
      <c r="EK1094" s="22"/>
      <c r="EL1094" s="22"/>
      <c r="EM1094" s="22"/>
      <c r="EN1094" s="22"/>
      <c r="EO1094" s="22"/>
      <c r="EP1094" s="22"/>
      <c r="EQ1094" s="22"/>
      <c r="ER1094" s="22"/>
      <c r="ES1094" s="22"/>
      <c r="ET1094" s="22"/>
      <c r="EU1094" s="22"/>
      <c r="EV1094" s="22"/>
      <c r="EW1094" s="22"/>
      <c r="EX1094" s="22"/>
      <c r="EY1094" s="22"/>
      <c r="EZ1094" s="22"/>
      <c r="FA1094" s="22"/>
      <c r="FB1094" s="22"/>
      <c r="FC1094" s="22"/>
      <c r="FD1094" s="22"/>
      <c r="FE1094" s="22"/>
      <c r="FF1094" s="22"/>
      <c r="FG1094" s="126"/>
      <c r="FM1094" s="99"/>
    </row>
    <row r="1095" spans="2:169" s="12" customFormat="1">
      <c r="B1095" s="22"/>
      <c r="E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22"/>
      <c r="AF1095" s="22"/>
      <c r="AG1095" s="22"/>
      <c r="AH1095" s="22"/>
      <c r="AI1095" s="22"/>
      <c r="AJ1095" s="22"/>
      <c r="AK1095" s="22"/>
      <c r="AL1095" s="22"/>
      <c r="AM1095" s="22"/>
      <c r="AN1095" s="22"/>
      <c r="AO1095" s="22"/>
      <c r="AP1095" s="22"/>
      <c r="AQ1095" s="22"/>
      <c r="AR1095" s="22"/>
      <c r="AS1095" s="22"/>
      <c r="AT1095" s="22"/>
      <c r="AU1095" s="22"/>
      <c r="AV1095" s="22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  <c r="BH1095" s="22"/>
      <c r="BI1095" s="22"/>
      <c r="BJ1095" s="22"/>
      <c r="BK1095" s="22"/>
      <c r="BL1095" s="22"/>
      <c r="BM1095" s="22"/>
      <c r="BN1095" s="22"/>
      <c r="BO1095" s="22"/>
      <c r="BP1095" s="22"/>
      <c r="BQ1095" s="22"/>
      <c r="BR1095" s="22"/>
      <c r="BS1095" s="22"/>
      <c r="BT1095" s="22"/>
      <c r="BU1095" s="22"/>
      <c r="BV1095" s="22"/>
      <c r="BW1095" s="22"/>
      <c r="BX1095" s="22"/>
      <c r="BY1095" s="22"/>
      <c r="BZ1095" s="22"/>
      <c r="CA1095" s="22"/>
      <c r="CB1095" s="22"/>
      <c r="CC1095" s="22"/>
      <c r="CD1095" s="22"/>
      <c r="CE1095" s="22"/>
      <c r="CF1095" s="22"/>
      <c r="CG1095" s="22"/>
      <c r="CH1095" s="22"/>
      <c r="CI1095" s="22"/>
      <c r="CJ1095" s="22"/>
      <c r="CK1095" s="22"/>
      <c r="CL1095" s="22"/>
      <c r="CM1095" s="22"/>
      <c r="CN1095" s="22"/>
      <c r="CO1095" s="22"/>
      <c r="CP1095" s="22"/>
      <c r="CQ1095" s="22"/>
      <c r="CR1095" s="22"/>
      <c r="CS1095" s="22"/>
      <c r="CT1095" s="22"/>
      <c r="CU1095" s="22"/>
      <c r="CV1095" s="22"/>
      <c r="CW1095" s="22"/>
      <c r="CX1095" s="22"/>
      <c r="CY1095" s="22"/>
      <c r="CZ1095" s="22"/>
      <c r="DA1095" s="22"/>
      <c r="DB1095" s="22"/>
      <c r="DC1095" s="22"/>
      <c r="DD1095" s="22"/>
      <c r="DE1095" s="22"/>
      <c r="DF1095" s="22"/>
      <c r="DG1095" s="22"/>
      <c r="DH1095" s="22"/>
      <c r="DI1095" s="22"/>
      <c r="DJ1095" s="22"/>
      <c r="DK1095" s="22"/>
      <c r="DL1095" s="22"/>
      <c r="DM1095" s="22"/>
      <c r="DN1095" s="22"/>
      <c r="DO1095" s="22"/>
      <c r="DP1095" s="22"/>
      <c r="DQ1095" s="22"/>
      <c r="DR1095" s="22"/>
      <c r="DS1095" s="22"/>
      <c r="DT1095" s="22"/>
      <c r="DU1095" s="22"/>
      <c r="DV1095" s="22"/>
      <c r="DW1095" s="22"/>
      <c r="DX1095" s="22"/>
      <c r="DY1095" s="22"/>
      <c r="DZ1095" s="22"/>
      <c r="EA1095" s="22"/>
      <c r="EB1095" s="22"/>
      <c r="EC1095" s="22"/>
      <c r="ED1095" s="22"/>
      <c r="EE1095" s="22"/>
      <c r="EF1095" s="22"/>
      <c r="EG1095" s="22"/>
      <c r="EH1095" s="22"/>
      <c r="EI1095" s="22"/>
      <c r="EJ1095" s="22"/>
      <c r="EK1095" s="22"/>
      <c r="EL1095" s="22"/>
      <c r="EM1095" s="22"/>
      <c r="EN1095" s="22"/>
      <c r="EO1095" s="22"/>
      <c r="EP1095" s="22"/>
      <c r="EQ1095" s="22"/>
      <c r="ER1095" s="22"/>
      <c r="ES1095" s="22"/>
      <c r="ET1095" s="22"/>
      <c r="EU1095" s="22"/>
      <c r="EV1095" s="22"/>
      <c r="EW1095" s="22"/>
      <c r="EX1095" s="22"/>
      <c r="EY1095" s="22"/>
      <c r="EZ1095" s="22"/>
      <c r="FA1095" s="22"/>
      <c r="FB1095" s="22"/>
      <c r="FC1095" s="22"/>
      <c r="FD1095" s="22"/>
      <c r="FE1095" s="22"/>
      <c r="FF1095" s="22"/>
      <c r="FG1095" s="126"/>
      <c r="FM1095" s="99"/>
    </row>
    <row r="1096" spans="2:169" s="12" customFormat="1">
      <c r="B1096" s="22"/>
      <c r="E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  <c r="AE1096" s="22"/>
      <c r="AF1096" s="22"/>
      <c r="AG1096" s="22"/>
      <c r="AH1096" s="22"/>
      <c r="AI1096" s="22"/>
      <c r="AJ1096" s="22"/>
      <c r="AK1096" s="22"/>
      <c r="AL1096" s="22"/>
      <c r="AM1096" s="22"/>
      <c r="AN1096" s="22"/>
      <c r="AO1096" s="22"/>
      <c r="AP1096" s="22"/>
      <c r="AQ1096" s="22"/>
      <c r="AR1096" s="22"/>
      <c r="AS1096" s="22"/>
      <c r="AT1096" s="22"/>
      <c r="AU1096" s="22"/>
      <c r="AV1096" s="22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  <c r="BH1096" s="22"/>
      <c r="BI1096" s="22"/>
      <c r="BJ1096" s="22"/>
      <c r="BK1096" s="22"/>
      <c r="BL1096" s="22"/>
      <c r="BM1096" s="22"/>
      <c r="BN1096" s="22"/>
      <c r="BO1096" s="22"/>
      <c r="BP1096" s="22"/>
      <c r="BQ1096" s="22"/>
      <c r="BR1096" s="22"/>
      <c r="BS1096" s="22"/>
      <c r="BT1096" s="22"/>
      <c r="BU1096" s="22"/>
      <c r="BV1096" s="22"/>
      <c r="BW1096" s="22"/>
      <c r="BX1096" s="22"/>
      <c r="BY1096" s="22"/>
      <c r="BZ1096" s="22"/>
      <c r="CA1096" s="22"/>
      <c r="CB1096" s="22"/>
      <c r="CC1096" s="22"/>
      <c r="CD1096" s="22"/>
      <c r="CE1096" s="22"/>
      <c r="CF1096" s="22"/>
      <c r="CG1096" s="22"/>
      <c r="CH1096" s="22"/>
      <c r="CI1096" s="22"/>
      <c r="CJ1096" s="22"/>
      <c r="CK1096" s="22"/>
      <c r="CL1096" s="22"/>
      <c r="CM1096" s="22"/>
      <c r="CN1096" s="22"/>
      <c r="CO1096" s="22"/>
      <c r="CP1096" s="22"/>
      <c r="CQ1096" s="22"/>
      <c r="CR1096" s="22"/>
      <c r="CS1096" s="22"/>
      <c r="CT1096" s="22"/>
      <c r="CU1096" s="22"/>
      <c r="CV1096" s="22"/>
      <c r="CW1096" s="22"/>
      <c r="CX1096" s="22"/>
      <c r="CY1096" s="22"/>
      <c r="CZ1096" s="22"/>
      <c r="DA1096" s="22"/>
      <c r="DB1096" s="22"/>
      <c r="DC1096" s="22"/>
      <c r="DD1096" s="22"/>
      <c r="DE1096" s="22"/>
      <c r="DF1096" s="22"/>
      <c r="DG1096" s="22"/>
      <c r="DH1096" s="22"/>
      <c r="DI1096" s="22"/>
      <c r="DJ1096" s="22"/>
      <c r="DK1096" s="22"/>
      <c r="DL1096" s="22"/>
      <c r="DM1096" s="22"/>
      <c r="DN1096" s="22"/>
      <c r="DO1096" s="22"/>
      <c r="DP1096" s="22"/>
      <c r="DQ1096" s="22"/>
      <c r="DR1096" s="22"/>
      <c r="DS1096" s="22"/>
      <c r="DT1096" s="22"/>
      <c r="DU1096" s="22"/>
      <c r="DV1096" s="22"/>
      <c r="DW1096" s="22"/>
      <c r="DX1096" s="22"/>
      <c r="DY1096" s="22"/>
      <c r="DZ1096" s="22"/>
      <c r="EA1096" s="22"/>
      <c r="EB1096" s="22"/>
      <c r="EC1096" s="22"/>
      <c r="ED1096" s="22"/>
      <c r="EE1096" s="22"/>
      <c r="EF1096" s="22"/>
      <c r="EG1096" s="22"/>
      <c r="EH1096" s="22"/>
      <c r="EI1096" s="22"/>
      <c r="EJ1096" s="22"/>
      <c r="EK1096" s="22"/>
      <c r="EL1096" s="22"/>
      <c r="EM1096" s="22"/>
      <c r="EN1096" s="22"/>
      <c r="EO1096" s="22"/>
      <c r="EP1096" s="22"/>
      <c r="EQ1096" s="22"/>
      <c r="ER1096" s="22"/>
      <c r="ES1096" s="22"/>
      <c r="ET1096" s="22"/>
      <c r="EU1096" s="22"/>
      <c r="EV1096" s="22"/>
      <c r="EW1096" s="22"/>
      <c r="EX1096" s="22"/>
      <c r="EY1096" s="22"/>
      <c r="EZ1096" s="22"/>
      <c r="FA1096" s="22"/>
      <c r="FB1096" s="22"/>
      <c r="FC1096" s="22"/>
      <c r="FD1096" s="22"/>
      <c r="FE1096" s="22"/>
      <c r="FF1096" s="22"/>
      <c r="FG1096" s="126"/>
      <c r="FM1096" s="99"/>
    </row>
    <row r="1097" spans="2:169" s="12" customFormat="1">
      <c r="B1097" s="22"/>
      <c r="E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22"/>
      <c r="AF1097" s="22"/>
      <c r="AG1097" s="22"/>
      <c r="AH1097" s="22"/>
      <c r="AI1097" s="22"/>
      <c r="AJ1097" s="22"/>
      <c r="AK1097" s="22"/>
      <c r="AL1097" s="22"/>
      <c r="AM1097" s="22"/>
      <c r="AN1097" s="22"/>
      <c r="AO1097" s="22"/>
      <c r="AP1097" s="22"/>
      <c r="AQ1097" s="22"/>
      <c r="AR1097" s="22"/>
      <c r="AS1097" s="22"/>
      <c r="AT1097" s="22"/>
      <c r="AU1097" s="22"/>
      <c r="AV1097" s="22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  <c r="BH1097" s="22"/>
      <c r="BI1097" s="22"/>
      <c r="BJ1097" s="22"/>
      <c r="BK1097" s="22"/>
      <c r="BL1097" s="22"/>
      <c r="BM1097" s="22"/>
      <c r="BN1097" s="22"/>
      <c r="BO1097" s="22"/>
      <c r="BP1097" s="22"/>
      <c r="BQ1097" s="22"/>
      <c r="BR1097" s="22"/>
      <c r="BS1097" s="22"/>
      <c r="BT1097" s="22"/>
      <c r="BU1097" s="22"/>
      <c r="BV1097" s="22"/>
      <c r="BW1097" s="22"/>
      <c r="BX1097" s="22"/>
      <c r="BY1097" s="22"/>
      <c r="BZ1097" s="22"/>
      <c r="CA1097" s="22"/>
      <c r="CB1097" s="22"/>
      <c r="CC1097" s="22"/>
      <c r="CD1097" s="22"/>
      <c r="CE1097" s="22"/>
      <c r="CF1097" s="22"/>
      <c r="CG1097" s="22"/>
      <c r="CH1097" s="22"/>
      <c r="CI1097" s="22"/>
      <c r="CJ1097" s="22"/>
      <c r="CK1097" s="22"/>
      <c r="CL1097" s="22"/>
      <c r="CM1097" s="22"/>
      <c r="CN1097" s="22"/>
      <c r="CO1097" s="22"/>
      <c r="CP1097" s="22"/>
      <c r="CQ1097" s="22"/>
      <c r="CR1097" s="22"/>
      <c r="CS1097" s="22"/>
      <c r="CT1097" s="22"/>
      <c r="CU1097" s="22"/>
      <c r="CV1097" s="22"/>
      <c r="CW1097" s="22"/>
      <c r="CX1097" s="22"/>
      <c r="CY1097" s="22"/>
      <c r="CZ1097" s="22"/>
      <c r="DA1097" s="22"/>
      <c r="DB1097" s="22"/>
      <c r="DC1097" s="22"/>
      <c r="DD1097" s="22"/>
      <c r="DE1097" s="22"/>
      <c r="DF1097" s="22"/>
      <c r="DG1097" s="22"/>
      <c r="DH1097" s="22"/>
      <c r="DI1097" s="22"/>
      <c r="DJ1097" s="22"/>
      <c r="DK1097" s="22"/>
      <c r="DL1097" s="22"/>
      <c r="DM1097" s="22"/>
      <c r="DN1097" s="22"/>
      <c r="DO1097" s="22"/>
      <c r="DP1097" s="22"/>
      <c r="DQ1097" s="22"/>
      <c r="DR1097" s="22"/>
      <c r="DS1097" s="22"/>
      <c r="DT1097" s="22"/>
      <c r="DU1097" s="22"/>
      <c r="DV1097" s="22"/>
      <c r="DW1097" s="22"/>
      <c r="DX1097" s="22"/>
      <c r="DY1097" s="22"/>
      <c r="DZ1097" s="22"/>
      <c r="EA1097" s="22"/>
      <c r="EB1097" s="22"/>
      <c r="EC1097" s="22"/>
      <c r="ED1097" s="22"/>
      <c r="EE1097" s="22"/>
      <c r="EF1097" s="22"/>
      <c r="EG1097" s="22"/>
      <c r="EH1097" s="22"/>
      <c r="EI1097" s="22"/>
      <c r="EJ1097" s="22"/>
      <c r="EK1097" s="22"/>
      <c r="EL1097" s="22"/>
      <c r="EM1097" s="22"/>
      <c r="EN1097" s="22"/>
      <c r="EO1097" s="22"/>
      <c r="EP1097" s="22"/>
      <c r="EQ1097" s="22"/>
      <c r="ER1097" s="22"/>
      <c r="ES1097" s="22"/>
      <c r="ET1097" s="22"/>
      <c r="EU1097" s="22"/>
      <c r="EV1097" s="22"/>
      <c r="EW1097" s="22"/>
      <c r="EX1097" s="22"/>
      <c r="EY1097" s="22"/>
      <c r="EZ1097" s="22"/>
      <c r="FA1097" s="22"/>
      <c r="FB1097" s="22"/>
      <c r="FC1097" s="22"/>
      <c r="FD1097" s="22"/>
      <c r="FE1097" s="22"/>
      <c r="FF1097" s="22"/>
      <c r="FG1097" s="126"/>
      <c r="FM1097" s="99"/>
    </row>
    <row r="1098" spans="2:169" s="12" customFormat="1">
      <c r="B1098" s="22"/>
      <c r="E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  <c r="AE1098" s="22"/>
      <c r="AF1098" s="22"/>
      <c r="AG1098" s="22"/>
      <c r="AH1098" s="22"/>
      <c r="AI1098" s="22"/>
      <c r="AJ1098" s="22"/>
      <c r="AK1098" s="22"/>
      <c r="AL1098" s="22"/>
      <c r="AM1098" s="22"/>
      <c r="AN1098" s="22"/>
      <c r="AO1098" s="22"/>
      <c r="AP1098" s="22"/>
      <c r="AQ1098" s="22"/>
      <c r="AR1098" s="22"/>
      <c r="AS1098" s="22"/>
      <c r="AT1098" s="22"/>
      <c r="AU1098" s="22"/>
      <c r="AV1098" s="22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  <c r="BH1098" s="22"/>
      <c r="BI1098" s="22"/>
      <c r="BJ1098" s="22"/>
      <c r="BK1098" s="22"/>
      <c r="BL1098" s="22"/>
      <c r="BM1098" s="22"/>
      <c r="BN1098" s="22"/>
      <c r="BO1098" s="22"/>
      <c r="BP1098" s="22"/>
      <c r="BQ1098" s="22"/>
      <c r="BR1098" s="22"/>
      <c r="BS1098" s="22"/>
      <c r="BT1098" s="22"/>
      <c r="BU1098" s="22"/>
      <c r="BV1098" s="22"/>
      <c r="BW1098" s="22"/>
      <c r="BX1098" s="22"/>
      <c r="BY1098" s="22"/>
      <c r="BZ1098" s="22"/>
      <c r="CA1098" s="22"/>
      <c r="CB1098" s="22"/>
      <c r="CC1098" s="22"/>
      <c r="CD1098" s="22"/>
      <c r="CE1098" s="22"/>
      <c r="CF1098" s="22"/>
      <c r="CG1098" s="22"/>
      <c r="CH1098" s="22"/>
      <c r="CI1098" s="22"/>
      <c r="CJ1098" s="22"/>
      <c r="CK1098" s="22"/>
      <c r="CL1098" s="22"/>
      <c r="CM1098" s="22"/>
      <c r="CN1098" s="22"/>
      <c r="CO1098" s="22"/>
      <c r="CP1098" s="22"/>
      <c r="CQ1098" s="22"/>
      <c r="CR1098" s="22"/>
      <c r="CS1098" s="22"/>
      <c r="CT1098" s="22"/>
      <c r="CU1098" s="22"/>
      <c r="CV1098" s="22"/>
      <c r="CW1098" s="22"/>
      <c r="CX1098" s="22"/>
      <c r="CY1098" s="22"/>
      <c r="CZ1098" s="22"/>
      <c r="DA1098" s="22"/>
      <c r="DB1098" s="22"/>
      <c r="DC1098" s="22"/>
      <c r="DD1098" s="22"/>
      <c r="DE1098" s="22"/>
      <c r="DF1098" s="22"/>
      <c r="DG1098" s="22"/>
      <c r="DH1098" s="22"/>
      <c r="DI1098" s="22"/>
      <c r="DJ1098" s="22"/>
      <c r="DK1098" s="22"/>
      <c r="DL1098" s="22"/>
      <c r="DM1098" s="22"/>
      <c r="DN1098" s="22"/>
      <c r="DO1098" s="22"/>
      <c r="DP1098" s="22"/>
      <c r="DQ1098" s="22"/>
      <c r="DR1098" s="22"/>
      <c r="DS1098" s="22"/>
      <c r="DT1098" s="22"/>
      <c r="DU1098" s="22"/>
      <c r="DV1098" s="22"/>
      <c r="DW1098" s="22"/>
      <c r="DX1098" s="22"/>
      <c r="DY1098" s="22"/>
      <c r="DZ1098" s="22"/>
      <c r="EA1098" s="22"/>
      <c r="EB1098" s="22"/>
      <c r="EC1098" s="22"/>
      <c r="ED1098" s="22"/>
      <c r="EE1098" s="22"/>
      <c r="EF1098" s="22"/>
      <c r="EG1098" s="22"/>
      <c r="EH1098" s="22"/>
      <c r="EI1098" s="22"/>
      <c r="EJ1098" s="22"/>
      <c r="EK1098" s="22"/>
      <c r="EL1098" s="22"/>
      <c r="EM1098" s="22"/>
      <c r="EN1098" s="22"/>
      <c r="EO1098" s="22"/>
      <c r="EP1098" s="22"/>
      <c r="EQ1098" s="22"/>
      <c r="ER1098" s="22"/>
      <c r="ES1098" s="22"/>
      <c r="ET1098" s="22"/>
      <c r="EU1098" s="22"/>
      <c r="EV1098" s="22"/>
      <c r="EW1098" s="22"/>
      <c r="EX1098" s="22"/>
      <c r="EY1098" s="22"/>
      <c r="EZ1098" s="22"/>
      <c r="FA1098" s="22"/>
      <c r="FB1098" s="22"/>
      <c r="FC1098" s="22"/>
      <c r="FD1098" s="22"/>
      <c r="FE1098" s="22"/>
      <c r="FF1098" s="22"/>
      <c r="FG1098" s="126"/>
      <c r="FM1098" s="99"/>
    </row>
    <row r="1099" spans="2:169" s="12" customFormat="1">
      <c r="B1099" s="22"/>
      <c r="E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22"/>
      <c r="AF1099" s="22"/>
      <c r="AG1099" s="22"/>
      <c r="AH1099" s="22"/>
      <c r="AI1099" s="22"/>
      <c r="AJ1099" s="22"/>
      <c r="AK1099" s="22"/>
      <c r="AL1099" s="22"/>
      <c r="AM1099" s="22"/>
      <c r="AN1099" s="22"/>
      <c r="AO1099" s="22"/>
      <c r="AP1099" s="22"/>
      <c r="AQ1099" s="22"/>
      <c r="AR1099" s="22"/>
      <c r="AS1099" s="22"/>
      <c r="AT1099" s="22"/>
      <c r="AU1099" s="22"/>
      <c r="AV1099" s="22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  <c r="BH1099" s="22"/>
      <c r="BI1099" s="22"/>
      <c r="BJ1099" s="22"/>
      <c r="BK1099" s="22"/>
      <c r="BL1099" s="22"/>
      <c r="BM1099" s="22"/>
      <c r="BN1099" s="22"/>
      <c r="BO1099" s="22"/>
      <c r="BP1099" s="22"/>
      <c r="BQ1099" s="22"/>
      <c r="BR1099" s="22"/>
      <c r="BS1099" s="22"/>
      <c r="BT1099" s="22"/>
      <c r="BU1099" s="22"/>
      <c r="BV1099" s="22"/>
      <c r="BW1099" s="22"/>
      <c r="BX1099" s="22"/>
      <c r="BY1099" s="22"/>
      <c r="BZ1099" s="22"/>
      <c r="CA1099" s="22"/>
      <c r="CB1099" s="22"/>
      <c r="CC1099" s="22"/>
      <c r="CD1099" s="22"/>
      <c r="CE1099" s="22"/>
      <c r="CF1099" s="22"/>
      <c r="CG1099" s="22"/>
      <c r="CH1099" s="22"/>
      <c r="CI1099" s="22"/>
      <c r="CJ1099" s="22"/>
      <c r="CK1099" s="22"/>
      <c r="CL1099" s="22"/>
      <c r="CM1099" s="22"/>
      <c r="CN1099" s="22"/>
      <c r="CO1099" s="22"/>
      <c r="CP1099" s="22"/>
      <c r="CQ1099" s="22"/>
      <c r="CR1099" s="22"/>
      <c r="CS1099" s="22"/>
      <c r="CT1099" s="22"/>
      <c r="CU1099" s="22"/>
      <c r="CV1099" s="22"/>
      <c r="CW1099" s="22"/>
      <c r="CX1099" s="22"/>
      <c r="CY1099" s="22"/>
      <c r="CZ1099" s="22"/>
      <c r="DA1099" s="22"/>
      <c r="DB1099" s="22"/>
      <c r="DC1099" s="22"/>
      <c r="DD1099" s="22"/>
      <c r="DE1099" s="22"/>
      <c r="DF1099" s="22"/>
      <c r="DG1099" s="22"/>
      <c r="DH1099" s="22"/>
      <c r="DI1099" s="22"/>
      <c r="DJ1099" s="22"/>
      <c r="DK1099" s="22"/>
      <c r="DL1099" s="22"/>
      <c r="DM1099" s="22"/>
      <c r="DN1099" s="22"/>
      <c r="DO1099" s="22"/>
      <c r="DP1099" s="22"/>
      <c r="DQ1099" s="22"/>
      <c r="DR1099" s="22"/>
      <c r="DS1099" s="22"/>
      <c r="DT1099" s="22"/>
      <c r="DU1099" s="22"/>
      <c r="DV1099" s="22"/>
      <c r="DW1099" s="22"/>
      <c r="DX1099" s="22"/>
      <c r="DY1099" s="22"/>
      <c r="DZ1099" s="22"/>
      <c r="EA1099" s="22"/>
      <c r="EB1099" s="22"/>
      <c r="EC1099" s="22"/>
      <c r="ED1099" s="22"/>
      <c r="EE1099" s="22"/>
      <c r="EF1099" s="22"/>
      <c r="EG1099" s="22"/>
      <c r="EH1099" s="22"/>
      <c r="EI1099" s="22"/>
      <c r="EJ1099" s="22"/>
      <c r="EK1099" s="22"/>
      <c r="EL1099" s="22"/>
      <c r="EM1099" s="22"/>
      <c r="EN1099" s="22"/>
      <c r="EO1099" s="22"/>
      <c r="EP1099" s="22"/>
      <c r="EQ1099" s="22"/>
      <c r="ER1099" s="22"/>
      <c r="ES1099" s="22"/>
      <c r="ET1099" s="22"/>
      <c r="EU1099" s="22"/>
      <c r="EV1099" s="22"/>
      <c r="EW1099" s="22"/>
      <c r="EX1099" s="22"/>
      <c r="EY1099" s="22"/>
      <c r="EZ1099" s="22"/>
      <c r="FA1099" s="22"/>
      <c r="FB1099" s="22"/>
      <c r="FC1099" s="22"/>
      <c r="FD1099" s="22"/>
      <c r="FE1099" s="22"/>
      <c r="FF1099" s="22"/>
      <c r="FG1099" s="126"/>
      <c r="FM1099" s="99"/>
    </row>
    <row r="1100" spans="2:169" s="12" customFormat="1">
      <c r="B1100" s="22"/>
      <c r="E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22"/>
      <c r="AF1100" s="22"/>
      <c r="AG1100" s="22"/>
      <c r="AH1100" s="22"/>
      <c r="AI1100" s="22"/>
      <c r="AJ1100" s="22"/>
      <c r="AK1100" s="22"/>
      <c r="AL1100" s="22"/>
      <c r="AM1100" s="22"/>
      <c r="AN1100" s="22"/>
      <c r="AO1100" s="22"/>
      <c r="AP1100" s="22"/>
      <c r="AQ1100" s="22"/>
      <c r="AR1100" s="22"/>
      <c r="AS1100" s="22"/>
      <c r="AT1100" s="22"/>
      <c r="AU1100" s="22"/>
      <c r="AV1100" s="22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  <c r="BH1100" s="22"/>
      <c r="BI1100" s="22"/>
      <c r="BJ1100" s="22"/>
      <c r="BK1100" s="22"/>
      <c r="BL1100" s="22"/>
      <c r="BM1100" s="22"/>
      <c r="BN1100" s="22"/>
      <c r="BO1100" s="22"/>
      <c r="BP1100" s="22"/>
      <c r="BQ1100" s="22"/>
      <c r="BR1100" s="22"/>
      <c r="BS1100" s="22"/>
      <c r="BT1100" s="22"/>
      <c r="BU1100" s="22"/>
      <c r="BV1100" s="22"/>
      <c r="BW1100" s="22"/>
      <c r="BX1100" s="22"/>
      <c r="BY1100" s="22"/>
      <c r="BZ1100" s="22"/>
      <c r="CA1100" s="22"/>
      <c r="CB1100" s="22"/>
      <c r="CC1100" s="22"/>
      <c r="CD1100" s="22"/>
      <c r="CE1100" s="22"/>
      <c r="CF1100" s="22"/>
      <c r="CG1100" s="22"/>
      <c r="CH1100" s="22"/>
      <c r="CI1100" s="22"/>
      <c r="CJ1100" s="22"/>
      <c r="CK1100" s="22"/>
      <c r="CL1100" s="22"/>
      <c r="CM1100" s="22"/>
      <c r="CN1100" s="22"/>
      <c r="CO1100" s="22"/>
      <c r="CP1100" s="22"/>
      <c r="CQ1100" s="22"/>
      <c r="CR1100" s="22"/>
      <c r="CS1100" s="22"/>
      <c r="CT1100" s="22"/>
      <c r="CU1100" s="22"/>
      <c r="CV1100" s="22"/>
      <c r="CW1100" s="22"/>
      <c r="CX1100" s="22"/>
      <c r="CY1100" s="22"/>
      <c r="CZ1100" s="22"/>
      <c r="DA1100" s="22"/>
      <c r="DB1100" s="22"/>
      <c r="DC1100" s="22"/>
      <c r="DD1100" s="22"/>
      <c r="DE1100" s="22"/>
      <c r="DF1100" s="22"/>
      <c r="DG1100" s="22"/>
      <c r="DH1100" s="22"/>
      <c r="DI1100" s="22"/>
      <c r="DJ1100" s="22"/>
      <c r="DK1100" s="22"/>
      <c r="DL1100" s="22"/>
      <c r="DM1100" s="22"/>
      <c r="DN1100" s="22"/>
      <c r="DO1100" s="22"/>
      <c r="DP1100" s="22"/>
      <c r="DQ1100" s="22"/>
      <c r="DR1100" s="22"/>
      <c r="DS1100" s="22"/>
      <c r="DT1100" s="22"/>
      <c r="DU1100" s="22"/>
      <c r="DV1100" s="22"/>
      <c r="DW1100" s="22"/>
      <c r="DX1100" s="22"/>
      <c r="DY1100" s="22"/>
      <c r="DZ1100" s="22"/>
      <c r="EA1100" s="22"/>
      <c r="EB1100" s="22"/>
      <c r="EC1100" s="22"/>
      <c r="ED1100" s="22"/>
      <c r="EE1100" s="22"/>
      <c r="EF1100" s="22"/>
      <c r="EG1100" s="22"/>
      <c r="EH1100" s="22"/>
      <c r="EI1100" s="22"/>
      <c r="EJ1100" s="22"/>
      <c r="EK1100" s="22"/>
      <c r="EL1100" s="22"/>
      <c r="EM1100" s="22"/>
      <c r="EN1100" s="22"/>
      <c r="EO1100" s="22"/>
      <c r="EP1100" s="22"/>
      <c r="EQ1100" s="22"/>
      <c r="ER1100" s="22"/>
      <c r="ES1100" s="22"/>
      <c r="ET1100" s="22"/>
      <c r="EU1100" s="22"/>
      <c r="EV1100" s="22"/>
      <c r="EW1100" s="22"/>
      <c r="EX1100" s="22"/>
      <c r="EY1100" s="22"/>
      <c r="EZ1100" s="22"/>
      <c r="FA1100" s="22"/>
      <c r="FB1100" s="22"/>
      <c r="FC1100" s="22"/>
      <c r="FD1100" s="22"/>
      <c r="FE1100" s="22"/>
      <c r="FF1100" s="22"/>
      <c r="FG1100" s="126"/>
      <c r="FM1100" s="99"/>
    </row>
    <row r="1101" spans="2:169" s="12" customFormat="1">
      <c r="B1101" s="22"/>
      <c r="E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22"/>
      <c r="AF1101" s="22"/>
      <c r="AG1101" s="22"/>
      <c r="AH1101" s="22"/>
      <c r="AI1101" s="22"/>
      <c r="AJ1101" s="22"/>
      <c r="AK1101" s="22"/>
      <c r="AL1101" s="22"/>
      <c r="AM1101" s="22"/>
      <c r="AN1101" s="22"/>
      <c r="AO1101" s="22"/>
      <c r="AP1101" s="22"/>
      <c r="AQ1101" s="22"/>
      <c r="AR1101" s="22"/>
      <c r="AS1101" s="22"/>
      <c r="AT1101" s="22"/>
      <c r="AU1101" s="22"/>
      <c r="AV1101" s="22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  <c r="BH1101" s="22"/>
      <c r="BI1101" s="22"/>
      <c r="BJ1101" s="22"/>
      <c r="BK1101" s="22"/>
      <c r="BL1101" s="22"/>
      <c r="BM1101" s="22"/>
      <c r="BN1101" s="22"/>
      <c r="BO1101" s="22"/>
      <c r="BP1101" s="22"/>
      <c r="BQ1101" s="22"/>
      <c r="BR1101" s="22"/>
      <c r="BS1101" s="22"/>
      <c r="BT1101" s="22"/>
      <c r="BU1101" s="22"/>
      <c r="BV1101" s="22"/>
      <c r="BW1101" s="22"/>
      <c r="BX1101" s="22"/>
      <c r="BY1101" s="22"/>
      <c r="BZ1101" s="22"/>
      <c r="CA1101" s="22"/>
      <c r="CB1101" s="22"/>
      <c r="CC1101" s="22"/>
      <c r="CD1101" s="22"/>
      <c r="CE1101" s="22"/>
      <c r="CF1101" s="22"/>
      <c r="CG1101" s="22"/>
      <c r="CH1101" s="22"/>
      <c r="CI1101" s="22"/>
      <c r="CJ1101" s="22"/>
      <c r="CK1101" s="22"/>
      <c r="CL1101" s="22"/>
      <c r="CM1101" s="22"/>
      <c r="CN1101" s="22"/>
      <c r="CO1101" s="22"/>
      <c r="CP1101" s="22"/>
      <c r="CQ1101" s="22"/>
      <c r="CR1101" s="22"/>
      <c r="CS1101" s="22"/>
      <c r="CT1101" s="22"/>
      <c r="CU1101" s="22"/>
      <c r="CV1101" s="22"/>
      <c r="CW1101" s="22"/>
      <c r="CX1101" s="22"/>
      <c r="CY1101" s="22"/>
      <c r="CZ1101" s="22"/>
      <c r="DA1101" s="22"/>
      <c r="DB1101" s="22"/>
      <c r="DC1101" s="22"/>
      <c r="DD1101" s="22"/>
      <c r="DE1101" s="22"/>
      <c r="DF1101" s="22"/>
      <c r="DG1101" s="22"/>
      <c r="DH1101" s="22"/>
      <c r="DI1101" s="22"/>
      <c r="DJ1101" s="22"/>
      <c r="DK1101" s="22"/>
      <c r="DL1101" s="22"/>
      <c r="DM1101" s="22"/>
      <c r="DN1101" s="22"/>
      <c r="DO1101" s="22"/>
      <c r="DP1101" s="22"/>
      <c r="DQ1101" s="22"/>
      <c r="DR1101" s="22"/>
      <c r="DS1101" s="22"/>
      <c r="DT1101" s="22"/>
      <c r="DU1101" s="22"/>
      <c r="DV1101" s="22"/>
      <c r="DW1101" s="22"/>
      <c r="DX1101" s="22"/>
      <c r="DY1101" s="22"/>
      <c r="DZ1101" s="22"/>
      <c r="EA1101" s="22"/>
      <c r="EB1101" s="22"/>
      <c r="EC1101" s="22"/>
      <c r="ED1101" s="22"/>
      <c r="EE1101" s="22"/>
      <c r="EF1101" s="22"/>
      <c r="EG1101" s="22"/>
      <c r="EH1101" s="22"/>
      <c r="EI1101" s="22"/>
      <c r="EJ1101" s="22"/>
      <c r="EK1101" s="22"/>
      <c r="EL1101" s="22"/>
      <c r="EM1101" s="22"/>
      <c r="EN1101" s="22"/>
      <c r="EO1101" s="22"/>
      <c r="EP1101" s="22"/>
      <c r="EQ1101" s="22"/>
      <c r="ER1101" s="22"/>
      <c r="ES1101" s="22"/>
      <c r="ET1101" s="22"/>
      <c r="EU1101" s="22"/>
      <c r="EV1101" s="22"/>
      <c r="EW1101" s="22"/>
      <c r="EX1101" s="22"/>
      <c r="EY1101" s="22"/>
      <c r="EZ1101" s="22"/>
      <c r="FA1101" s="22"/>
      <c r="FB1101" s="22"/>
      <c r="FC1101" s="22"/>
      <c r="FD1101" s="22"/>
      <c r="FE1101" s="22"/>
      <c r="FF1101" s="22"/>
      <c r="FG1101" s="126"/>
      <c r="FM1101" s="99"/>
    </row>
    <row r="1102" spans="2:169" s="12" customFormat="1">
      <c r="B1102" s="22"/>
      <c r="E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22"/>
      <c r="AC1102" s="22"/>
      <c r="AD1102" s="22"/>
      <c r="AE1102" s="22"/>
      <c r="AF1102" s="22"/>
      <c r="AG1102" s="22"/>
      <c r="AH1102" s="22"/>
      <c r="AI1102" s="22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  <c r="BH1102" s="22"/>
      <c r="BI1102" s="22"/>
      <c r="BJ1102" s="22"/>
      <c r="BK1102" s="22"/>
      <c r="BL1102" s="22"/>
      <c r="BM1102" s="22"/>
      <c r="BN1102" s="22"/>
      <c r="BO1102" s="22"/>
      <c r="BP1102" s="22"/>
      <c r="BQ1102" s="22"/>
      <c r="BR1102" s="22"/>
      <c r="BS1102" s="22"/>
      <c r="BT1102" s="22"/>
      <c r="BU1102" s="22"/>
      <c r="BV1102" s="22"/>
      <c r="BW1102" s="22"/>
      <c r="BX1102" s="22"/>
      <c r="BY1102" s="22"/>
      <c r="BZ1102" s="22"/>
      <c r="CA1102" s="22"/>
      <c r="CB1102" s="22"/>
      <c r="CC1102" s="22"/>
      <c r="CD1102" s="22"/>
      <c r="CE1102" s="22"/>
      <c r="CF1102" s="22"/>
      <c r="CG1102" s="22"/>
      <c r="CH1102" s="22"/>
      <c r="CI1102" s="22"/>
      <c r="CJ1102" s="22"/>
      <c r="CK1102" s="22"/>
      <c r="CL1102" s="22"/>
      <c r="CM1102" s="22"/>
      <c r="CN1102" s="22"/>
      <c r="CO1102" s="22"/>
      <c r="CP1102" s="22"/>
      <c r="CQ1102" s="22"/>
      <c r="CR1102" s="22"/>
      <c r="CS1102" s="22"/>
      <c r="CT1102" s="22"/>
      <c r="CU1102" s="22"/>
      <c r="CV1102" s="22"/>
      <c r="CW1102" s="22"/>
      <c r="CX1102" s="22"/>
      <c r="CY1102" s="22"/>
      <c r="CZ1102" s="22"/>
      <c r="DA1102" s="22"/>
      <c r="DB1102" s="22"/>
      <c r="DC1102" s="22"/>
      <c r="DD1102" s="22"/>
      <c r="DE1102" s="22"/>
      <c r="DF1102" s="22"/>
      <c r="DG1102" s="22"/>
      <c r="DH1102" s="22"/>
      <c r="DI1102" s="22"/>
      <c r="DJ1102" s="22"/>
      <c r="DK1102" s="22"/>
      <c r="DL1102" s="22"/>
      <c r="DM1102" s="22"/>
      <c r="DN1102" s="22"/>
      <c r="DO1102" s="22"/>
      <c r="DP1102" s="22"/>
      <c r="DQ1102" s="22"/>
      <c r="DR1102" s="22"/>
      <c r="DS1102" s="22"/>
      <c r="DT1102" s="22"/>
      <c r="DU1102" s="22"/>
      <c r="DV1102" s="22"/>
      <c r="DW1102" s="22"/>
      <c r="DX1102" s="22"/>
      <c r="DY1102" s="22"/>
      <c r="DZ1102" s="22"/>
      <c r="EA1102" s="22"/>
      <c r="EB1102" s="22"/>
      <c r="EC1102" s="22"/>
      <c r="ED1102" s="22"/>
      <c r="EE1102" s="22"/>
      <c r="EF1102" s="22"/>
      <c r="EG1102" s="22"/>
      <c r="EH1102" s="22"/>
      <c r="EI1102" s="22"/>
      <c r="EJ1102" s="22"/>
      <c r="EK1102" s="22"/>
      <c r="EL1102" s="22"/>
      <c r="EM1102" s="22"/>
      <c r="EN1102" s="22"/>
      <c r="EO1102" s="22"/>
      <c r="EP1102" s="22"/>
      <c r="EQ1102" s="22"/>
      <c r="ER1102" s="22"/>
      <c r="ES1102" s="22"/>
      <c r="ET1102" s="22"/>
      <c r="EU1102" s="22"/>
      <c r="EV1102" s="22"/>
      <c r="EW1102" s="22"/>
      <c r="EX1102" s="22"/>
      <c r="EY1102" s="22"/>
      <c r="EZ1102" s="22"/>
      <c r="FA1102" s="22"/>
      <c r="FB1102" s="22"/>
      <c r="FC1102" s="22"/>
      <c r="FD1102" s="22"/>
      <c r="FE1102" s="22"/>
      <c r="FF1102" s="22"/>
      <c r="FG1102" s="126"/>
      <c r="FM1102" s="99"/>
    </row>
    <row r="1103" spans="2:169" s="12" customFormat="1">
      <c r="B1103" s="22"/>
      <c r="E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22"/>
      <c r="AF1103" s="22"/>
      <c r="AG1103" s="22"/>
      <c r="AH1103" s="22"/>
      <c r="AI1103" s="22"/>
      <c r="AJ1103" s="22"/>
      <c r="AK1103" s="22"/>
      <c r="AL1103" s="22"/>
      <c r="AM1103" s="22"/>
      <c r="AN1103" s="22"/>
      <c r="AO1103" s="22"/>
      <c r="AP1103" s="22"/>
      <c r="AQ1103" s="22"/>
      <c r="AR1103" s="22"/>
      <c r="AS1103" s="22"/>
      <c r="AT1103" s="22"/>
      <c r="AU1103" s="22"/>
      <c r="AV1103" s="22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  <c r="BH1103" s="22"/>
      <c r="BI1103" s="22"/>
      <c r="BJ1103" s="22"/>
      <c r="BK1103" s="22"/>
      <c r="BL1103" s="22"/>
      <c r="BM1103" s="22"/>
      <c r="BN1103" s="22"/>
      <c r="BO1103" s="22"/>
      <c r="BP1103" s="22"/>
      <c r="BQ1103" s="22"/>
      <c r="BR1103" s="22"/>
      <c r="BS1103" s="22"/>
      <c r="BT1103" s="22"/>
      <c r="BU1103" s="22"/>
      <c r="BV1103" s="22"/>
      <c r="BW1103" s="22"/>
      <c r="BX1103" s="22"/>
      <c r="BY1103" s="22"/>
      <c r="BZ1103" s="22"/>
      <c r="CA1103" s="22"/>
      <c r="CB1103" s="22"/>
      <c r="CC1103" s="22"/>
      <c r="CD1103" s="22"/>
      <c r="CE1103" s="22"/>
      <c r="CF1103" s="22"/>
      <c r="CG1103" s="22"/>
      <c r="CH1103" s="22"/>
      <c r="CI1103" s="22"/>
      <c r="CJ1103" s="22"/>
      <c r="CK1103" s="22"/>
      <c r="CL1103" s="22"/>
      <c r="CM1103" s="22"/>
      <c r="CN1103" s="22"/>
      <c r="CO1103" s="22"/>
      <c r="CP1103" s="22"/>
      <c r="CQ1103" s="22"/>
      <c r="CR1103" s="22"/>
      <c r="CS1103" s="22"/>
      <c r="CT1103" s="22"/>
      <c r="CU1103" s="22"/>
      <c r="CV1103" s="22"/>
      <c r="CW1103" s="22"/>
      <c r="CX1103" s="22"/>
      <c r="CY1103" s="22"/>
      <c r="CZ1103" s="22"/>
      <c r="DA1103" s="22"/>
      <c r="DB1103" s="22"/>
      <c r="DC1103" s="22"/>
      <c r="DD1103" s="22"/>
      <c r="DE1103" s="22"/>
      <c r="DF1103" s="22"/>
      <c r="DG1103" s="22"/>
      <c r="DH1103" s="22"/>
      <c r="DI1103" s="22"/>
      <c r="DJ1103" s="22"/>
      <c r="DK1103" s="22"/>
      <c r="DL1103" s="22"/>
      <c r="DM1103" s="22"/>
      <c r="DN1103" s="22"/>
      <c r="DO1103" s="22"/>
      <c r="DP1103" s="22"/>
      <c r="DQ1103" s="22"/>
      <c r="DR1103" s="22"/>
      <c r="DS1103" s="22"/>
      <c r="DT1103" s="22"/>
      <c r="DU1103" s="22"/>
      <c r="DV1103" s="22"/>
      <c r="DW1103" s="22"/>
      <c r="DX1103" s="22"/>
      <c r="DY1103" s="22"/>
      <c r="DZ1103" s="22"/>
      <c r="EA1103" s="22"/>
      <c r="EB1103" s="22"/>
      <c r="EC1103" s="22"/>
      <c r="ED1103" s="22"/>
      <c r="EE1103" s="22"/>
      <c r="EF1103" s="22"/>
      <c r="EG1103" s="22"/>
      <c r="EH1103" s="22"/>
      <c r="EI1103" s="22"/>
      <c r="EJ1103" s="22"/>
      <c r="EK1103" s="22"/>
      <c r="EL1103" s="22"/>
      <c r="EM1103" s="22"/>
      <c r="EN1103" s="22"/>
      <c r="EO1103" s="22"/>
      <c r="EP1103" s="22"/>
      <c r="EQ1103" s="22"/>
      <c r="ER1103" s="22"/>
      <c r="ES1103" s="22"/>
      <c r="ET1103" s="22"/>
      <c r="EU1103" s="22"/>
      <c r="EV1103" s="22"/>
      <c r="EW1103" s="22"/>
      <c r="EX1103" s="22"/>
      <c r="EY1103" s="22"/>
      <c r="EZ1103" s="22"/>
      <c r="FA1103" s="22"/>
      <c r="FB1103" s="22"/>
      <c r="FC1103" s="22"/>
      <c r="FD1103" s="22"/>
      <c r="FE1103" s="22"/>
      <c r="FF1103" s="22"/>
      <c r="FG1103" s="126"/>
      <c r="FM1103" s="99"/>
    </row>
    <row r="1104" spans="2:169" s="12" customFormat="1">
      <c r="B1104" s="22"/>
      <c r="E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22"/>
      <c r="AC1104" s="22"/>
      <c r="AD1104" s="22"/>
      <c r="AE1104" s="22"/>
      <c r="AF1104" s="22"/>
      <c r="AG1104" s="22"/>
      <c r="AH1104" s="22"/>
      <c r="AI1104" s="22"/>
      <c r="AJ1104" s="22"/>
      <c r="AK1104" s="22"/>
      <c r="AL1104" s="22"/>
      <c r="AM1104" s="22"/>
      <c r="AN1104" s="22"/>
      <c r="AO1104" s="22"/>
      <c r="AP1104" s="22"/>
      <c r="AQ1104" s="22"/>
      <c r="AR1104" s="22"/>
      <c r="AS1104" s="22"/>
      <c r="AT1104" s="22"/>
      <c r="AU1104" s="22"/>
      <c r="AV1104" s="22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  <c r="BH1104" s="22"/>
      <c r="BI1104" s="22"/>
      <c r="BJ1104" s="22"/>
      <c r="BK1104" s="22"/>
      <c r="BL1104" s="22"/>
      <c r="BM1104" s="22"/>
      <c r="BN1104" s="22"/>
      <c r="BO1104" s="22"/>
      <c r="BP1104" s="22"/>
      <c r="BQ1104" s="22"/>
      <c r="BR1104" s="22"/>
      <c r="BS1104" s="22"/>
      <c r="BT1104" s="22"/>
      <c r="BU1104" s="22"/>
      <c r="BV1104" s="22"/>
      <c r="BW1104" s="22"/>
      <c r="BX1104" s="22"/>
      <c r="BY1104" s="22"/>
      <c r="BZ1104" s="22"/>
      <c r="CA1104" s="22"/>
      <c r="CB1104" s="22"/>
      <c r="CC1104" s="22"/>
      <c r="CD1104" s="22"/>
      <c r="CE1104" s="22"/>
      <c r="CF1104" s="22"/>
      <c r="CG1104" s="22"/>
      <c r="CH1104" s="22"/>
      <c r="CI1104" s="22"/>
      <c r="CJ1104" s="22"/>
      <c r="CK1104" s="22"/>
      <c r="CL1104" s="22"/>
      <c r="CM1104" s="22"/>
      <c r="CN1104" s="22"/>
      <c r="CO1104" s="22"/>
      <c r="CP1104" s="22"/>
      <c r="CQ1104" s="22"/>
      <c r="CR1104" s="22"/>
      <c r="CS1104" s="22"/>
      <c r="CT1104" s="22"/>
      <c r="CU1104" s="22"/>
      <c r="CV1104" s="22"/>
      <c r="CW1104" s="22"/>
      <c r="CX1104" s="22"/>
      <c r="CY1104" s="22"/>
      <c r="CZ1104" s="22"/>
      <c r="DA1104" s="22"/>
      <c r="DB1104" s="22"/>
      <c r="DC1104" s="22"/>
      <c r="DD1104" s="22"/>
      <c r="DE1104" s="22"/>
      <c r="DF1104" s="22"/>
      <c r="DG1104" s="22"/>
      <c r="DH1104" s="22"/>
      <c r="DI1104" s="22"/>
      <c r="DJ1104" s="22"/>
      <c r="DK1104" s="22"/>
      <c r="DL1104" s="22"/>
      <c r="DM1104" s="22"/>
      <c r="DN1104" s="22"/>
      <c r="DO1104" s="22"/>
      <c r="DP1104" s="22"/>
      <c r="DQ1104" s="22"/>
      <c r="DR1104" s="22"/>
      <c r="DS1104" s="22"/>
      <c r="DT1104" s="22"/>
      <c r="DU1104" s="22"/>
      <c r="DV1104" s="22"/>
      <c r="DW1104" s="22"/>
      <c r="DX1104" s="22"/>
      <c r="DY1104" s="22"/>
      <c r="DZ1104" s="22"/>
      <c r="EA1104" s="22"/>
      <c r="EB1104" s="22"/>
      <c r="EC1104" s="22"/>
      <c r="ED1104" s="22"/>
      <c r="EE1104" s="22"/>
      <c r="EF1104" s="22"/>
      <c r="EG1104" s="22"/>
      <c r="EH1104" s="22"/>
      <c r="EI1104" s="22"/>
      <c r="EJ1104" s="22"/>
      <c r="EK1104" s="22"/>
      <c r="EL1104" s="22"/>
      <c r="EM1104" s="22"/>
      <c r="EN1104" s="22"/>
      <c r="EO1104" s="22"/>
      <c r="EP1104" s="22"/>
      <c r="EQ1104" s="22"/>
      <c r="ER1104" s="22"/>
      <c r="ES1104" s="22"/>
      <c r="ET1104" s="22"/>
      <c r="EU1104" s="22"/>
      <c r="EV1104" s="22"/>
      <c r="EW1104" s="22"/>
      <c r="EX1104" s="22"/>
      <c r="EY1104" s="22"/>
      <c r="EZ1104" s="22"/>
      <c r="FA1104" s="22"/>
      <c r="FB1104" s="22"/>
      <c r="FC1104" s="22"/>
      <c r="FD1104" s="22"/>
      <c r="FE1104" s="22"/>
      <c r="FF1104" s="22"/>
      <c r="FG1104" s="126"/>
      <c r="FM1104" s="99"/>
    </row>
    <row r="1105" spans="2:169" s="12" customFormat="1">
      <c r="B1105" s="22"/>
      <c r="E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22"/>
      <c r="AF1105" s="22"/>
      <c r="AG1105" s="22"/>
      <c r="AH1105" s="22"/>
      <c r="AI1105" s="22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  <c r="BH1105" s="22"/>
      <c r="BI1105" s="22"/>
      <c r="BJ1105" s="22"/>
      <c r="BK1105" s="22"/>
      <c r="BL1105" s="22"/>
      <c r="BM1105" s="22"/>
      <c r="BN1105" s="22"/>
      <c r="BO1105" s="22"/>
      <c r="BP1105" s="22"/>
      <c r="BQ1105" s="22"/>
      <c r="BR1105" s="22"/>
      <c r="BS1105" s="22"/>
      <c r="BT1105" s="22"/>
      <c r="BU1105" s="22"/>
      <c r="BV1105" s="22"/>
      <c r="BW1105" s="22"/>
      <c r="BX1105" s="22"/>
      <c r="BY1105" s="22"/>
      <c r="BZ1105" s="22"/>
      <c r="CA1105" s="22"/>
      <c r="CB1105" s="22"/>
      <c r="CC1105" s="22"/>
      <c r="CD1105" s="22"/>
      <c r="CE1105" s="22"/>
      <c r="CF1105" s="22"/>
      <c r="CG1105" s="22"/>
      <c r="CH1105" s="22"/>
      <c r="CI1105" s="22"/>
      <c r="CJ1105" s="22"/>
      <c r="CK1105" s="22"/>
      <c r="CL1105" s="22"/>
      <c r="CM1105" s="22"/>
      <c r="CN1105" s="22"/>
      <c r="CO1105" s="22"/>
      <c r="CP1105" s="22"/>
      <c r="CQ1105" s="22"/>
      <c r="CR1105" s="22"/>
      <c r="CS1105" s="22"/>
      <c r="CT1105" s="22"/>
      <c r="CU1105" s="22"/>
      <c r="CV1105" s="22"/>
      <c r="CW1105" s="22"/>
      <c r="CX1105" s="22"/>
      <c r="CY1105" s="22"/>
      <c r="CZ1105" s="22"/>
      <c r="DA1105" s="22"/>
      <c r="DB1105" s="22"/>
      <c r="DC1105" s="22"/>
      <c r="DD1105" s="22"/>
      <c r="DE1105" s="22"/>
      <c r="DF1105" s="22"/>
      <c r="DG1105" s="22"/>
      <c r="DH1105" s="22"/>
      <c r="DI1105" s="22"/>
      <c r="DJ1105" s="22"/>
      <c r="DK1105" s="22"/>
      <c r="DL1105" s="22"/>
      <c r="DM1105" s="22"/>
      <c r="DN1105" s="22"/>
      <c r="DO1105" s="22"/>
      <c r="DP1105" s="22"/>
      <c r="DQ1105" s="22"/>
      <c r="DR1105" s="22"/>
      <c r="DS1105" s="22"/>
      <c r="DT1105" s="22"/>
      <c r="DU1105" s="22"/>
      <c r="DV1105" s="22"/>
      <c r="DW1105" s="22"/>
      <c r="DX1105" s="22"/>
      <c r="DY1105" s="22"/>
      <c r="DZ1105" s="22"/>
      <c r="EA1105" s="22"/>
      <c r="EB1105" s="22"/>
      <c r="EC1105" s="22"/>
      <c r="ED1105" s="22"/>
      <c r="EE1105" s="22"/>
      <c r="EF1105" s="22"/>
      <c r="EG1105" s="22"/>
      <c r="EH1105" s="22"/>
      <c r="EI1105" s="22"/>
      <c r="EJ1105" s="22"/>
      <c r="EK1105" s="22"/>
      <c r="EL1105" s="22"/>
      <c r="EM1105" s="22"/>
      <c r="EN1105" s="22"/>
      <c r="EO1105" s="22"/>
      <c r="EP1105" s="22"/>
      <c r="EQ1105" s="22"/>
      <c r="ER1105" s="22"/>
      <c r="ES1105" s="22"/>
      <c r="ET1105" s="22"/>
      <c r="EU1105" s="22"/>
      <c r="EV1105" s="22"/>
      <c r="EW1105" s="22"/>
      <c r="EX1105" s="22"/>
      <c r="EY1105" s="22"/>
      <c r="EZ1105" s="22"/>
      <c r="FA1105" s="22"/>
      <c r="FB1105" s="22"/>
      <c r="FC1105" s="22"/>
      <c r="FD1105" s="22"/>
      <c r="FE1105" s="22"/>
      <c r="FF1105" s="22"/>
      <c r="FG1105" s="126"/>
      <c r="FM1105" s="99"/>
    </row>
    <row r="1106" spans="2:169" s="12" customFormat="1">
      <c r="B1106" s="22"/>
      <c r="E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22"/>
      <c r="AF1106" s="22"/>
      <c r="AG1106" s="22"/>
      <c r="AH1106" s="22"/>
      <c r="AI1106" s="22"/>
      <c r="AJ1106" s="22"/>
      <c r="AK1106" s="22"/>
      <c r="AL1106" s="22"/>
      <c r="AM1106" s="22"/>
      <c r="AN1106" s="22"/>
      <c r="AO1106" s="22"/>
      <c r="AP1106" s="22"/>
      <c r="AQ1106" s="22"/>
      <c r="AR1106" s="22"/>
      <c r="AS1106" s="22"/>
      <c r="AT1106" s="22"/>
      <c r="AU1106" s="22"/>
      <c r="AV1106" s="22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  <c r="BH1106" s="22"/>
      <c r="BI1106" s="22"/>
      <c r="BJ1106" s="22"/>
      <c r="BK1106" s="22"/>
      <c r="BL1106" s="22"/>
      <c r="BM1106" s="22"/>
      <c r="BN1106" s="22"/>
      <c r="BO1106" s="22"/>
      <c r="BP1106" s="22"/>
      <c r="BQ1106" s="22"/>
      <c r="BR1106" s="22"/>
      <c r="BS1106" s="22"/>
      <c r="BT1106" s="22"/>
      <c r="BU1106" s="22"/>
      <c r="BV1106" s="22"/>
      <c r="BW1106" s="22"/>
      <c r="BX1106" s="22"/>
      <c r="BY1106" s="22"/>
      <c r="BZ1106" s="22"/>
      <c r="CA1106" s="22"/>
      <c r="CB1106" s="22"/>
      <c r="CC1106" s="22"/>
      <c r="CD1106" s="22"/>
      <c r="CE1106" s="22"/>
      <c r="CF1106" s="22"/>
      <c r="CG1106" s="22"/>
      <c r="CH1106" s="22"/>
      <c r="CI1106" s="22"/>
      <c r="CJ1106" s="22"/>
      <c r="CK1106" s="22"/>
      <c r="CL1106" s="22"/>
      <c r="CM1106" s="22"/>
      <c r="CN1106" s="22"/>
      <c r="CO1106" s="22"/>
      <c r="CP1106" s="22"/>
      <c r="CQ1106" s="22"/>
      <c r="CR1106" s="22"/>
      <c r="CS1106" s="22"/>
      <c r="CT1106" s="22"/>
      <c r="CU1106" s="22"/>
      <c r="CV1106" s="22"/>
      <c r="CW1106" s="22"/>
      <c r="CX1106" s="22"/>
      <c r="CY1106" s="22"/>
      <c r="CZ1106" s="22"/>
      <c r="DA1106" s="22"/>
      <c r="DB1106" s="22"/>
      <c r="DC1106" s="22"/>
      <c r="DD1106" s="22"/>
      <c r="DE1106" s="22"/>
      <c r="DF1106" s="22"/>
      <c r="DG1106" s="22"/>
      <c r="DH1106" s="22"/>
      <c r="DI1106" s="22"/>
      <c r="DJ1106" s="22"/>
      <c r="DK1106" s="22"/>
      <c r="DL1106" s="22"/>
      <c r="DM1106" s="22"/>
      <c r="DN1106" s="22"/>
      <c r="DO1106" s="22"/>
      <c r="DP1106" s="22"/>
      <c r="DQ1106" s="22"/>
      <c r="DR1106" s="22"/>
      <c r="DS1106" s="22"/>
      <c r="DT1106" s="22"/>
      <c r="DU1106" s="22"/>
      <c r="DV1106" s="22"/>
      <c r="DW1106" s="22"/>
      <c r="DX1106" s="22"/>
      <c r="DY1106" s="22"/>
      <c r="DZ1106" s="22"/>
      <c r="EA1106" s="22"/>
      <c r="EB1106" s="22"/>
      <c r="EC1106" s="22"/>
      <c r="ED1106" s="22"/>
      <c r="EE1106" s="22"/>
      <c r="EF1106" s="22"/>
      <c r="EG1106" s="22"/>
      <c r="EH1106" s="22"/>
      <c r="EI1106" s="22"/>
      <c r="EJ1106" s="22"/>
      <c r="EK1106" s="22"/>
      <c r="EL1106" s="22"/>
      <c r="EM1106" s="22"/>
      <c r="EN1106" s="22"/>
      <c r="EO1106" s="22"/>
      <c r="EP1106" s="22"/>
      <c r="EQ1106" s="22"/>
      <c r="ER1106" s="22"/>
      <c r="ES1106" s="22"/>
      <c r="ET1106" s="22"/>
      <c r="EU1106" s="22"/>
      <c r="EV1106" s="22"/>
      <c r="EW1106" s="22"/>
      <c r="EX1106" s="22"/>
      <c r="EY1106" s="22"/>
      <c r="EZ1106" s="22"/>
      <c r="FA1106" s="22"/>
      <c r="FB1106" s="22"/>
      <c r="FC1106" s="22"/>
      <c r="FD1106" s="22"/>
      <c r="FE1106" s="22"/>
      <c r="FF1106" s="22"/>
      <c r="FG1106" s="126"/>
      <c r="FM1106" s="99"/>
    </row>
    <row r="1107" spans="2:169" s="12" customFormat="1">
      <c r="B1107" s="22"/>
      <c r="E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22"/>
      <c r="AF1107" s="22"/>
      <c r="AG1107" s="22"/>
      <c r="AH1107" s="22"/>
      <c r="AI1107" s="22"/>
      <c r="AJ1107" s="22"/>
      <c r="AK1107" s="22"/>
      <c r="AL1107" s="22"/>
      <c r="AM1107" s="22"/>
      <c r="AN1107" s="22"/>
      <c r="AO1107" s="22"/>
      <c r="AP1107" s="22"/>
      <c r="AQ1107" s="22"/>
      <c r="AR1107" s="22"/>
      <c r="AS1107" s="22"/>
      <c r="AT1107" s="22"/>
      <c r="AU1107" s="22"/>
      <c r="AV1107" s="22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  <c r="BH1107" s="22"/>
      <c r="BI1107" s="22"/>
      <c r="BJ1107" s="22"/>
      <c r="BK1107" s="22"/>
      <c r="BL1107" s="22"/>
      <c r="BM1107" s="22"/>
      <c r="BN1107" s="22"/>
      <c r="BO1107" s="22"/>
      <c r="BP1107" s="22"/>
      <c r="BQ1107" s="22"/>
      <c r="BR1107" s="22"/>
      <c r="BS1107" s="22"/>
      <c r="BT1107" s="22"/>
      <c r="BU1107" s="22"/>
      <c r="BV1107" s="22"/>
      <c r="BW1107" s="22"/>
      <c r="BX1107" s="22"/>
      <c r="BY1107" s="22"/>
      <c r="BZ1107" s="22"/>
      <c r="CA1107" s="22"/>
      <c r="CB1107" s="22"/>
      <c r="CC1107" s="22"/>
      <c r="CD1107" s="22"/>
      <c r="CE1107" s="22"/>
      <c r="CF1107" s="22"/>
      <c r="CG1107" s="22"/>
      <c r="CH1107" s="22"/>
      <c r="CI1107" s="22"/>
      <c r="CJ1107" s="22"/>
      <c r="CK1107" s="22"/>
      <c r="CL1107" s="22"/>
      <c r="CM1107" s="22"/>
      <c r="CN1107" s="22"/>
      <c r="CO1107" s="22"/>
      <c r="CP1107" s="22"/>
      <c r="CQ1107" s="22"/>
      <c r="CR1107" s="22"/>
      <c r="CS1107" s="22"/>
      <c r="CT1107" s="22"/>
      <c r="CU1107" s="22"/>
      <c r="CV1107" s="22"/>
      <c r="CW1107" s="22"/>
      <c r="CX1107" s="22"/>
      <c r="CY1107" s="22"/>
      <c r="CZ1107" s="22"/>
      <c r="DA1107" s="22"/>
      <c r="DB1107" s="22"/>
      <c r="DC1107" s="22"/>
      <c r="DD1107" s="22"/>
      <c r="DE1107" s="22"/>
      <c r="DF1107" s="22"/>
      <c r="DG1107" s="22"/>
      <c r="DH1107" s="22"/>
      <c r="DI1107" s="22"/>
      <c r="DJ1107" s="22"/>
      <c r="DK1107" s="22"/>
      <c r="DL1107" s="22"/>
      <c r="DM1107" s="22"/>
      <c r="DN1107" s="22"/>
      <c r="DO1107" s="22"/>
      <c r="DP1107" s="22"/>
      <c r="DQ1107" s="22"/>
      <c r="DR1107" s="22"/>
      <c r="DS1107" s="22"/>
      <c r="DT1107" s="22"/>
      <c r="DU1107" s="22"/>
      <c r="DV1107" s="22"/>
      <c r="DW1107" s="22"/>
      <c r="DX1107" s="22"/>
      <c r="DY1107" s="22"/>
      <c r="DZ1107" s="22"/>
      <c r="EA1107" s="22"/>
      <c r="EB1107" s="22"/>
      <c r="EC1107" s="22"/>
      <c r="ED1107" s="22"/>
      <c r="EE1107" s="22"/>
      <c r="EF1107" s="22"/>
      <c r="EG1107" s="22"/>
      <c r="EH1107" s="22"/>
      <c r="EI1107" s="22"/>
      <c r="EJ1107" s="22"/>
      <c r="EK1107" s="22"/>
      <c r="EL1107" s="22"/>
      <c r="EM1107" s="22"/>
      <c r="EN1107" s="22"/>
      <c r="EO1107" s="22"/>
      <c r="EP1107" s="22"/>
      <c r="EQ1107" s="22"/>
      <c r="ER1107" s="22"/>
      <c r="ES1107" s="22"/>
      <c r="ET1107" s="22"/>
      <c r="EU1107" s="22"/>
      <c r="EV1107" s="22"/>
      <c r="EW1107" s="22"/>
      <c r="EX1107" s="22"/>
      <c r="EY1107" s="22"/>
      <c r="EZ1107" s="22"/>
      <c r="FA1107" s="22"/>
      <c r="FB1107" s="22"/>
      <c r="FC1107" s="22"/>
      <c r="FD1107" s="22"/>
      <c r="FE1107" s="22"/>
      <c r="FF1107" s="22"/>
      <c r="FG1107" s="126"/>
      <c r="FM1107" s="99"/>
    </row>
    <row r="1108" spans="2:169" s="12" customFormat="1">
      <c r="B1108" s="22"/>
      <c r="E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22"/>
      <c r="AC1108" s="22"/>
      <c r="AD1108" s="22"/>
      <c r="AE1108" s="22"/>
      <c r="AF1108" s="22"/>
      <c r="AG1108" s="22"/>
      <c r="AH1108" s="22"/>
      <c r="AI1108" s="22"/>
      <c r="AJ1108" s="22"/>
      <c r="AK1108" s="22"/>
      <c r="AL1108" s="22"/>
      <c r="AM1108" s="22"/>
      <c r="AN1108" s="22"/>
      <c r="AO1108" s="22"/>
      <c r="AP1108" s="22"/>
      <c r="AQ1108" s="22"/>
      <c r="AR1108" s="22"/>
      <c r="AS1108" s="22"/>
      <c r="AT1108" s="22"/>
      <c r="AU1108" s="22"/>
      <c r="AV1108" s="22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  <c r="BH1108" s="22"/>
      <c r="BI1108" s="22"/>
      <c r="BJ1108" s="22"/>
      <c r="BK1108" s="22"/>
      <c r="BL1108" s="22"/>
      <c r="BM1108" s="22"/>
      <c r="BN1108" s="22"/>
      <c r="BO1108" s="22"/>
      <c r="BP1108" s="22"/>
      <c r="BQ1108" s="22"/>
      <c r="BR1108" s="22"/>
      <c r="BS1108" s="22"/>
      <c r="BT1108" s="22"/>
      <c r="BU1108" s="22"/>
      <c r="BV1108" s="22"/>
      <c r="BW1108" s="22"/>
      <c r="BX1108" s="22"/>
      <c r="BY1108" s="22"/>
      <c r="BZ1108" s="22"/>
      <c r="CA1108" s="22"/>
      <c r="CB1108" s="22"/>
      <c r="CC1108" s="22"/>
      <c r="CD1108" s="22"/>
      <c r="CE1108" s="22"/>
      <c r="CF1108" s="22"/>
      <c r="CG1108" s="22"/>
      <c r="CH1108" s="22"/>
      <c r="CI1108" s="22"/>
      <c r="CJ1108" s="22"/>
      <c r="CK1108" s="22"/>
      <c r="CL1108" s="22"/>
      <c r="CM1108" s="22"/>
      <c r="CN1108" s="22"/>
      <c r="CO1108" s="22"/>
      <c r="CP1108" s="22"/>
      <c r="CQ1108" s="22"/>
      <c r="CR1108" s="22"/>
      <c r="CS1108" s="22"/>
      <c r="CT1108" s="22"/>
      <c r="CU1108" s="22"/>
      <c r="CV1108" s="22"/>
      <c r="CW1108" s="22"/>
      <c r="CX1108" s="22"/>
      <c r="CY1108" s="22"/>
      <c r="CZ1108" s="22"/>
      <c r="DA1108" s="22"/>
      <c r="DB1108" s="22"/>
      <c r="DC1108" s="22"/>
      <c r="DD1108" s="22"/>
      <c r="DE1108" s="22"/>
      <c r="DF1108" s="22"/>
      <c r="DG1108" s="22"/>
      <c r="DH1108" s="22"/>
      <c r="DI1108" s="22"/>
      <c r="DJ1108" s="22"/>
      <c r="DK1108" s="22"/>
      <c r="DL1108" s="22"/>
      <c r="DM1108" s="22"/>
      <c r="DN1108" s="22"/>
      <c r="DO1108" s="22"/>
      <c r="DP1108" s="22"/>
      <c r="DQ1108" s="22"/>
      <c r="DR1108" s="22"/>
      <c r="DS1108" s="22"/>
      <c r="DT1108" s="22"/>
      <c r="DU1108" s="22"/>
      <c r="DV1108" s="22"/>
      <c r="DW1108" s="22"/>
      <c r="DX1108" s="22"/>
      <c r="DY1108" s="22"/>
      <c r="DZ1108" s="22"/>
      <c r="EA1108" s="22"/>
      <c r="EB1108" s="22"/>
      <c r="EC1108" s="22"/>
      <c r="ED1108" s="22"/>
      <c r="EE1108" s="22"/>
      <c r="EF1108" s="22"/>
      <c r="EG1108" s="22"/>
      <c r="EH1108" s="22"/>
      <c r="EI1108" s="22"/>
      <c r="EJ1108" s="22"/>
      <c r="EK1108" s="22"/>
      <c r="EL1108" s="22"/>
      <c r="EM1108" s="22"/>
      <c r="EN1108" s="22"/>
      <c r="EO1108" s="22"/>
      <c r="EP1108" s="22"/>
      <c r="EQ1108" s="22"/>
      <c r="ER1108" s="22"/>
      <c r="ES1108" s="22"/>
      <c r="ET1108" s="22"/>
      <c r="EU1108" s="22"/>
      <c r="EV1108" s="22"/>
      <c r="EW1108" s="22"/>
      <c r="EX1108" s="22"/>
      <c r="EY1108" s="22"/>
      <c r="EZ1108" s="22"/>
      <c r="FA1108" s="22"/>
      <c r="FB1108" s="22"/>
      <c r="FC1108" s="22"/>
      <c r="FD1108" s="22"/>
      <c r="FE1108" s="22"/>
      <c r="FF1108" s="22"/>
      <c r="FG1108" s="126"/>
      <c r="FM1108" s="99"/>
    </row>
    <row r="1109" spans="2:169" s="12" customFormat="1">
      <c r="B1109" s="22"/>
      <c r="E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  <c r="AB1109" s="22"/>
      <c r="AC1109" s="22"/>
      <c r="AD1109" s="22"/>
      <c r="AE1109" s="22"/>
      <c r="AF1109" s="22"/>
      <c r="AG1109" s="22"/>
      <c r="AH1109" s="22"/>
      <c r="AI1109" s="22"/>
      <c r="AJ1109" s="22"/>
      <c r="AK1109" s="22"/>
      <c r="AL1109" s="22"/>
      <c r="AM1109" s="22"/>
      <c r="AN1109" s="22"/>
      <c r="AO1109" s="22"/>
      <c r="AP1109" s="22"/>
      <c r="AQ1109" s="22"/>
      <c r="AR1109" s="22"/>
      <c r="AS1109" s="22"/>
      <c r="AT1109" s="22"/>
      <c r="AU1109" s="22"/>
      <c r="AV1109" s="22"/>
      <c r="AW1109" s="22"/>
      <c r="AX1109" s="22"/>
      <c r="AY1109" s="22"/>
      <c r="AZ1109" s="22"/>
      <c r="BA1109" s="22"/>
      <c r="BB1109" s="22"/>
      <c r="BC1109" s="22"/>
      <c r="BD1109" s="22"/>
      <c r="BE1109" s="22"/>
      <c r="BF1109" s="22"/>
      <c r="BG1109" s="22"/>
      <c r="BH1109" s="22"/>
      <c r="BI1109" s="22"/>
      <c r="BJ1109" s="22"/>
      <c r="BK1109" s="22"/>
      <c r="BL1109" s="22"/>
      <c r="BM1109" s="22"/>
      <c r="BN1109" s="22"/>
      <c r="BO1109" s="22"/>
      <c r="BP1109" s="22"/>
      <c r="BQ1109" s="22"/>
      <c r="BR1109" s="22"/>
      <c r="BS1109" s="22"/>
      <c r="BT1109" s="22"/>
      <c r="BU1109" s="22"/>
      <c r="BV1109" s="22"/>
      <c r="BW1109" s="22"/>
      <c r="BX1109" s="22"/>
      <c r="BY1109" s="22"/>
      <c r="BZ1109" s="22"/>
      <c r="CA1109" s="22"/>
      <c r="CB1109" s="22"/>
      <c r="CC1109" s="22"/>
      <c r="CD1109" s="22"/>
      <c r="CE1109" s="22"/>
      <c r="CF1109" s="22"/>
      <c r="CG1109" s="22"/>
      <c r="CH1109" s="22"/>
      <c r="CI1109" s="22"/>
      <c r="CJ1109" s="22"/>
      <c r="CK1109" s="22"/>
      <c r="CL1109" s="22"/>
      <c r="CM1109" s="22"/>
      <c r="CN1109" s="22"/>
      <c r="CO1109" s="22"/>
      <c r="CP1109" s="22"/>
      <c r="CQ1109" s="22"/>
      <c r="CR1109" s="22"/>
      <c r="CS1109" s="22"/>
      <c r="CT1109" s="22"/>
      <c r="CU1109" s="22"/>
      <c r="CV1109" s="22"/>
      <c r="CW1109" s="22"/>
      <c r="CX1109" s="22"/>
      <c r="CY1109" s="22"/>
      <c r="CZ1109" s="22"/>
      <c r="DA1109" s="22"/>
      <c r="DB1109" s="22"/>
      <c r="DC1109" s="22"/>
      <c r="DD1109" s="22"/>
      <c r="DE1109" s="22"/>
      <c r="DF1109" s="22"/>
      <c r="DG1109" s="22"/>
      <c r="DH1109" s="22"/>
      <c r="DI1109" s="22"/>
      <c r="DJ1109" s="22"/>
      <c r="DK1109" s="22"/>
      <c r="DL1109" s="22"/>
      <c r="DM1109" s="22"/>
      <c r="DN1109" s="22"/>
      <c r="DO1109" s="22"/>
      <c r="DP1109" s="22"/>
      <c r="DQ1109" s="22"/>
      <c r="DR1109" s="22"/>
      <c r="DS1109" s="22"/>
      <c r="DT1109" s="22"/>
      <c r="DU1109" s="22"/>
      <c r="DV1109" s="22"/>
      <c r="DW1109" s="22"/>
      <c r="DX1109" s="22"/>
      <c r="DY1109" s="22"/>
      <c r="DZ1109" s="22"/>
      <c r="EA1109" s="22"/>
      <c r="EB1109" s="22"/>
      <c r="EC1109" s="22"/>
      <c r="ED1109" s="22"/>
      <c r="EE1109" s="22"/>
      <c r="EF1109" s="22"/>
      <c r="EG1109" s="22"/>
      <c r="EH1109" s="22"/>
      <c r="EI1109" s="22"/>
      <c r="EJ1109" s="22"/>
      <c r="EK1109" s="22"/>
      <c r="EL1109" s="22"/>
      <c r="EM1109" s="22"/>
      <c r="EN1109" s="22"/>
      <c r="EO1109" s="22"/>
      <c r="EP1109" s="22"/>
      <c r="EQ1109" s="22"/>
      <c r="ER1109" s="22"/>
      <c r="ES1109" s="22"/>
      <c r="ET1109" s="22"/>
      <c r="EU1109" s="22"/>
      <c r="EV1109" s="22"/>
      <c r="EW1109" s="22"/>
      <c r="EX1109" s="22"/>
      <c r="EY1109" s="22"/>
      <c r="EZ1109" s="22"/>
      <c r="FA1109" s="22"/>
      <c r="FB1109" s="22"/>
      <c r="FC1109" s="22"/>
      <c r="FD1109" s="22"/>
      <c r="FE1109" s="22"/>
      <c r="FF1109" s="22"/>
      <c r="FG1109" s="126"/>
      <c r="FM1109" s="99"/>
    </row>
    <row r="1110" spans="2:169" s="12" customFormat="1">
      <c r="B1110" s="22"/>
      <c r="E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  <c r="AB1110" s="22"/>
      <c r="AC1110" s="22"/>
      <c r="AD1110" s="22"/>
      <c r="AE1110" s="22"/>
      <c r="AF1110" s="22"/>
      <c r="AG1110" s="22"/>
      <c r="AH1110" s="22"/>
      <c r="AI1110" s="22"/>
      <c r="AJ1110" s="22"/>
      <c r="AK1110" s="22"/>
      <c r="AL1110" s="22"/>
      <c r="AM1110" s="22"/>
      <c r="AN1110" s="22"/>
      <c r="AO1110" s="22"/>
      <c r="AP1110" s="22"/>
      <c r="AQ1110" s="22"/>
      <c r="AR1110" s="22"/>
      <c r="AS1110" s="22"/>
      <c r="AT1110" s="22"/>
      <c r="AU1110" s="22"/>
      <c r="AV1110" s="22"/>
      <c r="AW1110" s="22"/>
      <c r="AX1110" s="22"/>
      <c r="AY1110" s="22"/>
      <c r="AZ1110" s="22"/>
      <c r="BA1110" s="22"/>
      <c r="BB1110" s="22"/>
      <c r="BC1110" s="22"/>
      <c r="BD1110" s="22"/>
      <c r="BE1110" s="22"/>
      <c r="BF1110" s="22"/>
      <c r="BG1110" s="22"/>
      <c r="BH1110" s="22"/>
      <c r="BI1110" s="22"/>
      <c r="BJ1110" s="22"/>
      <c r="BK1110" s="22"/>
      <c r="BL1110" s="22"/>
      <c r="BM1110" s="22"/>
      <c r="BN1110" s="22"/>
      <c r="BO1110" s="22"/>
      <c r="BP1110" s="22"/>
      <c r="BQ1110" s="22"/>
      <c r="BR1110" s="22"/>
      <c r="BS1110" s="22"/>
      <c r="BT1110" s="22"/>
      <c r="BU1110" s="22"/>
      <c r="BV1110" s="22"/>
      <c r="BW1110" s="22"/>
      <c r="BX1110" s="22"/>
      <c r="BY1110" s="22"/>
      <c r="BZ1110" s="22"/>
      <c r="CA1110" s="22"/>
      <c r="CB1110" s="22"/>
      <c r="CC1110" s="22"/>
      <c r="CD1110" s="22"/>
      <c r="CE1110" s="22"/>
      <c r="CF1110" s="22"/>
      <c r="CG1110" s="22"/>
      <c r="CH1110" s="22"/>
      <c r="CI1110" s="22"/>
      <c r="CJ1110" s="22"/>
      <c r="CK1110" s="22"/>
      <c r="CL1110" s="22"/>
      <c r="CM1110" s="22"/>
      <c r="CN1110" s="22"/>
      <c r="CO1110" s="22"/>
      <c r="CP1110" s="22"/>
      <c r="CQ1110" s="22"/>
      <c r="CR1110" s="22"/>
      <c r="CS1110" s="22"/>
      <c r="CT1110" s="22"/>
      <c r="CU1110" s="22"/>
      <c r="CV1110" s="22"/>
      <c r="CW1110" s="22"/>
      <c r="CX1110" s="22"/>
      <c r="CY1110" s="22"/>
      <c r="CZ1110" s="22"/>
      <c r="DA1110" s="22"/>
      <c r="DB1110" s="22"/>
      <c r="DC1110" s="22"/>
      <c r="DD1110" s="22"/>
      <c r="DE1110" s="22"/>
      <c r="DF1110" s="22"/>
      <c r="DG1110" s="22"/>
      <c r="DH1110" s="22"/>
      <c r="DI1110" s="22"/>
      <c r="DJ1110" s="22"/>
      <c r="DK1110" s="22"/>
      <c r="DL1110" s="22"/>
      <c r="DM1110" s="22"/>
      <c r="DN1110" s="22"/>
      <c r="DO1110" s="22"/>
      <c r="DP1110" s="22"/>
      <c r="DQ1110" s="22"/>
      <c r="DR1110" s="22"/>
      <c r="DS1110" s="22"/>
      <c r="DT1110" s="22"/>
      <c r="DU1110" s="22"/>
      <c r="DV1110" s="22"/>
      <c r="DW1110" s="22"/>
      <c r="DX1110" s="22"/>
      <c r="DY1110" s="22"/>
      <c r="DZ1110" s="22"/>
      <c r="EA1110" s="22"/>
      <c r="EB1110" s="22"/>
      <c r="EC1110" s="22"/>
      <c r="ED1110" s="22"/>
      <c r="EE1110" s="22"/>
      <c r="EF1110" s="22"/>
      <c r="EG1110" s="22"/>
      <c r="EH1110" s="22"/>
      <c r="EI1110" s="22"/>
      <c r="EJ1110" s="22"/>
      <c r="EK1110" s="22"/>
      <c r="EL1110" s="22"/>
      <c r="EM1110" s="22"/>
      <c r="EN1110" s="22"/>
      <c r="EO1110" s="22"/>
      <c r="EP1110" s="22"/>
      <c r="EQ1110" s="22"/>
      <c r="ER1110" s="22"/>
      <c r="ES1110" s="22"/>
      <c r="ET1110" s="22"/>
      <c r="EU1110" s="22"/>
      <c r="EV1110" s="22"/>
      <c r="EW1110" s="22"/>
      <c r="EX1110" s="22"/>
      <c r="EY1110" s="22"/>
      <c r="EZ1110" s="22"/>
      <c r="FA1110" s="22"/>
      <c r="FB1110" s="22"/>
      <c r="FC1110" s="22"/>
      <c r="FD1110" s="22"/>
      <c r="FE1110" s="22"/>
      <c r="FF1110" s="22"/>
      <c r="FG1110" s="126"/>
      <c r="FM1110" s="99"/>
    </row>
    <row r="1111" spans="2:169" s="12" customFormat="1">
      <c r="B1111" s="22"/>
      <c r="E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  <c r="AB1111" s="22"/>
      <c r="AC1111" s="22"/>
      <c r="AD1111" s="22"/>
      <c r="AE1111" s="22"/>
      <c r="AF1111" s="22"/>
      <c r="AG1111" s="22"/>
      <c r="AH1111" s="22"/>
      <c r="AI1111" s="22"/>
      <c r="AJ1111" s="22"/>
      <c r="AK1111" s="22"/>
      <c r="AL1111" s="22"/>
      <c r="AM1111" s="22"/>
      <c r="AN1111" s="22"/>
      <c r="AO1111" s="22"/>
      <c r="AP1111" s="22"/>
      <c r="AQ1111" s="22"/>
      <c r="AR1111" s="22"/>
      <c r="AS1111" s="22"/>
      <c r="AT1111" s="22"/>
      <c r="AU1111" s="22"/>
      <c r="AV1111" s="22"/>
      <c r="AW1111" s="22"/>
      <c r="AX1111" s="22"/>
      <c r="AY1111" s="22"/>
      <c r="AZ1111" s="22"/>
      <c r="BA1111" s="22"/>
      <c r="BB1111" s="22"/>
      <c r="BC1111" s="22"/>
      <c r="BD1111" s="22"/>
      <c r="BE1111" s="22"/>
      <c r="BF1111" s="22"/>
      <c r="BG1111" s="22"/>
      <c r="BH1111" s="22"/>
      <c r="BI1111" s="22"/>
      <c r="BJ1111" s="22"/>
      <c r="BK1111" s="22"/>
      <c r="BL1111" s="22"/>
      <c r="BM1111" s="22"/>
      <c r="BN1111" s="22"/>
      <c r="BO1111" s="22"/>
      <c r="BP1111" s="22"/>
      <c r="BQ1111" s="22"/>
      <c r="BR1111" s="22"/>
      <c r="BS1111" s="22"/>
      <c r="BT1111" s="22"/>
      <c r="BU1111" s="22"/>
      <c r="BV1111" s="22"/>
      <c r="BW1111" s="22"/>
      <c r="BX1111" s="22"/>
      <c r="BY1111" s="22"/>
      <c r="BZ1111" s="22"/>
      <c r="CA1111" s="22"/>
      <c r="CB1111" s="22"/>
      <c r="CC1111" s="22"/>
      <c r="CD1111" s="22"/>
      <c r="CE1111" s="22"/>
      <c r="CF1111" s="22"/>
      <c r="CG1111" s="22"/>
      <c r="CH1111" s="22"/>
      <c r="CI1111" s="22"/>
      <c r="CJ1111" s="22"/>
      <c r="CK1111" s="22"/>
      <c r="CL1111" s="22"/>
      <c r="CM1111" s="22"/>
      <c r="CN1111" s="22"/>
      <c r="CO1111" s="22"/>
      <c r="CP1111" s="22"/>
      <c r="CQ1111" s="22"/>
      <c r="CR1111" s="22"/>
      <c r="CS1111" s="22"/>
      <c r="CT1111" s="22"/>
      <c r="CU1111" s="22"/>
      <c r="CV1111" s="22"/>
      <c r="CW1111" s="22"/>
      <c r="CX1111" s="22"/>
      <c r="CY1111" s="22"/>
      <c r="CZ1111" s="22"/>
      <c r="DA1111" s="22"/>
      <c r="DB1111" s="22"/>
      <c r="DC1111" s="22"/>
      <c r="DD1111" s="22"/>
      <c r="DE1111" s="22"/>
      <c r="DF1111" s="22"/>
      <c r="DG1111" s="22"/>
      <c r="DH1111" s="22"/>
      <c r="DI1111" s="22"/>
      <c r="DJ1111" s="22"/>
      <c r="DK1111" s="22"/>
      <c r="DL1111" s="22"/>
      <c r="DM1111" s="22"/>
      <c r="DN1111" s="22"/>
      <c r="DO1111" s="22"/>
      <c r="DP1111" s="22"/>
      <c r="DQ1111" s="22"/>
      <c r="DR1111" s="22"/>
      <c r="DS1111" s="22"/>
      <c r="DT1111" s="22"/>
      <c r="DU1111" s="22"/>
      <c r="DV1111" s="22"/>
      <c r="DW1111" s="22"/>
      <c r="DX1111" s="22"/>
      <c r="DY1111" s="22"/>
      <c r="DZ1111" s="22"/>
      <c r="EA1111" s="22"/>
      <c r="EB1111" s="22"/>
      <c r="EC1111" s="22"/>
      <c r="ED1111" s="22"/>
      <c r="EE1111" s="22"/>
      <c r="EF1111" s="22"/>
      <c r="EG1111" s="22"/>
      <c r="EH1111" s="22"/>
      <c r="EI1111" s="22"/>
      <c r="EJ1111" s="22"/>
      <c r="EK1111" s="22"/>
      <c r="EL1111" s="22"/>
      <c r="EM1111" s="22"/>
      <c r="EN1111" s="22"/>
      <c r="EO1111" s="22"/>
      <c r="EP1111" s="22"/>
      <c r="EQ1111" s="22"/>
      <c r="ER1111" s="22"/>
      <c r="ES1111" s="22"/>
      <c r="ET1111" s="22"/>
      <c r="EU1111" s="22"/>
      <c r="EV1111" s="22"/>
      <c r="EW1111" s="22"/>
      <c r="EX1111" s="22"/>
      <c r="EY1111" s="22"/>
      <c r="EZ1111" s="22"/>
      <c r="FA1111" s="22"/>
      <c r="FB1111" s="22"/>
      <c r="FC1111" s="22"/>
      <c r="FD1111" s="22"/>
      <c r="FE1111" s="22"/>
      <c r="FF1111" s="22"/>
      <c r="FG1111" s="126"/>
      <c r="FM1111" s="99"/>
    </row>
    <row r="1112" spans="2:169" s="12" customFormat="1">
      <c r="B1112" s="22"/>
      <c r="E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  <c r="AB1112" s="22"/>
      <c r="AC1112" s="22"/>
      <c r="AD1112" s="22"/>
      <c r="AE1112" s="22"/>
      <c r="AF1112" s="22"/>
      <c r="AG1112" s="22"/>
      <c r="AH1112" s="22"/>
      <c r="AI1112" s="22"/>
      <c r="AJ1112" s="22"/>
      <c r="AK1112" s="22"/>
      <c r="AL1112" s="22"/>
      <c r="AM1112" s="22"/>
      <c r="AN1112" s="22"/>
      <c r="AO1112" s="22"/>
      <c r="AP1112" s="22"/>
      <c r="AQ1112" s="22"/>
      <c r="AR1112" s="22"/>
      <c r="AS1112" s="22"/>
      <c r="AT1112" s="22"/>
      <c r="AU1112" s="22"/>
      <c r="AV1112" s="22"/>
      <c r="AW1112" s="22"/>
      <c r="AX1112" s="22"/>
      <c r="AY1112" s="22"/>
      <c r="AZ1112" s="22"/>
      <c r="BA1112" s="22"/>
      <c r="BB1112" s="22"/>
      <c r="BC1112" s="22"/>
      <c r="BD1112" s="22"/>
      <c r="BE1112" s="22"/>
      <c r="BF1112" s="22"/>
      <c r="BG1112" s="22"/>
      <c r="BH1112" s="22"/>
      <c r="BI1112" s="22"/>
      <c r="BJ1112" s="22"/>
      <c r="BK1112" s="22"/>
      <c r="BL1112" s="22"/>
      <c r="BM1112" s="22"/>
      <c r="BN1112" s="22"/>
      <c r="BO1112" s="22"/>
      <c r="BP1112" s="22"/>
      <c r="BQ1112" s="22"/>
      <c r="BR1112" s="22"/>
      <c r="BS1112" s="22"/>
      <c r="BT1112" s="22"/>
      <c r="BU1112" s="22"/>
      <c r="BV1112" s="22"/>
      <c r="BW1112" s="22"/>
      <c r="BX1112" s="22"/>
      <c r="BY1112" s="22"/>
      <c r="BZ1112" s="22"/>
      <c r="CA1112" s="22"/>
      <c r="CB1112" s="22"/>
      <c r="CC1112" s="22"/>
      <c r="CD1112" s="22"/>
      <c r="CE1112" s="22"/>
      <c r="CF1112" s="22"/>
      <c r="CG1112" s="22"/>
      <c r="CH1112" s="22"/>
      <c r="CI1112" s="22"/>
      <c r="CJ1112" s="22"/>
      <c r="CK1112" s="22"/>
      <c r="CL1112" s="22"/>
      <c r="CM1112" s="22"/>
      <c r="CN1112" s="22"/>
      <c r="CO1112" s="22"/>
      <c r="CP1112" s="22"/>
      <c r="CQ1112" s="22"/>
      <c r="CR1112" s="22"/>
      <c r="CS1112" s="22"/>
      <c r="CT1112" s="22"/>
      <c r="CU1112" s="22"/>
      <c r="CV1112" s="22"/>
      <c r="CW1112" s="22"/>
      <c r="CX1112" s="22"/>
      <c r="CY1112" s="22"/>
      <c r="CZ1112" s="22"/>
      <c r="DA1112" s="22"/>
      <c r="DB1112" s="22"/>
      <c r="DC1112" s="22"/>
      <c r="DD1112" s="22"/>
      <c r="DE1112" s="22"/>
      <c r="DF1112" s="22"/>
      <c r="DG1112" s="22"/>
      <c r="DH1112" s="22"/>
      <c r="DI1112" s="22"/>
      <c r="DJ1112" s="22"/>
      <c r="DK1112" s="22"/>
      <c r="DL1112" s="22"/>
      <c r="DM1112" s="22"/>
      <c r="DN1112" s="22"/>
      <c r="DO1112" s="22"/>
      <c r="DP1112" s="22"/>
      <c r="DQ1112" s="22"/>
      <c r="DR1112" s="22"/>
      <c r="DS1112" s="22"/>
      <c r="DT1112" s="22"/>
      <c r="DU1112" s="22"/>
      <c r="DV1112" s="22"/>
      <c r="DW1112" s="22"/>
      <c r="DX1112" s="22"/>
      <c r="DY1112" s="22"/>
      <c r="DZ1112" s="22"/>
      <c r="EA1112" s="22"/>
      <c r="EB1112" s="22"/>
      <c r="EC1112" s="22"/>
      <c r="ED1112" s="22"/>
      <c r="EE1112" s="22"/>
      <c r="EF1112" s="22"/>
      <c r="EG1112" s="22"/>
      <c r="EH1112" s="22"/>
      <c r="EI1112" s="22"/>
      <c r="EJ1112" s="22"/>
      <c r="EK1112" s="22"/>
      <c r="EL1112" s="22"/>
      <c r="EM1112" s="22"/>
      <c r="EN1112" s="22"/>
      <c r="EO1112" s="22"/>
      <c r="EP1112" s="22"/>
      <c r="EQ1112" s="22"/>
      <c r="ER1112" s="22"/>
      <c r="ES1112" s="22"/>
      <c r="ET1112" s="22"/>
      <c r="EU1112" s="22"/>
      <c r="EV1112" s="22"/>
      <c r="EW1112" s="22"/>
      <c r="EX1112" s="22"/>
      <c r="EY1112" s="22"/>
      <c r="EZ1112" s="22"/>
      <c r="FA1112" s="22"/>
      <c r="FB1112" s="22"/>
      <c r="FC1112" s="22"/>
      <c r="FD1112" s="22"/>
      <c r="FE1112" s="22"/>
      <c r="FF1112" s="22"/>
      <c r="FG1112" s="126"/>
      <c r="FM1112" s="99"/>
    </row>
    <row r="1113" spans="2:169" s="12" customFormat="1">
      <c r="B1113" s="22"/>
      <c r="E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  <c r="AB1113" s="22"/>
      <c r="AC1113" s="22"/>
      <c r="AD1113" s="22"/>
      <c r="AE1113" s="22"/>
      <c r="AF1113" s="22"/>
      <c r="AG1113" s="22"/>
      <c r="AH1113" s="22"/>
      <c r="AI1113" s="22"/>
      <c r="AJ1113" s="22"/>
      <c r="AK1113" s="22"/>
      <c r="AL1113" s="22"/>
      <c r="AM1113" s="22"/>
      <c r="AN1113" s="22"/>
      <c r="AO1113" s="22"/>
      <c r="AP1113" s="22"/>
      <c r="AQ1113" s="22"/>
      <c r="AR1113" s="22"/>
      <c r="AS1113" s="22"/>
      <c r="AT1113" s="22"/>
      <c r="AU1113" s="22"/>
      <c r="AV1113" s="22"/>
      <c r="AW1113" s="22"/>
      <c r="AX1113" s="22"/>
      <c r="AY1113" s="22"/>
      <c r="AZ1113" s="22"/>
      <c r="BA1113" s="22"/>
      <c r="BB1113" s="22"/>
      <c r="BC1113" s="22"/>
      <c r="BD1113" s="22"/>
      <c r="BE1113" s="22"/>
      <c r="BF1113" s="22"/>
      <c r="BG1113" s="22"/>
      <c r="BH1113" s="22"/>
      <c r="BI1113" s="22"/>
      <c r="BJ1113" s="22"/>
      <c r="BK1113" s="22"/>
      <c r="BL1113" s="22"/>
      <c r="BM1113" s="22"/>
      <c r="BN1113" s="22"/>
      <c r="BO1113" s="22"/>
      <c r="BP1113" s="22"/>
      <c r="BQ1113" s="22"/>
      <c r="BR1113" s="22"/>
      <c r="BS1113" s="22"/>
      <c r="BT1113" s="22"/>
      <c r="BU1113" s="22"/>
      <c r="BV1113" s="22"/>
      <c r="BW1113" s="22"/>
      <c r="BX1113" s="22"/>
      <c r="BY1113" s="22"/>
      <c r="BZ1113" s="22"/>
      <c r="CA1113" s="22"/>
      <c r="CB1113" s="22"/>
      <c r="CC1113" s="22"/>
      <c r="CD1113" s="22"/>
      <c r="CE1113" s="22"/>
      <c r="CF1113" s="22"/>
      <c r="CG1113" s="22"/>
      <c r="CH1113" s="22"/>
      <c r="CI1113" s="22"/>
      <c r="CJ1113" s="22"/>
      <c r="CK1113" s="22"/>
      <c r="CL1113" s="22"/>
      <c r="CM1113" s="22"/>
      <c r="CN1113" s="22"/>
      <c r="CO1113" s="22"/>
      <c r="CP1113" s="22"/>
      <c r="CQ1113" s="22"/>
      <c r="CR1113" s="22"/>
      <c r="CS1113" s="22"/>
      <c r="CT1113" s="22"/>
      <c r="CU1113" s="22"/>
      <c r="CV1113" s="22"/>
      <c r="CW1113" s="22"/>
      <c r="CX1113" s="22"/>
      <c r="CY1113" s="22"/>
      <c r="CZ1113" s="22"/>
      <c r="DA1113" s="22"/>
      <c r="DB1113" s="22"/>
      <c r="DC1113" s="22"/>
      <c r="DD1113" s="22"/>
      <c r="DE1113" s="22"/>
      <c r="DF1113" s="22"/>
      <c r="DG1113" s="22"/>
      <c r="DH1113" s="22"/>
      <c r="DI1113" s="22"/>
      <c r="DJ1113" s="22"/>
      <c r="DK1113" s="22"/>
      <c r="DL1113" s="22"/>
      <c r="DM1113" s="22"/>
      <c r="DN1113" s="22"/>
      <c r="DO1113" s="22"/>
      <c r="DP1113" s="22"/>
      <c r="DQ1113" s="22"/>
      <c r="DR1113" s="22"/>
      <c r="DS1113" s="22"/>
      <c r="DT1113" s="22"/>
      <c r="DU1113" s="22"/>
      <c r="DV1113" s="22"/>
      <c r="DW1113" s="22"/>
      <c r="DX1113" s="22"/>
      <c r="DY1113" s="22"/>
      <c r="DZ1113" s="22"/>
      <c r="EA1113" s="22"/>
      <c r="EB1113" s="22"/>
      <c r="EC1113" s="22"/>
      <c r="ED1113" s="22"/>
      <c r="EE1113" s="22"/>
      <c r="EF1113" s="22"/>
      <c r="EG1113" s="22"/>
      <c r="EH1113" s="22"/>
      <c r="EI1113" s="22"/>
      <c r="EJ1113" s="22"/>
      <c r="EK1113" s="22"/>
      <c r="EL1113" s="22"/>
      <c r="EM1113" s="22"/>
      <c r="EN1113" s="22"/>
      <c r="EO1113" s="22"/>
      <c r="EP1113" s="22"/>
      <c r="EQ1113" s="22"/>
      <c r="ER1113" s="22"/>
      <c r="ES1113" s="22"/>
      <c r="ET1113" s="22"/>
      <c r="EU1113" s="22"/>
      <c r="EV1113" s="22"/>
      <c r="EW1113" s="22"/>
      <c r="EX1113" s="22"/>
      <c r="EY1113" s="22"/>
      <c r="EZ1113" s="22"/>
      <c r="FA1113" s="22"/>
      <c r="FB1113" s="22"/>
      <c r="FC1113" s="22"/>
      <c r="FD1113" s="22"/>
      <c r="FE1113" s="22"/>
      <c r="FF1113" s="22"/>
      <c r="FG1113" s="126"/>
      <c r="FM1113" s="99"/>
    </row>
    <row r="1114" spans="2:169" s="12" customFormat="1">
      <c r="B1114" s="22"/>
      <c r="E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  <c r="AB1114" s="22"/>
      <c r="AC1114" s="22"/>
      <c r="AD1114" s="22"/>
      <c r="AE1114" s="22"/>
      <c r="AF1114" s="22"/>
      <c r="AG1114" s="22"/>
      <c r="AH1114" s="22"/>
      <c r="AI1114" s="22"/>
      <c r="AJ1114" s="22"/>
      <c r="AK1114" s="22"/>
      <c r="AL1114" s="22"/>
      <c r="AM1114" s="22"/>
      <c r="AN1114" s="22"/>
      <c r="AO1114" s="22"/>
      <c r="AP1114" s="22"/>
      <c r="AQ1114" s="22"/>
      <c r="AR1114" s="22"/>
      <c r="AS1114" s="22"/>
      <c r="AT1114" s="22"/>
      <c r="AU1114" s="22"/>
      <c r="AV1114" s="22"/>
      <c r="AW1114" s="22"/>
      <c r="AX1114" s="22"/>
      <c r="AY1114" s="22"/>
      <c r="AZ1114" s="22"/>
      <c r="BA1114" s="22"/>
      <c r="BB1114" s="22"/>
      <c r="BC1114" s="22"/>
      <c r="BD1114" s="22"/>
      <c r="BE1114" s="22"/>
      <c r="BF1114" s="22"/>
      <c r="BG1114" s="22"/>
      <c r="BH1114" s="22"/>
      <c r="BI1114" s="22"/>
      <c r="BJ1114" s="22"/>
      <c r="BK1114" s="22"/>
      <c r="BL1114" s="22"/>
      <c r="BM1114" s="22"/>
      <c r="BN1114" s="22"/>
      <c r="BO1114" s="22"/>
      <c r="BP1114" s="22"/>
      <c r="BQ1114" s="22"/>
      <c r="BR1114" s="22"/>
      <c r="BS1114" s="22"/>
      <c r="BT1114" s="22"/>
      <c r="BU1114" s="22"/>
      <c r="BV1114" s="22"/>
      <c r="BW1114" s="22"/>
      <c r="BX1114" s="22"/>
      <c r="BY1114" s="22"/>
      <c r="BZ1114" s="22"/>
      <c r="CA1114" s="22"/>
      <c r="CB1114" s="22"/>
      <c r="CC1114" s="22"/>
      <c r="CD1114" s="22"/>
      <c r="CE1114" s="22"/>
      <c r="CF1114" s="22"/>
      <c r="CG1114" s="22"/>
      <c r="CH1114" s="22"/>
      <c r="CI1114" s="22"/>
      <c r="CJ1114" s="22"/>
      <c r="CK1114" s="22"/>
      <c r="CL1114" s="22"/>
      <c r="CM1114" s="22"/>
      <c r="CN1114" s="22"/>
      <c r="CO1114" s="22"/>
      <c r="CP1114" s="22"/>
      <c r="CQ1114" s="22"/>
      <c r="CR1114" s="22"/>
      <c r="CS1114" s="22"/>
      <c r="CT1114" s="22"/>
      <c r="CU1114" s="22"/>
      <c r="CV1114" s="22"/>
      <c r="CW1114" s="22"/>
      <c r="CX1114" s="22"/>
      <c r="CY1114" s="22"/>
      <c r="CZ1114" s="22"/>
      <c r="DA1114" s="22"/>
      <c r="DB1114" s="22"/>
      <c r="DC1114" s="22"/>
      <c r="DD1114" s="22"/>
      <c r="DE1114" s="22"/>
      <c r="DF1114" s="22"/>
      <c r="DG1114" s="22"/>
      <c r="DH1114" s="22"/>
      <c r="DI1114" s="22"/>
      <c r="DJ1114" s="22"/>
      <c r="DK1114" s="22"/>
      <c r="DL1114" s="22"/>
      <c r="DM1114" s="22"/>
      <c r="DN1114" s="22"/>
      <c r="DO1114" s="22"/>
      <c r="DP1114" s="22"/>
      <c r="DQ1114" s="22"/>
      <c r="DR1114" s="22"/>
      <c r="DS1114" s="22"/>
      <c r="DT1114" s="22"/>
      <c r="DU1114" s="22"/>
      <c r="DV1114" s="22"/>
      <c r="DW1114" s="22"/>
      <c r="DX1114" s="22"/>
      <c r="DY1114" s="22"/>
      <c r="DZ1114" s="22"/>
      <c r="EA1114" s="22"/>
      <c r="EB1114" s="22"/>
      <c r="EC1114" s="22"/>
      <c r="ED1114" s="22"/>
      <c r="EE1114" s="22"/>
      <c r="EF1114" s="22"/>
      <c r="EG1114" s="22"/>
      <c r="EH1114" s="22"/>
      <c r="EI1114" s="22"/>
      <c r="EJ1114" s="22"/>
      <c r="EK1114" s="22"/>
      <c r="EL1114" s="22"/>
      <c r="EM1114" s="22"/>
      <c r="EN1114" s="22"/>
      <c r="EO1114" s="22"/>
      <c r="EP1114" s="22"/>
      <c r="EQ1114" s="22"/>
      <c r="ER1114" s="22"/>
      <c r="ES1114" s="22"/>
      <c r="ET1114" s="22"/>
      <c r="EU1114" s="22"/>
      <c r="EV1114" s="22"/>
      <c r="EW1114" s="22"/>
      <c r="EX1114" s="22"/>
      <c r="EY1114" s="22"/>
      <c r="EZ1114" s="22"/>
      <c r="FA1114" s="22"/>
      <c r="FB1114" s="22"/>
      <c r="FC1114" s="22"/>
      <c r="FD1114" s="22"/>
      <c r="FE1114" s="22"/>
      <c r="FF1114" s="22"/>
      <c r="FG1114" s="126"/>
      <c r="FM1114" s="99"/>
    </row>
    <row r="1115" spans="2:169" s="12" customFormat="1">
      <c r="B1115" s="22"/>
      <c r="E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  <c r="AB1115" s="22"/>
      <c r="AC1115" s="22"/>
      <c r="AD1115" s="22"/>
      <c r="AE1115" s="22"/>
      <c r="AF1115" s="22"/>
      <c r="AG1115" s="22"/>
      <c r="AH1115" s="22"/>
      <c r="AI1115" s="22"/>
      <c r="AJ1115" s="22"/>
      <c r="AK1115" s="22"/>
      <c r="AL1115" s="22"/>
      <c r="AM1115" s="22"/>
      <c r="AN1115" s="22"/>
      <c r="AO1115" s="22"/>
      <c r="AP1115" s="22"/>
      <c r="AQ1115" s="22"/>
      <c r="AR1115" s="22"/>
      <c r="AS1115" s="22"/>
      <c r="AT1115" s="22"/>
      <c r="AU1115" s="22"/>
      <c r="AV1115" s="22"/>
      <c r="AW1115" s="22"/>
      <c r="AX1115" s="22"/>
      <c r="AY1115" s="22"/>
      <c r="AZ1115" s="22"/>
      <c r="BA1115" s="22"/>
      <c r="BB1115" s="22"/>
      <c r="BC1115" s="22"/>
      <c r="BD1115" s="22"/>
      <c r="BE1115" s="22"/>
      <c r="BF1115" s="22"/>
      <c r="BG1115" s="22"/>
      <c r="BH1115" s="22"/>
      <c r="BI1115" s="22"/>
      <c r="BJ1115" s="22"/>
      <c r="BK1115" s="22"/>
      <c r="BL1115" s="22"/>
      <c r="BM1115" s="22"/>
      <c r="BN1115" s="22"/>
      <c r="BO1115" s="22"/>
      <c r="BP1115" s="22"/>
      <c r="BQ1115" s="22"/>
      <c r="BR1115" s="22"/>
      <c r="BS1115" s="22"/>
      <c r="BT1115" s="22"/>
      <c r="BU1115" s="22"/>
      <c r="BV1115" s="22"/>
      <c r="BW1115" s="22"/>
      <c r="BX1115" s="22"/>
      <c r="BY1115" s="22"/>
      <c r="BZ1115" s="22"/>
      <c r="CA1115" s="22"/>
      <c r="CB1115" s="22"/>
      <c r="CC1115" s="22"/>
      <c r="CD1115" s="22"/>
      <c r="CE1115" s="22"/>
      <c r="CF1115" s="22"/>
      <c r="CG1115" s="22"/>
      <c r="CH1115" s="22"/>
      <c r="CI1115" s="22"/>
      <c r="CJ1115" s="22"/>
      <c r="CK1115" s="22"/>
      <c r="CL1115" s="22"/>
      <c r="CM1115" s="22"/>
      <c r="CN1115" s="22"/>
      <c r="CO1115" s="22"/>
      <c r="CP1115" s="22"/>
      <c r="CQ1115" s="22"/>
      <c r="CR1115" s="22"/>
      <c r="CS1115" s="22"/>
      <c r="CT1115" s="22"/>
      <c r="CU1115" s="22"/>
      <c r="CV1115" s="22"/>
      <c r="CW1115" s="22"/>
      <c r="CX1115" s="22"/>
      <c r="CY1115" s="22"/>
      <c r="CZ1115" s="22"/>
      <c r="DA1115" s="22"/>
      <c r="DB1115" s="22"/>
      <c r="DC1115" s="22"/>
      <c r="DD1115" s="22"/>
      <c r="DE1115" s="22"/>
      <c r="DF1115" s="22"/>
      <c r="DG1115" s="22"/>
      <c r="DH1115" s="22"/>
      <c r="DI1115" s="22"/>
      <c r="DJ1115" s="22"/>
      <c r="DK1115" s="22"/>
      <c r="DL1115" s="22"/>
      <c r="DM1115" s="22"/>
      <c r="DN1115" s="22"/>
      <c r="DO1115" s="22"/>
      <c r="DP1115" s="22"/>
      <c r="DQ1115" s="22"/>
      <c r="DR1115" s="22"/>
      <c r="DS1115" s="22"/>
      <c r="DT1115" s="22"/>
      <c r="DU1115" s="22"/>
      <c r="DV1115" s="22"/>
      <c r="DW1115" s="22"/>
      <c r="DX1115" s="22"/>
      <c r="DY1115" s="22"/>
      <c r="DZ1115" s="22"/>
      <c r="EA1115" s="22"/>
      <c r="EB1115" s="22"/>
      <c r="EC1115" s="22"/>
      <c r="ED1115" s="22"/>
      <c r="EE1115" s="22"/>
      <c r="EF1115" s="22"/>
      <c r="EG1115" s="22"/>
      <c r="EH1115" s="22"/>
      <c r="EI1115" s="22"/>
      <c r="EJ1115" s="22"/>
      <c r="EK1115" s="22"/>
      <c r="EL1115" s="22"/>
      <c r="EM1115" s="22"/>
      <c r="EN1115" s="22"/>
      <c r="EO1115" s="22"/>
      <c r="EP1115" s="22"/>
      <c r="EQ1115" s="22"/>
      <c r="ER1115" s="22"/>
      <c r="ES1115" s="22"/>
      <c r="ET1115" s="22"/>
      <c r="EU1115" s="22"/>
      <c r="EV1115" s="22"/>
      <c r="EW1115" s="22"/>
      <c r="EX1115" s="22"/>
      <c r="EY1115" s="22"/>
      <c r="EZ1115" s="22"/>
      <c r="FA1115" s="22"/>
      <c r="FB1115" s="22"/>
      <c r="FC1115" s="22"/>
      <c r="FD1115" s="22"/>
      <c r="FE1115" s="22"/>
      <c r="FF1115" s="22"/>
      <c r="FG1115" s="126"/>
      <c r="FM1115" s="99"/>
    </row>
    <row r="1116" spans="2:169" s="12" customFormat="1">
      <c r="B1116" s="22"/>
      <c r="E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  <c r="AB1116" s="22"/>
      <c r="AC1116" s="22"/>
      <c r="AD1116" s="22"/>
      <c r="AE1116" s="22"/>
      <c r="AF1116" s="22"/>
      <c r="AG1116" s="22"/>
      <c r="AH1116" s="22"/>
      <c r="AI1116" s="22"/>
      <c r="AJ1116" s="22"/>
      <c r="AK1116" s="22"/>
      <c r="AL1116" s="22"/>
      <c r="AM1116" s="22"/>
      <c r="AN1116" s="22"/>
      <c r="AO1116" s="22"/>
      <c r="AP1116" s="22"/>
      <c r="AQ1116" s="22"/>
      <c r="AR1116" s="22"/>
      <c r="AS1116" s="22"/>
      <c r="AT1116" s="22"/>
      <c r="AU1116" s="22"/>
      <c r="AV1116" s="22"/>
      <c r="AW1116" s="22"/>
      <c r="AX1116" s="22"/>
      <c r="AY1116" s="22"/>
      <c r="AZ1116" s="22"/>
      <c r="BA1116" s="22"/>
      <c r="BB1116" s="22"/>
      <c r="BC1116" s="22"/>
      <c r="BD1116" s="22"/>
      <c r="BE1116" s="22"/>
      <c r="BF1116" s="22"/>
      <c r="BG1116" s="22"/>
      <c r="BH1116" s="22"/>
      <c r="BI1116" s="22"/>
      <c r="BJ1116" s="22"/>
      <c r="BK1116" s="22"/>
      <c r="BL1116" s="22"/>
      <c r="BM1116" s="22"/>
      <c r="BN1116" s="22"/>
      <c r="BO1116" s="22"/>
      <c r="BP1116" s="22"/>
      <c r="BQ1116" s="22"/>
      <c r="BR1116" s="22"/>
      <c r="BS1116" s="22"/>
      <c r="BT1116" s="22"/>
      <c r="BU1116" s="22"/>
      <c r="BV1116" s="22"/>
      <c r="BW1116" s="22"/>
      <c r="BX1116" s="22"/>
      <c r="BY1116" s="22"/>
      <c r="BZ1116" s="22"/>
      <c r="CA1116" s="22"/>
      <c r="CB1116" s="22"/>
      <c r="CC1116" s="22"/>
      <c r="CD1116" s="22"/>
      <c r="CE1116" s="22"/>
      <c r="CF1116" s="22"/>
      <c r="CG1116" s="22"/>
      <c r="CH1116" s="22"/>
      <c r="CI1116" s="22"/>
      <c r="CJ1116" s="22"/>
      <c r="CK1116" s="22"/>
      <c r="CL1116" s="22"/>
      <c r="CM1116" s="22"/>
      <c r="CN1116" s="22"/>
      <c r="CO1116" s="22"/>
      <c r="CP1116" s="22"/>
      <c r="CQ1116" s="22"/>
      <c r="CR1116" s="22"/>
      <c r="CS1116" s="22"/>
      <c r="CT1116" s="22"/>
      <c r="CU1116" s="22"/>
      <c r="CV1116" s="22"/>
      <c r="CW1116" s="22"/>
      <c r="CX1116" s="22"/>
      <c r="CY1116" s="22"/>
      <c r="CZ1116" s="22"/>
      <c r="DA1116" s="22"/>
      <c r="DB1116" s="22"/>
      <c r="DC1116" s="22"/>
      <c r="DD1116" s="22"/>
      <c r="DE1116" s="22"/>
      <c r="DF1116" s="22"/>
      <c r="DG1116" s="22"/>
      <c r="DH1116" s="22"/>
      <c r="DI1116" s="22"/>
      <c r="DJ1116" s="22"/>
      <c r="DK1116" s="22"/>
      <c r="DL1116" s="22"/>
      <c r="DM1116" s="22"/>
      <c r="DN1116" s="22"/>
      <c r="DO1116" s="22"/>
      <c r="DP1116" s="22"/>
      <c r="DQ1116" s="22"/>
      <c r="DR1116" s="22"/>
      <c r="DS1116" s="22"/>
      <c r="DT1116" s="22"/>
      <c r="DU1116" s="22"/>
      <c r="DV1116" s="22"/>
      <c r="DW1116" s="22"/>
      <c r="DX1116" s="22"/>
      <c r="DY1116" s="22"/>
      <c r="DZ1116" s="22"/>
      <c r="EA1116" s="22"/>
      <c r="EB1116" s="22"/>
      <c r="EC1116" s="22"/>
      <c r="ED1116" s="22"/>
      <c r="EE1116" s="22"/>
      <c r="EF1116" s="22"/>
      <c r="EG1116" s="22"/>
      <c r="EH1116" s="22"/>
      <c r="EI1116" s="22"/>
      <c r="EJ1116" s="22"/>
      <c r="EK1116" s="22"/>
      <c r="EL1116" s="22"/>
      <c r="EM1116" s="22"/>
      <c r="EN1116" s="22"/>
      <c r="EO1116" s="22"/>
      <c r="EP1116" s="22"/>
      <c r="EQ1116" s="22"/>
      <c r="ER1116" s="22"/>
      <c r="ES1116" s="22"/>
      <c r="ET1116" s="22"/>
      <c r="EU1116" s="22"/>
      <c r="EV1116" s="22"/>
      <c r="EW1116" s="22"/>
      <c r="EX1116" s="22"/>
      <c r="EY1116" s="22"/>
      <c r="EZ1116" s="22"/>
      <c r="FA1116" s="22"/>
      <c r="FB1116" s="22"/>
      <c r="FC1116" s="22"/>
      <c r="FD1116" s="22"/>
      <c r="FE1116" s="22"/>
      <c r="FF1116" s="22"/>
      <c r="FG1116" s="126"/>
      <c r="FM1116" s="99"/>
    </row>
    <row r="1117" spans="2:169" s="12" customFormat="1">
      <c r="B1117" s="22"/>
      <c r="E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  <c r="AB1117" s="22"/>
      <c r="AC1117" s="22"/>
      <c r="AD1117" s="22"/>
      <c r="AE1117" s="22"/>
      <c r="AF1117" s="22"/>
      <c r="AG1117" s="22"/>
      <c r="AH1117" s="22"/>
      <c r="AI1117" s="22"/>
      <c r="AJ1117" s="22"/>
      <c r="AK1117" s="22"/>
      <c r="AL1117" s="22"/>
      <c r="AM1117" s="22"/>
      <c r="AN1117" s="22"/>
      <c r="AO1117" s="22"/>
      <c r="AP1117" s="22"/>
      <c r="AQ1117" s="22"/>
      <c r="AR1117" s="22"/>
      <c r="AS1117" s="22"/>
      <c r="AT1117" s="22"/>
      <c r="AU1117" s="22"/>
      <c r="AV1117" s="22"/>
      <c r="AW1117" s="22"/>
      <c r="AX1117" s="22"/>
      <c r="AY1117" s="22"/>
      <c r="AZ1117" s="22"/>
      <c r="BA1117" s="22"/>
      <c r="BB1117" s="22"/>
      <c r="BC1117" s="22"/>
      <c r="BD1117" s="22"/>
      <c r="BE1117" s="22"/>
      <c r="BF1117" s="22"/>
      <c r="BG1117" s="22"/>
      <c r="BH1117" s="22"/>
      <c r="BI1117" s="22"/>
      <c r="BJ1117" s="22"/>
      <c r="BK1117" s="22"/>
      <c r="BL1117" s="22"/>
      <c r="BM1117" s="22"/>
      <c r="BN1117" s="22"/>
      <c r="BO1117" s="22"/>
      <c r="BP1117" s="22"/>
      <c r="BQ1117" s="22"/>
      <c r="BR1117" s="22"/>
      <c r="BS1117" s="22"/>
      <c r="BT1117" s="22"/>
      <c r="BU1117" s="22"/>
      <c r="BV1117" s="22"/>
      <c r="BW1117" s="22"/>
      <c r="BX1117" s="22"/>
      <c r="BY1117" s="22"/>
      <c r="BZ1117" s="22"/>
      <c r="CA1117" s="22"/>
      <c r="CB1117" s="22"/>
      <c r="CC1117" s="22"/>
      <c r="CD1117" s="22"/>
      <c r="CE1117" s="22"/>
      <c r="CF1117" s="22"/>
      <c r="CG1117" s="22"/>
      <c r="CH1117" s="22"/>
      <c r="CI1117" s="22"/>
      <c r="CJ1117" s="22"/>
      <c r="CK1117" s="22"/>
      <c r="CL1117" s="22"/>
      <c r="CM1117" s="22"/>
      <c r="CN1117" s="22"/>
      <c r="CO1117" s="22"/>
      <c r="CP1117" s="22"/>
      <c r="CQ1117" s="22"/>
      <c r="CR1117" s="22"/>
      <c r="CS1117" s="22"/>
      <c r="CT1117" s="22"/>
      <c r="CU1117" s="22"/>
      <c r="CV1117" s="22"/>
      <c r="CW1117" s="22"/>
      <c r="CX1117" s="22"/>
      <c r="CY1117" s="22"/>
      <c r="CZ1117" s="22"/>
      <c r="DA1117" s="22"/>
      <c r="DB1117" s="22"/>
      <c r="DC1117" s="22"/>
      <c r="DD1117" s="22"/>
      <c r="DE1117" s="22"/>
      <c r="DF1117" s="22"/>
      <c r="DG1117" s="22"/>
      <c r="DH1117" s="22"/>
      <c r="DI1117" s="22"/>
      <c r="DJ1117" s="22"/>
      <c r="DK1117" s="22"/>
      <c r="DL1117" s="22"/>
      <c r="DM1117" s="22"/>
      <c r="DN1117" s="22"/>
      <c r="DO1117" s="22"/>
      <c r="DP1117" s="22"/>
      <c r="DQ1117" s="22"/>
      <c r="DR1117" s="22"/>
      <c r="DS1117" s="22"/>
      <c r="DT1117" s="22"/>
      <c r="DU1117" s="22"/>
      <c r="DV1117" s="22"/>
      <c r="DW1117" s="22"/>
      <c r="DX1117" s="22"/>
      <c r="DY1117" s="22"/>
      <c r="DZ1117" s="22"/>
      <c r="EA1117" s="22"/>
      <c r="EB1117" s="22"/>
      <c r="EC1117" s="22"/>
      <c r="ED1117" s="22"/>
      <c r="EE1117" s="22"/>
      <c r="EF1117" s="22"/>
      <c r="EG1117" s="22"/>
      <c r="EH1117" s="22"/>
      <c r="EI1117" s="22"/>
      <c r="EJ1117" s="22"/>
      <c r="EK1117" s="22"/>
      <c r="EL1117" s="22"/>
      <c r="EM1117" s="22"/>
      <c r="EN1117" s="22"/>
      <c r="EO1117" s="22"/>
      <c r="EP1117" s="22"/>
      <c r="EQ1117" s="22"/>
      <c r="ER1117" s="22"/>
      <c r="ES1117" s="22"/>
      <c r="ET1117" s="22"/>
      <c r="EU1117" s="22"/>
      <c r="EV1117" s="22"/>
      <c r="EW1117" s="22"/>
      <c r="EX1117" s="22"/>
      <c r="EY1117" s="22"/>
      <c r="EZ1117" s="22"/>
      <c r="FA1117" s="22"/>
      <c r="FB1117" s="22"/>
      <c r="FC1117" s="22"/>
      <c r="FD1117" s="22"/>
      <c r="FE1117" s="22"/>
      <c r="FF1117" s="22"/>
      <c r="FG1117" s="126"/>
      <c r="FM1117" s="99"/>
    </row>
    <row r="1118" spans="2:169" s="12" customFormat="1">
      <c r="B1118" s="22"/>
      <c r="E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  <c r="AB1118" s="22"/>
      <c r="AC1118" s="22"/>
      <c r="AD1118" s="22"/>
      <c r="AE1118" s="22"/>
      <c r="AF1118" s="22"/>
      <c r="AG1118" s="22"/>
      <c r="AH1118" s="22"/>
      <c r="AI1118" s="22"/>
      <c r="AJ1118" s="22"/>
      <c r="AK1118" s="22"/>
      <c r="AL1118" s="22"/>
      <c r="AM1118" s="22"/>
      <c r="AN1118" s="22"/>
      <c r="AO1118" s="22"/>
      <c r="AP1118" s="22"/>
      <c r="AQ1118" s="22"/>
      <c r="AR1118" s="22"/>
      <c r="AS1118" s="22"/>
      <c r="AT1118" s="22"/>
      <c r="AU1118" s="22"/>
      <c r="AV1118" s="22"/>
      <c r="AW1118" s="22"/>
      <c r="AX1118" s="22"/>
      <c r="AY1118" s="22"/>
      <c r="AZ1118" s="22"/>
      <c r="BA1118" s="22"/>
      <c r="BB1118" s="22"/>
      <c r="BC1118" s="22"/>
      <c r="BD1118" s="22"/>
      <c r="BE1118" s="22"/>
      <c r="BF1118" s="22"/>
      <c r="BG1118" s="22"/>
      <c r="BH1118" s="22"/>
      <c r="BI1118" s="22"/>
      <c r="BJ1118" s="22"/>
      <c r="BK1118" s="22"/>
      <c r="BL1118" s="22"/>
      <c r="BM1118" s="22"/>
      <c r="BN1118" s="22"/>
      <c r="BO1118" s="22"/>
      <c r="BP1118" s="22"/>
      <c r="BQ1118" s="22"/>
      <c r="BR1118" s="22"/>
      <c r="BS1118" s="22"/>
      <c r="BT1118" s="22"/>
      <c r="BU1118" s="22"/>
      <c r="BV1118" s="22"/>
      <c r="BW1118" s="22"/>
      <c r="BX1118" s="22"/>
      <c r="BY1118" s="22"/>
      <c r="BZ1118" s="22"/>
      <c r="CA1118" s="22"/>
      <c r="CB1118" s="22"/>
      <c r="CC1118" s="22"/>
      <c r="CD1118" s="22"/>
      <c r="CE1118" s="22"/>
      <c r="CF1118" s="22"/>
      <c r="CG1118" s="22"/>
      <c r="CH1118" s="22"/>
      <c r="CI1118" s="22"/>
      <c r="CJ1118" s="22"/>
      <c r="CK1118" s="22"/>
      <c r="CL1118" s="22"/>
      <c r="CM1118" s="22"/>
      <c r="CN1118" s="22"/>
      <c r="CO1118" s="22"/>
      <c r="CP1118" s="22"/>
      <c r="CQ1118" s="22"/>
      <c r="CR1118" s="22"/>
      <c r="CS1118" s="22"/>
      <c r="CT1118" s="22"/>
      <c r="CU1118" s="22"/>
      <c r="CV1118" s="22"/>
      <c r="CW1118" s="22"/>
      <c r="CX1118" s="22"/>
      <c r="CY1118" s="22"/>
      <c r="CZ1118" s="22"/>
      <c r="DA1118" s="22"/>
      <c r="DB1118" s="22"/>
      <c r="DC1118" s="22"/>
      <c r="DD1118" s="22"/>
      <c r="DE1118" s="22"/>
      <c r="DF1118" s="22"/>
      <c r="DG1118" s="22"/>
      <c r="DH1118" s="22"/>
      <c r="DI1118" s="22"/>
      <c r="DJ1118" s="22"/>
      <c r="DK1118" s="22"/>
      <c r="DL1118" s="22"/>
      <c r="DM1118" s="22"/>
      <c r="DN1118" s="22"/>
      <c r="DO1118" s="22"/>
      <c r="DP1118" s="22"/>
      <c r="DQ1118" s="22"/>
      <c r="DR1118" s="22"/>
      <c r="DS1118" s="22"/>
      <c r="DT1118" s="22"/>
      <c r="DU1118" s="22"/>
      <c r="DV1118" s="22"/>
      <c r="DW1118" s="22"/>
      <c r="DX1118" s="22"/>
      <c r="DY1118" s="22"/>
      <c r="DZ1118" s="22"/>
      <c r="EA1118" s="22"/>
      <c r="EB1118" s="22"/>
      <c r="EC1118" s="22"/>
      <c r="ED1118" s="22"/>
      <c r="EE1118" s="22"/>
      <c r="EF1118" s="22"/>
      <c r="EG1118" s="22"/>
      <c r="EH1118" s="22"/>
      <c r="EI1118" s="22"/>
      <c r="EJ1118" s="22"/>
      <c r="EK1118" s="22"/>
      <c r="EL1118" s="22"/>
      <c r="EM1118" s="22"/>
      <c r="EN1118" s="22"/>
      <c r="EO1118" s="22"/>
      <c r="EP1118" s="22"/>
      <c r="EQ1118" s="22"/>
      <c r="ER1118" s="22"/>
      <c r="ES1118" s="22"/>
      <c r="ET1118" s="22"/>
      <c r="EU1118" s="22"/>
      <c r="EV1118" s="22"/>
      <c r="EW1118" s="22"/>
      <c r="EX1118" s="22"/>
      <c r="EY1118" s="22"/>
      <c r="EZ1118" s="22"/>
      <c r="FA1118" s="22"/>
      <c r="FB1118" s="22"/>
      <c r="FC1118" s="22"/>
      <c r="FD1118" s="22"/>
      <c r="FE1118" s="22"/>
      <c r="FF1118" s="22"/>
      <c r="FG1118" s="126"/>
      <c r="FM1118" s="99"/>
    </row>
    <row r="1119" spans="2:169" s="12" customFormat="1">
      <c r="B1119" s="22"/>
      <c r="E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  <c r="AB1119" s="22"/>
      <c r="AC1119" s="22"/>
      <c r="AD1119" s="22"/>
      <c r="AE1119" s="22"/>
      <c r="AF1119" s="22"/>
      <c r="AG1119" s="22"/>
      <c r="AH1119" s="22"/>
      <c r="AI1119" s="22"/>
      <c r="AJ1119" s="22"/>
      <c r="AK1119" s="22"/>
      <c r="AL1119" s="22"/>
      <c r="AM1119" s="22"/>
      <c r="AN1119" s="22"/>
      <c r="AO1119" s="22"/>
      <c r="AP1119" s="22"/>
      <c r="AQ1119" s="22"/>
      <c r="AR1119" s="22"/>
      <c r="AS1119" s="22"/>
      <c r="AT1119" s="22"/>
      <c r="AU1119" s="22"/>
      <c r="AV1119" s="22"/>
      <c r="AW1119" s="22"/>
      <c r="AX1119" s="22"/>
      <c r="AY1119" s="22"/>
      <c r="AZ1119" s="22"/>
      <c r="BA1119" s="22"/>
      <c r="BB1119" s="22"/>
      <c r="BC1119" s="22"/>
      <c r="BD1119" s="22"/>
      <c r="BE1119" s="22"/>
      <c r="BF1119" s="22"/>
      <c r="BG1119" s="22"/>
      <c r="BH1119" s="22"/>
      <c r="BI1119" s="22"/>
      <c r="BJ1119" s="22"/>
      <c r="BK1119" s="22"/>
      <c r="BL1119" s="22"/>
      <c r="BM1119" s="22"/>
      <c r="BN1119" s="22"/>
      <c r="BO1119" s="22"/>
      <c r="BP1119" s="22"/>
      <c r="BQ1119" s="22"/>
      <c r="BR1119" s="22"/>
      <c r="BS1119" s="22"/>
      <c r="BT1119" s="22"/>
      <c r="BU1119" s="22"/>
      <c r="BV1119" s="22"/>
      <c r="BW1119" s="22"/>
      <c r="BX1119" s="22"/>
      <c r="BY1119" s="22"/>
      <c r="BZ1119" s="22"/>
      <c r="CA1119" s="22"/>
      <c r="CB1119" s="22"/>
      <c r="CC1119" s="22"/>
      <c r="CD1119" s="22"/>
      <c r="CE1119" s="22"/>
      <c r="CF1119" s="22"/>
      <c r="CG1119" s="22"/>
      <c r="CH1119" s="22"/>
      <c r="CI1119" s="22"/>
      <c r="CJ1119" s="22"/>
      <c r="CK1119" s="22"/>
      <c r="CL1119" s="22"/>
      <c r="CM1119" s="22"/>
      <c r="CN1119" s="22"/>
      <c r="CO1119" s="22"/>
      <c r="CP1119" s="22"/>
      <c r="CQ1119" s="22"/>
      <c r="CR1119" s="22"/>
      <c r="CS1119" s="22"/>
      <c r="CT1119" s="22"/>
      <c r="CU1119" s="22"/>
      <c r="CV1119" s="22"/>
      <c r="CW1119" s="22"/>
      <c r="CX1119" s="22"/>
      <c r="CY1119" s="22"/>
      <c r="CZ1119" s="22"/>
      <c r="DA1119" s="22"/>
      <c r="DB1119" s="22"/>
      <c r="DC1119" s="22"/>
      <c r="DD1119" s="22"/>
      <c r="DE1119" s="22"/>
      <c r="DF1119" s="22"/>
      <c r="DG1119" s="22"/>
      <c r="DH1119" s="22"/>
      <c r="DI1119" s="22"/>
      <c r="DJ1119" s="22"/>
      <c r="DK1119" s="22"/>
      <c r="DL1119" s="22"/>
      <c r="DM1119" s="22"/>
      <c r="DN1119" s="22"/>
      <c r="DO1119" s="22"/>
      <c r="DP1119" s="22"/>
      <c r="DQ1119" s="22"/>
      <c r="DR1119" s="22"/>
      <c r="DS1119" s="22"/>
      <c r="DT1119" s="22"/>
      <c r="DU1119" s="22"/>
      <c r="DV1119" s="22"/>
      <c r="DW1119" s="22"/>
      <c r="DX1119" s="22"/>
      <c r="DY1119" s="22"/>
      <c r="DZ1119" s="22"/>
      <c r="EA1119" s="22"/>
      <c r="EB1119" s="22"/>
      <c r="EC1119" s="22"/>
      <c r="ED1119" s="22"/>
      <c r="EE1119" s="22"/>
      <c r="EF1119" s="22"/>
      <c r="EG1119" s="22"/>
      <c r="EH1119" s="22"/>
      <c r="EI1119" s="22"/>
      <c r="EJ1119" s="22"/>
      <c r="EK1119" s="22"/>
      <c r="EL1119" s="22"/>
      <c r="EM1119" s="22"/>
      <c r="EN1119" s="22"/>
      <c r="EO1119" s="22"/>
      <c r="EP1119" s="22"/>
      <c r="EQ1119" s="22"/>
      <c r="ER1119" s="22"/>
      <c r="ES1119" s="22"/>
      <c r="ET1119" s="22"/>
      <c r="EU1119" s="22"/>
      <c r="EV1119" s="22"/>
      <c r="EW1119" s="22"/>
      <c r="EX1119" s="22"/>
      <c r="EY1119" s="22"/>
      <c r="EZ1119" s="22"/>
      <c r="FA1119" s="22"/>
      <c r="FB1119" s="22"/>
      <c r="FC1119" s="22"/>
      <c r="FD1119" s="22"/>
      <c r="FE1119" s="22"/>
      <c r="FF1119" s="22"/>
      <c r="FG1119" s="126"/>
      <c r="FM1119" s="99"/>
    </row>
    <row r="1120" spans="2:169" s="12" customFormat="1">
      <c r="B1120" s="22"/>
      <c r="E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  <c r="AB1120" s="22"/>
      <c r="AC1120" s="22"/>
      <c r="AD1120" s="22"/>
      <c r="AE1120" s="22"/>
      <c r="AF1120" s="22"/>
      <c r="AG1120" s="22"/>
      <c r="AH1120" s="22"/>
      <c r="AI1120" s="22"/>
      <c r="AJ1120" s="22"/>
      <c r="AK1120" s="22"/>
      <c r="AL1120" s="22"/>
      <c r="AM1120" s="22"/>
      <c r="AN1120" s="22"/>
      <c r="AO1120" s="22"/>
      <c r="AP1120" s="22"/>
      <c r="AQ1120" s="22"/>
      <c r="AR1120" s="22"/>
      <c r="AS1120" s="22"/>
      <c r="AT1120" s="22"/>
      <c r="AU1120" s="22"/>
      <c r="AV1120" s="22"/>
      <c r="AW1120" s="22"/>
      <c r="AX1120" s="22"/>
      <c r="AY1120" s="22"/>
      <c r="AZ1120" s="22"/>
      <c r="BA1120" s="22"/>
      <c r="BB1120" s="22"/>
      <c r="BC1120" s="22"/>
      <c r="BD1120" s="22"/>
      <c r="BE1120" s="22"/>
      <c r="BF1120" s="22"/>
      <c r="BG1120" s="22"/>
      <c r="BH1120" s="22"/>
      <c r="BI1120" s="22"/>
      <c r="BJ1120" s="22"/>
      <c r="BK1120" s="22"/>
      <c r="BL1120" s="22"/>
      <c r="BM1120" s="22"/>
      <c r="BN1120" s="22"/>
      <c r="BO1120" s="22"/>
      <c r="BP1120" s="22"/>
      <c r="BQ1120" s="22"/>
      <c r="BR1120" s="22"/>
      <c r="BS1120" s="22"/>
      <c r="BT1120" s="22"/>
      <c r="BU1120" s="22"/>
      <c r="BV1120" s="22"/>
      <c r="BW1120" s="22"/>
      <c r="BX1120" s="22"/>
      <c r="BY1120" s="22"/>
      <c r="BZ1120" s="22"/>
      <c r="CA1120" s="22"/>
      <c r="CB1120" s="22"/>
      <c r="CC1120" s="22"/>
      <c r="CD1120" s="22"/>
      <c r="CE1120" s="22"/>
      <c r="CF1120" s="22"/>
      <c r="CG1120" s="22"/>
      <c r="CH1120" s="22"/>
      <c r="CI1120" s="22"/>
      <c r="CJ1120" s="22"/>
      <c r="CK1120" s="22"/>
      <c r="CL1120" s="22"/>
      <c r="CM1120" s="22"/>
      <c r="CN1120" s="22"/>
      <c r="CO1120" s="22"/>
      <c r="CP1120" s="22"/>
      <c r="CQ1120" s="22"/>
      <c r="CR1120" s="22"/>
      <c r="CS1120" s="22"/>
      <c r="CT1120" s="22"/>
      <c r="CU1120" s="22"/>
      <c r="CV1120" s="22"/>
      <c r="CW1120" s="22"/>
      <c r="CX1120" s="22"/>
      <c r="CY1120" s="22"/>
      <c r="CZ1120" s="22"/>
      <c r="DA1120" s="22"/>
      <c r="DB1120" s="22"/>
      <c r="DC1120" s="22"/>
      <c r="DD1120" s="22"/>
      <c r="DE1120" s="22"/>
      <c r="DF1120" s="22"/>
      <c r="DG1120" s="22"/>
      <c r="DH1120" s="22"/>
      <c r="DI1120" s="22"/>
      <c r="DJ1120" s="22"/>
      <c r="DK1120" s="22"/>
      <c r="DL1120" s="22"/>
      <c r="DM1120" s="22"/>
      <c r="DN1120" s="22"/>
      <c r="DO1120" s="22"/>
      <c r="DP1120" s="22"/>
      <c r="DQ1120" s="22"/>
      <c r="DR1120" s="22"/>
      <c r="DS1120" s="22"/>
      <c r="DT1120" s="22"/>
      <c r="DU1120" s="22"/>
      <c r="DV1120" s="22"/>
      <c r="DW1120" s="22"/>
      <c r="DX1120" s="22"/>
      <c r="DY1120" s="22"/>
      <c r="DZ1120" s="22"/>
      <c r="EA1120" s="22"/>
      <c r="EB1120" s="22"/>
      <c r="EC1120" s="22"/>
      <c r="ED1120" s="22"/>
      <c r="EE1120" s="22"/>
      <c r="EF1120" s="22"/>
      <c r="EG1120" s="22"/>
      <c r="EH1120" s="22"/>
      <c r="EI1120" s="22"/>
      <c r="EJ1120" s="22"/>
      <c r="EK1120" s="22"/>
      <c r="EL1120" s="22"/>
      <c r="EM1120" s="22"/>
      <c r="EN1120" s="22"/>
      <c r="EO1120" s="22"/>
      <c r="EP1120" s="22"/>
      <c r="EQ1120" s="22"/>
      <c r="ER1120" s="22"/>
      <c r="ES1120" s="22"/>
      <c r="ET1120" s="22"/>
      <c r="EU1120" s="22"/>
      <c r="EV1120" s="22"/>
      <c r="EW1120" s="22"/>
      <c r="EX1120" s="22"/>
      <c r="EY1120" s="22"/>
      <c r="EZ1120" s="22"/>
      <c r="FA1120" s="22"/>
      <c r="FB1120" s="22"/>
      <c r="FC1120" s="22"/>
      <c r="FD1120" s="22"/>
      <c r="FE1120" s="22"/>
      <c r="FF1120" s="22"/>
      <c r="FG1120" s="126"/>
      <c r="FM1120" s="99"/>
    </row>
    <row r="1121" spans="2:169" s="12" customFormat="1">
      <c r="B1121" s="22"/>
      <c r="E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  <c r="AB1121" s="22"/>
      <c r="AC1121" s="22"/>
      <c r="AD1121" s="22"/>
      <c r="AE1121" s="22"/>
      <c r="AF1121" s="22"/>
      <c r="AG1121" s="22"/>
      <c r="AH1121" s="22"/>
      <c r="AI1121" s="22"/>
      <c r="AJ1121" s="22"/>
      <c r="AK1121" s="22"/>
      <c r="AL1121" s="22"/>
      <c r="AM1121" s="22"/>
      <c r="AN1121" s="22"/>
      <c r="AO1121" s="22"/>
      <c r="AP1121" s="22"/>
      <c r="AQ1121" s="22"/>
      <c r="AR1121" s="22"/>
      <c r="AS1121" s="22"/>
      <c r="AT1121" s="22"/>
      <c r="AU1121" s="22"/>
      <c r="AV1121" s="22"/>
      <c r="AW1121" s="22"/>
      <c r="AX1121" s="22"/>
      <c r="AY1121" s="22"/>
      <c r="AZ1121" s="22"/>
      <c r="BA1121" s="22"/>
      <c r="BB1121" s="22"/>
      <c r="BC1121" s="22"/>
      <c r="BD1121" s="22"/>
      <c r="BE1121" s="22"/>
      <c r="BF1121" s="22"/>
      <c r="BG1121" s="22"/>
      <c r="BH1121" s="22"/>
      <c r="BI1121" s="22"/>
      <c r="BJ1121" s="22"/>
      <c r="BK1121" s="22"/>
      <c r="BL1121" s="22"/>
      <c r="BM1121" s="22"/>
      <c r="BN1121" s="22"/>
      <c r="BO1121" s="22"/>
      <c r="BP1121" s="22"/>
      <c r="BQ1121" s="22"/>
      <c r="BR1121" s="22"/>
      <c r="BS1121" s="22"/>
      <c r="BT1121" s="22"/>
      <c r="BU1121" s="22"/>
      <c r="BV1121" s="22"/>
      <c r="BW1121" s="22"/>
      <c r="BX1121" s="22"/>
      <c r="BY1121" s="22"/>
      <c r="BZ1121" s="22"/>
      <c r="CA1121" s="22"/>
      <c r="CB1121" s="22"/>
      <c r="CC1121" s="22"/>
      <c r="CD1121" s="22"/>
      <c r="CE1121" s="22"/>
      <c r="CF1121" s="22"/>
      <c r="CG1121" s="22"/>
      <c r="CH1121" s="22"/>
      <c r="CI1121" s="22"/>
      <c r="CJ1121" s="22"/>
      <c r="CK1121" s="22"/>
      <c r="CL1121" s="22"/>
      <c r="CM1121" s="22"/>
      <c r="CN1121" s="22"/>
      <c r="CO1121" s="22"/>
      <c r="CP1121" s="22"/>
      <c r="CQ1121" s="22"/>
      <c r="CR1121" s="22"/>
      <c r="CS1121" s="22"/>
      <c r="CT1121" s="22"/>
      <c r="CU1121" s="22"/>
      <c r="CV1121" s="22"/>
      <c r="CW1121" s="22"/>
      <c r="CX1121" s="22"/>
      <c r="CY1121" s="22"/>
      <c r="CZ1121" s="22"/>
      <c r="DA1121" s="22"/>
      <c r="DB1121" s="22"/>
      <c r="DC1121" s="22"/>
      <c r="DD1121" s="22"/>
      <c r="DE1121" s="22"/>
      <c r="DF1121" s="22"/>
      <c r="DG1121" s="22"/>
      <c r="DH1121" s="22"/>
      <c r="DI1121" s="22"/>
      <c r="DJ1121" s="22"/>
      <c r="DK1121" s="22"/>
      <c r="DL1121" s="22"/>
      <c r="DM1121" s="22"/>
      <c r="DN1121" s="22"/>
      <c r="DO1121" s="22"/>
      <c r="DP1121" s="22"/>
      <c r="DQ1121" s="22"/>
      <c r="DR1121" s="22"/>
      <c r="DS1121" s="22"/>
      <c r="DT1121" s="22"/>
      <c r="DU1121" s="22"/>
      <c r="DV1121" s="22"/>
      <c r="DW1121" s="22"/>
      <c r="DX1121" s="22"/>
      <c r="DY1121" s="22"/>
      <c r="DZ1121" s="22"/>
      <c r="EA1121" s="22"/>
      <c r="EB1121" s="22"/>
      <c r="EC1121" s="22"/>
      <c r="ED1121" s="22"/>
      <c r="EE1121" s="22"/>
      <c r="EF1121" s="22"/>
      <c r="EG1121" s="22"/>
      <c r="EH1121" s="22"/>
      <c r="EI1121" s="22"/>
      <c r="EJ1121" s="22"/>
      <c r="EK1121" s="22"/>
      <c r="EL1121" s="22"/>
      <c r="EM1121" s="22"/>
      <c r="EN1121" s="22"/>
      <c r="EO1121" s="22"/>
      <c r="EP1121" s="22"/>
      <c r="EQ1121" s="22"/>
      <c r="ER1121" s="22"/>
      <c r="ES1121" s="22"/>
      <c r="ET1121" s="22"/>
      <c r="EU1121" s="22"/>
      <c r="EV1121" s="22"/>
      <c r="EW1121" s="22"/>
      <c r="EX1121" s="22"/>
      <c r="EY1121" s="22"/>
      <c r="EZ1121" s="22"/>
      <c r="FA1121" s="22"/>
      <c r="FB1121" s="22"/>
      <c r="FC1121" s="22"/>
      <c r="FD1121" s="22"/>
      <c r="FE1121" s="22"/>
      <c r="FF1121" s="22"/>
      <c r="FG1121" s="126"/>
      <c r="FM1121" s="99"/>
    </row>
    <row r="1122" spans="2:169" s="12" customFormat="1">
      <c r="B1122" s="22"/>
      <c r="E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  <c r="AB1122" s="22"/>
      <c r="AC1122" s="22"/>
      <c r="AD1122" s="22"/>
      <c r="AE1122" s="22"/>
      <c r="AF1122" s="22"/>
      <c r="AG1122" s="22"/>
      <c r="AH1122" s="22"/>
      <c r="AI1122" s="22"/>
      <c r="AJ1122" s="22"/>
      <c r="AK1122" s="22"/>
      <c r="AL1122" s="22"/>
      <c r="AM1122" s="22"/>
      <c r="AN1122" s="22"/>
      <c r="AO1122" s="22"/>
      <c r="AP1122" s="22"/>
      <c r="AQ1122" s="22"/>
      <c r="AR1122" s="22"/>
      <c r="AS1122" s="22"/>
      <c r="AT1122" s="22"/>
      <c r="AU1122" s="22"/>
      <c r="AV1122" s="22"/>
      <c r="AW1122" s="22"/>
      <c r="AX1122" s="22"/>
      <c r="AY1122" s="22"/>
      <c r="AZ1122" s="22"/>
      <c r="BA1122" s="22"/>
      <c r="BB1122" s="22"/>
      <c r="BC1122" s="22"/>
      <c r="BD1122" s="22"/>
      <c r="BE1122" s="22"/>
      <c r="BF1122" s="22"/>
      <c r="BG1122" s="22"/>
      <c r="BH1122" s="22"/>
      <c r="BI1122" s="22"/>
      <c r="BJ1122" s="22"/>
      <c r="BK1122" s="22"/>
      <c r="BL1122" s="22"/>
      <c r="BM1122" s="22"/>
      <c r="BN1122" s="22"/>
      <c r="BO1122" s="22"/>
      <c r="BP1122" s="22"/>
      <c r="BQ1122" s="22"/>
      <c r="BR1122" s="22"/>
      <c r="BS1122" s="22"/>
      <c r="BT1122" s="22"/>
      <c r="BU1122" s="22"/>
      <c r="BV1122" s="22"/>
      <c r="BW1122" s="22"/>
      <c r="BX1122" s="22"/>
      <c r="BY1122" s="22"/>
      <c r="BZ1122" s="22"/>
      <c r="CA1122" s="22"/>
      <c r="CB1122" s="22"/>
      <c r="CC1122" s="22"/>
      <c r="CD1122" s="22"/>
      <c r="CE1122" s="22"/>
      <c r="CF1122" s="22"/>
      <c r="CG1122" s="22"/>
      <c r="CH1122" s="22"/>
      <c r="CI1122" s="22"/>
      <c r="CJ1122" s="22"/>
      <c r="CK1122" s="22"/>
      <c r="CL1122" s="22"/>
      <c r="CM1122" s="22"/>
      <c r="CN1122" s="22"/>
      <c r="CO1122" s="22"/>
      <c r="CP1122" s="22"/>
      <c r="CQ1122" s="22"/>
      <c r="CR1122" s="22"/>
      <c r="CS1122" s="22"/>
      <c r="CT1122" s="22"/>
      <c r="CU1122" s="22"/>
      <c r="CV1122" s="22"/>
      <c r="CW1122" s="22"/>
      <c r="CX1122" s="22"/>
      <c r="CY1122" s="22"/>
      <c r="CZ1122" s="22"/>
      <c r="DA1122" s="22"/>
      <c r="DB1122" s="22"/>
      <c r="DC1122" s="22"/>
      <c r="DD1122" s="22"/>
      <c r="DE1122" s="22"/>
      <c r="DF1122" s="22"/>
      <c r="DG1122" s="22"/>
      <c r="DH1122" s="22"/>
      <c r="DI1122" s="22"/>
      <c r="DJ1122" s="22"/>
      <c r="DK1122" s="22"/>
      <c r="DL1122" s="22"/>
      <c r="DM1122" s="22"/>
      <c r="DN1122" s="22"/>
      <c r="DO1122" s="22"/>
      <c r="DP1122" s="22"/>
      <c r="DQ1122" s="22"/>
      <c r="DR1122" s="22"/>
      <c r="DS1122" s="22"/>
      <c r="DT1122" s="22"/>
      <c r="DU1122" s="22"/>
      <c r="DV1122" s="22"/>
      <c r="DW1122" s="22"/>
      <c r="DX1122" s="22"/>
      <c r="DY1122" s="22"/>
      <c r="DZ1122" s="22"/>
      <c r="EA1122" s="22"/>
      <c r="EB1122" s="22"/>
      <c r="EC1122" s="22"/>
      <c r="ED1122" s="22"/>
      <c r="EE1122" s="22"/>
      <c r="EF1122" s="22"/>
      <c r="EG1122" s="22"/>
      <c r="EH1122" s="22"/>
      <c r="EI1122" s="22"/>
      <c r="EJ1122" s="22"/>
      <c r="EK1122" s="22"/>
      <c r="EL1122" s="22"/>
      <c r="EM1122" s="22"/>
      <c r="EN1122" s="22"/>
      <c r="EO1122" s="22"/>
      <c r="EP1122" s="22"/>
      <c r="EQ1122" s="22"/>
      <c r="ER1122" s="22"/>
      <c r="ES1122" s="22"/>
      <c r="ET1122" s="22"/>
      <c r="EU1122" s="22"/>
      <c r="EV1122" s="22"/>
      <c r="EW1122" s="22"/>
      <c r="EX1122" s="22"/>
      <c r="EY1122" s="22"/>
      <c r="EZ1122" s="22"/>
      <c r="FA1122" s="22"/>
      <c r="FB1122" s="22"/>
      <c r="FC1122" s="22"/>
      <c r="FD1122" s="22"/>
      <c r="FE1122" s="22"/>
      <c r="FF1122" s="22"/>
      <c r="FG1122" s="126"/>
      <c r="FM1122" s="99"/>
    </row>
    <row r="1123" spans="2:169" s="12" customFormat="1">
      <c r="B1123" s="22"/>
      <c r="E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  <c r="AB1123" s="22"/>
      <c r="AC1123" s="22"/>
      <c r="AD1123" s="22"/>
      <c r="AE1123" s="22"/>
      <c r="AF1123" s="22"/>
      <c r="AG1123" s="22"/>
      <c r="AH1123" s="22"/>
      <c r="AI1123" s="22"/>
      <c r="AJ1123" s="22"/>
      <c r="AK1123" s="22"/>
      <c r="AL1123" s="22"/>
      <c r="AM1123" s="22"/>
      <c r="AN1123" s="22"/>
      <c r="AO1123" s="22"/>
      <c r="AP1123" s="22"/>
      <c r="AQ1123" s="22"/>
      <c r="AR1123" s="22"/>
      <c r="AS1123" s="22"/>
      <c r="AT1123" s="22"/>
      <c r="AU1123" s="22"/>
      <c r="AV1123" s="22"/>
      <c r="AW1123" s="22"/>
      <c r="AX1123" s="22"/>
      <c r="AY1123" s="22"/>
      <c r="AZ1123" s="22"/>
      <c r="BA1123" s="22"/>
      <c r="BB1123" s="22"/>
      <c r="BC1123" s="22"/>
      <c r="BD1123" s="22"/>
      <c r="BE1123" s="22"/>
      <c r="BF1123" s="22"/>
      <c r="BG1123" s="22"/>
      <c r="BH1123" s="22"/>
      <c r="BI1123" s="22"/>
      <c r="BJ1123" s="22"/>
      <c r="BK1123" s="22"/>
      <c r="BL1123" s="22"/>
      <c r="BM1123" s="22"/>
      <c r="BN1123" s="22"/>
      <c r="BO1123" s="22"/>
      <c r="BP1123" s="22"/>
      <c r="BQ1123" s="22"/>
      <c r="BR1123" s="22"/>
      <c r="BS1123" s="22"/>
      <c r="BT1123" s="22"/>
      <c r="BU1123" s="22"/>
      <c r="BV1123" s="22"/>
      <c r="BW1123" s="22"/>
      <c r="BX1123" s="22"/>
      <c r="BY1123" s="22"/>
      <c r="BZ1123" s="22"/>
      <c r="CA1123" s="22"/>
      <c r="CB1123" s="22"/>
      <c r="CC1123" s="22"/>
      <c r="CD1123" s="22"/>
      <c r="CE1123" s="22"/>
      <c r="CF1123" s="22"/>
      <c r="CG1123" s="22"/>
      <c r="CH1123" s="22"/>
      <c r="CI1123" s="22"/>
      <c r="CJ1123" s="22"/>
      <c r="CK1123" s="22"/>
      <c r="CL1123" s="22"/>
      <c r="CM1123" s="22"/>
      <c r="CN1123" s="22"/>
      <c r="CO1123" s="22"/>
      <c r="CP1123" s="22"/>
      <c r="CQ1123" s="22"/>
      <c r="CR1123" s="22"/>
      <c r="CS1123" s="22"/>
      <c r="CT1123" s="22"/>
      <c r="CU1123" s="22"/>
      <c r="CV1123" s="22"/>
      <c r="CW1123" s="22"/>
      <c r="CX1123" s="22"/>
      <c r="CY1123" s="22"/>
      <c r="CZ1123" s="22"/>
      <c r="DA1123" s="22"/>
      <c r="DB1123" s="22"/>
      <c r="DC1123" s="22"/>
      <c r="DD1123" s="22"/>
      <c r="DE1123" s="22"/>
      <c r="DF1123" s="22"/>
      <c r="DG1123" s="22"/>
      <c r="DH1123" s="22"/>
      <c r="DI1123" s="22"/>
      <c r="DJ1123" s="22"/>
      <c r="DK1123" s="22"/>
      <c r="DL1123" s="22"/>
      <c r="DM1123" s="22"/>
      <c r="DN1123" s="22"/>
      <c r="DO1123" s="22"/>
      <c r="DP1123" s="22"/>
      <c r="DQ1123" s="22"/>
      <c r="DR1123" s="22"/>
      <c r="DS1123" s="22"/>
      <c r="DT1123" s="22"/>
      <c r="DU1123" s="22"/>
      <c r="DV1123" s="22"/>
      <c r="DW1123" s="22"/>
      <c r="DX1123" s="22"/>
      <c r="DY1123" s="22"/>
      <c r="DZ1123" s="22"/>
      <c r="EA1123" s="22"/>
      <c r="EB1123" s="22"/>
      <c r="EC1123" s="22"/>
      <c r="ED1123" s="22"/>
      <c r="EE1123" s="22"/>
      <c r="EF1123" s="22"/>
      <c r="EG1123" s="22"/>
      <c r="EH1123" s="22"/>
      <c r="EI1123" s="22"/>
      <c r="EJ1123" s="22"/>
      <c r="EK1123" s="22"/>
      <c r="EL1123" s="22"/>
      <c r="EM1123" s="22"/>
      <c r="EN1123" s="22"/>
      <c r="EO1123" s="22"/>
      <c r="EP1123" s="22"/>
      <c r="EQ1123" s="22"/>
      <c r="ER1123" s="22"/>
      <c r="ES1123" s="22"/>
      <c r="ET1123" s="22"/>
      <c r="EU1123" s="22"/>
      <c r="EV1123" s="22"/>
      <c r="EW1123" s="22"/>
      <c r="EX1123" s="22"/>
      <c r="EY1123" s="22"/>
      <c r="EZ1123" s="22"/>
      <c r="FA1123" s="22"/>
      <c r="FB1123" s="22"/>
      <c r="FC1123" s="22"/>
      <c r="FD1123" s="22"/>
      <c r="FE1123" s="22"/>
      <c r="FF1123" s="22"/>
      <c r="FG1123" s="126"/>
      <c r="FM1123" s="99"/>
    </row>
    <row r="1124" spans="2:169" s="12" customFormat="1">
      <c r="B1124" s="22"/>
      <c r="E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  <c r="AB1124" s="22"/>
      <c r="AC1124" s="22"/>
      <c r="AD1124" s="22"/>
      <c r="AE1124" s="22"/>
      <c r="AF1124" s="22"/>
      <c r="AG1124" s="22"/>
      <c r="AH1124" s="22"/>
      <c r="AI1124" s="22"/>
      <c r="AJ1124" s="22"/>
      <c r="AK1124" s="22"/>
      <c r="AL1124" s="22"/>
      <c r="AM1124" s="22"/>
      <c r="AN1124" s="22"/>
      <c r="AO1124" s="22"/>
      <c r="AP1124" s="22"/>
      <c r="AQ1124" s="22"/>
      <c r="AR1124" s="22"/>
      <c r="AS1124" s="22"/>
      <c r="AT1124" s="22"/>
      <c r="AU1124" s="22"/>
      <c r="AV1124" s="22"/>
      <c r="AW1124" s="22"/>
      <c r="AX1124" s="22"/>
      <c r="AY1124" s="22"/>
      <c r="AZ1124" s="22"/>
      <c r="BA1124" s="22"/>
      <c r="BB1124" s="22"/>
      <c r="BC1124" s="22"/>
      <c r="BD1124" s="22"/>
      <c r="BE1124" s="22"/>
      <c r="BF1124" s="22"/>
      <c r="BG1124" s="22"/>
      <c r="BH1124" s="22"/>
      <c r="BI1124" s="22"/>
      <c r="BJ1124" s="22"/>
      <c r="BK1124" s="22"/>
      <c r="BL1124" s="22"/>
      <c r="BM1124" s="22"/>
      <c r="BN1124" s="22"/>
      <c r="BO1124" s="22"/>
      <c r="BP1124" s="22"/>
      <c r="BQ1124" s="22"/>
      <c r="BR1124" s="22"/>
      <c r="BS1124" s="22"/>
      <c r="BT1124" s="22"/>
      <c r="BU1124" s="22"/>
      <c r="BV1124" s="22"/>
      <c r="BW1124" s="22"/>
      <c r="BX1124" s="22"/>
      <c r="BY1124" s="22"/>
      <c r="BZ1124" s="22"/>
      <c r="CA1124" s="22"/>
      <c r="CB1124" s="22"/>
      <c r="CC1124" s="22"/>
      <c r="CD1124" s="22"/>
      <c r="CE1124" s="22"/>
      <c r="CF1124" s="22"/>
      <c r="CG1124" s="22"/>
      <c r="CH1124" s="22"/>
      <c r="CI1124" s="22"/>
      <c r="CJ1124" s="22"/>
      <c r="CK1124" s="22"/>
      <c r="CL1124" s="22"/>
      <c r="CM1124" s="22"/>
      <c r="CN1124" s="22"/>
      <c r="CO1124" s="22"/>
      <c r="CP1124" s="22"/>
      <c r="CQ1124" s="22"/>
      <c r="CR1124" s="22"/>
      <c r="CS1124" s="22"/>
      <c r="CT1124" s="22"/>
      <c r="CU1124" s="22"/>
      <c r="CV1124" s="22"/>
      <c r="CW1124" s="22"/>
      <c r="CX1124" s="22"/>
      <c r="CY1124" s="22"/>
      <c r="CZ1124" s="22"/>
      <c r="DA1124" s="22"/>
      <c r="DB1124" s="22"/>
      <c r="DC1124" s="22"/>
      <c r="DD1124" s="22"/>
      <c r="DE1124" s="22"/>
      <c r="DF1124" s="22"/>
      <c r="DG1124" s="22"/>
      <c r="DH1124" s="22"/>
      <c r="DI1124" s="22"/>
      <c r="DJ1124" s="22"/>
      <c r="DK1124" s="22"/>
      <c r="DL1124" s="22"/>
      <c r="DM1124" s="22"/>
      <c r="DN1124" s="22"/>
      <c r="DO1124" s="22"/>
      <c r="DP1124" s="22"/>
      <c r="DQ1124" s="22"/>
      <c r="DR1124" s="22"/>
      <c r="DS1124" s="22"/>
      <c r="DT1124" s="22"/>
      <c r="DU1124" s="22"/>
      <c r="DV1124" s="22"/>
      <c r="DW1124" s="22"/>
      <c r="DX1124" s="22"/>
      <c r="DY1124" s="22"/>
      <c r="DZ1124" s="22"/>
      <c r="EA1124" s="22"/>
      <c r="EB1124" s="22"/>
      <c r="EC1124" s="22"/>
      <c r="ED1124" s="22"/>
      <c r="EE1124" s="22"/>
      <c r="EF1124" s="22"/>
      <c r="EG1124" s="22"/>
      <c r="EH1124" s="22"/>
      <c r="EI1124" s="22"/>
      <c r="EJ1124" s="22"/>
      <c r="EK1124" s="22"/>
      <c r="EL1124" s="22"/>
      <c r="EM1124" s="22"/>
      <c r="EN1124" s="22"/>
      <c r="EO1124" s="22"/>
      <c r="EP1124" s="22"/>
      <c r="EQ1124" s="22"/>
      <c r="ER1124" s="22"/>
      <c r="ES1124" s="22"/>
      <c r="ET1124" s="22"/>
      <c r="EU1124" s="22"/>
      <c r="EV1124" s="22"/>
      <c r="EW1124" s="22"/>
      <c r="EX1124" s="22"/>
      <c r="EY1124" s="22"/>
      <c r="EZ1124" s="22"/>
      <c r="FA1124" s="22"/>
      <c r="FB1124" s="22"/>
      <c r="FC1124" s="22"/>
      <c r="FD1124" s="22"/>
      <c r="FE1124" s="22"/>
      <c r="FF1124" s="22"/>
      <c r="FG1124" s="126"/>
      <c r="FM1124" s="99"/>
    </row>
    <row r="1125" spans="2:169" s="12" customFormat="1">
      <c r="B1125" s="22"/>
      <c r="E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  <c r="AB1125" s="22"/>
      <c r="AC1125" s="22"/>
      <c r="AD1125" s="22"/>
      <c r="AE1125" s="22"/>
      <c r="AF1125" s="22"/>
      <c r="AG1125" s="22"/>
      <c r="AH1125" s="22"/>
      <c r="AI1125" s="22"/>
      <c r="AJ1125" s="22"/>
      <c r="AK1125" s="22"/>
      <c r="AL1125" s="22"/>
      <c r="AM1125" s="22"/>
      <c r="AN1125" s="22"/>
      <c r="AO1125" s="22"/>
      <c r="AP1125" s="22"/>
      <c r="AQ1125" s="22"/>
      <c r="AR1125" s="22"/>
      <c r="AS1125" s="22"/>
      <c r="AT1125" s="22"/>
      <c r="AU1125" s="22"/>
      <c r="AV1125" s="22"/>
      <c r="AW1125" s="22"/>
      <c r="AX1125" s="22"/>
      <c r="AY1125" s="22"/>
      <c r="AZ1125" s="22"/>
      <c r="BA1125" s="22"/>
      <c r="BB1125" s="22"/>
      <c r="BC1125" s="22"/>
      <c r="BD1125" s="22"/>
      <c r="BE1125" s="22"/>
      <c r="BF1125" s="22"/>
      <c r="BG1125" s="22"/>
      <c r="BH1125" s="22"/>
      <c r="BI1125" s="22"/>
      <c r="BJ1125" s="22"/>
      <c r="BK1125" s="22"/>
      <c r="BL1125" s="22"/>
      <c r="BM1125" s="22"/>
      <c r="BN1125" s="22"/>
      <c r="BO1125" s="22"/>
      <c r="BP1125" s="22"/>
      <c r="BQ1125" s="22"/>
      <c r="BR1125" s="22"/>
      <c r="BS1125" s="22"/>
      <c r="BT1125" s="22"/>
      <c r="BU1125" s="22"/>
      <c r="BV1125" s="22"/>
      <c r="BW1125" s="22"/>
      <c r="BX1125" s="22"/>
      <c r="BY1125" s="22"/>
      <c r="BZ1125" s="22"/>
      <c r="CA1125" s="22"/>
      <c r="CB1125" s="22"/>
      <c r="CC1125" s="22"/>
      <c r="CD1125" s="22"/>
      <c r="CE1125" s="22"/>
      <c r="CF1125" s="22"/>
      <c r="CG1125" s="22"/>
      <c r="CH1125" s="22"/>
      <c r="CI1125" s="22"/>
      <c r="CJ1125" s="22"/>
      <c r="CK1125" s="22"/>
      <c r="CL1125" s="22"/>
      <c r="CM1125" s="22"/>
      <c r="CN1125" s="22"/>
      <c r="CO1125" s="22"/>
      <c r="CP1125" s="22"/>
      <c r="CQ1125" s="22"/>
      <c r="CR1125" s="22"/>
      <c r="CS1125" s="22"/>
      <c r="CT1125" s="22"/>
      <c r="CU1125" s="22"/>
      <c r="CV1125" s="22"/>
      <c r="CW1125" s="22"/>
      <c r="CX1125" s="22"/>
      <c r="CY1125" s="22"/>
      <c r="CZ1125" s="22"/>
      <c r="DA1125" s="22"/>
      <c r="DB1125" s="22"/>
      <c r="DC1125" s="22"/>
      <c r="DD1125" s="22"/>
      <c r="DE1125" s="22"/>
      <c r="DF1125" s="22"/>
      <c r="DG1125" s="22"/>
      <c r="DH1125" s="22"/>
      <c r="DI1125" s="22"/>
      <c r="DJ1125" s="22"/>
      <c r="DK1125" s="22"/>
      <c r="DL1125" s="22"/>
      <c r="DM1125" s="22"/>
      <c r="DN1125" s="22"/>
      <c r="DO1125" s="22"/>
      <c r="DP1125" s="22"/>
      <c r="DQ1125" s="22"/>
      <c r="DR1125" s="22"/>
      <c r="DS1125" s="22"/>
      <c r="DT1125" s="22"/>
      <c r="DU1125" s="22"/>
      <c r="DV1125" s="22"/>
      <c r="DW1125" s="22"/>
      <c r="DX1125" s="22"/>
      <c r="DY1125" s="22"/>
      <c r="DZ1125" s="22"/>
      <c r="EA1125" s="22"/>
      <c r="EB1125" s="22"/>
      <c r="EC1125" s="22"/>
      <c r="ED1125" s="22"/>
      <c r="EE1125" s="22"/>
      <c r="EF1125" s="22"/>
      <c r="EG1125" s="22"/>
      <c r="EH1125" s="22"/>
      <c r="EI1125" s="22"/>
      <c r="EJ1125" s="22"/>
      <c r="EK1125" s="22"/>
      <c r="EL1125" s="22"/>
      <c r="EM1125" s="22"/>
      <c r="EN1125" s="22"/>
      <c r="EO1125" s="22"/>
      <c r="EP1125" s="22"/>
      <c r="EQ1125" s="22"/>
      <c r="ER1125" s="22"/>
      <c r="ES1125" s="22"/>
      <c r="ET1125" s="22"/>
      <c r="EU1125" s="22"/>
      <c r="EV1125" s="22"/>
      <c r="EW1125" s="22"/>
      <c r="EX1125" s="22"/>
      <c r="EY1125" s="22"/>
      <c r="EZ1125" s="22"/>
      <c r="FA1125" s="22"/>
      <c r="FB1125" s="22"/>
      <c r="FC1125" s="22"/>
      <c r="FD1125" s="22"/>
      <c r="FE1125" s="22"/>
      <c r="FF1125" s="22"/>
      <c r="FG1125" s="126"/>
      <c r="FM1125" s="99"/>
    </row>
    <row r="1126" spans="2:169" s="12" customFormat="1">
      <c r="B1126" s="22"/>
      <c r="E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  <c r="AB1126" s="22"/>
      <c r="AC1126" s="22"/>
      <c r="AD1126" s="22"/>
      <c r="AE1126" s="22"/>
      <c r="AF1126" s="22"/>
      <c r="AG1126" s="22"/>
      <c r="AH1126" s="22"/>
      <c r="AI1126" s="22"/>
      <c r="AJ1126" s="22"/>
      <c r="AK1126" s="22"/>
      <c r="AL1126" s="22"/>
      <c r="AM1126" s="22"/>
      <c r="AN1126" s="22"/>
      <c r="AO1126" s="22"/>
      <c r="AP1126" s="22"/>
      <c r="AQ1126" s="22"/>
      <c r="AR1126" s="22"/>
      <c r="AS1126" s="22"/>
      <c r="AT1126" s="22"/>
      <c r="AU1126" s="22"/>
      <c r="AV1126" s="22"/>
      <c r="AW1126" s="22"/>
      <c r="AX1126" s="22"/>
      <c r="AY1126" s="22"/>
      <c r="AZ1126" s="22"/>
      <c r="BA1126" s="22"/>
      <c r="BB1126" s="22"/>
      <c r="BC1126" s="22"/>
      <c r="BD1126" s="22"/>
      <c r="BE1126" s="22"/>
      <c r="BF1126" s="22"/>
      <c r="BG1126" s="22"/>
      <c r="BH1126" s="22"/>
      <c r="BI1126" s="22"/>
      <c r="BJ1126" s="22"/>
      <c r="BK1126" s="22"/>
      <c r="BL1126" s="22"/>
      <c r="BM1126" s="22"/>
      <c r="BN1126" s="22"/>
      <c r="BO1126" s="22"/>
      <c r="BP1126" s="22"/>
      <c r="BQ1126" s="22"/>
      <c r="BR1126" s="22"/>
      <c r="BS1126" s="22"/>
      <c r="BT1126" s="22"/>
      <c r="BU1126" s="22"/>
      <c r="BV1126" s="22"/>
      <c r="BW1126" s="22"/>
      <c r="BX1126" s="22"/>
      <c r="BY1126" s="22"/>
      <c r="BZ1126" s="22"/>
      <c r="CA1126" s="22"/>
      <c r="CB1126" s="22"/>
      <c r="CC1126" s="22"/>
      <c r="CD1126" s="22"/>
      <c r="CE1126" s="22"/>
      <c r="CF1126" s="22"/>
      <c r="CG1126" s="22"/>
      <c r="CH1126" s="22"/>
      <c r="CI1126" s="22"/>
      <c r="CJ1126" s="22"/>
      <c r="CK1126" s="22"/>
      <c r="CL1126" s="22"/>
      <c r="CM1126" s="22"/>
      <c r="CN1126" s="22"/>
      <c r="CO1126" s="22"/>
      <c r="CP1126" s="22"/>
      <c r="CQ1126" s="22"/>
      <c r="CR1126" s="22"/>
      <c r="CS1126" s="22"/>
      <c r="CT1126" s="22"/>
      <c r="CU1126" s="22"/>
      <c r="CV1126" s="22"/>
      <c r="CW1126" s="22"/>
      <c r="CX1126" s="22"/>
      <c r="CY1126" s="22"/>
      <c r="CZ1126" s="22"/>
      <c r="DA1126" s="22"/>
      <c r="DB1126" s="22"/>
      <c r="DC1126" s="22"/>
      <c r="DD1126" s="22"/>
      <c r="DE1126" s="22"/>
      <c r="DF1126" s="22"/>
      <c r="DG1126" s="22"/>
      <c r="DH1126" s="22"/>
      <c r="DI1126" s="22"/>
      <c r="DJ1126" s="22"/>
      <c r="DK1126" s="22"/>
      <c r="DL1126" s="22"/>
      <c r="DM1126" s="22"/>
      <c r="DN1126" s="22"/>
      <c r="DO1126" s="22"/>
      <c r="DP1126" s="22"/>
      <c r="DQ1126" s="22"/>
      <c r="DR1126" s="22"/>
      <c r="DS1126" s="22"/>
      <c r="DT1126" s="22"/>
      <c r="DU1126" s="22"/>
      <c r="DV1126" s="22"/>
      <c r="DW1126" s="22"/>
      <c r="DX1126" s="22"/>
      <c r="DY1126" s="22"/>
      <c r="DZ1126" s="22"/>
      <c r="EA1126" s="22"/>
      <c r="EB1126" s="22"/>
      <c r="EC1126" s="22"/>
      <c r="ED1126" s="22"/>
      <c r="EE1126" s="22"/>
      <c r="EF1126" s="22"/>
      <c r="EG1126" s="22"/>
      <c r="EH1126" s="22"/>
      <c r="EI1126" s="22"/>
      <c r="EJ1126" s="22"/>
      <c r="EK1126" s="22"/>
      <c r="EL1126" s="22"/>
      <c r="EM1126" s="22"/>
      <c r="EN1126" s="22"/>
      <c r="EO1126" s="22"/>
      <c r="EP1126" s="22"/>
      <c r="EQ1126" s="22"/>
      <c r="ER1126" s="22"/>
      <c r="ES1126" s="22"/>
      <c r="ET1126" s="22"/>
      <c r="EU1126" s="22"/>
      <c r="EV1126" s="22"/>
      <c r="EW1126" s="22"/>
      <c r="EX1126" s="22"/>
      <c r="EY1126" s="22"/>
      <c r="EZ1126" s="22"/>
      <c r="FA1126" s="22"/>
      <c r="FB1126" s="22"/>
      <c r="FC1126" s="22"/>
      <c r="FD1126" s="22"/>
      <c r="FE1126" s="22"/>
      <c r="FF1126" s="22"/>
      <c r="FG1126" s="126"/>
      <c r="FM1126" s="99"/>
    </row>
    <row r="1127" spans="2:169" s="12" customFormat="1">
      <c r="B1127" s="22"/>
      <c r="E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  <c r="AA1127" s="22"/>
      <c r="AB1127" s="22"/>
      <c r="AC1127" s="22"/>
      <c r="AD1127" s="22"/>
      <c r="AE1127" s="22"/>
      <c r="AF1127" s="22"/>
      <c r="AG1127" s="22"/>
      <c r="AH1127" s="22"/>
      <c r="AI1127" s="22"/>
      <c r="AJ1127" s="22"/>
      <c r="AK1127" s="22"/>
      <c r="AL1127" s="22"/>
      <c r="AM1127" s="22"/>
      <c r="AN1127" s="22"/>
      <c r="AO1127" s="22"/>
      <c r="AP1127" s="22"/>
      <c r="AQ1127" s="22"/>
      <c r="AR1127" s="22"/>
      <c r="AS1127" s="22"/>
      <c r="AT1127" s="22"/>
      <c r="AU1127" s="22"/>
      <c r="AV1127" s="22"/>
      <c r="AW1127" s="22"/>
      <c r="AX1127" s="22"/>
      <c r="AY1127" s="22"/>
      <c r="AZ1127" s="22"/>
      <c r="BA1127" s="22"/>
      <c r="BB1127" s="22"/>
      <c r="BC1127" s="22"/>
      <c r="BD1127" s="22"/>
      <c r="BE1127" s="22"/>
      <c r="BF1127" s="22"/>
      <c r="BG1127" s="22"/>
      <c r="BH1127" s="22"/>
      <c r="BI1127" s="22"/>
      <c r="BJ1127" s="22"/>
      <c r="BK1127" s="22"/>
      <c r="BL1127" s="22"/>
      <c r="BM1127" s="22"/>
      <c r="BN1127" s="22"/>
      <c r="BO1127" s="22"/>
      <c r="BP1127" s="22"/>
      <c r="BQ1127" s="22"/>
      <c r="BR1127" s="22"/>
      <c r="BS1127" s="22"/>
      <c r="BT1127" s="22"/>
      <c r="BU1127" s="22"/>
      <c r="BV1127" s="22"/>
      <c r="BW1127" s="22"/>
      <c r="BX1127" s="22"/>
      <c r="BY1127" s="22"/>
      <c r="BZ1127" s="22"/>
      <c r="CA1127" s="22"/>
      <c r="CB1127" s="22"/>
      <c r="CC1127" s="22"/>
      <c r="CD1127" s="22"/>
      <c r="CE1127" s="22"/>
      <c r="CF1127" s="22"/>
      <c r="CG1127" s="22"/>
      <c r="CH1127" s="22"/>
      <c r="CI1127" s="22"/>
      <c r="CJ1127" s="22"/>
      <c r="CK1127" s="22"/>
      <c r="CL1127" s="22"/>
      <c r="CM1127" s="22"/>
      <c r="CN1127" s="22"/>
      <c r="CO1127" s="22"/>
      <c r="CP1127" s="22"/>
      <c r="CQ1127" s="22"/>
      <c r="CR1127" s="22"/>
      <c r="CS1127" s="22"/>
      <c r="CT1127" s="22"/>
      <c r="CU1127" s="22"/>
      <c r="CV1127" s="22"/>
      <c r="CW1127" s="22"/>
      <c r="CX1127" s="22"/>
      <c r="CY1127" s="22"/>
      <c r="CZ1127" s="22"/>
      <c r="DA1127" s="22"/>
      <c r="DB1127" s="22"/>
      <c r="DC1127" s="22"/>
      <c r="DD1127" s="22"/>
      <c r="DE1127" s="22"/>
      <c r="DF1127" s="22"/>
      <c r="DG1127" s="22"/>
      <c r="DH1127" s="22"/>
      <c r="DI1127" s="22"/>
      <c r="DJ1127" s="22"/>
      <c r="DK1127" s="22"/>
      <c r="DL1127" s="22"/>
      <c r="DM1127" s="22"/>
      <c r="DN1127" s="22"/>
      <c r="DO1127" s="22"/>
      <c r="DP1127" s="22"/>
      <c r="DQ1127" s="22"/>
      <c r="DR1127" s="22"/>
      <c r="DS1127" s="22"/>
      <c r="DT1127" s="22"/>
      <c r="DU1127" s="22"/>
      <c r="DV1127" s="22"/>
      <c r="DW1127" s="22"/>
      <c r="DX1127" s="22"/>
      <c r="DY1127" s="22"/>
      <c r="DZ1127" s="22"/>
      <c r="EA1127" s="22"/>
      <c r="EB1127" s="22"/>
      <c r="EC1127" s="22"/>
      <c r="ED1127" s="22"/>
      <c r="EE1127" s="22"/>
      <c r="EF1127" s="22"/>
      <c r="EG1127" s="22"/>
      <c r="EH1127" s="22"/>
      <c r="EI1127" s="22"/>
      <c r="EJ1127" s="22"/>
      <c r="EK1127" s="22"/>
      <c r="EL1127" s="22"/>
      <c r="EM1127" s="22"/>
      <c r="EN1127" s="22"/>
      <c r="EO1127" s="22"/>
      <c r="EP1127" s="22"/>
      <c r="EQ1127" s="22"/>
      <c r="ER1127" s="22"/>
      <c r="ES1127" s="22"/>
      <c r="ET1127" s="22"/>
      <c r="EU1127" s="22"/>
      <c r="EV1127" s="22"/>
      <c r="EW1127" s="22"/>
      <c r="EX1127" s="22"/>
      <c r="EY1127" s="22"/>
      <c r="EZ1127" s="22"/>
      <c r="FA1127" s="22"/>
      <c r="FB1127" s="22"/>
      <c r="FC1127" s="22"/>
      <c r="FD1127" s="22"/>
      <c r="FE1127" s="22"/>
      <c r="FF1127" s="22"/>
      <c r="FG1127" s="126"/>
      <c r="FM1127" s="99"/>
    </row>
    <row r="1128" spans="2:169" s="12" customFormat="1">
      <c r="B1128" s="22"/>
      <c r="E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22"/>
      <c r="AC1128" s="22"/>
      <c r="AD1128" s="22"/>
      <c r="AE1128" s="22"/>
      <c r="AF1128" s="22"/>
      <c r="AG1128" s="22"/>
      <c r="AH1128" s="22"/>
      <c r="AI1128" s="22"/>
      <c r="AJ1128" s="22"/>
      <c r="AK1128" s="22"/>
      <c r="AL1128" s="22"/>
      <c r="AM1128" s="22"/>
      <c r="AN1128" s="22"/>
      <c r="AO1128" s="22"/>
      <c r="AP1128" s="22"/>
      <c r="AQ1128" s="22"/>
      <c r="AR1128" s="22"/>
      <c r="AS1128" s="22"/>
      <c r="AT1128" s="22"/>
      <c r="AU1128" s="22"/>
      <c r="AV1128" s="22"/>
      <c r="AW1128" s="22"/>
      <c r="AX1128" s="22"/>
      <c r="AY1128" s="22"/>
      <c r="AZ1128" s="22"/>
      <c r="BA1128" s="22"/>
      <c r="BB1128" s="22"/>
      <c r="BC1128" s="22"/>
      <c r="BD1128" s="22"/>
      <c r="BE1128" s="22"/>
      <c r="BF1128" s="22"/>
      <c r="BG1128" s="22"/>
      <c r="BH1128" s="22"/>
      <c r="BI1128" s="22"/>
      <c r="BJ1128" s="22"/>
      <c r="BK1128" s="22"/>
      <c r="BL1128" s="22"/>
      <c r="BM1128" s="22"/>
      <c r="BN1128" s="22"/>
      <c r="BO1128" s="22"/>
      <c r="BP1128" s="22"/>
      <c r="BQ1128" s="22"/>
      <c r="BR1128" s="22"/>
      <c r="BS1128" s="22"/>
      <c r="BT1128" s="22"/>
      <c r="BU1128" s="22"/>
      <c r="BV1128" s="22"/>
      <c r="BW1128" s="22"/>
      <c r="BX1128" s="22"/>
      <c r="BY1128" s="22"/>
      <c r="BZ1128" s="22"/>
      <c r="CA1128" s="22"/>
      <c r="CB1128" s="22"/>
      <c r="CC1128" s="22"/>
      <c r="CD1128" s="22"/>
      <c r="CE1128" s="22"/>
      <c r="CF1128" s="22"/>
      <c r="CG1128" s="22"/>
      <c r="CH1128" s="22"/>
      <c r="CI1128" s="22"/>
      <c r="CJ1128" s="22"/>
      <c r="CK1128" s="22"/>
      <c r="CL1128" s="22"/>
      <c r="CM1128" s="22"/>
      <c r="CN1128" s="22"/>
      <c r="CO1128" s="22"/>
      <c r="CP1128" s="22"/>
      <c r="CQ1128" s="22"/>
      <c r="CR1128" s="22"/>
      <c r="CS1128" s="22"/>
      <c r="CT1128" s="22"/>
      <c r="CU1128" s="22"/>
      <c r="CV1128" s="22"/>
      <c r="CW1128" s="22"/>
      <c r="CX1128" s="22"/>
      <c r="CY1128" s="22"/>
      <c r="CZ1128" s="22"/>
      <c r="DA1128" s="22"/>
      <c r="DB1128" s="22"/>
      <c r="DC1128" s="22"/>
      <c r="DD1128" s="22"/>
      <c r="DE1128" s="22"/>
      <c r="DF1128" s="22"/>
      <c r="DG1128" s="22"/>
      <c r="DH1128" s="22"/>
      <c r="DI1128" s="22"/>
      <c r="DJ1128" s="22"/>
      <c r="DK1128" s="22"/>
      <c r="DL1128" s="22"/>
      <c r="DM1128" s="22"/>
      <c r="DN1128" s="22"/>
      <c r="DO1128" s="22"/>
      <c r="DP1128" s="22"/>
      <c r="DQ1128" s="22"/>
      <c r="DR1128" s="22"/>
      <c r="DS1128" s="22"/>
      <c r="DT1128" s="22"/>
      <c r="DU1128" s="22"/>
      <c r="DV1128" s="22"/>
      <c r="DW1128" s="22"/>
      <c r="DX1128" s="22"/>
      <c r="DY1128" s="22"/>
      <c r="DZ1128" s="22"/>
      <c r="EA1128" s="22"/>
      <c r="EB1128" s="22"/>
      <c r="EC1128" s="22"/>
      <c r="ED1128" s="22"/>
      <c r="EE1128" s="22"/>
      <c r="EF1128" s="22"/>
      <c r="EG1128" s="22"/>
      <c r="EH1128" s="22"/>
      <c r="EI1128" s="22"/>
      <c r="EJ1128" s="22"/>
      <c r="EK1128" s="22"/>
      <c r="EL1128" s="22"/>
      <c r="EM1128" s="22"/>
      <c r="EN1128" s="22"/>
      <c r="EO1128" s="22"/>
      <c r="EP1128" s="22"/>
      <c r="EQ1128" s="22"/>
      <c r="ER1128" s="22"/>
      <c r="ES1128" s="22"/>
      <c r="ET1128" s="22"/>
      <c r="EU1128" s="22"/>
      <c r="EV1128" s="22"/>
      <c r="EW1128" s="22"/>
      <c r="EX1128" s="22"/>
      <c r="EY1128" s="22"/>
      <c r="EZ1128" s="22"/>
      <c r="FA1128" s="22"/>
      <c r="FB1128" s="22"/>
      <c r="FC1128" s="22"/>
      <c r="FD1128" s="22"/>
      <c r="FE1128" s="22"/>
      <c r="FF1128" s="22"/>
      <c r="FG1128" s="126"/>
      <c r="FM1128" s="99"/>
    </row>
    <row r="1129" spans="2:169" s="12" customFormat="1">
      <c r="B1129" s="22"/>
      <c r="E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  <c r="AB1129" s="22"/>
      <c r="AC1129" s="22"/>
      <c r="AD1129" s="22"/>
      <c r="AE1129" s="22"/>
      <c r="AF1129" s="22"/>
      <c r="AG1129" s="22"/>
      <c r="AH1129" s="22"/>
      <c r="AI1129" s="22"/>
      <c r="AJ1129" s="22"/>
      <c r="AK1129" s="22"/>
      <c r="AL1129" s="22"/>
      <c r="AM1129" s="22"/>
      <c r="AN1129" s="22"/>
      <c r="AO1129" s="22"/>
      <c r="AP1129" s="22"/>
      <c r="AQ1129" s="22"/>
      <c r="AR1129" s="22"/>
      <c r="AS1129" s="22"/>
      <c r="AT1129" s="22"/>
      <c r="AU1129" s="22"/>
      <c r="AV1129" s="22"/>
      <c r="AW1129" s="22"/>
      <c r="AX1129" s="22"/>
      <c r="AY1129" s="22"/>
      <c r="AZ1129" s="22"/>
      <c r="BA1129" s="22"/>
      <c r="BB1129" s="22"/>
      <c r="BC1129" s="22"/>
      <c r="BD1129" s="22"/>
      <c r="BE1129" s="22"/>
      <c r="BF1129" s="22"/>
      <c r="BG1129" s="22"/>
      <c r="BH1129" s="22"/>
      <c r="BI1129" s="22"/>
      <c r="BJ1129" s="22"/>
      <c r="BK1129" s="22"/>
      <c r="BL1129" s="22"/>
      <c r="BM1129" s="22"/>
      <c r="BN1129" s="22"/>
      <c r="BO1129" s="22"/>
      <c r="BP1129" s="22"/>
      <c r="BQ1129" s="22"/>
      <c r="BR1129" s="22"/>
      <c r="BS1129" s="22"/>
      <c r="BT1129" s="22"/>
      <c r="BU1129" s="22"/>
      <c r="BV1129" s="22"/>
      <c r="BW1129" s="22"/>
      <c r="BX1129" s="22"/>
      <c r="BY1129" s="22"/>
      <c r="BZ1129" s="22"/>
      <c r="CA1129" s="22"/>
      <c r="CB1129" s="22"/>
      <c r="CC1129" s="22"/>
      <c r="CD1129" s="22"/>
      <c r="CE1129" s="22"/>
      <c r="CF1129" s="22"/>
      <c r="CG1129" s="22"/>
      <c r="CH1129" s="22"/>
      <c r="CI1129" s="22"/>
      <c r="CJ1129" s="22"/>
      <c r="CK1129" s="22"/>
      <c r="CL1129" s="22"/>
      <c r="CM1129" s="22"/>
      <c r="CN1129" s="22"/>
      <c r="CO1129" s="22"/>
      <c r="CP1129" s="22"/>
      <c r="CQ1129" s="22"/>
      <c r="CR1129" s="22"/>
      <c r="CS1129" s="22"/>
      <c r="CT1129" s="22"/>
      <c r="CU1129" s="22"/>
      <c r="CV1129" s="22"/>
      <c r="CW1129" s="22"/>
      <c r="CX1129" s="22"/>
      <c r="CY1129" s="22"/>
      <c r="CZ1129" s="22"/>
      <c r="DA1129" s="22"/>
      <c r="DB1129" s="22"/>
      <c r="DC1129" s="22"/>
      <c r="DD1129" s="22"/>
      <c r="DE1129" s="22"/>
      <c r="DF1129" s="22"/>
      <c r="DG1129" s="22"/>
      <c r="DH1129" s="22"/>
      <c r="DI1129" s="22"/>
      <c r="DJ1129" s="22"/>
      <c r="DK1129" s="22"/>
      <c r="DL1129" s="22"/>
      <c r="DM1129" s="22"/>
      <c r="DN1129" s="22"/>
      <c r="DO1129" s="22"/>
      <c r="DP1129" s="22"/>
      <c r="DQ1129" s="22"/>
      <c r="DR1129" s="22"/>
      <c r="DS1129" s="22"/>
      <c r="DT1129" s="22"/>
      <c r="DU1129" s="22"/>
      <c r="DV1129" s="22"/>
      <c r="DW1129" s="22"/>
      <c r="DX1129" s="22"/>
      <c r="DY1129" s="22"/>
      <c r="DZ1129" s="22"/>
      <c r="EA1129" s="22"/>
      <c r="EB1129" s="22"/>
      <c r="EC1129" s="22"/>
      <c r="ED1129" s="22"/>
      <c r="EE1129" s="22"/>
      <c r="EF1129" s="22"/>
      <c r="EG1129" s="22"/>
      <c r="EH1129" s="22"/>
      <c r="EI1129" s="22"/>
      <c r="EJ1129" s="22"/>
      <c r="EK1129" s="22"/>
      <c r="EL1129" s="22"/>
      <c r="EM1129" s="22"/>
      <c r="EN1129" s="22"/>
      <c r="EO1129" s="22"/>
      <c r="EP1129" s="22"/>
      <c r="EQ1129" s="22"/>
      <c r="ER1129" s="22"/>
      <c r="ES1129" s="22"/>
      <c r="ET1129" s="22"/>
      <c r="EU1129" s="22"/>
      <c r="EV1129" s="22"/>
      <c r="EW1129" s="22"/>
      <c r="EX1129" s="22"/>
      <c r="EY1129" s="22"/>
      <c r="EZ1129" s="22"/>
      <c r="FA1129" s="22"/>
      <c r="FB1129" s="22"/>
      <c r="FC1129" s="22"/>
      <c r="FD1129" s="22"/>
      <c r="FE1129" s="22"/>
      <c r="FF1129" s="22"/>
      <c r="FG1129" s="126"/>
      <c r="FM1129" s="99"/>
    </row>
    <row r="1130" spans="2:169" s="12" customFormat="1">
      <c r="B1130" s="22"/>
      <c r="E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  <c r="AB1130" s="22"/>
      <c r="AC1130" s="22"/>
      <c r="AD1130" s="22"/>
      <c r="AE1130" s="22"/>
      <c r="AF1130" s="22"/>
      <c r="AG1130" s="22"/>
      <c r="AH1130" s="22"/>
      <c r="AI1130" s="22"/>
      <c r="AJ1130" s="22"/>
      <c r="AK1130" s="22"/>
      <c r="AL1130" s="22"/>
      <c r="AM1130" s="22"/>
      <c r="AN1130" s="22"/>
      <c r="AO1130" s="22"/>
      <c r="AP1130" s="22"/>
      <c r="AQ1130" s="22"/>
      <c r="AR1130" s="22"/>
      <c r="AS1130" s="22"/>
      <c r="AT1130" s="22"/>
      <c r="AU1130" s="22"/>
      <c r="AV1130" s="22"/>
      <c r="AW1130" s="22"/>
      <c r="AX1130" s="22"/>
      <c r="AY1130" s="22"/>
      <c r="AZ1130" s="22"/>
      <c r="BA1130" s="22"/>
      <c r="BB1130" s="22"/>
      <c r="BC1130" s="22"/>
      <c r="BD1130" s="22"/>
      <c r="BE1130" s="22"/>
      <c r="BF1130" s="22"/>
      <c r="BG1130" s="22"/>
      <c r="BH1130" s="22"/>
      <c r="BI1130" s="22"/>
      <c r="BJ1130" s="22"/>
      <c r="BK1130" s="22"/>
      <c r="BL1130" s="22"/>
      <c r="BM1130" s="22"/>
      <c r="BN1130" s="22"/>
      <c r="BO1130" s="22"/>
      <c r="BP1130" s="22"/>
      <c r="BQ1130" s="22"/>
      <c r="BR1130" s="22"/>
      <c r="BS1130" s="22"/>
      <c r="BT1130" s="22"/>
      <c r="BU1130" s="22"/>
      <c r="BV1130" s="22"/>
      <c r="BW1130" s="22"/>
      <c r="BX1130" s="22"/>
      <c r="BY1130" s="22"/>
      <c r="BZ1130" s="22"/>
      <c r="CA1130" s="22"/>
      <c r="CB1130" s="22"/>
      <c r="CC1130" s="22"/>
      <c r="CD1130" s="22"/>
      <c r="CE1130" s="22"/>
      <c r="CF1130" s="22"/>
      <c r="CG1130" s="22"/>
      <c r="CH1130" s="22"/>
      <c r="CI1130" s="22"/>
      <c r="CJ1130" s="22"/>
      <c r="CK1130" s="22"/>
      <c r="CL1130" s="22"/>
      <c r="CM1130" s="22"/>
      <c r="CN1130" s="22"/>
      <c r="CO1130" s="22"/>
      <c r="CP1130" s="22"/>
      <c r="CQ1130" s="22"/>
      <c r="CR1130" s="22"/>
      <c r="CS1130" s="22"/>
      <c r="CT1130" s="22"/>
      <c r="CU1130" s="22"/>
      <c r="CV1130" s="22"/>
      <c r="CW1130" s="22"/>
      <c r="CX1130" s="22"/>
      <c r="CY1130" s="22"/>
      <c r="CZ1130" s="22"/>
      <c r="DA1130" s="22"/>
      <c r="DB1130" s="22"/>
      <c r="DC1130" s="22"/>
      <c r="DD1130" s="22"/>
      <c r="DE1130" s="22"/>
      <c r="DF1130" s="22"/>
      <c r="DG1130" s="22"/>
      <c r="DH1130" s="22"/>
      <c r="DI1130" s="22"/>
      <c r="DJ1130" s="22"/>
      <c r="DK1130" s="22"/>
      <c r="DL1130" s="22"/>
      <c r="DM1130" s="22"/>
      <c r="DN1130" s="22"/>
      <c r="DO1130" s="22"/>
      <c r="DP1130" s="22"/>
      <c r="DQ1130" s="22"/>
      <c r="DR1130" s="22"/>
      <c r="DS1130" s="22"/>
      <c r="DT1130" s="22"/>
      <c r="DU1130" s="22"/>
      <c r="DV1130" s="22"/>
      <c r="DW1130" s="22"/>
      <c r="DX1130" s="22"/>
      <c r="DY1130" s="22"/>
      <c r="DZ1130" s="22"/>
      <c r="EA1130" s="22"/>
      <c r="EB1130" s="22"/>
      <c r="EC1130" s="22"/>
      <c r="ED1130" s="22"/>
      <c r="EE1130" s="22"/>
      <c r="EF1130" s="22"/>
      <c r="EG1130" s="22"/>
      <c r="EH1130" s="22"/>
      <c r="EI1130" s="22"/>
      <c r="EJ1130" s="22"/>
      <c r="EK1130" s="22"/>
      <c r="EL1130" s="22"/>
      <c r="EM1130" s="22"/>
      <c r="EN1130" s="22"/>
      <c r="EO1130" s="22"/>
      <c r="EP1130" s="22"/>
      <c r="EQ1130" s="22"/>
      <c r="ER1130" s="22"/>
      <c r="ES1130" s="22"/>
      <c r="ET1130" s="22"/>
      <c r="EU1130" s="22"/>
      <c r="EV1130" s="22"/>
      <c r="EW1130" s="22"/>
      <c r="EX1130" s="22"/>
      <c r="EY1130" s="22"/>
      <c r="EZ1130" s="22"/>
      <c r="FA1130" s="22"/>
      <c r="FB1130" s="22"/>
      <c r="FC1130" s="22"/>
      <c r="FD1130" s="22"/>
      <c r="FE1130" s="22"/>
      <c r="FF1130" s="22"/>
      <c r="FG1130" s="126"/>
      <c r="FM1130" s="99"/>
    </row>
    <row r="1131" spans="2:169" s="12" customFormat="1">
      <c r="B1131" s="22"/>
      <c r="E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2"/>
      <c r="AC1131" s="22"/>
      <c r="AD1131" s="22"/>
      <c r="AE1131" s="22"/>
      <c r="AF1131" s="22"/>
      <c r="AG1131" s="22"/>
      <c r="AH1131" s="22"/>
      <c r="AI1131" s="22"/>
      <c r="AJ1131" s="22"/>
      <c r="AK1131" s="22"/>
      <c r="AL1131" s="22"/>
      <c r="AM1131" s="22"/>
      <c r="AN1131" s="22"/>
      <c r="AO1131" s="22"/>
      <c r="AP1131" s="22"/>
      <c r="AQ1131" s="22"/>
      <c r="AR1131" s="22"/>
      <c r="AS1131" s="22"/>
      <c r="AT1131" s="22"/>
      <c r="AU1131" s="22"/>
      <c r="AV1131" s="22"/>
      <c r="AW1131" s="22"/>
      <c r="AX1131" s="22"/>
      <c r="AY1131" s="22"/>
      <c r="AZ1131" s="22"/>
      <c r="BA1131" s="22"/>
      <c r="BB1131" s="22"/>
      <c r="BC1131" s="22"/>
      <c r="BD1131" s="22"/>
      <c r="BE1131" s="22"/>
      <c r="BF1131" s="22"/>
      <c r="BG1131" s="22"/>
      <c r="BH1131" s="22"/>
      <c r="BI1131" s="22"/>
      <c r="BJ1131" s="22"/>
      <c r="BK1131" s="22"/>
      <c r="BL1131" s="22"/>
      <c r="BM1131" s="22"/>
      <c r="BN1131" s="22"/>
      <c r="BO1131" s="22"/>
      <c r="BP1131" s="22"/>
      <c r="BQ1131" s="22"/>
      <c r="BR1131" s="22"/>
      <c r="BS1131" s="22"/>
      <c r="BT1131" s="22"/>
      <c r="BU1131" s="22"/>
      <c r="BV1131" s="22"/>
      <c r="BW1131" s="22"/>
      <c r="BX1131" s="22"/>
      <c r="BY1131" s="22"/>
      <c r="BZ1131" s="22"/>
      <c r="CA1131" s="22"/>
      <c r="CB1131" s="22"/>
      <c r="CC1131" s="22"/>
      <c r="CD1131" s="22"/>
      <c r="CE1131" s="22"/>
      <c r="CF1131" s="22"/>
      <c r="CG1131" s="22"/>
      <c r="CH1131" s="22"/>
      <c r="CI1131" s="22"/>
      <c r="CJ1131" s="22"/>
      <c r="CK1131" s="22"/>
      <c r="CL1131" s="22"/>
      <c r="CM1131" s="22"/>
      <c r="CN1131" s="22"/>
      <c r="CO1131" s="22"/>
      <c r="CP1131" s="22"/>
      <c r="CQ1131" s="22"/>
      <c r="CR1131" s="22"/>
      <c r="CS1131" s="22"/>
      <c r="CT1131" s="22"/>
      <c r="CU1131" s="22"/>
      <c r="CV1131" s="22"/>
      <c r="CW1131" s="22"/>
      <c r="CX1131" s="22"/>
      <c r="CY1131" s="22"/>
      <c r="CZ1131" s="22"/>
      <c r="DA1131" s="22"/>
      <c r="DB1131" s="22"/>
      <c r="DC1131" s="22"/>
      <c r="DD1131" s="22"/>
      <c r="DE1131" s="22"/>
      <c r="DF1131" s="22"/>
      <c r="DG1131" s="22"/>
      <c r="DH1131" s="22"/>
      <c r="DI1131" s="22"/>
      <c r="DJ1131" s="22"/>
      <c r="DK1131" s="22"/>
      <c r="DL1131" s="22"/>
      <c r="DM1131" s="22"/>
      <c r="DN1131" s="22"/>
      <c r="DO1131" s="22"/>
      <c r="DP1131" s="22"/>
      <c r="DQ1131" s="22"/>
      <c r="DR1131" s="22"/>
      <c r="DS1131" s="22"/>
      <c r="DT1131" s="22"/>
      <c r="DU1131" s="22"/>
      <c r="DV1131" s="22"/>
      <c r="DW1131" s="22"/>
      <c r="DX1131" s="22"/>
      <c r="DY1131" s="22"/>
      <c r="DZ1131" s="22"/>
      <c r="EA1131" s="22"/>
      <c r="EB1131" s="22"/>
      <c r="EC1131" s="22"/>
      <c r="ED1131" s="22"/>
      <c r="EE1131" s="22"/>
      <c r="EF1131" s="22"/>
      <c r="EG1131" s="22"/>
      <c r="EH1131" s="22"/>
      <c r="EI1131" s="22"/>
      <c r="EJ1131" s="22"/>
      <c r="EK1131" s="22"/>
      <c r="EL1131" s="22"/>
      <c r="EM1131" s="22"/>
      <c r="EN1131" s="22"/>
      <c r="EO1131" s="22"/>
      <c r="EP1131" s="22"/>
      <c r="EQ1131" s="22"/>
      <c r="ER1131" s="22"/>
      <c r="ES1131" s="22"/>
      <c r="ET1131" s="22"/>
      <c r="EU1131" s="22"/>
      <c r="EV1131" s="22"/>
      <c r="EW1131" s="22"/>
      <c r="EX1131" s="22"/>
      <c r="EY1131" s="22"/>
      <c r="EZ1131" s="22"/>
      <c r="FA1131" s="22"/>
      <c r="FB1131" s="22"/>
      <c r="FC1131" s="22"/>
      <c r="FD1131" s="22"/>
      <c r="FE1131" s="22"/>
      <c r="FF1131" s="22"/>
      <c r="FG1131" s="126"/>
      <c r="FM1131" s="99"/>
    </row>
    <row r="1132" spans="2:169" s="12" customFormat="1">
      <c r="B1132" s="22"/>
      <c r="E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  <c r="AB1132" s="22"/>
      <c r="AC1132" s="22"/>
      <c r="AD1132" s="22"/>
      <c r="AE1132" s="22"/>
      <c r="AF1132" s="22"/>
      <c r="AG1132" s="22"/>
      <c r="AH1132" s="22"/>
      <c r="AI1132" s="22"/>
      <c r="AJ1132" s="22"/>
      <c r="AK1132" s="22"/>
      <c r="AL1132" s="22"/>
      <c r="AM1132" s="22"/>
      <c r="AN1132" s="22"/>
      <c r="AO1132" s="22"/>
      <c r="AP1132" s="22"/>
      <c r="AQ1132" s="22"/>
      <c r="AR1132" s="22"/>
      <c r="AS1132" s="22"/>
      <c r="AT1132" s="22"/>
      <c r="AU1132" s="22"/>
      <c r="AV1132" s="22"/>
      <c r="AW1132" s="22"/>
      <c r="AX1132" s="22"/>
      <c r="AY1132" s="22"/>
      <c r="AZ1132" s="22"/>
      <c r="BA1132" s="22"/>
      <c r="BB1132" s="22"/>
      <c r="BC1132" s="22"/>
      <c r="BD1132" s="22"/>
      <c r="BE1132" s="22"/>
      <c r="BF1132" s="22"/>
      <c r="BG1132" s="22"/>
      <c r="BH1132" s="22"/>
      <c r="BI1132" s="22"/>
      <c r="BJ1132" s="22"/>
      <c r="BK1132" s="22"/>
      <c r="BL1132" s="22"/>
      <c r="BM1132" s="22"/>
      <c r="BN1132" s="22"/>
      <c r="BO1132" s="22"/>
      <c r="BP1132" s="22"/>
      <c r="BQ1132" s="22"/>
      <c r="BR1132" s="22"/>
      <c r="BS1132" s="22"/>
      <c r="BT1132" s="22"/>
      <c r="BU1132" s="22"/>
      <c r="BV1132" s="22"/>
      <c r="BW1132" s="22"/>
      <c r="BX1132" s="22"/>
      <c r="BY1132" s="22"/>
      <c r="BZ1132" s="22"/>
      <c r="CA1132" s="22"/>
      <c r="CB1132" s="22"/>
      <c r="CC1132" s="22"/>
      <c r="CD1132" s="22"/>
      <c r="CE1132" s="22"/>
      <c r="CF1132" s="22"/>
      <c r="CG1132" s="22"/>
      <c r="CH1132" s="22"/>
      <c r="CI1132" s="22"/>
      <c r="CJ1132" s="22"/>
      <c r="CK1132" s="22"/>
      <c r="CL1132" s="22"/>
      <c r="CM1132" s="22"/>
      <c r="CN1132" s="22"/>
      <c r="CO1132" s="22"/>
      <c r="CP1132" s="22"/>
      <c r="CQ1132" s="22"/>
      <c r="CR1132" s="22"/>
      <c r="CS1132" s="22"/>
      <c r="CT1132" s="22"/>
      <c r="CU1132" s="22"/>
      <c r="CV1132" s="22"/>
      <c r="CW1132" s="22"/>
      <c r="CX1132" s="22"/>
      <c r="CY1132" s="22"/>
      <c r="CZ1132" s="22"/>
      <c r="DA1132" s="22"/>
      <c r="DB1132" s="22"/>
      <c r="DC1132" s="22"/>
      <c r="DD1132" s="22"/>
      <c r="DE1132" s="22"/>
      <c r="DF1132" s="22"/>
      <c r="DG1132" s="22"/>
      <c r="DH1132" s="22"/>
      <c r="DI1132" s="22"/>
      <c r="DJ1132" s="22"/>
      <c r="DK1132" s="22"/>
      <c r="DL1132" s="22"/>
      <c r="DM1132" s="22"/>
      <c r="DN1132" s="22"/>
      <c r="DO1132" s="22"/>
      <c r="DP1132" s="22"/>
      <c r="DQ1132" s="22"/>
      <c r="DR1132" s="22"/>
      <c r="DS1132" s="22"/>
      <c r="DT1132" s="22"/>
      <c r="DU1132" s="22"/>
      <c r="DV1132" s="22"/>
      <c r="DW1132" s="22"/>
      <c r="DX1132" s="22"/>
      <c r="DY1132" s="22"/>
      <c r="DZ1132" s="22"/>
      <c r="EA1132" s="22"/>
      <c r="EB1132" s="22"/>
      <c r="EC1132" s="22"/>
      <c r="ED1132" s="22"/>
      <c r="EE1132" s="22"/>
      <c r="EF1132" s="22"/>
      <c r="EG1132" s="22"/>
      <c r="EH1132" s="22"/>
      <c r="EI1132" s="22"/>
      <c r="EJ1132" s="22"/>
      <c r="EK1132" s="22"/>
      <c r="EL1132" s="22"/>
      <c r="EM1132" s="22"/>
      <c r="EN1132" s="22"/>
      <c r="EO1132" s="22"/>
      <c r="EP1132" s="22"/>
      <c r="EQ1132" s="22"/>
      <c r="ER1132" s="22"/>
      <c r="ES1132" s="22"/>
      <c r="ET1132" s="22"/>
      <c r="EU1132" s="22"/>
      <c r="EV1132" s="22"/>
      <c r="EW1132" s="22"/>
      <c r="EX1132" s="22"/>
      <c r="EY1132" s="22"/>
      <c r="EZ1132" s="22"/>
      <c r="FA1132" s="22"/>
      <c r="FB1132" s="22"/>
      <c r="FC1132" s="22"/>
      <c r="FD1132" s="22"/>
      <c r="FE1132" s="22"/>
      <c r="FF1132" s="22"/>
      <c r="FG1132" s="126"/>
      <c r="FM1132" s="99"/>
    </row>
    <row r="1133" spans="2:169" s="12" customFormat="1">
      <c r="B1133" s="22"/>
      <c r="E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  <c r="AB1133" s="22"/>
      <c r="AC1133" s="22"/>
      <c r="AD1133" s="22"/>
      <c r="AE1133" s="22"/>
      <c r="AF1133" s="22"/>
      <c r="AG1133" s="22"/>
      <c r="AH1133" s="22"/>
      <c r="AI1133" s="22"/>
      <c r="AJ1133" s="22"/>
      <c r="AK1133" s="22"/>
      <c r="AL1133" s="22"/>
      <c r="AM1133" s="22"/>
      <c r="AN1133" s="22"/>
      <c r="AO1133" s="22"/>
      <c r="AP1133" s="22"/>
      <c r="AQ1133" s="22"/>
      <c r="AR1133" s="22"/>
      <c r="AS1133" s="22"/>
      <c r="AT1133" s="22"/>
      <c r="AU1133" s="22"/>
      <c r="AV1133" s="22"/>
      <c r="AW1133" s="22"/>
      <c r="AX1133" s="22"/>
      <c r="AY1133" s="22"/>
      <c r="AZ1133" s="22"/>
      <c r="BA1133" s="22"/>
      <c r="BB1133" s="22"/>
      <c r="BC1133" s="22"/>
      <c r="BD1133" s="22"/>
      <c r="BE1133" s="22"/>
      <c r="BF1133" s="22"/>
      <c r="BG1133" s="22"/>
      <c r="BH1133" s="22"/>
      <c r="BI1133" s="22"/>
      <c r="BJ1133" s="22"/>
      <c r="BK1133" s="22"/>
      <c r="BL1133" s="22"/>
      <c r="BM1133" s="22"/>
      <c r="BN1133" s="22"/>
      <c r="BO1133" s="22"/>
      <c r="BP1133" s="22"/>
      <c r="BQ1133" s="22"/>
      <c r="BR1133" s="22"/>
      <c r="BS1133" s="22"/>
      <c r="BT1133" s="22"/>
      <c r="BU1133" s="22"/>
      <c r="BV1133" s="22"/>
      <c r="BW1133" s="22"/>
      <c r="BX1133" s="22"/>
      <c r="BY1133" s="22"/>
      <c r="BZ1133" s="22"/>
      <c r="CA1133" s="22"/>
      <c r="CB1133" s="22"/>
      <c r="CC1133" s="22"/>
      <c r="CD1133" s="22"/>
      <c r="CE1133" s="22"/>
      <c r="CF1133" s="22"/>
      <c r="CG1133" s="22"/>
      <c r="CH1133" s="22"/>
      <c r="CI1133" s="22"/>
      <c r="CJ1133" s="22"/>
      <c r="CK1133" s="22"/>
      <c r="CL1133" s="22"/>
      <c r="CM1133" s="22"/>
      <c r="CN1133" s="22"/>
      <c r="CO1133" s="22"/>
      <c r="CP1133" s="22"/>
      <c r="CQ1133" s="22"/>
      <c r="CR1133" s="22"/>
      <c r="CS1133" s="22"/>
      <c r="CT1133" s="22"/>
      <c r="CU1133" s="22"/>
      <c r="CV1133" s="22"/>
      <c r="CW1133" s="22"/>
      <c r="CX1133" s="22"/>
      <c r="CY1133" s="22"/>
      <c r="CZ1133" s="22"/>
      <c r="DA1133" s="22"/>
      <c r="DB1133" s="22"/>
      <c r="DC1133" s="22"/>
      <c r="DD1133" s="22"/>
      <c r="DE1133" s="22"/>
      <c r="DF1133" s="22"/>
      <c r="DG1133" s="22"/>
      <c r="DH1133" s="22"/>
      <c r="DI1133" s="22"/>
      <c r="DJ1133" s="22"/>
      <c r="DK1133" s="22"/>
      <c r="DL1133" s="22"/>
      <c r="DM1133" s="22"/>
      <c r="DN1133" s="22"/>
      <c r="DO1133" s="22"/>
      <c r="DP1133" s="22"/>
      <c r="DQ1133" s="22"/>
      <c r="DR1133" s="22"/>
      <c r="DS1133" s="22"/>
      <c r="DT1133" s="22"/>
      <c r="DU1133" s="22"/>
      <c r="DV1133" s="22"/>
      <c r="DW1133" s="22"/>
      <c r="DX1133" s="22"/>
      <c r="DY1133" s="22"/>
      <c r="DZ1133" s="22"/>
      <c r="EA1133" s="22"/>
      <c r="EB1133" s="22"/>
      <c r="EC1133" s="22"/>
      <c r="ED1133" s="22"/>
      <c r="EE1133" s="22"/>
      <c r="EF1133" s="22"/>
      <c r="EG1133" s="22"/>
      <c r="EH1133" s="22"/>
      <c r="EI1133" s="22"/>
      <c r="EJ1133" s="22"/>
      <c r="EK1133" s="22"/>
      <c r="EL1133" s="22"/>
      <c r="EM1133" s="22"/>
      <c r="EN1133" s="22"/>
      <c r="EO1133" s="22"/>
      <c r="EP1133" s="22"/>
      <c r="EQ1133" s="22"/>
      <c r="ER1133" s="22"/>
      <c r="ES1133" s="22"/>
      <c r="ET1133" s="22"/>
      <c r="EU1133" s="22"/>
      <c r="EV1133" s="22"/>
      <c r="EW1133" s="22"/>
      <c r="EX1133" s="22"/>
      <c r="EY1133" s="22"/>
      <c r="EZ1133" s="22"/>
      <c r="FA1133" s="22"/>
      <c r="FB1133" s="22"/>
      <c r="FC1133" s="22"/>
      <c r="FD1133" s="22"/>
      <c r="FE1133" s="22"/>
      <c r="FF1133" s="22"/>
      <c r="FG1133" s="126"/>
      <c r="FM1133" s="99"/>
    </row>
    <row r="1134" spans="2:169" s="12" customFormat="1">
      <c r="B1134" s="22"/>
      <c r="E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  <c r="AB1134" s="22"/>
      <c r="AC1134" s="22"/>
      <c r="AD1134" s="22"/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22"/>
      <c r="AO1134" s="22"/>
      <c r="AP1134" s="22"/>
      <c r="AQ1134" s="22"/>
      <c r="AR1134" s="22"/>
      <c r="AS1134" s="22"/>
      <c r="AT1134" s="22"/>
      <c r="AU1134" s="22"/>
      <c r="AV1134" s="22"/>
      <c r="AW1134" s="22"/>
      <c r="AX1134" s="22"/>
      <c r="AY1134" s="22"/>
      <c r="AZ1134" s="22"/>
      <c r="BA1134" s="22"/>
      <c r="BB1134" s="22"/>
      <c r="BC1134" s="22"/>
      <c r="BD1134" s="22"/>
      <c r="BE1134" s="22"/>
      <c r="BF1134" s="22"/>
      <c r="BG1134" s="22"/>
      <c r="BH1134" s="22"/>
      <c r="BI1134" s="22"/>
      <c r="BJ1134" s="22"/>
      <c r="BK1134" s="22"/>
      <c r="BL1134" s="22"/>
      <c r="BM1134" s="22"/>
      <c r="BN1134" s="22"/>
      <c r="BO1134" s="22"/>
      <c r="BP1134" s="22"/>
      <c r="BQ1134" s="22"/>
      <c r="BR1134" s="22"/>
      <c r="BS1134" s="22"/>
      <c r="BT1134" s="22"/>
      <c r="BU1134" s="22"/>
      <c r="BV1134" s="22"/>
      <c r="BW1134" s="22"/>
      <c r="BX1134" s="22"/>
      <c r="BY1134" s="22"/>
      <c r="BZ1134" s="22"/>
      <c r="CA1134" s="22"/>
      <c r="CB1134" s="22"/>
      <c r="CC1134" s="22"/>
      <c r="CD1134" s="22"/>
      <c r="CE1134" s="22"/>
      <c r="CF1134" s="22"/>
      <c r="CG1134" s="22"/>
      <c r="CH1134" s="22"/>
      <c r="CI1134" s="22"/>
      <c r="CJ1134" s="22"/>
      <c r="CK1134" s="22"/>
      <c r="CL1134" s="22"/>
      <c r="CM1134" s="22"/>
      <c r="CN1134" s="22"/>
      <c r="CO1134" s="22"/>
      <c r="CP1134" s="22"/>
      <c r="CQ1134" s="22"/>
      <c r="CR1134" s="22"/>
      <c r="CS1134" s="22"/>
      <c r="CT1134" s="22"/>
      <c r="CU1134" s="22"/>
      <c r="CV1134" s="22"/>
      <c r="CW1134" s="22"/>
      <c r="CX1134" s="22"/>
      <c r="CY1134" s="22"/>
      <c r="CZ1134" s="22"/>
      <c r="DA1134" s="22"/>
      <c r="DB1134" s="22"/>
      <c r="DC1134" s="22"/>
      <c r="DD1134" s="22"/>
      <c r="DE1134" s="22"/>
      <c r="DF1134" s="22"/>
      <c r="DG1134" s="22"/>
      <c r="DH1134" s="22"/>
      <c r="DI1134" s="22"/>
      <c r="DJ1134" s="22"/>
      <c r="DK1134" s="22"/>
      <c r="DL1134" s="22"/>
      <c r="DM1134" s="22"/>
      <c r="DN1134" s="22"/>
      <c r="DO1134" s="22"/>
      <c r="DP1134" s="22"/>
      <c r="DQ1134" s="22"/>
      <c r="DR1134" s="22"/>
      <c r="DS1134" s="22"/>
      <c r="DT1134" s="22"/>
      <c r="DU1134" s="22"/>
      <c r="DV1134" s="22"/>
      <c r="DW1134" s="22"/>
      <c r="DX1134" s="22"/>
      <c r="DY1134" s="22"/>
      <c r="DZ1134" s="22"/>
      <c r="EA1134" s="22"/>
      <c r="EB1134" s="22"/>
      <c r="EC1134" s="22"/>
      <c r="ED1134" s="22"/>
      <c r="EE1134" s="22"/>
      <c r="EF1134" s="22"/>
      <c r="EG1134" s="22"/>
      <c r="EH1134" s="22"/>
      <c r="EI1134" s="22"/>
      <c r="EJ1134" s="22"/>
      <c r="EK1134" s="22"/>
      <c r="EL1134" s="22"/>
      <c r="EM1134" s="22"/>
      <c r="EN1134" s="22"/>
      <c r="EO1134" s="22"/>
      <c r="EP1134" s="22"/>
      <c r="EQ1134" s="22"/>
      <c r="ER1134" s="22"/>
      <c r="ES1134" s="22"/>
      <c r="ET1134" s="22"/>
      <c r="EU1134" s="22"/>
      <c r="EV1134" s="22"/>
      <c r="EW1134" s="22"/>
      <c r="EX1134" s="22"/>
      <c r="EY1134" s="22"/>
      <c r="EZ1134" s="22"/>
      <c r="FA1134" s="22"/>
      <c r="FB1134" s="22"/>
      <c r="FC1134" s="22"/>
      <c r="FD1134" s="22"/>
      <c r="FE1134" s="22"/>
      <c r="FF1134" s="22"/>
      <c r="FG1134" s="126"/>
      <c r="FM1134" s="99"/>
    </row>
    <row r="1135" spans="2:169" s="12" customFormat="1">
      <c r="B1135" s="22"/>
      <c r="E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  <c r="AB1135" s="22"/>
      <c r="AC1135" s="22"/>
      <c r="AD1135" s="22"/>
      <c r="AE1135" s="22"/>
      <c r="AF1135" s="22"/>
      <c r="AG1135" s="22"/>
      <c r="AH1135" s="22"/>
      <c r="AI1135" s="22"/>
      <c r="AJ1135" s="22"/>
      <c r="AK1135" s="22"/>
      <c r="AL1135" s="22"/>
      <c r="AM1135" s="22"/>
      <c r="AN1135" s="22"/>
      <c r="AO1135" s="22"/>
      <c r="AP1135" s="22"/>
      <c r="AQ1135" s="22"/>
      <c r="AR1135" s="22"/>
      <c r="AS1135" s="22"/>
      <c r="AT1135" s="22"/>
      <c r="AU1135" s="22"/>
      <c r="AV1135" s="22"/>
      <c r="AW1135" s="22"/>
      <c r="AX1135" s="22"/>
      <c r="AY1135" s="22"/>
      <c r="AZ1135" s="22"/>
      <c r="BA1135" s="22"/>
      <c r="BB1135" s="22"/>
      <c r="BC1135" s="22"/>
      <c r="BD1135" s="22"/>
      <c r="BE1135" s="22"/>
      <c r="BF1135" s="22"/>
      <c r="BG1135" s="22"/>
      <c r="BH1135" s="22"/>
      <c r="BI1135" s="22"/>
      <c r="BJ1135" s="22"/>
      <c r="BK1135" s="22"/>
      <c r="BL1135" s="22"/>
      <c r="BM1135" s="22"/>
      <c r="BN1135" s="22"/>
      <c r="BO1135" s="22"/>
      <c r="BP1135" s="22"/>
      <c r="BQ1135" s="22"/>
      <c r="BR1135" s="22"/>
      <c r="BS1135" s="22"/>
      <c r="BT1135" s="22"/>
      <c r="BU1135" s="22"/>
      <c r="BV1135" s="22"/>
      <c r="BW1135" s="22"/>
      <c r="BX1135" s="22"/>
      <c r="BY1135" s="22"/>
      <c r="BZ1135" s="22"/>
      <c r="CA1135" s="22"/>
      <c r="CB1135" s="22"/>
      <c r="CC1135" s="22"/>
      <c r="CD1135" s="22"/>
      <c r="CE1135" s="22"/>
      <c r="CF1135" s="22"/>
      <c r="CG1135" s="22"/>
      <c r="CH1135" s="22"/>
      <c r="CI1135" s="22"/>
      <c r="CJ1135" s="22"/>
      <c r="CK1135" s="22"/>
      <c r="CL1135" s="22"/>
      <c r="CM1135" s="22"/>
      <c r="CN1135" s="22"/>
      <c r="CO1135" s="22"/>
      <c r="CP1135" s="22"/>
      <c r="CQ1135" s="22"/>
      <c r="CR1135" s="22"/>
      <c r="CS1135" s="22"/>
      <c r="CT1135" s="22"/>
      <c r="CU1135" s="22"/>
      <c r="CV1135" s="22"/>
      <c r="CW1135" s="22"/>
      <c r="CX1135" s="22"/>
      <c r="CY1135" s="22"/>
      <c r="CZ1135" s="22"/>
      <c r="DA1135" s="22"/>
      <c r="DB1135" s="22"/>
      <c r="DC1135" s="22"/>
      <c r="DD1135" s="22"/>
      <c r="DE1135" s="22"/>
      <c r="DF1135" s="22"/>
      <c r="DG1135" s="22"/>
      <c r="DH1135" s="22"/>
      <c r="DI1135" s="22"/>
      <c r="DJ1135" s="22"/>
      <c r="DK1135" s="22"/>
      <c r="DL1135" s="22"/>
      <c r="DM1135" s="22"/>
      <c r="DN1135" s="22"/>
      <c r="DO1135" s="22"/>
      <c r="DP1135" s="22"/>
      <c r="DQ1135" s="22"/>
      <c r="DR1135" s="22"/>
      <c r="DS1135" s="22"/>
      <c r="DT1135" s="22"/>
      <c r="DU1135" s="22"/>
      <c r="DV1135" s="22"/>
      <c r="DW1135" s="22"/>
      <c r="DX1135" s="22"/>
      <c r="DY1135" s="22"/>
      <c r="DZ1135" s="22"/>
      <c r="EA1135" s="22"/>
      <c r="EB1135" s="22"/>
      <c r="EC1135" s="22"/>
      <c r="ED1135" s="22"/>
      <c r="EE1135" s="22"/>
      <c r="EF1135" s="22"/>
      <c r="EG1135" s="22"/>
      <c r="EH1135" s="22"/>
      <c r="EI1135" s="22"/>
      <c r="EJ1135" s="22"/>
      <c r="EK1135" s="22"/>
      <c r="EL1135" s="22"/>
      <c r="EM1135" s="22"/>
      <c r="EN1135" s="22"/>
      <c r="EO1135" s="22"/>
      <c r="EP1135" s="22"/>
      <c r="EQ1135" s="22"/>
      <c r="ER1135" s="22"/>
      <c r="ES1135" s="22"/>
      <c r="ET1135" s="22"/>
      <c r="EU1135" s="22"/>
      <c r="EV1135" s="22"/>
      <c r="EW1135" s="22"/>
      <c r="EX1135" s="22"/>
      <c r="EY1135" s="22"/>
      <c r="EZ1135" s="22"/>
      <c r="FA1135" s="22"/>
      <c r="FB1135" s="22"/>
      <c r="FC1135" s="22"/>
      <c r="FD1135" s="22"/>
      <c r="FE1135" s="22"/>
      <c r="FF1135" s="22"/>
      <c r="FG1135" s="126"/>
      <c r="FM1135" s="99"/>
    </row>
    <row r="1136" spans="2:169" s="12" customFormat="1">
      <c r="B1136" s="22"/>
      <c r="E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  <c r="AB1136" s="22"/>
      <c r="AC1136" s="22"/>
      <c r="AD1136" s="22"/>
      <c r="AE1136" s="22"/>
      <c r="AF1136" s="22"/>
      <c r="AG1136" s="22"/>
      <c r="AH1136" s="22"/>
      <c r="AI1136" s="22"/>
      <c r="AJ1136" s="22"/>
      <c r="AK1136" s="22"/>
      <c r="AL1136" s="22"/>
      <c r="AM1136" s="22"/>
      <c r="AN1136" s="22"/>
      <c r="AO1136" s="22"/>
      <c r="AP1136" s="22"/>
      <c r="AQ1136" s="22"/>
      <c r="AR1136" s="22"/>
      <c r="AS1136" s="22"/>
      <c r="AT1136" s="22"/>
      <c r="AU1136" s="22"/>
      <c r="AV1136" s="22"/>
      <c r="AW1136" s="22"/>
      <c r="AX1136" s="22"/>
      <c r="AY1136" s="22"/>
      <c r="AZ1136" s="22"/>
      <c r="BA1136" s="22"/>
      <c r="BB1136" s="22"/>
      <c r="BC1136" s="22"/>
      <c r="BD1136" s="22"/>
      <c r="BE1136" s="22"/>
      <c r="BF1136" s="22"/>
      <c r="BG1136" s="22"/>
      <c r="BH1136" s="22"/>
      <c r="BI1136" s="22"/>
      <c r="BJ1136" s="22"/>
      <c r="BK1136" s="22"/>
      <c r="BL1136" s="22"/>
      <c r="BM1136" s="22"/>
      <c r="BN1136" s="22"/>
      <c r="BO1136" s="22"/>
      <c r="BP1136" s="22"/>
      <c r="BQ1136" s="22"/>
      <c r="BR1136" s="22"/>
      <c r="BS1136" s="22"/>
      <c r="BT1136" s="22"/>
      <c r="BU1136" s="22"/>
      <c r="BV1136" s="22"/>
      <c r="BW1136" s="22"/>
      <c r="BX1136" s="22"/>
      <c r="BY1136" s="22"/>
      <c r="BZ1136" s="22"/>
      <c r="CA1136" s="22"/>
      <c r="CB1136" s="22"/>
      <c r="CC1136" s="22"/>
      <c r="CD1136" s="22"/>
      <c r="CE1136" s="22"/>
      <c r="CF1136" s="22"/>
      <c r="CG1136" s="22"/>
      <c r="CH1136" s="22"/>
      <c r="CI1136" s="22"/>
      <c r="CJ1136" s="22"/>
      <c r="CK1136" s="22"/>
      <c r="CL1136" s="22"/>
      <c r="CM1136" s="22"/>
      <c r="CN1136" s="22"/>
      <c r="CO1136" s="22"/>
      <c r="CP1136" s="22"/>
      <c r="CQ1136" s="22"/>
      <c r="CR1136" s="22"/>
      <c r="CS1136" s="22"/>
      <c r="CT1136" s="22"/>
      <c r="CU1136" s="22"/>
      <c r="CV1136" s="22"/>
      <c r="CW1136" s="22"/>
      <c r="CX1136" s="22"/>
      <c r="CY1136" s="22"/>
      <c r="CZ1136" s="22"/>
      <c r="DA1136" s="22"/>
      <c r="DB1136" s="22"/>
      <c r="DC1136" s="22"/>
      <c r="DD1136" s="22"/>
      <c r="DE1136" s="22"/>
      <c r="DF1136" s="22"/>
      <c r="DG1136" s="22"/>
      <c r="DH1136" s="22"/>
      <c r="DI1136" s="22"/>
      <c r="DJ1136" s="22"/>
      <c r="DK1136" s="22"/>
      <c r="DL1136" s="22"/>
      <c r="DM1136" s="22"/>
      <c r="DN1136" s="22"/>
      <c r="DO1136" s="22"/>
      <c r="DP1136" s="22"/>
      <c r="DQ1136" s="22"/>
      <c r="DR1136" s="22"/>
      <c r="DS1136" s="22"/>
      <c r="DT1136" s="22"/>
      <c r="DU1136" s="22"/>
      <c r="DV1136" s="22"/>
      <c r="DW1136" s="22"/>
      <c r="DX1136" s="22"/>
      <c r="DY1136" s="22"/>
      <c r="DZ1136" s="22"/>
      <c r="EA1136" s="22"/>
      <c r="EB1136" s="22"/>
      <c r="EC1136" s="22"/>
      <c r="ED1136" s="22"/>
      <c r="EE1136" s="22"/>
      <c r="EF1136" s="22"/>
      <c r="EG1136" s="22"/>
      <c r="EH1136" s="22"/>
      <c r="EI1136" s="22"/>
      <c r="EJ1136" s="22"/>
      <c r="EK1136" s="22"/>
      <c r="EL1136" s="22"/>
      <c r="EM1136" s="22"/>
      <c r="EN1136" s="22"/>
      <c r="EO1136" s="22"/>
      <c r="EP1136" s="22"/>
      <c r="EQ1136" s="22"/>
      <c r="ER1136" s="22"/>
      <c r="ES1136" s="22"/>
      <c r="ET1136" s="22"/>
      <c r="EU1136" s="22"/>
      <c r="EV1136" s="22"/>
      <c r="EW1136" s="22"/>
      <c r="EX1136" s="22"/>
      <c r="EY1136" s="22"/>
      <c r="EZ1136" s="22"/>
      <c r="FA1136" s="22"/>
      <c r="FB1136" s="22"/>
      <c r="FC1136" s="22"/>
      <c r="FD1136" s="22"/>
      <c r="FE1136" s="22"/>
      <c r="FF1136" s="22"/>
      <c r="FG1136" s="126"/>
      <c r="FM1136" s="99"/>
    </row>
    <row r="1137" spans="2:169" s="12" customFormat="1">
      <c r="B1137" s="22"/>
      <c r="E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  <c r="AB1137" s="22"/>
      <c r="AC1137" s="22"/>
      <c r="AD1137" s="22"/>
      <c r="AE1137" s="22"/>
      <c r="AF1137" s="22"/>
      <c r="AG1137" s="22"/>
      <c r="AH1137" s="22"/>
      <c r="AI1137" s="22"/>
      <c r="AJ1137" s="22"/>
      <c r="AK1137" s="22"/>
      <c r="AL1137" s="22"/>
      <c r="AM1137" s="22"/>
      <c r="AN1137" s="22"/>
      <c r="AO1137" s="22"/>
      <c r="AP1137" s="22"/>
      <c r="AQ1137" s="22"/>
      <c r="AR1137" s="22"/>
      <c r="AS1137" s="22"/>
      <c r="AT1137" s="22"/>
      <c r="AU1137" s="22"/>
      <c r="AV1137" s="22"/>
      <c r="AW1137" s="22"/>
      <c r="AX1137" s="22"/>
      <c r="AY1137" s="22"/>
      <c r="AZ1137" s="22"/>
      <c r="BA1137" s="22"/>
      <c r="BB1137" s="22"/>
      <c r="BC1137" s="22"/>
      <c r="BD1137" s="22"/>
      <c r="BE1137" s="22"/>
      <c r="BF1137" s="22"/>
      <c r="BG1137" s="22"/>
      <c r="BH1137" s="22"/>
      <c r="BI1137" s="22"/>
      <c r="BJ1137" s="22"/>
      <c r="BK1137" s="22"/>
      <c r="BL1137" s="22"/>
      <c r="BM1137" s="22"/>
      <c r="BN1137" s="22"/>
      <c r="BO1137" s="22"/>
      <c r="BP1137" s="22"/>
      <c r="BQ1137" s="22"/>
      <c r="BR1137" s="22"/>
      <c r="BS1137" s="22"/>
      <c r="BT1137" s="22"/>
      <c r="BU1137" s="22"/>
      <c r="BV1137" s="22"/>
      <c r="BW1137" s="22"/>
      <c r="BX1137" s="22"/>
      <c r="BY1137" s="22"/>
      <c r="BZ1137" s="22"/>
      <c r="CA1137" s="22"/>
      <c r="CB1137" s="22"/>
      <c r="CC1137" s="22"/>
      <c r="CD1137" s="22"/>
      <c r="CE1137" s="22"/>
      <c r="CF1137" s="22"/>
      <c r="CG1137" s="22"/>
      <c r="CH1137" s="22"/>
      <c r="CI1137" s="22"/>
      <c r="CJ1137" s="22"/>
      <c r="CK1137" s="22"/>
      <c r="CL1137" s="22"/>
      <c r="CM1137" s="22"/>
      <c r="CN1137" s="22"/>
      <c r="CO1137" s="22"/>
      <c r="CP1137" s="22"/>
      <c r="CQ1137" s="22"/>
      <c r="CR1137" s="22"/>
      <c r="CS1137" s="22"/>
      <c r="CT1137" s="22"/>
      <c r="CU1137" s="22"/>
      <c r="CV1137" s="22"/>
      <c r="CW1137" s="22"/>
      <c r="CX1137" s="22"/>
      <c r="CY1137" s="22"/>
      <c r="CZ1137" s="22"/>
      <c r="DA1137" s="22"/>
      <c r="DB1137" s="22"/>
      <c r="DC1137" s="22"/>
      <c r="DD1137" s="22"/>
      <c r="DE1137" s="22"/>
      <c r="DF1137" s="22"/>
      <c r="DG1137" s="22"/>
      <c r="DH1137" s="22"/>
      <c r="DI1137" s="22"/>
      <c r="DJ1137" s="22"/>
      <c r="DK1137" s="22"/>
      <c r="DL1137" s="22"/>
      <c r="DM1137" s="22"/>
      <c r="DN1137" s="22"/>
      <c r="DO1137" s="22"/>
      <c r="DP1137" s="22"/>
      <c r="DQ1137" s="22"/>
      <c r="DR1137" s="22"/>
      <c r="DS1137" s="22"/>
      <c r="DT1137" s="22"/>
      <c r="DU1137" s="22"/>
      <c r="DV1137" s="22"/>
      <c r="DW1137" s="22"/>
      <c r="DX1137" s="22"/>
      <c r="DY1137" s="22"/>
      <c r="DZ1137" s="22"/>
      <c r="EA1137" s="22"/>
      <c r="EB1137" s="22"/>
      <c r="EC1137" s="22"/>
      <c r="ED1137" s="22"/>
      <c r="EE1137" s="22"/>
      <c r="EF1137" s="22"/>
      <c r="EG1137" s="22"/>
      <c r="EH1137" s="22"/>
      <c r="EI1137" s="22"/>
      <c r="EJ1137" s="22"/>
      <c r="EK1137" s="22"/>
      <c r="EL1137" s="22"/>
      <c r="EM1137" s="22"/>
      <c r="EN1137" s="22"/>
      <c r="EO1137" s="22"/>
      <c r="EP1137" s="22"/>
      <c r="EQ1137" s="22"/>
      <c r="ER1137" s="22"/>
      <c r="ES1137" s="22"/>
      <c r="ET1137" s="22"/>
      <c r="EU1137" s="22"/>
      <c r="EV1137" s="22"/>
      <c r="EW1137" s="22"/>
      <c r="EX1137" s="22"/>
      <c r="EY1137" s="22"/>
      <c r="EZ1137" s="22"/>
      <c r="FA1137" s="22"/>
      <c r="FB1137" s="22"/>
      <c r="FC1137" s="22"/>
      <c r="FD1137" s="22"/>
      <c r="FE1137" s="22"/>
      <c r="FF1137" s="22"/>
      <c r="FG1137" s="126"/>
      <c r="FM1137" s="99"/>
    </row>
    <row r="1138" spans="2:169" s="12" customFormat="1">
      <c r="B1138" s="22"/>
      <c r="E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  <c r="AB1138" s="22"/>
      <c r="AC1138" s="22"/>
      <c r="AD1138" s="22"/>
      <c r="AE1138" s="22"/>
      <c r="AF1138" s="22"/>
      <c r="AG1138" s="22"/>
      <c r="AH1138" s="22"/>
      <c r="AI1138" s="22"/>
      <c r="AJ1138" s="22"/>
      <c r="AK1138" s="22"/>
      <c r="AL1138" s="22"/>
      <c r="AM1138" s="22"/>
      <c r="AN1138" s="22"/>
      <c r="AO1138" s="22"/>
      <c r="AP1138" s="22"/>
      <c r="AQ1138" s="22"/>
      <c r="AR1138" s="22"/>
      <c r="AS1138" s="22"/>
      <c r="AT1138" s="22"/>
      <c r="AU1138" s="22"/>
      <c r="AV1138" s="22"/>
      <c r="AW1138" s="22"/>
      <c r="AX1138" s="22"/>
      <c r="AY1138" s="22"/>
      <c r="AZ1138" s="22"/>
      <c r="BA1138" s="22"/>
      <c r="BB1138" s="22"/>
      <c r="BC1138" s="22"/>
      <c r="BD1138" s="22"/>
      <c r="BE1138" s="22"/>
      <c r="BF1138" s="22"/>
      <c r="BG1138" s="22"/>
      <c r="BH1138" s="22"/>
      <c r="BI1138" s="22"/>
      <c r="BJ1138" s="22"/>
      <c r="BK1138" s="22"/>
      <c r="BL1138" s="22"/>
      <c r="BM1138" s="22"/>
      <c r="BN1138" s="22"/>
      <c r="BO1138" s="22"/>
      <c r="BP1138" s="22"/>
      <c r="BQ1138" s="22"/>
      <c r="BR1138" s="22"/>
      <c r="BS1138" s="22"/>
      <c r="BT1138" s="22"/>
      <c r="BU1138" s="22"/>
      <c r="BV1138" s="22"/>
      <c r="BW1138" s="22"/>
      <c r="BX1138" s="22"/>
      <c r="BY1138" s="22"/>
      <c r="BZ1138" s="22"/>
      <c r="CA1138" s="22"/>
      <c r="CB1138" s="22"/>
      <c r="CC1138" s="22"/>
      <c r="CD1138" s="22"/>
      <c r="CE1138" s="22"/>
      <c r="CF1138" s="22"/>
      <c r="CG1138" s="22"/>
      <c r="CH1138" s="22"/>
      <c r="CI1138" s="22"/>
      <c r="CJ1138" s="22"/>
      <c r="CK1138" s="22"/>
      <c r="CL1138" s="22"/>
      <c r="CM1138" s="22"/>
      <c r="CN1138" s="22"/>
      <c r="CO1138" s="22"/>
      <c r="CP1138" s="22"/>
      <c r="CQ1138" s="22"/>
      <c r="CR1138" s="22"/>
      <c r="CS1138" s="22"/>
      <c r="CT1138" s="22"/>
      <c r="CU1138" s="22"/>
      <c r="CV1138" s="22"/>
      <c r="CW1138" s="22"/>
      <c r="CX1138" s="22"/>
      <c r="CY1138" s="22"/>
      <c r="CZ1138" s="22"/>
      <c r="DA1138" s="22"/>
      <c r="DB1138" s="22"/>
      <c r="DC1138" s="22"/>
      <c r="DD1138" s="22"/>
      <c r="DE1138" s="22"/>
      <c r="DF1138" s="22"/>
      <c r="DG1138" s="22"/>
      <c r="DH1138" s="22"/>
      <c r="DI1138" s="22"/>
      <c r="DJ1138" s="22"/>
      <c r="DK1138" s="22"/>
      <c r="DL1138" s="22"/>
      <c r="DM1138" s="22"/>
      <c r="DN1138" s="22"/>
      <c r="DO1138" s="22"/>
      <c r="DP1138" s="22"/>
      <c r="DQ1138" s="22"/>
      <c r="DR1138" s="22"/>
      <c r="DS1138" s="22"/>
      <c r="DT1138" s="22"/>
      <c r="DU1138" s="22"/>
      <c r="DV1138" s="22"/>
      <c r="DW1138" s="22"/>
      <c r="DX1138" s="22"/>
      <c r="DY1138" s="22"/>
      <c r="DZ1138" s="22"/>
      <c r="EA1138" s="22"/>
      <c r="EB1138" s="22"/>
      <c r="EC1138" s="22"/>
      <c r="ED1138" s="22"/>
      <c r="EE1138" s="22"/>
      <c r="EF1138" s="22"/>
      <c r="EG1138" s="22"/>
      <c r="EH1138" s="22"/>
      <c r="EI1138" s="22"/>
      <c r="EJ1138" s="22"/>
      <c r="EK1138" s="22"/>
      <c r="EL1138" s="22"/>
      <c r="EM1138" s="22"/>
      <c r="EN1138" s="22"/>
      <c r="EO1138" s="22"/>
      <c r="EP1138" s="22"/>
      <c r="EQ1138" s="22"/>
      <c r="ER1138" s="22"/>
      <c r="ES1138" s="22"/>
      <c r="ET1138" s="22"/>
      <c r="EU1138" s="22"/>
      <c r="EV1138" s="22"/>
      <c r="EW1138" s="22"/>
      <c r="EX1138" s="22"/>
      <c r="EY1138" s="22"/>
      <c r="EZ1138" s="22"/>
      <c r="FA1138" s="22"/>
      <c r="FB1138" s="22"/>
      <c r="FC1138" s="22"/>
      <c r="FD1138" s="22"/>
      <c r="FE1138" s="22"/>
      <c r="FF1138" s="22"/>
      <c r="FG1138" s="126"/>
      <c r="FM1138" s="99"/>
    </row>
    <row r="1139" spans="2:169" s="12" customFormat="1">
      <c r="B1139" s="22"/>
      <c r="E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  <c r="AB1139" s="22"/>
      <c r="AC1139" s="22"/>
      <c r="AD1139" s="22"/>
      <c r="AE1139" s="22"/>
      <c r="AF1139" s="22"/>
      <c r="AG1139" s="22"/>
      <c r="AH1139" s="22"/>
      <c r="AI1139" s="22"/>
      <c r="AJ1139" s="22"/>
      <c r="AK1139" s="22"/>
      <c r="AL1139" s="22"/>
      <c r="AM1139" s="22"/>
      <c r="AN1139" s="22"/>
      <c r="AO1139" s="22"/>
      <c r="AP1139" s="22"/>
      <c r="AQ1139" s="22"/>
      <c r="AR1139" s="22"/>
      <c r="AS1139" s="22"/>
      <c r="AT1139" s="22"/>
      <c r="AU1139" s="22"/>
      <c r="AV1139" s="22"/>
      <c r="AW1139" s="22"/>
      <c r="AX1139" s="22"/>
      <c r="AY1139" s="22"/>
      <c r="AZ1139" s="22"/>
      <c r="BA1139" s="22"/>
      <c r="BB1139" s="22"/>
      <c r="BC1139" s="22"/>
      <c r="BD1139" s="22"/>
      <c r="BE1139" s="22"/>
      <c r="BF1139" s="22"/>
      <c r="BG1139" s="22"/>
      <c r="BH1139" s="22"/>
      <c r="BI1139" s="22"/>
      <c r="BJ1139" s="22"/>
      <c r="BK1139" s="22"/>
      <c r="BL1139" s="22"/>
      <c r="BM1139" s="22"/>
      <c r="BN1139" s="22"/>
      <c r="BO1139" s="22"/>
      <c r="BP1139" s="22"/>
      <c r="BQ1139" s="22"/>
      <c r="BR1139" s="22"/>
      <c r="BS1139" s="22"/>
      <c r="BT1139" s="22"/>
      <c r="BU1139" s="22"/>
      <c r="BV1139" s="22"/>
      <c r="BW1139" s="22"/>
      <c r="BX1139" s="22"/>
      <c r="BY1139" s="22"/>
      <c r="BZ1139" s="22"/>
      <c r="CA1139" s="22"/>
      <c r="CB1139" s="22"/>
      <c r="CC1139" s="22"/>
      <c r="CD1139" s="22"/>
      <c r="CE1139" s="22"/>
      <c r="CF1139" s="22"/>
      <c r="CG1139" s="22"/>
      <c r="CH1139" s="22"/>
      <c r="CI1139" s="22"/>
      <c r="CJ1139" s="22"/>
      <c r="CK1139" s="22"/>
      <c r="CL1139" s="22"/>
      <c r="CM1139" s="22"/>
      <c r="CN1139" s="22"/>
      <c r="CO1139" s="22"/>
      <c r="CP1139" s="22"/>
      <c r="CQ1139" s="22"/>
      <c r="CR1139" s="22"/>
      <c r="CS1139" s="22"/>
      <c r="CT1139" s="22"/>
      <c r="CU1139" s="22"/>
      <c r="CV1139" s="22"/>
      <c r="CW1139" s="22"/>
      <c r="CX1139" s="22"/>
      <c r="CY1139" s="22"/>
      <c r="CZ1139" s="22"/>
      <c r="DA1139" s="22"/>
      <c r="DB1139" s="22"/>
      <c r="DC1139" s="22"/>
      <c r="DD1139" s="22"/>
      <c r="DE1139" s="22"/>
      <c r="DF1139" s="22"/>
      <c r="DG1139" s="22"/>
      <c r="DH1139" s="22"/>
      <c r="DI1139" s="22"/>
      <c r="DJ1139" s="22"/>
      <c r="DK1139" s="22"/>
      <c r="DL1139" s="22"/>
      <c r="DM1139" s="22"/>
      <c r="DN1139" s="22"/>
      <c r="DO1139" s="22"/>
      <c r="DP1139" s="22"/>
      <c r="DQ1139" s="22"/>
      <c r="DR1139" s="22"/>
      <c r="DS1139" s="22"/>
      <c r="DT1139" s="22"/>
      <c r="DU1139" s="22"/>
      <c r="DV1139" s="22"/>
      <c r="DW1139" s="22"/>
      <c r="DX1139" s="22"/>
      <c r="DY1139" s="22"/>
      <c r="DZ1139" s="22"/>
      <c r="EA1139" s="22"/>
      <c r="EB1139" s="22"/>
      <c r="EC1139" s="22"/>
      <c r="ED1139" s="22"/>
      <c r="EE1139" s="22"/>
      <c r="EF1139" s="22"/>
      <c r="EG1139" s="22"/>
      <c r="EH1139" s="22"/>
      <c r="EI1139" s="22"/>
      <c r="EJ1139" s="22"/>
      <c r="EK1139" s="22"/>
      <c r="EL1139" s="22"/>
      <c r="EM1139" s="22"/>
      <c r="EN1139" s="22"/>
      <c r="EO1139" s="22"/>
      <c r="EP1139" s="22"/>
      <c r="EQ1139" s="22"/>
      <c r="ER1139" s="22"/>
      <c r="ES1139" s="22"/>
      <c r="ET1139" s="22"/>
      <c r="EU1139" s="22"/>
      <c r="EV1139" s="22"/>
      <c r="EW1139" s="22"/>
      <c r="EX1139" s="22"/>
      <c r="EY1139" s="22"/>
      <c r="EZ1139" s="22"/>
      <c r="FA1139" s="22"/>
      <c r="FB1139" s="22"/>
      <c r="FC1139" s="22"/>
      <c r="FD1139" s="22"/>
      <c r="FE1139" s="22"/>
      <c r="FF1139" s="22"/>
      <c r="FG1139" s="126"/>
      <c r="FM1139" s="99"/>
    </row>
    <row r="1140" spans="2:169" s="12" customFormat="1">
      <c r="B1140" s="22"/>
      <c r="E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  <c r="AB1140" s="22"/>
      <c r="AC1140" s="22"/>
      <c r="AD1140" s="22"/>
      <c r="AE1140" s="22"/>
      <c r="AF1140" s="22"/>
      <c r="AG1140" s="22"/>
      <c r="AH1140" s="22"/>
      <c r="AI1140" s="22"/>
      <c r="AJ1140" s="22"/>
      <c r="AK1140" s="22"/>
      <c r="AL1140" s="22"/>
      <c r="AM1140" s="22"/>
      <c r="AN1140" s="22"/>
      <c r="AO1140" s="22"/>
      <c r="AP1140" s="22"/>
      <c r="AQ1140" s="22"/>
      <c r="AR1140" s="22"/>
      <c r="AS1140" s="22"/>
      <c r="AT1140" s="22"/>
      <c r="AU1140" s="22"/>
      <c r="AV1140" s="22"/>
      <c r="AW1140" s="22"/>
      <c r="AX1140" s="22"/>
      <c r="AY1140" s="22"/>
      <c r="AZ1140" s="22"/>
      <c r="BA1140" s="22"/>
      <c r="BB1140" s="22"/>
      <c r="BC1140" s="22"/>
      <c r="BD1140" s="22"/>
      <c r="BE1140" s="22"/>
      <c r="BF1140" s="22"/>
      <c r="BG1140" s="22"/>
      <c r="BH1140" s="22"/>
      <c r="BI1140" s="22"/>
      <c r="BJ1140" s="22"/>
      <c r="BK1140" s="22"/>
      <c r="BL1140" s="22"/>
      <c r="BM1140" s="22"/>
      <c r="BN1140" s="22"/>
      <c r="BO1140" s="22"/>
      <c r="BP1140" s="22"/>
      <c r="BQ1140" s="22"/>
      <c r="BR1140" s="22"/>
      <c r="BS1140" s="22"/>
      <c r="BT1140" s="22"/>
      <c r="BU1140" s="22"/>
      <c r="BV1140" s="22"/>
      <c r="BW1140" s="22"/>
      <c r="BX1140" s="22"/>
      <c r="BY1140" s="22"/>
      <c r="BZ1140" s="22"/>
      <c r="CA1140" s="22"/>
      <c r="CB1140" s="22"/>
      <c r="CC1140" s="22"/>
      <c r="CD1140" s="22"/>
      <c r="CE1140" s="22"/>
      <c r="CF1140" s="22"/>
      <c r="CG1140" s="22"/>
      <c r="CH1140" s="22"/>
      <c r="CI1140" s="22"/>
      <c r="CJ1140" s="22"/>
      <c r="CK1140" s="22"/>
      <c r="CL1140" s="22"/>
      <c r="CM1140" s="22"/>
      <c r="CN1140" s="22"/>
      <c r="CO1140" s="22"/>
      <c r="CP1140" s="22"/>
      <c r="CQ1140" s="22"/>
      <c r="CR1140" s="22"/>
      <c r="CS1140" s="22"/>
      <c r="CT1140" s="22"/>
      <c r="CU1140" s="22"/>
      <c r="CV1140" s="22"/>
      <c r="CW1140" s="22"/>
      <c r="CX1140" s="22"/>
      <c r="CY1140" s="22"/>
      <c r="CZ1140" s="22"/>
      <c r="DA1140" s="22"/>
      <c r="DB1140" s="22"/>
      <c r="DC1140" s="22"/>
      <c r="DD1140" s="22"/>
      <c r="DE1140" s="22"/>
      <c r="DF1140" s="22"/>
      <c r="DG1140" s="22"/>
      <c r="DH1140" s="22"/>
      <c r="DI1140" s="22"/>
      <c r="DJ1140" s="22"/>
      <c r="DK1140" s="22"/>
      <c r="DL1140" s="22"/>
      <c r="DM1140" s="22"/>
      <c r="DN1140" s="22"/>
      <c r="DO1140" s="22"/>
      <c r="DP1140" s="22"/>
      <c r="DQ1140" s="22"/>
      <c r="DR1140" s="22"/>
      <c r="DS1140" s="22"/>
      <c r="DT1140" s="22"/>
      <c r="DU1140" s="22"/>
      <c r="DV1140" s="22"/>
      <c r="DW1140" s="22"/>
      <c r="DX1140" s="22"/>
      <c r="DY1140" s="22"/>
      <c r="DZ1140" s="22"/>
      <c r="EA1140" s="22"/>
      <c r="EB1140" s="22"/>
      <c r="EC1140" s="22"/>
      <c r="ED1140" s="22"/>
      <c r="EE1140" s="22"/>
      <c r="EF1140" s="22"/>
      <c r="EG1140" s="22"/>
      <c r="EH1140" s="22"/>
      <c r="EI1140" s="22"/>
      <c r="EJ1140" s="22"/>
      <c r="EK1140" s="22"/>
      <c r="EL1140" s="22"/>
      <c r="EM1140" s="22"/>
      <c r="EN1140" s="22"/>
      <c r="EO1140" s="22"/>
      <c r="EP1140" s="22"/>
      <c r="EQ1140" s="22"/>
      <c r="ER1140" s="22"/>
      <c r="ES1140" s="22"/>
      <c r="ET1140" s="22"/>
      <c r="EU1140" s="22"/>
      <c r="EV1140" s="22"/>
      <c r="EW1140" s="22"/>
      <c r="EX1140" s="22"/>
      <c r="EY1140" s="22"/>
      <c r="EZ1140" s="22"/>
      <c r="FA1140" s="22"/>
      <c r="FB1140" s="22"/>
      <c r="FC1140" s="22"/>
      <c r="FD1140" s="22"/>
      <c r="FE1140" s="22"/>
      <c r="FF1140" s="22"/>
      <c r="FG1140" s="126"/>
      <c r="FM1140" s="99"/>
    </row>
    <row r="1141" spans="2:169" s="12" customFormat="1">
      <c r="B1141" s="22"/>
      <c r="E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  <c r="AB1141" s="22"/>
      <c r="AC1141" s="22"/>
      <c r="AD1141" s="22"/>
      <c r="AE1141" s="22"/>
      <c r="AF1141" s="22"/>
      <c r="AG1141" s="22"/>
      <c r="AH1141" s="22"/>
      <c r="AI1141" s="22"/>
      <c r="AJ1141" s="22"/>
      <c r="AK1141" s="22"/>
      <c r="AL1141" s="22"/>
      <c r="AM1141" s="22"/>
      <c r="AN1141" s="22"/>
      <c r="AO1141" s="22"/>
      <c r="AP1141" s="22"/>
      <c r="AQ1141" s="22"/>
      <c r="AR1141" s="22"/>
      <c r="AS1141" s="22"/>
      <c r="AT1141" s="22"/>
      <c r="AU1141" s="22"/>
      <c r="AV1141" s="22"/>
      <c r="AW1141" s="22"/>
      <c r="AX1141" s="22"/>
      <c r="AY1141" s="22"/>
      <c r="AZ1141" s="22"/>
      <c r="BA1141" s="22"/>
      <c r="BB1141" s="22"/>
      <c r="BC1141" s="22"/>
      <c r="BD1141" s="22"/>
      <c r="BE1141" s="22"/>
      <c r="BF1141" s="22"/>
      <c r="BG1141" s="22"/>
      <c r="BH1141" s="22"/>
      <c r="BI1141" s="22"/>
      <c r="BJ1141" s="22"/>
      <c r="BK1141" s="22"/>
      <c r="BL1141" s="22"/>
      <c r="BM1141" s="22"/>
      <c r="BN1141" s="22"/>
      <c r="BO1141" s="22"/>
      <c r="BP1141" s="22"/>
      <c r="BQ1141" s="22"/>
      <c r="BR1141" s="22"/>
      <c r="BS1141" s="22"/>
      <c r="BT1141" s="22"/>
      <c r="BU1141" s="22"/>
      <c r="BV1141" s="22"/>
      <c r="BW1141" s="22"/>
      <c r="BX1141" s="22"/>
      <c r="BY1141" s="22"/>
      <c r="BZ1141" s="22"/>
      <c r="CA1141" s="22"/>
      <c r="CB1141" s="22"/>
      <c r="CC1141" s="22"/>
      <c r="CD1141" s="22"/>
      <c r="CE1141" s="22"/>
      <c r="CF1141" s="22"/>
      <c r="CG1141" s="22"/>
      <c r="CH1141" s="22"/>
      <c r="CI1141" s="22"/>
      <c r="CJ1141" s="22"/>
      <c r="CK1141" s="22"/>
      <c r="CL1141" s="22"/>
      <c r="CM1141" s="22"/>
      <c r="CN1141" s="22"/>
      <c r="CO1141" s="22"/>
      <c r="CP1141" s="22"/>
      <c r="CQ1141" s="22"/>
      <c r="CR1141" s="22"/>
      <c r="CS1141" s="22"/>
      <c r="CT1141" s="22"/>
      <c r="CU1141" s="22"/>
      <c r="CV1141" s="22"/>
      <c r="CW1141" s="22"/>
      <c r="CX1141" s="22"/>
      <c r="CY1141" s="22"/>
      <c r="CZ1141" s="22"/>
      <c r="DA1141" s="22"/>
      <c r="DB1141" s="22"/>
      <c r="DC1141" s="22"/>
      <c r="DD1141" s="22"/>
      <c r="DE1141" s="22"/>
      <c r="DF1141" s="22"/>
      <c r="DG1141" s="22"/>
      <c r="DH1141" s="22"/>
      <c r="DI1141" s="22"/>
      <c r="DJ1141" s="22"/>
      <c r="DK1141" s="22"/>
      <c r="DL1141" s="22"/>
      <c r="DM1141" s="22"/>
      <c r="DN1141" s="22"/>
      <c r="DO1141" s="22"/>
      <c r="DP1141" s="22"/>
      <c r="DQ1141" s="22"/>
      <c r="DR1141" s="22"/>
      <c r="DS1141" s="22"/>
      <c r="DT1141" s="22"/>
      <c r="DU1141" s="22"/>
      <c r="DV1141" s="22"/>
      <c r="DW1141" s="22"/>
      <c r="DX1141" s="22"/>
      <c r="DY1141" s="22"/>
      <c r="DZ1141" s="22"/>
      <c r="EA1141" s="22"/>
      <c r="EB1141" s="22"/>
      <c r="EC1141" s="22"/>
      <c r="ED1141" s="22"/>
      <c r="EE1141" s="22"/>
      <c r="EF1141" s="22"/>
      <c r="EG1141" s="22"/>
      <c r="EH1141" s="22"/>
      <c r="EI1141" s="22"/>
      <c r="EJ1141" s="22"/>
      <c r="EK1141" s="22"/>
      <c r="EL1141" s="22"/>
      <c r="EM1141" s="22"/>
      <c r="EN1141" s="22"/>
      <c r="EO1141" s="22"/>
      <c r="EP1141" s="22"/>
      <c r="EQ1141" s="22"/>
      <c r="ER1141" s="22"/>
      <c r="ES1141" s="22"/>
      <c r="ET1141" s="22"/>
      <c r="EU1141" s="22"/>
      <c r="EV1141" s="22"/>
      <c r="EW1141" s="22"/>
      <c r="EX1141" s="22"/>
      <c r="EY1141" s="22"/>
      <c r="EZ1141" s="22"/>
      <c r="FA1141" s="22"/>
      <c r="FB1141" s="22"/>
      <c r="FC1141" s="22"/>
      <c r="FD1141" s="22"/>
      <c r="FE1141" s="22"/>
      <c r="FF1141" s="22"/>
      <c r="FG1141" s="126"/>
      <c r="FM1141" s="99"/>
    </row>
    <row r="1142" spans="2:169" s="12" customFormat="1">
      <c r="B1142" s="22"/>
      <c r="E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  <c r="AB1142" s="22"/>
      <c r="AC1142" s="22"/>
      <c r="AD1142" s="22"/>
      <c r="AE1142" s="22"/>
      <c r="AF1142" s="22"/>
      <c r="AG1142" s="22"/>
      <c r="AH1142" s="22"/>
      <c r="AI1142" s="22"/>
      <c r="AJ1142" s="22"/>
      <c r="AK1142" s="22"/>
      <c r="AL1142" s="22"/>
      <c r="AM1142" s="22"/>
      <c r="AN1142" s="22"/>
      <c r="AO1142" s="22"/>
      <c r="AP1142" s="22"/>
      <c r="AQ1142" s="22"/>
      <c r="AR1142" s="22"/>
      <c r="AS1142" s="22"/>
      <c r="AT1142" s="22"/>
      <c r="AU1142" s="22"/>
      <c r="AV1142" s="22"/>
      <c r="AW1142" s="22"/>
      <c r="AX1142" s="22"/>
      <c r="AY1142" s="22"/>
      <c r="AZ1142" s="22"/>
      <c r="BA1142" s="22"/>
      <c r="BB1142" s="22"/>
      <c r="BC1142" s="22"/>
      <c r="BD1142" s="22"/>
      <c r="BE1142" s="22"/>
      <c r="BF1142" s="22"/>
      <c r="BG1142" s="22"/>
      <c r="BH1142" s="22"/>
      <c r="BI1142" s="22"/>
      <c r="BJ1142" s="22"/>
      <c r="BK1142" s="22"/>
      <c r="BL1142" s="22"/>
      <c r="BM1142" s="22"/>
      <c r="BN1142" s="22"/>
      <c r="BO1142" s="22"/>
      <c r="BP1142" s="22"/>
      <c r="BQ1142" s="22"/>
      <c r="BR1142" s="22"/>
      <c r="BS1142" s="22"/>
      <c r="BT1142" s="22"/>
      <c r="BU1142" s="22"/>
      <c r="BV1142" s="22"/>
      <c r="BW1142" s="22"/>
      <c r="BX1142" s="22"/>
      <c r="BY1142" s="22"/>
      <c r="BZ1142" s="22"/>
      <c r="CA1142" s="22"/>
      <c r="CB1142" s="22"/>
      <c r="CC1142" s="22"/>
      <c r="CD1142" s="22"/>
      <c r="CE1142" s="22"/>
      <c r="CF1142" s="22"/>
      <c r="CG1142" s="22"/>
      <c r="CH1142" s="22"/>
      <c r="CI1142" s="22"/>
      <c r="CJ1142" s="22"/>
      <c r="CK1142" s="22"/>
      <c r="CL1142" s="22"/>
      <c r="CM1142" s="22"/>
      <c r="CN1142" s="22"/>
      <c r="CO1142" s="22"/>
      <c r="CP1142" s="22"/>
      <c r="CQ1142" s="22"/>
      <c r="CR1142" s="22"/>
      <c r="CS1142" s="22"/>
      <c r="CT1142" s="22"/>
      <c r="CU1142" s="22"/>
      <c r="CV1142" s="22"/>
      <c r="CW1142" s="22"/>
      <c r="CX1142" s="22"/>
      <c r="CY1142" s="22"/>
      <c r="CZ1142" s="22"/>
      <c r="DA1142" s="22"/>
      <c r="DB1142" s="22"/>
      <c r="DC1142" s="22"/>
      <c r="DD1142" s="22"/>
      <c r="DE1142" s="22"/>
      <c r="DF1142" s="22"/>
      <c r="DG1142" s="22"/>
      <c r="DH1142" s="22"/>
      <c r="DI1142" s="22"/>
      <c r="DJ1142" s="22"/>
      <c r="DK1142" s="22"/>
      <c r="DL1142" s="22"/>
      <c r="DM1142" s="22"/>
      <c r="DN1142" s="22"/>
      <c r="DO1142" s="22"/>
      <c r="DP1142" s="22"/>
      <c r="DQ1142" s="22"/>
      <c r="DR1142" s="22"/>
      <c r="DS1142" s="22"/>
      <c r="DT1142" s="22"/>
      <c r="DU1142" s="22"/>
      <c r="DV1142" s="22"/>
      <c r="DW1142" s="22"/>
      <c r="DX1142" s="22"/>
      <c r="DY1142" s="22"/>
      <c r="DZ1142" s="22"/>
      <c r="EA1142" s="22"/>
      <c r="EB1142" s="22"/>
      <c r="EC1142" s="22"/>
      <c r="ED1142" s="22"/>
      <c r="EE1142" s="22"/>
      <c r="EF1142" s="22"/>
      <c r="EG1142" s="22"/>
      <c r="EH1142" s="22"/>
      <c r="EI1142" s="22"/>
      <c r="EJ1142" s="22"/>
      <c r="EK1142" s="22"/>
      <c r="EL1142" s="22"/>
      <c r="EM1142" s="22"/>
      <c r="EN1142" s="22"/>
      <c r="EO1142" s="22"/>
      <c r="EP1142" s="22"/>
      <c r="EQ1142" s="22"/>
      <c r="ER1142" s="22"/>
      <c r="ES1142" s="22"/>
      <c r="ET1142" s="22"/>
      <c r="EU1142" s="22"/>
      <c r="EV1142" s="22"/>
      <c r="EW1142" s="22"/>
      <c r="EX1142" s="22"/>
      <c r="EY1142" s="22"/>
      <c r="EZ1142" s="22"/>
      <c r="FA1142" s="22"/>
      <c r="FB1142" s="22"/>
      <c r="FC1142" s="22"/>
      <c r="FD1142" s="22"/>
      <c r="FE1142" s="22"/>
      <c r="FF1142" s="22"/>
      <c r="FG1142" s="126"/>
      <c r="FM1142" s="99"/>
    </row>
    <row r="1143" spans="2:169" s="12" customFormat="1">
      <c r="B1143" s="22"/>
      <c r="E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  <c r="AB1143" s="22"/>
      <c r="AC1143" s="22"/>
      <c r="AD1143" s="22"/>
      <c r="AE1143" s="22"/>
      <c r="AF1143" s="22"/>
      <c r="AG1143" s="22"/>
      <c r="AH1143" s="22"/>
      <c r="AI1143" s="22"/>
      <c r="AJ1143" s="22"/>
      <c r="AK1143" s="22"/>
      <c r="AL1143" s="22"/>
      <c r="AM1143" s="22"/>
      <c r="AN1143" s="22"/>
      <c r="AO1143" s="22"/>
      <c r="AP1143" s="22"/>
      <c r="AQ1143" s="22"/>
      <c r="AR1143" s="22"/>
      <c r="AS1143" s="22"/>
      <c r="AT1143" s="22"/>
      <c r="AU1143" s="22"/>
      <c r="AV1143" s="22"/>
      <c r="AW1143" s="22"/>
      <c r="AX1143" s="22"/>
      <c r="AY1143" s="22"/>
      <c r="AZ1143" s="22"/>
      <c r="BA1143" s="22"/>
      <c r="BB1143" s="22"/>
      <c r="BC1143" s="22"/>
      <c r="BD1143" s="22"/>
      <c r="BE1143" s="22"/>
      <c r="BF1143" s="22"/>
      <c r="BG1143" s="22"/>
      <c r="BH1143" s="22"/>
      <c r="BI1143" s="22"/>
      <c r="BJ1143" s="22"/>
      <c r="BK1143" s="22"/>
      <c r="BL1143" s="22"/>
      <c r="BM1143" s="22"/>
      <c r="BN1143" s="22"/>
      <c r="BO1143" s="22"/>
      <c r="BP1143" s="22"/>
      <c r="BQ1143" s="22"/>
      <c r="BR1143" s="22"/>
      <c r="BS1143" s="22"/>
      <c r="BT1143" s="22"/>
      <c r="BU1143" s="22"/>
      <c r="BV1143" s="22"/>
      <c r="BW1143" s="22"/>
      <c r="BX1143" s="22"/>
      <c r="BY1143" s="22"/>
      <c r="BZ1143" s="22"/>
      <c r="CA1143" s="22"/>
      <c r="CB1143" s="22"/>
      <c r="CC1143" s="22"/>
      <c r="CD1143" s="22"/>
      <c r="CE1143" s="22"/>
      <c r="CF1143" s="22"/>
      <c r="CG1143" s="22"/>
      <c r="CH1143" s="22"/>
      <c r="CI1143" s="22"/>
      <c r="CJ1143" s="22"/>
      <c r="CK1143" s="22"/>
      <c r="CL1143" s="22"/>
      <c r="CM1143" s="22"/>
      <c r="CN1143" s="22"/>
      <c r="CO1143" s="22"/>
      <c r="CP1143" s="22"/>
      <c r="CQ1143" s="22"/>
      <c r="CR1143" s="22"/>
      <c r="CS1143" s="22"/>
      <c r="CT1143" s="22"/>
      <c r="CU1143" s="22"/>
      <c r="CV1143" s="22"/>
      <c r="CW1143" s="22"/>
      <c r="CX1143" s="22"/>
      <c r="CY1143" s="22"/>
      <c r="CZ1143" s="22"/>
      <c r="DA1143" s="22"/>
      <c r="DB1143" s="22"/>
      <c r="DC1143" s="22"/>
      <c r="DD1143" s="22"/>
      <c r="DE1143" s="22"/>
      <c r="DF1143" s="22"/>
      <c r="DG1143" s="22"/>
      <c r="DH1143" s="22"/>
      <c r="DI1143" s="22"/>
      <c r="DJ1143" s="22"/>
      <c r="DK1143" s="22"/>
      <c r="DL1143" s="22"/>
      <c r="DM1143" s="22"/>
      <c r="DN1143" s="22"/>
      <c r="DO1143" s="22"/>
      <c r="DP1143" s="22"/>
      <c r="DQ1143" s="22"/>
      <c r="DR1143" s="22"/>
      <c r="DS1143" s="22"/>
      <c r="DT1143" s="22"/>
      <c r="DU1143" s="22"/>
      <c r="DV1143" s="22"/>
      <c r="DW1143" s="22"/>
      <c r="DX1143" s="22"/>
      <c r="DY1143" s="22"/>
      <c r="DZ1143" s="22"/>
      <c r="EA1143" s="22"/>
      <c r="EB1143" s="22"/>
      <c r="EC1143" s="22"/>
      <c r="ED1143" s="22"/>
      <c r="EE1143" s="22"/>
      <c r="EF1143" s="22"/>
      <c r="EG1143" s="22"/>
      <c r="EH1143" s="22"/>
      <c r="EI1143" s="22"/>
      <c r="EJ1143" s="22"/>
      <c r="EK1143" s="22"/>
      <c r="EL1143" s="22"/>
      <c r="EM1143" s="22"/>
      <c r="EN1143" s="22"/>
      <c r="EO1143" s="22"/>
      <c r="EP1143" s="22"/>
      <c r="EQ1143" s="22"/>
      <c r="ER1143" s="22"/>
      <c r="ES1143" s="22"/>
      <c r="ET1143" s="22"/>
      <c r="EU1143" s="22"/>
      <c r="EV1143" s="22"/>
      <c r="EW1143" s="22"/>
      <c r="EX1143" s="22"/>
      <c r="EY1143" s="22"/>
      <c r="EZ1143" s="22"/>
      <c r="FA1143" s="22"/>
      <c r="FB1143" s="22"/>
      <c r="FC1143" s="22"/>
      <c r="FD1143" s="22"/>
      <c r="FE1143" s="22"/>
      <c r="FF1143" s="22"/>
      <c r="FG1143" s="126"/>
      <c r="FM1143" s="99"/>
    </row>
    <row r="1144" spans="2:169" s="12" customFormat="1">
      <c r="B1144" s="22"/>
      <c r="E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22"/>
      <c r="AC1144" s="22"/>
      <c r="AD1144" s="22"/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22"/>
      <c r="AO1144" s="22"/>
      <c r="AP1144" s="22"/>
      <c r="AQ1144" s="22"/>
      <c r="AR1144" s="22"/>
      <c r="AS1144" s="22"/>
      <c r="AT1144" s="22"/>
      <c r="AU1144" s="22"/>
      <c r="AV1144" s="22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  <c r="BJ1144" s="22"/>
      <c r="BK1144" s="22"/>
      <c r="BL1144" s="22"/>
      <c r="BM1144" s="22"/>
      <c r="BN1144" s="22"/>
      <c r="BO1144" s="22"/>
      <c r="BP1144" s="22"/>
      <c r="BQ1144" s="22"/>
      <c r="BR1144" s="22"/>
      <c r="BS1144" s="22"/>
      <c r="BT1144" s="22"/>
      <c r="BU1144" s="22"/>
      <c r="BV1144" s="22"/>
      <c r="BW1144" s="22"/>
      <c r="BX1144" s="22"/>
      <c r="BY1144" s="22"/>
      <c r="BZ1144" s="22"/>
      <c r="CA1144" s="22"/>
      <c r="CB1144" s="22"/>
      <c r="CC1144" s="22"/>
      <c r="CD1144" s="22"/>
      <c r="CE1144" s="22"/>
      <c r="CF1144" s="22"/>
      <c r="CG1144" s="22"/>
      <c r="CH1144" s="22"/>
      <c r="CI1144" s="22"/>
      <c r="CJ1144" s="22"/>
      <c r="CK1144" s="22"/>
      <c r="CL1144" s="22"/>
      <c r="CM1144" s="22"/>
      <c r="CN1144" s="22"/>
      <c r="CO1144" s="22"/>
      <c r="CP1144" s="22"/>
      <c r="CQ1144" s="22"/>
      <c r="CR1144" s="22"/>
      <c r="CS1144" s="22"/>
      <c r="CT1144" s="22"/>
      <c r="CU1144" s="22"/>
      <c r="CV1144" s="22"/>
      <c r="CW1144" s="22"/>
      <c r="CX1144" s="22"/>
      <c r="CY1144" s="22"/>
      <c r="CZ1144" s="22"/>
      <c r="DA1144" s="22"/>
      <c r="DB1144" s="22"/>
      <c r="DC1144" s="22"/>
      <c r="DD1144" s="22"/>
      <c r="DE1144" s="22"/>
      <c r="DF1144" s="22"/>
      <c r="DG1144" s="22"/>
      <c r="DH1144" s="22"/>
      <c r="DI1144" s="22"/>
      <c r="DJ1144" s="22"/>
      <c r="DK1144" s="22"/>
      <c r="DL1144" s="22"/>
      <c r="DM1144" s="22"/>
      <c r="DN1144" s="22"/>
      <c r="DO1144" s="22"/>
      <c r="DP1144" s="22"/>
      <c r="DQ1144" s="22"/>
      <c r="DR1144" s="22"/>
      <c r="DS1144" s="22"/>
      <c r="DT1144" s="22"/>
      <c r="DU1144" s="22"/>
      <c r="DV1144" s="22"/>
      <c r="DW1144" s="22"/>
      <c r="DX1144" s="22"/>
      <c r="DY1144" s="22"/>
      <c r="DZ1144" s="22"/>
      <c r="EA1144" s="22"/>
      <c r="EB1144" s="22"/>
      <c r="EC1144" s="22"/>
      <c r="ED1144" s="22"/>
      <c r="EE1144" s="22"/>
      <c r="EF1144" s="22"/>
      <c r="EG1144" s="22"/>
      <c r="EH1144" s="22"/>
      <c r="EI1144" s="22"/>
      <c r="EJ1144" s="22"/>
      <c r="EK1144" s="22"/>
      <c r="EL1144" s="22"/>
      <c r="EM1144" s="22"/>
      <c r="EN1144" s="22"/>
      <c r="EO1144" s="22"/>
      <c r="EP1144" s="22"/>
      <c r="EQ1144" s="22"/>
      <c r="ER1144" s="22"/>
      <c r="ES1144" s="22"/>
      <c r="ET1144" s="22"/>
      <c r="EU1144" s="22"/>
      <c r="EV1144" s="22"/>
      <c r="EW1144" s="22"/>
      <c r="EX1144" s="22"/>
      <c r="EY1144" s="22"/>
      <c r="EZ1144" s="22"/>
      <c r="FA1144" s="22"/>
      <c r="FB1144" s="22"/>
      <c r="FC1144" s="22"/>
      <c r="FD1144" s="22"/>
      <c r="FE1144" s="22"/>
      <c r="FF1144" s="22"/>
      <c r="FG1144" s="126"/>
      <c r="FM1144" s="99"/>
    </row>
    <row r="1145" spans="2:169" s="12" customFormat="1">
      <c r="B1145" s="22"/>
      <c r="E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  <c r="AB1145" s="22"/>
      <c r="AC1145" s="22"/>
      <c r="AD1145" s="22"/>
      <c r="AE1145" s="22"/>
      <c r="AF1145" s="22"/>
      <c r="AG1145" s="22"/>
      <c r="AH1145" s="22"/>
      <c r="AI1145" s="22"/>
      <c r="AJ1145" s="22"/>
      <c r="AK1145" s="22"/>
      <c r="AL1145" s="22"/>
      <c r="AM1145" s="22"/>
      <c r="AN1145" s="22"/>
      <c r="AO1145" s="22"/>
      <c r="AP1145" s="22"/>
      <c r="AQ1145" s="22"/>
      <c r="AR1145" s="22"/>
      <c r="AS1145" s="22"/>
      <c r="AT1145" s="22"/>
      <c r="AU1145" s="22"/>
      <c r="AV1145" s="22"/>
      <c r="AW1145" s="22"/>
      <c r="AX1145" s="22"/>
      <c r="AY1145" s="22"/>
      <c r="AZ1145" s="22"/>
      <c r="BA1145" s="22"/>
      <c r="BB1145" s="22"/>
      <c r="BC1145" s="22"/>
      <c r="BD1145" s="22"/>
      <c r="BE1145" s="22"/>
      <c r="BF1145" s="22"/>
      <c r="BG1145" s="22"/>
      <c r="BH1145" s="22"/>
      <c r="BI1145" s="22"/>
      <c r="BJ1145" s="22"/>
      <c r="BK1145" s="22"/>
      <c r="BL1145" s="22"/>
      <c r="BM1145" s="22"/>
      <c r="BN1145" s="22"/>
      <c r="BO1145" s="22"/>
      <c r="BP1145" s="22"/>
      <c r="BQ1145" s="22"/>
      <c r="BR1145" s="22"/>
      <c r="BS1145" s="22"/>
      <c r="BT1145" s="22"/>
      <c r="BU1145" s="22"/>
      <c r="BV1145" s="22"/>
      <c r="BW1145" s="22"/>
      <c r="BX1145" s="22"/>
      <c r="BY1145" s="22"/>
      <c r="BZ1145" s="22"/>
      <c r="CA1145" s="22"/>
      <c r="CB1145" s="22"/>
      <c r="CC1145" s="22"/>
      <c r="CD1145" s="22"/>
      <c r="CE1145" s="22"/>
      <c r="CF1145" s="22"/>
      <c r="CG1145" s="22"/>
      <c r="CH1145" s="22"/>
      <c r="CI1145" s="22"/>
      <c r="CJ1145" s="22"/>
      <c r="CK1145" s="22"/>
      <c r="CL1145" s="22"/>
      <c r="CM1145" s="22"/>
      <c r="CN1145" s="22"/>
      <c r="CO1145" s="22"/>
      <c r="CP1145" s="22"/>
      <c r="CQ1145" s="22"/>
      <c r="CR1145" s="22"/>
      <c r="CS1145" s="22"/>
      <c r="CT1145" s="22"/>
      <c r="CU1145" s="22"/>
      <c r="CV1145" s="22"/>
      <c r="CW1145" s="22"/>
      <c r="CX1145" s="22"/>
      <c r="CY1145" s="22"/>
      <c r="CZ1145" s="22"/>
      <c r="DA1145" s="22"/>
      <c r="DB1145" s="22"/>
      <c r="DC1145" s="22"/>
      <c r="DD1145" s="22"/>
      <c r="DE1145" s="22"/>
      <c r="DF1145" s="22"/>
      <c r="DG1145" s="22"/>
      <c r="DH1145" s="22"/>
      <c r="DI1145" s="22"/>
      <c r="DJ1145" s="22"/>
      <c r="DK1145" s="22"/>
      <c r="DL1145" s="22"/>
      <c r="DM1145" s="22"/>
      <c r="DN1145" s="22"/>
      <c r="DO1145" s="22"/>
      <c r="DP1145" s="22"/>
      <c r="DQ1145" s="22"/>
      <c r="DR1145" s="22"/>
      <c r="DS1145" s="22"/>
      <c r="DT1145" s="22"/>
      <c r="DU1145" s="22"/>
      <c r="DV1145" s="22"/>
      <c r="DW1145" s="22"/>
      <c r="DX1145" s="22"/>
      <c r="DY1145" s="22"/>
      <c r="DZ1145" s="22"/>
      <c r="EA1145" s="22"/>
      <c r="EB1145" s="22"/>
      <c r="EC1145" s="22"/>
      <c r="ED1145" s="22"/>
      <c r="EE1145" s="22"/>
      <c r="EF1145" s="22"/>
      <c r="EG1145" s="22"/>
      <c r="EH1145" s="22"/>
      <c r="EI1145" s="22"/>
      <c r="EJ1145" s="22"/>
      <c r="EK1145" s="22"/>
      <c r="EL1145" s="22"/>
      <c r="EM1145" s="22"/>
      <c r="EN1145" s="22"/>
      <c r="EO1145" s="22"/>
      <c r="EP1145" s="22"/>
      <c r="EQ1145" s="22"/>
      <c r="ER1145" s="22"/>
      <c r="ES1145" s="22"/>
      <c r="ET1145" s="22"/>
      <c r="EU1145" s="22"/>
      <c r="EV1145" s="22"/>
      <c r="EW1145" s="22"/>
      <c r="EX1145" s="22"/>
      <c r="EY1145" s="22"/>
      <c r="EZ1145" s="22"/>
      <c r="FA1145" s="22"/>
      <c r="FB1145" s="22"/>
      <c r="FC1145" s="22"/>
      <c r="FD1145" s="22"/>
      <c r="FE1145" s="22"/>
      <c r="FF1145" s="22"/>
      <c r="FG1145" s="126"/>
      <c r="FM1145" s="99"/>
    </row>
    <row r="1146" spans="2:169" s="12" customFormat="1">
      <c r="B1146" s="22"/>
      <c r="E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  <c r="AB1146" s="22"/>
      <c r="AC1146" s="22"/>
      <c r="AD1146" s="22"/>
      <c r="AE1146" s="22"/>
      <c r="AF1146" s="22"/>
      <c r="AG1146" s="22"/>
      <c r="AH1146" s="22"/>
      <c r="AI1146" s="22"/>
      <c r="AJ1146" s="22"/>
      <c r="AK1146" s="22"/>
      <c r="AL1146" s="22"/>
      <c r="AM1146" s="22"/>
      <c r="AN1146" s="22"/>
      <c r="AO1146" s="22"/>
      <c r="AP1146" s="22"/>
      <c r="AQ1146" s="22"/>
      <c r="AR1146" s="22"/>
      <c r="AS1146" s="22"/>
      <c r="AT1146" s="22"/>
      <c r="AU1146" s="22"/>
      <c r="AV1146" s="22"/>
      <c r="AW1146" s="22"/>
      <c r="AX1146" s="22"/>
      <c r="AY1146" s="22"/>
      <c r="AZ1146" s="22"/>
      <c r="BA1146" s="22"/>
      <c r="BB1146" s="22"/>
      <c r="BC1146" s="22"/>
      <c r="BD1146" s="22"/>
      <c r="BE1146" s="22"/>
      <c r="BF1146" s="22"/>
      <c r="BG1146" s="22"/>
      <c r="BH1146" s="22"/>
      <c r="BI1146" s="22"/>
      <c r="BJ1146" s="22"/>
      <c r="BK1146" s="22"/>
      <c r="BL1146" s="22"/>
      <c r="BM1146" s="22"/>
      <c r="BN1146" s="22"/>
      <c r="BO1146" s="22"/>
      <c r="BP1146" s="22"/>
      <c r="BQ1146" s="22"/>
      <c r="BR1146" s="22"/>
      <c r="BS1146" s="22"/>
      <c r="BT1146" s="22"/>
      <c r="BU1146" s="22"/>
      <c r="BV1146" s="22"/>
      <c r="BW1146" s="22"/>
      <c r="BX1146" s="22"/>
      <c r="BY1146" s="22"/>
      <c r="BZ1146" s="22"/>
      <c r="CA1146" s="22"/>
      <c r="CB1146" s="22"/>
      <c r="CC1146" s="22"/>
      <c r="CD1146" s="22"/>
      <c r="CE1146" s="22"/>
      <c r="CF1146" s="22"/>
      <c r="CG1146" s="22"/>
      <c r="CH1146" s="22"/>
      <c r="CI1146" s="22"/>
      <c r="CJ1146" s="22"/>
      <c r="CK1146" s="22"/>
      <c r="CL1146" s="22"/>
      <c r="CM1146" s="22"/>
      <c r="CN1146" s="22"/>
      <c r="CO1146" s="22"/>
      <c r="CP1146" s="22"/>
      <c r="CQ1146" s="22"/>
      <c r="CR1146" s="22"/>
      <c r="CS1146" s="22"/>
      <c r="CT1146" s="22"/>
      <c r="CU1146" s="22"/>
      <c r="CV1146" s="22"/>
      <c r="CW1146" s="22"/>
      <c r="CX1146" s="22"/>
      <c r="CY1146" s="22"/>
      <c r="CZ1146" s="22"/>
      <c r="DA1146" s="22"/>
      <c r="DB1146" s="22"/>
      <c r="DC1146" s="22"/>
      <c r="DD1146" s="22"/>
      <c r="DE1146" s="22"/>
      <c r="DF1146" s="22"/>
      <c r="DG1146" s="22"/>
      <c r="DH1146" s="22"/>
      <c r="DI1146" s="22"/>
      <c r="DJ1146" s="22"/>
      <c r="DK1146" s="22"/>
      <c r="DL1146" s="22"/>
      <c r="DM1146" s="22"/>
      <c r="DN1146" s="22"/>
      <c r="DO1146" s="22"/>
      <c r="DP1146" s="22"/>
      <c r="DQ1146" s="22"/>
      <c r="DR1146" s="22"/>
      <c r="DS1146" s="22"/>
      <c r="DT1146" s="22"/>
      <c r="DU1146" s="22"/>
      <c r="DV1146" s="22"/>
      <c r="DW1146" s="22"/>
      <c r="DX1146" s="22"/>
      <c r="DY1146" s="22"/>
      <c r="DZ1146" s="22"/>
      <c r="EA1146" s="22"/>
      <c r="EB1146" s="22"/>
      <c r="EC1146" s="22"/>
      <c r="ED1146" s="22"/>
      <c r="EE1146" s="22"/>
      <c r="EF1146" s="22"/>
      <c r="EG1146" s="22"/>
      <c r="EH1146" s="22"/>
      <c r="EI1146" s="22"/>
      <c r="EJ1146" s="22"/>
      <c r="EK1146" s="22"/>
      <c r="EL1146" s="22"/>
      <c r="EM1146" s="22"/>
      <c r="EN1146" s="22"/>
      <c r="EO1146" s="22"/>
      <c r="EP1146" s="22"/>
      <c r="EQ1146" s="22"/>
      <c r="ER1146" s="22"/>
      <c r="ES1146" s="22"/>
      <c r="ET1146" s="22"/>
      <c r="EU1146" s="22"/>
      <c r="EV1146" s="22"/>
      <c r="EW1146" s="22"/>
      <c r="EX1146" s="22"/>
      <c r="EY1146" s="22"/>
      <c r="EZ1146" s="22"/>
      <c r="FA1146" s="22"/>
      <c r="FB1146" s="22"/>
      <c r="FC1146" s="22"/>
      <c r="FD1146" s="22"/>
      <c r="FE1146" s="22"/>
      <c r="FF1146" s="22"/>
      <c r="FG1146" s="126"/>
      <c r="FM1146" s="99"/>
    </row>
    <row r="1147" spans="2:169" s="12" customFormat="1">
      <c r="B1147" s="22"/>
      <c r="E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  <c r="AB1147" s="22"/>
      <c r="AC1147" s="22"/>
      <c r="AD1147" s="22"/>
      <c r="AE1147" s="22"/>
      <c r="AF1147" s="22"/>
      <c r="AG1147" s="22"/>
      <c r="AH1147" s="22"/>
      <c r="AI1147" s="22"/>
      <c r="AJ1147" s="22"/>
      <c r="AK1147" s="22"/>
      <c r="AL1147" s="22"/>
      <c r="AM1147" s="22"/>
      <c r="AN1147" s="22"/>
      <c r="AO1147" s="22"/>
      <c r="AP1147" s="22"/>
      <c r="AQ1147" s="22"/>
      <c r="AR1147" s="22"/>
      <c r="AS1147" s="22"/>
      <c r="AT1147" s="22"/>
      <c r="AU1147" s="22"/>
      <c r="AV1147" s="22"/>
      <c r="AW1147" s="22"/>
      <c r="AX1147" s="22"/>
      <c r="AY1147" s="22"/>
      <c r="AZ1147" s="22"/>
      <c r="BA1147" s="22"/>
      <c r="BB1147" s="22"/>
      <c r="BC1147" s="22"/>
      <c r="BD1147" s="22"/>
      <c r="BE1147" s="22"/>
      <c r="BF1147" s="22"/>
      <c r="BG1147" s="22"/>
      <c r="BH1147" s="22"/>
      <c r="BI1147" s="22"/>
      <c r="BJ1147" s="22"/>
      <c r="BK1147" s="22"/>
      <c r="BL1147" s="22"/>
      <c r="BM1147" s="22"/>
      <c r="BN1147" s="22"/>
      <c r="BO1147" s="22"/>
      <c r="BP1147" s="22"/>
      <c r="BQ1147" s="22"/>
      <c r="BR1147" s="22"/>
      <c r="BS1147" s="22"/>
      <c r="BT1147" s="22"/>
      <c r="BU1147" s="22"/>
      <c r="BV1147" s="22"/>
      <c r="BW1147" s="22"/>
      <c r="BX1147" s="22"/>
      <c r="BY1147" s="22"/>
      <c r="BZ1147" s="22"/>
      <c r="CA1147" s="22"/>
      <c r="CB1147" s="22"/>
      <c r="CC1147" s="22"/>
      <c r="CD1147" s="22"/>
      <c r="CE1147" s="22"/>
      <c r="CF1147" s="22"/>
      <c r="CG1147" s="22"/>
      <c r="CH1147" s="22"/>
      <c r="CI1147" s="22"/>
      <c r="CJ1147" s="22"/>
      <c r="CK1147" s="22"/>
      <c r="CL1147" s="22"/>
      <c r="CM1147" s="22"/>
      <c r="CN1147" s="22"/>
      <c r="CO1147" s="22"/>
      <c r="CP1147" s="22"/>
      <c r="CQ1147" s="22"/>
      <c r="CR1147" s="22"/>
      <c r="CS1147" s="22"/>
      <c r="CT1147" s="22"/>
      <c r="CU1147" s="22"/>
      <c r="CV1147" s="22"/>
      <c r="CW1147" s="22"/>
      <c r="CX1147" s="22"/>
      <c r="CY1147" s="22"/>
      <c r="CZ1147" s="22"/>
      <c r="DA1147" s="22"/>
      <c r="DB1147" s="22"/>
      <c r="DC1147" s="22"/>
      <c r="DD1147" s="22"/>
      <c r="DE1147" s="22"/>
      <c r="DF1147" s="22"/>
      <c r="DG1147" s="22"/>
      <c r="DH1147" s="22"/>
      <c r="DI1147" s="22"/>
      <c r="DJ1147" s="22"/>
      <c r="DK1147" s="22"/>
      <c r="DL1147" s="22"/>
      <c r="DM1147" s="22"/>
      <c r="DN1147" s="22"/>
      <c r="DO1147" s="22"/>
      <c r="DP1147" s="22"/>
      <c r="DQ1147" s="22"/>
      <c r="DR1147" s="22"/>
      <c r="DS1147" s="22"/>
      <c r="DT1147" s="22"/>
      <c r="DU1147" s="22"/>
      <c r="DV1147" s="22"/>
      <c r="DW1147" s="22"/>
      <c r="DX1147" s="22"/>
      <c r="DY1147" s="22"/>
      <c r="DZ1147" s="22"/>
      <c r="EA1147" s="22"/>
      <c r="EB1147" s="22"/>
      <c r="EC1147" s="22"/>
      <c r="ED1147" s="22"/>
      <c r="EE1147" s="22"/>
      <c r="EF1147" s="22"/>
      <c r="EG1147" s="22"/>
      <c r="EH1147" s="22"/>
      <c r="EI1147" s="22"/>
      <c r="EJ1147" s="22"/>
      <c r="EK1147" s="22"/>
      <c r="EL1147" s="22"/>
      <c r="EM1147" s="22"/>
      <c r="EN1147" s="22"/>
      <c r="EO1147" s="22"/>
      <c r="EP1147" s="22"/>
      <c r="EQ1147" s="22"/>
      <c r="ER1147" s="22"/>
      <c r="ES1147" s="22"/>
      <c r="ET1147" s="22"/>
      <c r="EU1147" s="22"/>
      <c r="EV1147" s="22"/>
      <c r="EW1147" s="22"/>
      <c r="EX1147" s="22"/>
      <c r="EY1147" s="22"/>
      <c r="EZ1147" s="22"/>
      <c r="FA1147" s="22"/>
      <c r="FB1147" s="22"/>
      <c r="FC1147" s="22"/>
      <c r="FD1147" s="22"/>
      <c r="FE1147" s="22"/>
      <c r="FF1147" s="22"/>
      <c r="FG1147" s="126"/>
      <c r="FM1147" s="99"/>
    </row>
    <row r="1148" spans="2:169" s="12" customFormat="1">
      <c r="B1148" s="22"/>
      <c r="E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  <c r="AB1148" s="22"/>
      <c r="AC1148" s="22"/>
      <c r="AD1148" s="22"/>
      <c r="AE1148" s="22"/>
      <c r="AF1148" s="22"/>
      <c r="AG1148" s="22"/>
      <c r="AH1148" s="22"/>
      <c r="AI1148" s="22"/>
      <c r="AJ1148" s="22"/>
      <c r="AK1148" s="22"/>
      <c r="AL1148" s="22"/>
      <c r="AM1148" s="22"/>
      <c r="AN1148" s="22"/>
      <c r="AO1148" s="22"/>
      <c r="AP1148" s="22"/>
      <c r="AQ1148" s="22"/>
      <c r="AR1148" s="22"/>
      <c r="AS1148" s="22"/>
      <c r="AT1148" s="22"/>
      <c r="AU1148" s="22"/>
      <c r="AV1148" s="22"/>
      <c r="AW1148" s="22"/>
      <c r="AX1148" s="22"/>
      <c r="AY1148" s="22"/>
      <c r="AZ1148" s="22"/>
      <c r="BA1148" s="22"/>
      <c r="BB1148" s="22"/>
      <c r="BC1148" s="22"/>
      <c r="BD1148" s="22"/>
      <c r="BE1148" s="22"/>
      <c r="BF1148" s="22"/>
      <c r="BG1148" s="22"/>
      <c r="BH1148" s="22"/>
      <c r="BI1148" s="22"/>
      <c r="BJ1148" s="22"/>
      <c r="BK1148" s="22"/>
      <c r="BL1148" s="22"/>
      <c r="BM1148" s="22"/>
      <c r="BN1148" s="22"/>
      <c r="BO1148" s="22"/>
      <c r="BP1148" s="22"/>
      <c r="BQ1148" s="22"/>
      <c r="BR1148" s="22"/>
      <c r="BS1148" s="22"/>
      <c r="BT1148" s="22"/>
      <c r="BU1148" s="22"/>
      <c r="BV1148" s="22"/>
      <c r="BW1148" s="22"/>
      <c r="BX1148" s="22"/>
      <c r="BY1148" s="22"/>
      <c r="BZ1148" s="22"/>
      <c r="CA1148" s="22"/>
      <c r="CB1148" s="22"/>
      <c r="CC1148" s="22"/>
      <c r="CD1148" s="22"/>
      <c r="CE1148" s="22"/>
      <c r="CF1148" s="22"/>
      <c r="CG1148" s="22"/>
      <c r="CH1148" s="22"/>
      <c r="CI1148" s="22"/>
      <c r="CJ1148" s="22"/>
      <c r="CK1148" s="22"/>
      <c r="CL1148" s="22"/>
      <c r="CM1148" s="22"/>
      <c r="CN1148" s="22"/>
      <c r="CO1148" s="22"/>
      <c r="CP1148" s="22"/>
      <c r="CQ1148" s="22"/>
      <c r="CR1148" s="22"/>
      <c r="CS1148" s="22"/>
      <c r="CT1148" s="22"/>
      <c r="CU1148" s="22"/>
      <c r="CV1148" s="22"/>
      <c r="CW1148" s="22"/>
      <c r="CX1148" s="22"/>
      <c r="CY1148" s="22"/>
      <c r="CZ1148" s="22"/>
      <c r="DA1148" s="22"/>
      <c r="DB1148" s="22"/>
      <c r="DC1148" s="22"/>
      <c r="DD1148" s="22"/>
      <c r="DE1148" s="22"/>
      <c r="DF1148" s="22"/>
      <c r="DG1148" s="22"/>
      <c r="DH1148" s="22"/>
      <c r="DI1148" s="22"/>
      <c r="DJ1148" s="22"/>
      <c r="DK1148" s="22"/>
      <c r="DL1148" s="22"/>
      <c r="DM1148" s="22"/>
      <c r="DN1148" s="22"/>
      <c r="DO1148" s="22"/>
      <c r="DP1148" s="22"/>
      <c r="DQ1148" s="22"/>
      <c r="DR1148" s="22"/>
      <c r="DS1148" s="22"/>
      <c r="DT1148" s="22"/>
      <c r="DU1148" s="22"/>
      <c r="DV1148" s="22"/>
      <c r="DW1148" s="22"/>
      <c r="DX1148" s="22"/>
      <c r="DY1148" s="22"/>
      <c r="DZ1148" s="22"/>
      <c r="EA1148" s="22"/>
      <c r="EB1148" s="22"/>
      <c r="EC1148" s="22"/>
      <c r="ED1148" s="22"/>
      <c r="EE1148" s="22"/>
      <c r="EF1148" s="22"/>
      <c r="EG1148" s="22"/>
      <c r="EH1148" s="22"/>
      <c r="EI1148" s="22"/>
      <c r="EJ1148" s="22"/>
      <c r="EK1148" s="22"/>
      <c r="EL1148" s="22"/>
      <c r="EM1148" s="22"/>
      <c r="EN1148" s="22"/>
      <c r="EO1148" s="22"/>
      <c r="EP1148" s="22"/>
      <c r="EQ1148" s="22"/>
      <c r="ER1148" s="22"/>
      <c r="ES1148" s="22"/>
      <c r="ET1148" s="22"/>
      <c r="EU1148" s="22"/>
      <c r="EV1148" s="22"/>
      <c r="EW1148" s="22"/>
      <c r="EX1148" s="22"/>
      <c r="EY1148" s="22"/>
      <c r="EZ1148" s="22"/>
      <c r="FA1148" s="22"/>
      <c r="FB1148" s="22"/>
      <c r="FC1148" s="22"/>
      <c r="FD1148" s="22"/>
      <c r="FE1148" s="22"/>
      <c r="FF1148" s="22"/>
      <c r="FG1148" s="126"/>
      <c r="FM1148" s="99"/>
    </row>
    <row r="1149" spans="2:169" s="12" customFormat="1">
      <c r="B1149" s="22"/>
      <c r="E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  <c r="AB1149" s="22"/>
      <c r="AC1149" s="22"/>
      <c r="AD1149" s="22"/>
      <c r="AE1149" s="22"/>
      <c r="AF1149" s="22"/>
      <c r="AG1149" s="22"/>
      <c r="AH1149" s="22"/>
      <c r="AI1149" s="22"/>
      <c r="AJ1149" s="22"/>
      <c r="AK1149" s="22"/>
      <c r="AL1149" s="22"/>
      <c r="AM1149" s="22"/>
      <c r="AN1149" s="22"/>
      <c r="AO1149" s="22"/>
      <c r="AP1149" s="22"/>
      <c r="AQ1149" s="22"/>
      <c r="AR1149" s="22"/>
      <c r="AS1149" s="22"/>
      <c r="AT1149" s="22"/>
      <c r="AU1149" s="22"/>
      <c r="AV1149" s="22"/>
      <c r="AW1149" s="22"/>
      <c r="AX1149" s="22"/>
      <c r="AY1149" s="22"/>
      <c r="AZ1149" s="22"/>
      <c r="BA1149" s="22"/>
      <c r="BB1149" s="22"/>
      <c r="BC1149" s="22"/>
      <c r="BD1149" s="22"/>
      <c r="BE1149" s="22"/>
      <c r="BF1149" s="22"/>
      <c r="BG1149" s="22"/>
      <c r="BH1149" s="22"/>
      <c r="BI1149" s="22"/>
      <c r="BJ1149" s="22"/>
      <c r="BK1149" s="22"/>
      <c r="BL1149" s="22"/>
      <c r="BM1149" s="22"/>
      <c r="BN1149" s="22"/>
      <c r="BO1149" s="22"/>
      <c r="BP1149" s="22"/>
      <c r="BQ1149" s="22"/>
      <c r="BR1149" s="22"/>
      <c r="BS1149" s="22"/>
      <c r="BT1149" s="22"/>
      <c r="BU1149" s="22"/>
      <c r="BV1149" s="22"/>
      <c r="BW1149" s="22"/>
      <c r="BX1149" s="22"/>
      <c r="BY1149" s="22"/>
      <c r="BZ1149" s="22"/>
      <c r="CA1149" s="22"/>
      <c r="CB1149" s="22"/>
      <c r="CC1149" s="22"/>
      <c r="CD1149" s="22"/>
      <c r="CE1149" s="22"/>
      <c r="CF1149" s="22"/>
      <c r="CG1149" s="22"/>
      <c r="CH1149" s="22"/>
      <c r="CI1149" s="22"/>
      <c r="CJ1149" s="22"/>
      <c r="CK1149" s="22"/>
      <c r="CL1149" s="22"/>
      <c r="CM1149" s="22"/>
      <c r="CN1149" s="22"/>
      <c r="CO1149" s="22"/>
      <c r="CP1149" s="22"/>
      <c r="CQ1149" s="22"/>
      <c r="CR1149" s="22"/>
      <c r="CS1149" s="22"/>
      <c r="CT1149" s="22"/>
      <c r="CU1149" s="22"/>
      <c r="CV1149" s="22"/>
      <c r="CW1149" s="22"/>
      <c r="CX1149" s="22"/>
      <c r="CY1149" s="22"/>
      <c r="CZ1149" s="22"/>
      <c r="DA1149" s="22"/>
      <c r="DB1149" s="22"/>
      <c r="DC1149" s="22"/>
      <c r="DD1149" s="22"/>
      <c r="DE1149" s="22"/>
      <c r="DF1149" s="22"/>
      <c r="DG1149" s="22"/>
      <c r="DH1149" s="22"/>
      <c r="DI1149" s="22"/>
      <c r="DJ1149" s="22"/>
      <c r="DK1149" s="22"/>
      <c r="DL1149" s="22"/>
      <c r="DM1149" s="22"/>
      <c r="DN1149" s="22"/>
      <c r="DO1149" s="22"/>
      <c r="DP1149" s="22"/>
      <c r="DQ1149" s="22"/>
      <c r="DR1149" s="22"/>
      <c r="DS1149" s="22"/>
      <c r="DT1149" s="22"/>
      <c r="DU1149" s="22"/>
      <c r="DV1149" s="22"/>
      <c r="DW1149" s="22"/>
      <c r="DX1149" s="22"/>
      <c r="DY1149" s="22"/>
      <c r="DZ1149" s="22"/>
      <c r="EA1149" s="22"/>
      <c r="EB1149" s="22"/>
      <c r="EC1149" s="22"/>
      <c r="ED1149" s="22"/>
      <c r="EE1149" s="22"/>
      <c r="EF1149" s="22"/>
      <c r="EG1149" s="22"/>
      <c r="EH1149" s="22"/>
      <c r="EI1149" s="22"/>
      <c r="EJ1149" s="22"/>
      <c r="EK1149" s="22"/>
      <c r="EL1149" s="22"/>
      <c r="EM1149" s="22"/>
      <c r="EN1149" s="22"/>
      <c r="EO1149" s="22"/>
      <c r="EP1149" s="22"/>
      <c r="EQ1149" s="22"/>
      <c r="ER1149" s="22"/>
      <c r="ES1149" s="22"/>
      <c r="ET1149" s="22"/>
      <c r="EU1149" s="22"/>
      <c r="EV1149" s="22"/>
      <c r="EW1149" s="22"/>
      <c r="EX1149" s="22"/>
      <c r="EY1149" s="22"/>
      <c r="EZ1149" s="22"/>
      <c r="FA1149" s="22"/>
      <c r="FB1149" s="22"/>
      <c r="FC1149" s="22"/>
      <c r="FD1149" s="22"/>
      <c r="FE1149" s="22"/>
      <c r="FF1149" s="22"/>
      <c r="FG1149" s="126"/>
      <c r="FM1149" s="99"/>
    </row>
    <row r="1150" spans="2:169" s="12" customFormat="1">
      <c r="B1150" s="22"/>
      <c r="E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  <c r="AB1150" s="22"/>
      <c r="AC1150" s="22"/>
      <c r="AD1150" s="22"/>
      <c r="AE1150" s="22"/>
      <c r="AF1150" s="22"/>
      <c r="AG1150" s="22"/>
      <c r="AH1150" s="22"/>
      <c r="AI1150" s="22"/>
      <c r="AJ1150" s="22"/>
      <c r="AK1150" s="22"/>
      <c r="AL1150" s="22"/>
      <c r="AM1150" s="22"/>
      <c r="AN1150" s="22"/>
      <c r="AO1150" s="22"/>
      <c r="AP1150" s="22"/>
      <c r="AQ1150" s="22"/>
      <c r="AR1150" s="22"/>
      <c r="AS1150" s="22"/>
      <c r="AT1150" s="22"/>
      <c r="AU1150" s="22"/>
      <c r="AV1150" s="22"/>
      <c r="AW1150" s="22"/>
      <c r="AX1150" s="22"/>
      <c r="AY1150" s="22"/>
      <c r="AZ1150" s="22"/>
      <c r="BA1150" s="22"/>
      <c r="BB1150" s="22"/>
      <c r="BC1150" s="22"/>
      <c r="BD1150" s="22"/>
      <c r="BE1150" s="22"/>
      <c r="BF1150" s="22"/>
      <c r="BG1150" s="22"/>
      <c r="BH1150" s="22"/>
      <c r="BI1150" s="22"/>
      <c r="BJ1150" s="22"/>
      <c r="BK1150" s="22"/>
      <c r="BL1150" s="22"/>
      <c r="BM1150" s="22"/>
      <c r="BN1150" s="22"/>
      <c r="BO1150" s="22"/>
      <c r="BP1150" s="22"/>
      <c r="BQ1150" s="22"/>
      <c r="BR1150" s="22"/>
      <c r="BS1150" s="22"/>
      <c r="BT1150" s="22"/>
      <c r="BU1150" s="22"/>
      <c r="BV1150" s="22"/>
      <c r="BW1150" s="22"/>
      <c r="BX1150" s="22"/>
      <c r="BY1150" s="22"/>
      <c r="BZ1150" s="22"/>
      <c r="CA1150" s="22"/>
      <c r="CB1150" s="22"/>
      <c r="CC1150" s="22"/>
      <c r="CD1150" s="22"/>
      <c r="CE1150" s="22"/>
      <c r="CF1150" s="22"/>
      <c r="CG1150" s="22"/>
      <c r="CH1150" s="22"/>
      <c r="CI1150" s="22"/>
      <c r="CJ1150" s="22"/>
      <c r="CK1150" s="22"/>
      <c r="CL1150" s="22"/>
      <c r="CM1150" s="22"/>
      <c r="CN1150" s="22"/>
      <c r="CO1150" s="22"/>
      <c r="CP1150" s="22"/>
      <c r="CQ1150" s="22"/>
      <c r="CR1150" s="22"/>
      <c r="CS1150" s="22"/>
      <c r="CT1150" s="22"/>
      <c r="CU1150" s="22"/>
      <c r="CV1150" s="22"/>
      <c r="CW1150" s="22"/>
      <c r="CX1150" s="22"/>
      <c r="CY1150" s="22"/>
      <c r="CZ1150" s="22"/>
      <c r="DA1150" s="22"/>
      <c r="DB1150" s="22"/>
      <c r="DC1150" s="22"/>
      <c r="DD1150" s="22"/>
      <c r="DE1150" s="22"/>
      <c r="DF1150" s="22"/>
      <c r="DG1150" s="22"/>
      <c r="DH1150" s="22"/>
      <c r="DI1150" s="22"/>
      <c r="DJ1150" s="22"/>
      <c r="DK1150" s="22"/>
      <c r="DL1150" s="22"/>
      <c r="DM1150" s="22"/>
      <c r="DN1150" s="22"/>
      <c r="DO1150" s="22"/>
      <c r="DP1150" s="22"/>
      <c r="DQ1150" s="22"/>
      <c r="DR1150" s="22"/>
      <c r="DS1150" s="22"/>
      <c r="DT1150" s="22"/>
      <c r="DU1150" s="22"/>
      <c r="DV1150" s="22"/>
      <c r="DW1150" s="22"/>
      <c r="DX1150" s="22"/>
      <c r="DY1150" s="22"/>
      <c r="DZ1150" s="22"/>
      <c r="EA1150" s="22"/>
      <c r="EB1150" s="22"/>
      <c r="EC1150" s="22"/>
      <c r="ED1150" s="22"/>
      <c r="EE1150" s="22"/>
      <c r="EF1150" s="22"/>
      <c r="EG1150" s="22"/>
      <c r="EH1150" s="22"/>
      <c r="EI1150" s="22"/>
      <c r="EJ1150" s="22"/>
      <c r="EK1150" s="22"/>
      <c r="EL1150" s="22"/>
      <c r="EM1150" s="22"/>
      <c r="EN1150" s="22"/>
      <c r="EO1150" s="22"/>
      <c r="EP1150" s="22"/>
      <c r="EQ1150" s="22"/>
      <c r="ER1150" s="22"/>
      <c r="ES1150" s="22"/>
      <c r="ET1150" s="22"/>
      <c r="EU1150" s="22"/>
      <c r="EV1150" s="22"/>
      <c r="EW1150" s="22"/>
      <c r="EX1150" s="22"/>
      <c r="EY1150" s="22"/>
      <c r="EZ1150" s="22"/>
      <c r="FA1150" s="22"/>
      <c r="FB1150" s="22"/>
      <c r="FC1150" s="22"/>
      <c r="FD1150" s="22"/>
      <c r="FE1150" s="22"/>
      <c r="FF1150" s="22"/>
      <c r="FG1150" s="126"/>
      <c r="FM1150" s="99"/>
    </row>
    <row r="1151" spans="2:169" s="12" customFormat="1">
      <c r="B1151" s="22"/>
      <c r="E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  <c r="AB1151" s="22"/>
      <c r="AC1151" s="22"/>
      <c r="AD1151" s="22"/>
      <c r="AE1151" s="22"/>
      <c r="AF1151" s="22"/>
      <c r="AG1151" s="22"/>
      <c r="AH1151" s="22"/>
      <c r="AI1151" s="22"/>
      <c r="AJ1151" s="22"/>
      <c r="AK1151" s="22"/>
      <c r="AL1151" s="22"/>
      <c r="AM1151" s="22"/>
      <c r="AN1151" s="22"/>
      <c r="AO1151" s="22"/>
      <c r="AP1151" s="22"/>
      <c r="AQ1151" s="22"/>
      <c r="AR1151" s="22"/>
      <c r="AS1151" s="22"/>
      <c r="AT1151" s="22"/>
      <c r="AU1151" s="22"/>
      <c r="AV1151" s="22"/>
      <c r="AW1151" s="22"/>
      <c r="AX1151" s="22"/>
      <c r="AY1151" s="22"/>
      <c r="AZ1151" s="22"/>
      <c r="BA1151" s="22"/>
      <c r="BB1151" s="22"/>
      <c r="BC1151" s="22"/>
      <c r="BD1151" s="22"/>
      <c r="BE1151" s="22"/>
      <c r="BF1151" s="22"/>
      <c r="BG1151" s="22"/>
      <c r="BH1151" s="22"/>
      <c r="BI1151" s="22"/>
      <c r="BJ1151" s="22"/>
      <c r="BK1151" s="22"/>
      <c r="BL1151" s="22"/>
      <c r="BM1151" s="22"/>
      <c r="BN1151" s="22"/>
      <c r="BO1151" s="22"/>
      <c r="BP1151" s="22"/>
      <c r="BQ1151" s="22"/>
      <c r="BR1151" s="22"/>
      <c r="BS1151" s="22"/>
      <c r="BT1151" s="22"/>
      <c r="BU1151" s="22"/>
      <c r="BV1151" s="22"/>
      <c r="BW1151" s="22"/>
      <c r="BX1151" s="22"/>
      <c r="BY1151" s="22"/>
      <c r="BZ1151" s="22"/>
      <c r="CA1151" s="22"/>
      <c r="CB1151" s="22"/>
      <c r="CC1151" s="22"/>
      <c r="CD1151" s="22"/>
      <c r="CE1151" s="22"/>
      <c r="CF1151" s="22"/>
      <c r="CG1151" s="22"/>
      <c r="CH1151" s="22"/>
      <c r="CI1151" s="22"/>
      <c r="CJ1151" s="22"/>
      <c r="CK1151" s="22"/>
      <c r="CL1151" s="22"/>
      <c r="CM1151" s="22"/>
      <c r="CN1151" s="22"/>
      <c r="CO1151" s="22"/>
      <c r="CP1151" s="22"/>
      <c r="CQ1151" s="22"/>
      <c r="CR1151" s="22"/>
      <c r="CS1151" s="22"/>
      <c r="CT1151" s="22"/>
      <c r="CU1151" s="22"/>
      <c r="CV1151" s="22"/>
      <c r="CW1151" s="22"/>
      <c r="CX1151" s="22"/>
      <c r="CY1151" s="22"/>
      <c r="CZ1151" s="22"/>
      <c r="DA1151" s="22"/>
      <c r="DB1151" s="22"/>
      <c r="DC1151" s="22"/>
      <c r="DD1151" s="22"/>
      <c r="DE1151" s="22"/>
      <c r="DF1151" s="22"/>
      <c r="DG1151" s="22"/>
      <c r="DH1151" s="22"/>
      <c r="DI1151" s="22"/>
      <c r="DJ1151" s="22"/>
      <c r="DK1151" s="22"/>
      <c r="DL1151" s="22"/>
      <c r="DM1151" s="22"/>
      <c r="DN1151" s="22"/>
      <c r="DO1151" s="22"/>
      <c r="DP1151" s="22"/>
      <c r="DQ1151" s="22"/>
      <c r="DR1151" s="22"/>
      <c r="DS1151" s="22"/>
      <c r="DT1151" s="22"/>
      <c r="DU1151" s="22"/>
      <c r="DV1151" s="22"/>
      <c r="DW1151" s="22"/>
      <c r="DX1151" s="22"/>
      <c r="DY1151" s="22"/>
      <c r="DZ1151" s="22"/>
      <c r="EA1151" s="22"/>
      <c r="EB1151" s="22"/>
      <c r="EC1151" s="22"/>
      <c r="ED1151" s="22"/>
      <c r="EE1151" s="22"/>
      <c r="EF1151" s="22"/>
      <c r="EG1151" s="22"/>
      <c r="EH1151" s="22"/>
      <c r="EI1151" s="22"/>
      <c r="EJ1151" s="22"/>
      <c r="EK1151" s="22"/>
      <c r="EL1151" s="22"/>
      <c r="EM1151" s="22"/>
      <c r="EN1151" s="22"/>
      <c r="EO1151" s="22"/>
      <c r="EP1151" s="22"/>
      <c r="EQ1151" s="22"/>
      <c r="ER1151" s="22"/>
      <c r="ES1151" s="22"/>
      <c r="ET1151" s="22"/>
      <c r="EU1151" s="22"/>
      <c r="EV1151" s="22"/>
      <c r="EW1151" s="22"/>
      <c r="EX1151" s="22"/>
      <c r="EY1151" s="22"/>
      <c r="EZ1151" s="22"/>
      <c r="FA1151" s="22"/>
      <c r="FB1151" s="22"/>
      <c r="FC1151" s="22"/>
      <c r="FD1151" s="22"/>
      <c r="FE1151" s="22"/>
      <c r="FF1151" s="22"/>
      <c r="FG1151" s="126"/>
      <c r="FM1151" s="99"/>
    </row>
    <row r="1152" spans="2:169" s="12" customFormat="1">
      <c r="B1152" s="22"/>
      <c r="E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  <c r="AB1152" s="22"/>
      <c r="AC1152" s="22"/>
      <c r="AD1152" s="22"/>
      <c r="AE1152" s="22"/>
      <c r="AF1152" s="22"/>
      <c r="AG1152" s="22"/>
      <c r="AH1152" s="22"/>
      <c r="AI1152" s="22"/>
      <c r="AJ1152" s="22"/>
      <c r="AK1152" s="22"/>
      <c r="AL1152" s="22"/>
      <c r="AM1152" s="22"/>
      <c r="AN1152" s="22"/>
      <c r="AO1152" s="22"/>
      <c r="AP1152" s="22"/>
      <c r="AQ1152" s="22"/>
      <c r="AR1152" s="22"/>
      <c r="AS1152" s="22"/>
      <c r="AT1152" s="22"/>
      <c r="AU1152" s="22"/>
      <c r="AV1152" s="22"/>
      <c r="AW1152" s="22"/>
      <c r="AX1152" s="22"/>
      <c r="AY1152" s="22"/>
      <c r="AZ1152" s="22"/>
      <c r="BA1152" s="22"/>
      <c r="BB1152" s="22"/>
      <c r="BC1152" s="22"/>
      <c r="BD1152" s="22"/>
      <c r="BE1152" s="22"/>
      <c r="BF1152" s="22"/>
      <c r="BG1152" s="22"/>
      <c r="BH1152" s="22"/>
      <c r="BI1152" s="22"/>
      <c r="BJ1152" s="22"/>
      <c r="BK1152" s="22"/>
      <c r="BL1152" s="22"/>
      <c r="BM1152" s="22"/>
      <c r="BN1152" s="22"/>
      <c r="BO1152" s="22"/>
      <c r="BP1152" s="22"/>
      <c r="BQ1152" s="22"/>
      <c r="BR1152" s="22"/>
      <c r="BS1152" s="22"/>
      <c r="BT1152" s="22"/>
      <c r="BU1152" s="22"/>
      <c r="BV1152" s="22"/>
      <c r="BW1152" s="22"/>
      <c r="BX1152" s="22"/>
      <c r="BY1152" s="22"/>
      <c r="BZ1152" s="22"/>
      <c r="CA1152" s="22"/>
      <c r="CB1152" s="22"/>
      <c r="CC1152" s="22"/>
      <c r="CD1152" s="22"/>
      <c r="CE1152" s="22"/>
      <c r="CF1152" s="22"/>
      <c r="CG1152" s="22"/>
      <c r="CH1152" s="22"/>
      <c r="CI1152" s="22"/>
      <c r="CJ1152" s="22"/>
      <c r="CK1152" s="22"/>
      <c r="CL1152" s="22"/>
      <c r="CM1152" s="22"/>
      <c r="CN1152" s="22"/>
      <c r="CO1152" s="22"/>
      <c r="CP1152" s="22"/>
      <c r="CQ1152" s="22"/>
      <c r="CR1152" s="22"/>
      <c r="CS1152" s="22"/>
      <c r="CT1152" s="22"/>
      <c r="CU1152" s="22"/>
      <c r="CV1152" s="22"/>
      <c r="CW1152" s="22"/>
      <c r="CX1152" s="22"/>
      <c r="CY1152" s="22"/>
      <c r="CZ1152" s="22"/>
      <c r="DA1152" s="22"/>
      <c r="DB1152" s="22"/>
      <c r="DC1152" s="22"/>
      <c r="DD1152" s="22"/>
      <c r="DE1152" s="22"/>
      <c r="DF1152" s="22"/>
      <c r="DG1152" s="22"/>
      <c r="DH1152" s="22"/>
      <c r="DI1152" s="22"/>
      <c r="DJ1152" s="22"/>
      <c r="DK1152" s="22"/>
      <c r="DL1152" s="22"/>
      <c r="DM1152" s="22"/>
      <c r="DN1152" s="22"/>
      <c r="DO1152" s="22"/>
      <c r="DP1152" s="22"/>
      <c r="DQ1152" s="22"/>
      <c r="DR1152" s="22"/>
      <c r="DS1152" s="22"/>
      <c r="DT1152" s="22"/>
      <c r="DU1152" s="22"/>
      <c r="DV1152" s="22"/>
      <c r="DW1152" s="22"/>
      <c r="DX1152" s="22"/>
      <c r="DY1152" s="22"/>
      <c r="DZ1152" s="22"/>
      <c r="EA1152" s="22"/>
      <c r="EB1152" s="22"/>
      <c r="EC1152" s="22"/>
      <c r="ED1152" s="22"/>
      <c r="EE1152" s="22"/>
      <c r="EF1152" s="22"/>
      <c r="EG1152" s="22"/>
      <c r="EH1152" s="22"/>
      <c r="EI1152" s="22"/>
      <c r="EJ1152" s="22"/>
      <c r="EK1152" s="22"/>
      <c r="EL1152" s="22"/>
      <c r="EM1152" s="22"/>
      <c r="EN1152" s="22"/>
      <c r="EO1152" s="22"/>
      <c r="EP1152" s="22"/>
      <c r="EQ1152" s="22"/>
      <c r="ER1152" s="22"/>
      <c r="ES1152" s="22"/>
      <c r="ET1152" s="22"/>
      <c r="EU1152" s="22"/>
      <c r="EV1152" s="22"/>
      <c r="EW1152" s="22"/>
      <c r="EX1152" s="22"/>
      <c r="EY1152" s="22"/>
      <c r="EZ1152" s="22"/>
      <c r="FA1152" s="22"/>
      <c r="FB1152" s="22"/>
      <c r="FC1152" s="22"/>
      <c r="FD1152" s="22"/>
      <c r="FE1152" s="22"/>
      <c r="FF1152" s="22"/>
      <c r="FG1152" s="126"/>
      <c r="FM1152" s="99"/>
    </row>
    <row r="1153" spans="2:169" s="12" customFormat="1">
      <c r="B1153" s="22"/>
      <c r="E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  <c r="AB1153" s="22"/>
      <c r="AC1153" s="22"/>
      <c r="AD1153" s="22"/>
      <c r="AE1153" s="22"/>
      <c r="AF1153" s="22"/>
      <c r="AG1153" s="22"/>
      <c r="AH1153" s="22"/>
      <c r="AI1153" s="22"/>
      <c r="AJ1153" s="22"/>
      <c r="AK1153" s="22"/>
      <c r="AL1153" s="22"/>
      <c r="AM1153" s="22"/>
      <c r="AN1153" s="22"/>
      <c r="AO1153" s="22"/>
      <c r="AP1153" s="22"/>
      <c r="AQ1153" s="22"/>
      <c r="AR1153" s="22"/>
      <c r="AS1153" s="22"/>
      <c r="AT1153" s="22"/>
      <c r="AU1153" s="22"/>
      <c r="AV1153" s="22"/>
      <c r="AW1153" s="22"/>
      <c r="AX1153" s="22"/>
      <c r="AY1153" s="22"/>
      <c r="AZ1153" s="22"/>
      <c r="BA1153" s="22"/>
      <c r="BB1153" s="22"/>
      <c r="BC1153" s="22"/>
      <c r="BD1153" s="22"/>
      <c r="BE1153" s="22"/>
      <c r="BF1153" s="22"/>
      <c r="BG1153" s="22"/>
      <c r="BH1153" s="22"/>
      <c r="BI1153" s="22"/>
      <c r="BJ1153" s="22"/>
      <c r="BK1153" s="22"/>
      <c r="BL1153" s="22"/>
      <c r="BM1153" s="22"/>
      <c r="BN1153" s="22"/>
      <c r="BO1153" s="22"/>
      <c r="BP1153" s="22"/>
      <c r="BQ1153" s="22"/>
      <c r="BR1153" s="22"/>
      <c r="BS1153" s="22"/>
      <c r="BT1153" s="22"/>
      <c r="BU1153" s="22"/>
      <c r="BV1153" s="22"/>
      <c r="BW1153" s="22"/>
      <c r="BX1153" s="22"/>
      <c r="BY1153" s="22"/>
      <c r="BZ1153" s="22"/>
      <c r="CA1153" s="22"/>
      <c r="CB1153" s="22"/>
      <c r="CC1153" s="22"/>
      <c r="CD1153" s="22"/>
      <c r="CE1153" s="22"/>
      <c r="CF1153" s="22"/>
      <c r="CG1153" s="22"/>
      <c r="CH1153" s="22"/>
      <c r="CI1153" s="22"/>
      <c r="CJ1153" s="22"/>
      <c r="CK1153" s="22"/>
      <c r="CL1153" s="22"/>
      <c r="CM1153" s="22"/>
      <c r="CN1153" s="22"/>
      <c r="CO1153" s="22"/>
      <c r="CP1153" s="22"/>
      <c r="CQ1153" s="22"/>
      <c r="CR1153" s="22"/>
      <c r="CS1153" s="22"/>
      <c r="CT1153" s="22"/>
      <c r="CU1153" s="22"/>
      <c r="CV1153" s="22"/>
      <c r="CW1153" s="22"/>
      <c r="CX1153" s="22"/>
      <c r="CY1153" s="22"/>
      <c r="CZ1153" s="22"/>
      <c r="DA1153" s="22"/>
      <c r="DB1153" s="22"/>
      <c r="DC1153" s="22"/>
      <c r="DD1153" s="22"/>
      <c r="DE1153" s="22"/>
      <c r="DF1153" s="22"/>
      <c r="DG1153" s="22"/>
      <c r="DH1153" s="22"/>
      <c r="DI1153" s="22"/>
      <c r="DJ1153" s="22"/>
      <c r="DK1153" s="22"/>
      <c r="DL1153" s="22"/>
      <c r="DM1153" s="22"/>
      <c r="DN1153" s="22"/>
      <c r="DO1153" s="22"/>
      <c r="DP1153" s="22"/>
      <c r="DQ1153" s="22"/>
      <c r="DR1153" s="22"/>
      <c r="DS1153" s="22"/>
      <c r="DT1153" s="22"/>
      <c r="DU1153" s="22"/>
      <c r="DV1153" s="22"/>
      <c r="DW1153" s="22"/>
      <c r="DX1153" s="22"/>
      <c r="DY1153" s="22"/>
      <c r="DZ1153" s="22"/>
      <c r="EA1153" s="22"/>
      <c r="EB1153" s="22"/>
      <c r="EC1153" s="22"/>
      <c r="ED1153" s="22"/>
      <c r="EE1153" s="22"/>
      <c r="EF1153" s="22"/>
      <c r="EG1153" s="22"/>
      <c r="EH1153" s="22"/>
      <c r="EI1153" s="22"/>
      <c r="EJ1153" s="22"/>
      <c r="EK1153" s="22"/>
      <c r="EL1153" s="22"/>
      <c r="EM1153" s="22"/>
      <c r="EN1153" s="22"/>
      <c r="EO1153" s="22"/>
      <c r="EP1153" s="22"/>
      <c r="EQ1153" s="22"/>
      <c r="ER1153" s="22"/>
      <c r="ES1153" s="22"/>
      <c r="ET1153" s="22"/>
      <c r="EU1153" s="22"/>
      <c r="EV1153" s="22"/>
      <c r="EW1153" s="22"/>
      <c r="EX1153" s="22"/>
      <c r="EY1153" s="22"/>
      <c r="EZ1153" s="22"/>
      <c r="FA1153" s="22"/>
      <c r="FB1153" s="22"/>
      <c r="FC1153" s="22"/>
      <c r="FD1153" s="22"/>
      <c r="FE1153" s="22"/>
      <c r="FF1153" s="22"/>
      <c r="FG1153" s="126"/>
      <c r="FM1153" s="99"/>
    </row>
    <row r="1154" spans="2:169" s="12" customFormat="1">
      <c r="B1154" s="22"/>
      <c r="E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  <c r="AB1154" s="22"/>
      <c r="AC1154" s="22"/>
      <c r="AD1154" s="22"/>
      <c r="AE1154" s="22"/>
      <c r="AF1154" s="22"/>
      <c r="AG1154" s="22"/>
      <c r="AH1154" s="22"/>
      <c r="AI1154" s="22"/>
      <c r="AJ1154" s="22"/>
      <c r="AK1154" s="22"/>
      <c r="AL1154" s="22"/>
      <c r="AM1154" s="22"/>
      <c r="AN1154" s="22"/>
      <c r="AO1154" s="22"/>
      <c r="AP1154" s="22"/>
      <c r="AQ1154" s="22"/>
      <c r="AR1154" s="22"/>
      <c r="AS1154" s="22"/>
      <c r="AT1154" s="22"/>
      <c r="AU1154" s="22"/>
      <c r="AV1154" s="22"/>
      <c r="AW1154" s="22"/>
      <c r="AX1154" s="22"/>
      <c r="AY1154" s="22"/>
      <c r="AZ1154" s="22"/>
      <c r="BA1154" s="22"/>
      <c r="BB1154" s="22"/>
      <c r="BC1154" s="22"/>
      <c r="BD1154" s="22"/>
      <c r="BE1154" s="22"/>
      <c r="BF1154" s="22"/>
      <c r="BG1154" s="22"/>
      <c r="BH1154" s="22"/>
      <c r="BI1154" s="22"/>
      <c r="BJ1154" s="22"/>
      <c r="BK1154" s="22"/>
      <c r="BL1154" s="22"/>
      <c r="BM1154" s="22"/>
      <c r="BN1154" s="22"/>
      <c r="BO1154" s="22"/>
      <c r="BP1154" s="22"/>
      <c r="BQ1154" s="22"/>
      <c r="BR1154" s="22"/>
      <c r="BS1154" s="22"/>
      <c r="BT1154" s="22"/>
      <c r="BU1154" s="22"/>
      <c r="BV1154" s="22"/>
      <c r="BW1154" s="22"/>
      <c r="BX1154" s="22"/>
      <c r="BY1154" s="22"/>
      <c r="BZ1154" s="22"/>
      <c r="CA1154" s="22"/>
      <c r="CB1154" s="22"/>
      <c r="CC1154" s="22"/>
      <c r="CD1154" s="22"/>
      <c r="CE1154" s="22"/>
      <c r="CF1154" s="22"/>
      <c r="CG1154" s="22"/>
      <c r="CH1154" s="22"/>
      <c r="CI1154" s="22"/>
      <c r="CJ1154" s="22"/>
      <c r="CK1154" s="22"/>
      <c r="CL1154" s="22"/>
      <c r="CM1154" s="22"/>
      <c r="CN1154" s="22"/>
      <c r="CO1154" s="22"/>
      <c r="CP1154" s="22"/>
      <c r="CQ1154" s="22"/>
      <c r="CR1154" s="22"/>
      <c r="CS1154" s="22"/>
      <c r="CT1154" s="22"/>
      <c r="CU1154" s="22"/>
      <c r="CV1154" s="22"/>
      <c r="CW1154" s="22"/>
      <c r="CX1154" s="22"/>
      <c r="CY1154" s="22"/>
      <c r="CZ1154" s="22"/>
      <c r="DA1154" s="22"/>
      <c r="DB1154" s="22"/>
      <c r="DC1154" s="22"/>
      <c r="DD1154" s="22"/>
      <c r="DE1154" s="22"/>
      <c r="DF1154" s="22"/>
      <c r="DG1154" s="22"/>
      <c r="DH1154" s="22"/>
      <c r="DI1154" s="22"/>
      <c r="DJ1154" s="22"/>
      <c r="DK1154" s="22"/>
      <c r="DL1154" s="22"/>
      <c r="DM1154" s="22"/>
      <c r="DN1154" s="22"/>
      <c r="DO1154" s="22"/>
      <c r="DP1154" s="22"/>
      <c r="DQ1154" s="22"/>
      <c r="DR1154" s="22"/>
      <c r="DS1154" s="22"/>
      <c r="DT1154" s="22"/>
      <c r="DU1154" s="22"/>
      <c r="DV1154" s="22"/>
      <c r="DW1154" s="22"/>
      <c r="DX1154" s="22"/>
      <c r="DY1154" s="22"/>
      <c r="DZ1154" s="22"/>
      <c r="EA1154" s="22"/>
      <c r="EB1154" s="22"/>
      <c r="EC1154" s="22"/>
      <c r="ED1154" s="22"/>
      <c r="EE1154" s="22"/>
      <c r="EF1154" s="22"/>
      <c r="EG1154" s="22"/>
      <c r="EH1154" s="22"/>
      <c r="EI1154" s="22"/>
      <c r="EJ1154" s="22"/>
      <c r="EK1154" s="22"/>
      <c r="EL1154" s="22"/>
      <c r="EM1154" s="22"/>
      <c r="EN1154" s="22"/>
      <c r="EO1154" s="22"/>
      <c r="EP1154" s="22"/>
      <c r="EQ1154" s="22"/>
      <c r="ER1154" s="22"/>
      <c r="ES1154" s="22"/>
      <c r="ET1154" s="22"/>
      <c r="EU1154" s="22"/>
      <c r="EV1154" s="22"/>
      <c r="EW1154" s="22"/>
      <c r="EX1154" s="22"/>
      <c r="EY1154" s="22"/>
      <c r="EZ1154" s="22"/>
      <c r="FA1154" s="22"/>
      <c r="FB1154" s="22"/>
      <c r="FC1154" s="22"/>
      <c r="FD1154" s="22"/>
      <c r="FE1154" s="22"/>
      <c r="FF1154" s="22"/>
      <c r="FG1154" s="126"/>
      <c r="FM1154" s="99"/>
    </row>
    <row r="1155" spans="2:169" s="12" customFormat="1">
      <c r="B1155" s="22"/>
      <c r="E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  <c r="AB1155" s="22"/>
      <c r="AC1155" s="22"/>
      <c r="AD1155" s="22"/>
      <c r="AE1155" s="22"/>
      <c r="AF1155" s="22"/>
      <c r="AG1155" s="22"/>
      <c r="AH1155" s="22"/>
      <c r="AI1155" s="22"/>
      <c r="AJ1155" s="22"/>
      <c r="AK1155" s="22"/>
      <c r="AL1155" s="22"/>
      <c r="AM1155" s="22"/>
      <c r="AN1155" s="22"/>
      <c r="AO1155" s="22"/>
      <c r="AP1155" s="22"/>
      <c r="AQ1155" s="22"/>
      <c r="AR1155" s="22"/>
      <c r="AS1155" s="22"/>
      <c r="AT1155" s="22"/>
      <c r="AU1155" s="22"/>
      <c r="AV1155" s="22"/>
      <c r="AW1155" s="22"/>
      <c r="AX1155" s="22"/>
      <c r="AY1155" s="22"/>
      <c r="AZ1155" s="22"/>
      <c r="BA1155" s="22"/>
      <c r="BB1155" s="22"/>
      <c r="BC1155" s="22"/>
      <c r="BD1155" s="22"/>
      <c r="BE1155" s="22"/>
      <c r="BF1155" s="22"/>
      <c r="BG1155" s="22"/>
      <c r="BH1155" s="22"/>
      <c r="BI1155" s="22"/>
      <c r="BJ1155" s="22"/>
      <c r="BK1155" s="22"/>
      <c r="BL1155" s="22"/>
      <c r="BM1155" s="22"/>
      <c r="BN1155" s="22"/>
      <c r="BO1155" s="22"/>
      <c r="BP1155" s="22"/>
      <c r="BQ1155" s="22"/>
      <c r="BR1155" s="22"/>
      <c r="BS1155" s="22"/>
      <c r="BT1155" s="22"/>
      <c r="BU1155" s="22"/>
      <c r="BV1155" s="22"/>
      <c r="BW1155" s="22"/>
      <c r="BX1155" s="22"/>
      <c r="BY1155" s="22"/>
      <c r="BZ1155" s="22"/>
      <c r="CA1155" s="22"/>
      <c r="CB1155" s="22"/>
      <c r="CC1155" s="22"/>
      <c r="CD1155" s="22"/>
      <c r="CE1155" s="22"/>
      <c r="CF1155" s="22"/>
      <c r="CG1155" s="22"/>
      <c r="CH1155" s="22"/>
      <c r="CI1155" s="22"/>
      <c r="CJ1155" s="22"/>
      <c r="CK1155" s="22"/>
      <c r="CL1155" s="22"/>
      <c r="CM1155" s="22"/>
      <c r="CN1155" s="22"/>
      <c r="CO1155" s="22"/>
      <c r="CP1155" s="22"/>
      <c r="CQ1155" s="22"/>
      <c r="CR1155" s="22"/>
      <c r="CS1155" s="22"/>
      <c r="CT1155" s="22"/>
      <c r="CU1155" s="22"/>
      <c r="CV1155" s="22"/>
      <c r="CW1155" s="22"/>
      <c r="CX1155" s="22"/>
      <c r="CY1155" s="22"/>
      <c r="CZ1155" s="22"/>
      <c r="DA1155" s="22"/>
      <c r="DB1155" s="22"/>
      <c r="DC1155" s="22"/>
      <c r="DD1155" s="22"/>
      <c r="DE1155" s="22"/>
      <c r="DF1155" s="22"/>
      <c r="DG1155" s="22"/>
      <c r="DH1155" s="22"/>
      <c r="DI1155" s="22"/>
      <c r="DJ1155" s="22"/>
      <c r="DK1155" s="22"/>
      <c r="DL1155" s="22"/>
      <c r="DM1155" s="22"/>
      <c r="DN1155" s="22"/>
      <c r="DO1155" s="22"/>
      <c r="DP1155" s="22"/>
      <c r="DQ1155" s="22"/>
      <c r="DR1155" s="22"/>
      <c r="DS1155" s="22"/>
      <c r="DT1155" s="22"/>
      <c r="DU1155" s="22"/>
      <c r="DV1155" s="22"/>
      <c r="DW1155" s="22"/>
      <c r="DX1155" s="22"/>
      <c r="DY1155" s="22"/>
      <c r="DZ1155" s="22"/>
      <c r="EA1155" s="22"/>
      <c r="EB1155" s="22"/>
      <c r="EC1155" s="22"/>
      <c r="ED1155" s="22"/>
      <c r="EE1155" s="22"/>
      <c r="EF1155" s="22"/>
      <c r="EG1155" s="22"/>
      <c r="EH1155" s="22"/>
      <c r="EI1155" s="22"/>
      <c r="EJ1155" s="22"/>
      <c r="EK1155" s="22"/>
      <c r="EL1155" s="22"/>
      <c r="EM1155" s="22"/>
      <c r="EN1155" s="22"/>
      <c r="EO1155" s="22"/>
      <c r="EP1155" s="22"/>
      <c r="EQ1155" s="22"/>
      <c r="ER1155" s="22"/>
      <c r="ES1155" s="22"/>
      <c r="ET1155" s="22"/>
      <c r="EU1155" s="22"/>
      <c r="EV1155" s="22"/>
      <c r="EW1155" s="22"/>
      <c r="EX1155" s="22"/>
      <c r="EY1155" s="22"/>
      <c r="EZ1155" s="22"/>
      <c r="FA1155" s="22"/>
      <c r="FB1155" s="22"/>
      <c r="FC1155" s="22"/>
      <c r="FD1155" s="22"/>
      <c r="FE1155" s="22"/>
      <c r="FF1155" s="22"/>
      <c r="FG1155" s="126"/>
      <c r="FM1155" s="99"/>
    </row>
    <row r="1156" spans="2:169" s="12" customFormat="1">
      <c r="B1156" s="22"/>
      <c r="E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  <c r="AB1156" s="22"/>
      <c r="AC1156" s="22"/>
      <c r="AD1156" s="22"/>
      <c r="AE1156" s="22"/>
      <c r="AF1156" s="22"/>
      <c r="AG1156" s="22"/>
      <c r="AH1156" s="22"/>
      <c r="AI1156" s="22"/>
      <c r="AJ1156" s="22"/>
      <c r="AK1156" s="22"/>
      <c r="AL1156" s="22"/>
      <c r="AM1156" s="22"/>
      <c r="AN1156" s="22"/>
      <c r="AO1156" s="22"/>
      <c r="AP1156" s="22"/>
      <c r="AQ1156" s="22"/>
      <c r="AR1156" s="22"/>
      <c r="AS1156" s="22"/>
      <c r="AT1156" s="22"/>
      <c r="AU1156" s="22"/>
      <c r="AV1156" s="22"/>
      <c r="AW1156" s="22"/>
      <c r="AX1156" s="22"/>
      <c r="AY1156" s="22"/>
      <c r="AZ1156" s="22"/>
      <c r="BA1156" s="22"/>
      <c r="BB1156" s="22"/>
      <c r="BC1156" s="22"/>
      <c r="BD1156" s="22"/>
      <c r="BE1156" s="22"/>
      <c r="BF1156" s="22"/>
      <c r="BG1156" s="22"/>
      <c r="BH1156" s="22"/>
      <c r="BI1156" s="22"/>
      <c r="BJ1156" s="22"/>
      <c r="BK1156" s="22"/>
      <c r="BL1156" s="22"/>
      <c r="BM1156" s="22"/>
      <c r="BN1156" s="22"/>
      <c r="BO1156" s="22"/>
      <c r="BP1156" s="22"/>
      <c r="BQ1156" s="22"/>
      <c r="BR1156" s="22"/>
      <c r="BS1156" s="22"/>
      <c r="BT1156" s="22"/>
      <c r="BU1156" s="22"/>
      <c r="BV1156" s="22"/>
      <c r="BW1156" s="22"/>
      <c r="BX1156" s="22"/>
      <c r="BY1156" s="22"/>
      <c r="BZ1156" s="22"/>
      <c r="CA1156" s="22"/>
      <c r="CB1156" s="22"/>
      <c r="CC1156" s="22"/>
      <c r="CD1156" s="22"/>
      <c r="CE1156" s="22"/>
      <c r="CF1156" s="22"/>
      <c r="CG1156" s="22"/>
      <c r="CH1156" s="22"/>
      <c r="CI1156" s="22"/>
      <c r="CJ1156" s="22"/>
      <c r="CK1156" s="22"/>
      <c r="CL1156" s="22"/>
      <c r="CM1156" s="22"/>
      <c r="CN1156" s="22"/>
      <c r="CO1156" s="22"/>
      <c r="CP1156" s="22"/>
      <c r="CQ1156" s="22"/>
      <c r="CR1156" s="22"/>
      <c r="CS1156" s="22"/>
      <c r="CT1156" s="22"/>
      <c r="CU1156" s="22"/>
      <c r="CV1156" s="22"/>
      <c r="CW1156" s="22"/>
      <c r="CX1156" s="22"/>
      <c r="CY1156" s="22"/>
      <c r="CZ1156" s="22"/>
      <c r="DA1156" s="22"/>
      <c r="DB1156" s="22"/>
      <c r="DC1156" s="22"/>
      <c r="DD1156" s="22"/>
      <c r="DE1156" s="22"/>
      <c r="DF1156" s="22"/>
      <c r="DG1156" s="22"/>
      <c r="DH1156" s="22"/>
      <c r="DI1156" s="22"/>
      <c r="DJ1156" s="22"/>
      <c r="DK1156" s="22"/>
      <c r="DL1156" s="22"/>
      <c r="DM1156" s="22"/>
      <c r="DN1156" s="22"/>
      <c r="DO1156" s="22"/>
      <c r="DP1156" s="22"/>
      <c r="DQ1156" s="22"/>
      <c r="DR1156" s="22"/>
      <c r="DS1156" s="22"/>
      <c r="DT1156" s="22"/>
      <c r="DU1156" s="22"/>
      <c r="DV1156" s="22"/>
      <c r="DW1156" s="22"/>
      <c r="DX1156" s="22"/>
      <c r="DY1156" s="22"/>
      <c r="DZ1156" s="22"/>
      <c r="EA1156" s="22"/>
      <c r="EB1156" s="22"/>
      <c r="EC1156" s="22"/>
      <c r="ED1156" s="22"/>
      <c r="EE1156" s="22"/>
      <c r="EF1156" s="22"/>
      <c r="EG1156" s="22"/>
      <c r="EH1156" s="22"/>
      <c r="EI1156" s="22"/>
      <c r="EJ1156" s="22"/>
      <c r="EK1156" s="22"/>
      <c r="EL1156" s="22"/>
      <c r="EM1156" s="22"/>
      <c r="EN1156" s="22"/>
      <c r="EO1156" s="22"/>
      <c r="EP1156" s="22"/>
      <c r="EQ1156" s="22"/>
      <c r="ER1156" s="22"/>
      <c r="ES1156" s="22"/>
      <c r="ET1156" s="22"/>
      <c r="EU1156" s="22"/>
      <c r="EV1156" s="22"/>
      <c r="EW1156" s="22"/>
      <c r="EX1156" s="22"/>
      <c r="EY1156" s="22"/>
      <c r="EZ1156" s="22"/>
      <c r="FA1156" s="22"/>
      <c r="FB1156" s="22"/>
      <c r="FC1156" s="22"/>
      <c r="FD1156" s="22"/>
      <c r="FE1156" s="22"/>
      <c r="FF1156" s="22"/>
      <c r="FG1156" s="126"/>
      <c r="FM1156" s="99"/>
    </row>
    <row r="1157" spans="2:169" s="12" customFormat="1">
      <c r="B1157" s="22"/>
      <c r="E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  <c r="AB1157" s="22"/>
      <c r="AC1157" s="22"/>
      <c r="AD1157" s="22"/>
      <c r="AE1157" s="22"/>
      <c r="AF1157" s="22"/>
      <c r="AG1157" s="22"/>
      <c r="AH1157" s="22"/>
      <c r="AI1157" s="22"/>
      <c r="AJ1157" s="22"/>
      <c r="AK1157" s="22"/>
      <c r="AL1157" s="22"/>
      <c r="AM1157" s="22"/>
      <c r="AN1157" s="22"/>
      <c r="AO1157" s="22"/>
      <c r="AP1157" s="22"/>
      <c r="AQ1157" s="22"/>
      <c r="AR1157" s="22"/>
      <c r="AS1157" s="22"/>
      <c r="AT1157" s="22"/>
      <c r="AU1157" s="22"/>
      <c r="AV1157" s="22"/>
      <c r="AW1157" s="22"/>
      <c r="AX1157" s="22"/>
      <c r="AY1157" s="22"/>
      <c r="AZ1157" s="22"/>
      <c r="BA1157" s="22"/>
      <c r="BB1157" s="22"/>
      <c r="BC1157" s="22"/>
      <c r="BD1157" s="22"/>
      <c r="BE1157" s="22"/>
      <c r="BF1157" s="22"/>
      <c r="BG1157" s="22"/>
      <c r="BH1157" s="22"/>
      <c r="BI1157" s="22"/>
      <c r="BJ1157" s="22"/>
      <c r="BK1157" s="22"/>
      <c r="BL1157" s="22"/>
      <c r="BM1157" s="22"/>
      <c r="BN1157" s="22"/>
      <c r="BO1157" s="22"/>
      <c r="BP1157" s="22"/>
      <c r="BQ1157" s="22"/>
      <c r="BR1157" s="22"/>
      <c r="BS1157" s="22"/>
      <c r="BT1157" s="22"/>
      <c r="BU1157" s="22"/>
      <c r="BV1157" s="22"/>
      <c r="BW1157" s="22"/>
      <c r="BX1157" s="22"/>
      <c r="BY1157" s="22"/>
      <c r="BZ1157" s="22"/>
      <c r="CA1157" s="22"/>
      <c r="CB1157" s="22"/>
      <c r="CC1157" s="22"/>
      <c r="CD1157" s="22"/>
      <c r="CE1157" s="22"/>
      <c r="CF1157" s="22"/>
      <c r="CG1157" s="22"/>
      <c r="CH1157" s="22"/>
      <c r="CI1157" s="22"/>
      <c r="CJ1157" s="22"/>
      <c r="CK1157" s="22"/>
      <c r="CL1157" s="22"/>
      <c r="CM1157" s="22"/>
      <c r="CN1157" s="22"/>
      <c r="CO1157" s="22"/>
      <c r="CP1157" s="22"/>
      <c r="CQ1157" s="22"/>
      <c r="CR1157" s="22"/>
      <c r="CS1157" s="22"/>
      <c r="CT1157" s="22"/>
      <c r="CU1157" s="22"/>
      <c r="CV1157" s="22"/>
      <c r="CW1157" s="22"/>
      <c r="CX1157" s="22"/>
      <c r="CY1157" s="22"/>
      <c r="CZ1157" s="22"/>
      <c r="DA1157" s="22"/>
      <c r="DB1157" s="22"/>
      <c r="DC1157" s="22"/>
      <c r="DD1157" s="22"/>
      <c r="DE1157" s="22"/>
      <c r="DF1157" s="22"/>
      <c r="DG1157" s="22"/>
      <c r="DH1157" s="22"/>
      <c r="DI1157" s="22"/>
      <c r="DJ1157" s="22"/>
      <c r="DK1157" s="22"/>
      <c r="DL1157" s="22"/>
      <c r="DM1157" s="22"/>
      <c r="DN1157" s="22"/>
      <c r="DO1157" s="22"/>
      <c r="DP1157" s="22"/>
      <c r="DQ1157" s="22"/>
      <c r="DR1157" s="22"/>
      <c r="DS1157" s="22"/>
      <c r="DT1157" s="22"/>
      <c r="DU1157" s="22"/>
      <c r="DV1157" s="22"/>
      <c r="DW1157" s="22"/>
      <c r="DX1157" s="22"/>
      <c r="DY1157" s="22"/>
      <c r="DZ1157" s="22"/>
      <c r="EA1157" s="22"/>
      <c r="EB1157" s="22"/>
      <c r="EC1157" s="22"/>
      <c r="ED1157" s="22"/>
      <c r="EE1157" s="22"/>
      <c r="EF1157" s="22"/>
      <c r="EG1157" s="22"/>
      <c r="EH1157" s="22"/>
      <c r="EI1157" s="22"/>
      <c r="EJ1157" s="22"/>
      <c r="EK1157" s="22"/>
      <c r="EL1157" s="22"/>
      <c r="EM1157" s="22"/>
      <c r="EN1157" s="22"/>
      <c r="EO1157" s="22"/>
      <c r="EP1157" s="22"/>
      <c r="EQ1157" s="22"/>
      <c r="ER1157" s="22"/>
      <c r="ES1157" s="22"/>
      <c r="ET1157" s="22"/>
      <c r="EU1157" s="22"/>
      <c r="EV1157" s="22"/>
      <c r="EW1157" s="22"/>
      <c r="EX1157" s="22"/>
      <c r="EY1157" s="22"/>
      <c r="EZ1157" s="22"/>
      <c r="FA1157" s="22"/>
      <c r="FB1157" s="22"/>
      <c r="FC1157" s="22"/>
      <c r="FD1157" s="22"/>
      <c r="FE1157" s="22"/>
      <c r="FF1157" s="22"/>
      <c r="FG1157" s="126"/>
      <c r="FM1157" s="99"/>
    </row>
    <row r="1158" spans="2:169" s="12" customFormat="1">
      <c r="B1158" s="22"/>
      <c r="E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  <c r="AB1158" s="22"/>
      <c r="AC1158" s="22"/>
      <c r="AD1158" s="22"/>
      <c r="AE1158" s="22"/>
      <c r="AF1158" s="22"/>
      <c r="AG1158" s="22"/>
      <c r="AH1158" s="22"/>
      <c r="AI1158" s="22"/>
      <c r="AJ1158" s="22"/>
      <c r="AK1158" s="22"/>
      <c r="AL1158" s="22"/>
      <c r="AM1158" s="22"/>
      <c r="AN1158" s="22"/>
      <c r="AO1158" s="22"/>
      <c r="AP1158" s="22"/>
      <c r="AQ1158" s="22"/>
      <c r="AR1158" s="22"/>
      <c r="AS1158" s="22"/>
      <c r="AT1158" s="22"/>
      <c r="AU1158" s="22"/>
      <c r="AV1158" s="22"/>
      <c r="AW1158" s="22"/>
      <c r="AX1158" s="22"/>
      <c r="AY1158" s="22"/>
      <c r="AZ1158" s="22"/>
      <c r="BA1158" s="22"/>
      <c r="BB1158" s="22"/>
      <c r="BC1158" s="22"/>
      <c r="BD1158" s="22"/>
      <c r="BE1158" s="22"/>
      <c r="BF1158" s="22"/>
      <c r="BG1158" s="22"/>
      <c r="BH1158" s="22"/>
      <c r="BI1158" s="22"/>
      <c r="BJ1158" s="22"/>
      <c r="BK1158" s="22"/>
      <c r="BL1158" s="22"/>
      <c r="BM1158" s="22"/>
      <c r="BN1158" s="22"/>
      <c r="BO1158" s="22"/>
      <c r="BP1158" s="22"/>
      <c r="BQ1158" s="22"/>
      <c r="BR1158" s="22"/>
      <c r="BS1158" s="22"/>
      <c r="BT1158" s="22"/>
      <c r="BU1158" s="22"/>
      <c r="BV1158" s="22"/>
      <c r="BW1158" s="22"/>
      <c r="BX1158" s="22"/>
      <c r="BY1158" s="22"/>
      <c r="BZ1158" s="22"/>
      <c r="CA1158" s="22"/>
      <c r="CB1158" s="22"/>
      <c r="CC1158" s="22"/>
      <c r="CD1158" s="22"/>
      <c r="CE1158" s="22"/>
      <c r="CF1158" s="22"/>
      <c r="CG1158" s="22"/>
      <c r="CH1158" s="22"/>
      <c r="CI1158" s="22"/>
      <c r="CJ1158" s="22"/>
      <c r="CK1158" s="22"/>
      <c r="CL1158" s="22"/>
      <c r="CM1158" s="22"/>
      <c r="CN1158" s="22"/>
      <c r="CO1158" s="22"/>
      <c r="CP1158" s="22"/>
      <c r="CQ1158" s="22"/>
      <c r="CR1158" s="22"/>
      <c r="CS1158" s="22"/>
      <c r="CT1158" s="22"/>
      <c r="CU1158" s="22"/>
      <c r="CV1158" s="22"/>
      <c r="CW1158" s="22"/>
      <c r="CX1158" s="22"/>
      <c r="CY1158" s="22"/>
      <c r="CZ1158" s="22"/>
      <c r="DA1158" s="22"/>
      <c r="DB1158" s="22"/>
      <c r="DC1158" s="22"/>
      <c r="DD1158" s="22"/>
      <c r="DE1158" s="22"/>
      <c r="DF1158" s="22"/>
      <c r="DG1158" s="22"/>
      <c r="DH1158" s="22"/>
      <c r="DI1158" s="22"/>
      <c r="DJ1158" s="22"/>
      <c r="DK1158" s="22"/>
      <c r="DL1158" s="22"/>
      <c r="DM1158" s="22"/>
      <c r="DN1158" s="22"/>
      <c r="DO1158" s="22"/>
      <c r="DP1158" s="22"/>
      <c r="DQ1158" s="22"/>
      <c r="DR1158" s="22"/>
      <c r="DS1158" s="22"/>
      <c r="DT1158" s="22"/>
      <c r="DU1158" s="22"/>
      <c r="DV1158" s="22"/>
      <c r="DW1158" s="22"/>
      <c r="DX1158" s="22"/>
      <c r="DY1158" s="22"/>
      <c r="DZ1158" s="22"/>
      <c r="EA1158" s="22"/>
      <c r="EB1158" s="22"/>
      <c r="EC1158" s="22"/>
      <c r="ED1158" s="22"/>
      <c r="EE1158" s="22"/>
      <c r="EF1158" s="22"/>
      <c r="EG1158" s="22"/>
      <c r="EH1158" s="22"/>
      <c r="EI1158" s="22"/>
      <c r="EJ1158" s="22"/>
      <c r="EK1158" s="22"/>
      <c r="EL1158" s="22"/>
      <c r="EM1158" s="22"/>
      <c r="EN1158" s="22"/>
      <c r="EO1158" s="22"/>
      <c r="EP1158" s="22"/>
      <c r="EQ1158" s="22"/>
      <c r="ER1158" s="22"/>
      <c r="ES1158" s="22"/>
      <c r="ET1158" s="22"/>
      <c r="EU1158" s="22"/>
      <c r="EV1158" s="22"/>
      <c r="EW1158" s="22"/>
      <c r="EX1158" s="22"/>
      <c r="EY1158" s="22"/>
      <c r="EZ1158" s="22"/>
      <c r="FA1158" s="22"/>
      <c r="FB1158" s="22"/>
      <c r="FC1158" s="22"/>
      <c r="FD1158" s="22"/>
      <c r="FE1158" s="22"/>
      <c r="FF1158" s="22"/>
      <c r="FG1158" s="126"/>
      <c r="FM1158" s="99"/>
    </row>
    <row r="1159" spans="2:169" s="12" customFormat="1">
      <c r="B1159" s="22"/>
      <c r="E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  <c r="AB1159" s="22"/>
      <c r="AC1159" s="22"/>
      <c r="AD1159" s="22"/>
      <c r="AE1159" s="22"/>
      <c r="AF1159" s="22"/>
      <c r="AG1159" s="22"/>
      <c r="AH1159" s="22"/>
      <c r="AI1159" s="22"/>
      <c r="AJ1159" s="22"/>
      <c r="AK1159" s="22"/>
      <c r="AL1159" s="22"/>
      <c r="AM1159" s="22"/>
      <c r="AN1159" s="22"/>
      <c r="AO1159" s="22"/>
      <c r="AP1159" s="22"/>
      <c r="AQ1159" s="22"/>
      <c r="AR1159" s="22"/>
      <c r="AS1159" s="22"/>
      <c r="AT1159" s="22"/>
      <c r="AU1159" s="22"/>
      <c r="AV1159" s="22"/>
      <c r="AW1159" s="22"/>
      <c r="AX1159" s="22"/>
      <c r="AY1159" s="22"/>
      <c r="AZ1159" s="22"/>
      <c r="BA1159" s="22"/>
      <c r="BB1159" s="22"/>
      <c r="BC1159" s="22"/>
      <c r="BD1159" s="22"/>
      <c r="BE1159" s="22"/>
      <c r="BF1159" s="22"/>
      <c r="BG1159" s="22"/>
      <c r="BH1159" s="22"/>
      <c r="BI1159" s="22"/>
      <c r="BJ1159" s="22"/>
      <c r="BK1159" s="22"/>
      <c r="BL1159" s="22"/>
      <c r="BM1159" s="22"/>
      <c r="BN1159" s="22"/>
      <c r="BO1159" s="22"/>
      <c r="BP1159" s="22"/>
      <c r="BQ1159" s="22"/>
      <c r="BR1159" s="22"/>
      <c r="BS1159" s="22"/>
      <c r="BT1159" s="22"/>
      <c r="BU1159" s="22"/>
      <c r="BV1159" s="22"/>
      <c r="BW1159" s="22"/>
      <c r="BX1159" s="22"/>
      <c r="BY1159" s="22"/>
      <c r="BZ1159" s="22"/>
      <c r="CA1159" s="22"/>
      <c r="CB1159" s="22"/>
      <c r="CC1159" s="22"/>
      <c r="CD1159" s="22"/>
      <c r="CE1159" s="22"/>
      <c r="CF1159" s="22"/>
      <c r="CG1159" s="22"/>
      <c r="CH1159" s="22"/>
      <c r="CI1159" s="22"/>
      <c r="CJ1159" s="22"/>
      <c r="CK1159" s="22"/>
      <c r="CL1159" s="22"/>
      <c r="CM1159" s="22"/>
      <c r="CN1159" s="22"/>
      <c r="CO1159" s="22"/>
      <c r="CP1159" s="22"/>
      <c r="CQ1159" s="22"/>
      <c r="CR1159" s="22"/>
      <c r="CS1159" s="22"/>
      <c r="CT1159" s="22"/>
      <c r="CU1159" s="22"/>
      <c r="CV1159" s="22"/>
      <c r="CW1159" s="22"/>
      <c r="CX1159" s="22"/>
      <c r="CY1159" s="22"/>
      <c r="CZ1159" s="22"/>
      <c r="DA1159" s="22"/>
      <c r="DB1159" s="22"/>
      <c r="DC1159" s="22"/>
      <c r="DD1159" s="22"/>
      <c r="DE1159" s="22"/>
      <c r="DF1159" s="22"/>
      <c r="DG1159" s="22"/>
      <c r="DH1159" s="22"/>
      <c r="DI1159" s="22"/>
      <c r="DJ1159" s="22"/>
      <c r="DK1159" s="22"/>
      <c r="DL1159" s="22"/>
      <c r="DM1159" s="22"/>
      <c r="DN1159" s="22"/>
      <c r="DO1159" s="22"/>
      <c r="DP1159" s="22"/>
      <c r="DQ1159" s="22"/>
      <c r="DR1159" s="22"/>
      <c r="DS1159" s="22"/>
      <c r="DT1159" s="22"/>
      <c r="DU1159" s="22"/>
      <c r="DV1159" s="22"/>
      <c r="DW1159" s="22"/>
      <c r="DX1159" s="22"/>
      <c r="DY1159" s="22"/>
      <c r="DZ1159" s="22"/>
      <c r="EA1159" s="22"/>
      <c r="EB1159" s="22"/>
      <c r="EC1159" s="22"/>
      <c r="ED1159" s="22"/>
      <c r="EE1159" s="22"/>
      <c r="EF1159" s="22"/>
      <c r="EG1159" s="22"/>
      <c r="EH1159" s="22"/>
      <c r="EI1159" s="22"/>
      <c r="EJ1159" s="22"/>
      <c r="EK1159" s="22"/>
      <c r="EL1159" s="22"/>
      <c r="EM1159" s="22"/>
      <c r="EN1159" s="22"/>
      <c r="EO1159" s="22"/>
      <c r="EP1159" s="22"/>
      <c r="EQ1159" s="22"/>
      <c r="ER1159" s="22"/>
      <c r="ES1159" s="22"/>
      <c r="ET1159" s="22"/>
      <c r="EU1159" s="22"/>
      <c r="EV1159" s="22"/>
      <c r="EW1159" s="22"/>
      <c r="EX1159" s="22"/>
      <c r="EY1159" s="22"/>
      <c r="EZ1159" s="22"/>
      <c r="FA1159" s="22"/>
      <c r="FB1159" s="22"/>
      <c r="FC1159" s="22"/>
      <c r="FD1159" s="22"/>
      <c r="FE1159" s="22"/>
      <c r="FF1159" s="22"/>
      <c r="FG1159" s="126"/>
      <c r="FM1159" s="99"/>
    </row>
    <row r="1160" spans="2:169" s="12" customFormat="1">
      <c r="B1160" s="22"/>
      <c r="E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  <c r="AB1160" s="22"/>
      <c r="AC1160" s="22"/>
      <c r="AD1160" s="22"/>
      <c r="AE1160" s="22"/>
      <c r="AF1160" s="22"/>
      <c r="AG1160" s="22"/>
      <c r="AH1160" s="22"/>
      <c r="AI1160" s="22"/>
      <c r="AJ1160" s="22"/>
      <c r="AK1160" s="22"/>
      <c r="AL1160" s="22"/>
      <c r="AM1160" s="22"/>
      <c r="AN1160" s="22"/>
      <c r="AO1160" s="22"/>
      <c r="AP1160" s="22"/>
      <c r="AQ1160" s="22"/>
      <c r="AR1160" s="22"/>
      <c r="AS1160" s="22"/>
      <c r="AT1160" s="22"/>
      <c r="AU1160" s="22"/>
      <c r="AV1160" s="22"/>
      <c r="AW1160" s="22"/>
      <c r="AX1160" s="22"/>
      <c r="AY1160" s="22"/>
      <c r="AZ1160" s="22"/>
      <c r="BA1160" s="22"/>
      <c r="BB1160" s="22"/>
      <c r="BC1160" s="22"/>
      <c r="BD1160" s="22"/>
      <c r="BE1160" s="22"/>
      <c r="BF1160" s="22"/>
      <c r="BG1160" s="22"/>
      <c r="BH1160" s="22"/>
      <c r="BI1160" s="22"/>
      <c r="BJ1160" s="22"/>
      <c r="BK1160" s="22"/>
      <c r="BL1160" s="22"/>
      <c r="BM1160" s="22"/>
      <c r="BN1160" s="22"/>
      <c r="BO1160" s="22"/>
      <c r="BP1160" s="22"/>
      <c r="BQ1160" s="22"/>
      <c r="BR1160" s="22"/>
      <c r="BS1160" s="22"/>
      <c r="BT1160" s="22"/>
      <c r="BU1160" s="22"/>
      <c r="BV1160" s="22"/>
      <c r="BW1160" s="22"/>
      <c r="BX1160" s="22"/>
      <c r="BY1160" s="22"/>
      <c r="BZ1160" s="22"/>
      <c r="CA1160" s="22"/>
      <c r="CB1160" s="22"/>
      <c r="CC1160" s="22"/>
      <c r="CD1160" s="22"/>
      <c r="CE1160" s="22"/>
      <c r="CF1160" s="22"/>
      <c r="CG1160" s="22"/>
      <c r="CH1160" s="22"/>
      <c r="CI1160" s="22"/>
      <c r="CJ1160" s="22"/>
      <c r="CK1160" s="22"/>
      <c r="CL1160" s="22"/>
      <c r="CM1160" s="22"/>
      <c r="CN1160" s="22"/>
      <c r="CO1160" s="22"/>
      <c r="CP1160" s="22"/>
      <c r="CQ1160" s="22"/>
      <c r="CR1160" s="22"/>
      <c r="CS1160" s="22"/>
      <c r="CT1160" s="22"/>
      <c r="CU1160" s="22"/>
      <c r="CV1160" s="22"/>
      <c r="CW1160" s="22"/>
      <c r="CX1160" s="22"/>
      <c r="CY1160" s="22"/>
      <c r="CZ1160" s="22"/>
      <c r="DA1160" s="22"/>
      <c r="DB1160" s="22"/>
      <c r="DC1160" s="22"/>
      <c r="DD1160" s="22"/>
      <c r="DE1160" s="22"/>
      <c r="DF1160" s="22"/>
      <c r="DG1160" s="22"/>
      <c r="DH1160" s="22"/>
      <c r="DI1160" s="22"/>
      <c r="DJ1160" s="22"/>
      <c r="DK1160" s="22"/>
      <c r="DL1160" s="22"/>
      <c r="DM1160" s="22"/>
      <c r="DN1160" s="22"/>
      <c r="DO1160" s="22"/>
      <c r="DP1160" s="22"/>
      <c r="DQ1160" s="22"/>
      <c r="DR1160" s="22"/>
      <c r="DS1160" s="22"/>
      <c r="DT1160" s="22"/>
      <c r="DU1160" s="22"/>
      <c r="DV1160" s="22"/>
      <c r="DW1160" s="22"/>
      <c r="DX1160" s="22"/>
      <c r="DY1160" s="22"/>
      <c r="DZ1160" s="22"/>
      <c r="EA1160" s="22"/>
      <c r="EB1160" s="22"/>
      <c r="EC1160" s="22"/>
      <c r="ED1160" s="22"/>
      <c r="EE1160" s="22"/>
      <c r="EF1160" s="22"/>
      <c r="EG1160" s="22"/>
      <c r="EH1160" s="22"/>
      <c r="EI1160" s="22"/>
      <c r="EJ1160" s="22"/>
      <c r="EK1160" s="22"/>
      <c r="EL1160" s="22"/>
      <c r="EM1160" s="22"/>
      <c r="EN1160" s="22"/>
      <c r="EO1160" s="22"/>
      <c r="EP1160" s="22"/>
      <c r="EQ1160" s="22"/>
      <c r="ER1160" s="22"/>
      <c r="ES1160" s="22"/>
      <c r="ET1160" s="22"/>
      <c r="EU1160" s="22"/>
      <c r="EV1160" s="22"/>
      <c r="EW1160" s="22"/>
      <c r="EX1160" s="22"/>
      <c r="EY1160" s="22"/>
      <c r="EZ1160" s="22"/>
      <c r="FA1160" s="22"/>
      <c r="FB1160" s="22"/>
      <c r="FC1160" s="22"/>
      <c r="FD1160" s="22"/>
      <c r="FE1160" s="22"/>
      <c r="FF1160" s="22"/>
      <c r="FG1160" s="126"/>
      <c r="FM1160" s="99"/>
    </row>
    <row r="1161" spans="2:169" s="12" customFormat="1">
      <c r="B1161" s="22"/>
      <c r="E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  <c r="AB1161" s="22"/>
      <c r="AC1161" s="22"/>
      <c r="AD1161" s="22"/>
      <c r="AE1161" s="22"/>
      <c r="AF1161" s="22"/>
      <c r="AG1161" s="22"/>
      <c r="AH1161" s="22"/>
      <c r="AI1161" s="22"/>
      <c r="AJ1161" s="22"/>
      <c r="AK1161" s="22"/>
      <c r="AL1161" s="22"/>
      <c r="AM1161" s="22"/>
      <c r="AN1161" s="22"/>
      <c r="AO1161" s="22"/>
      <c r="AP1161" s="22"/>
      <c r="AQ1161" s="22"/>
      <c r="AR1161" s="22"/>
      <c r="AS1161" s="22"/>
      <c r="AT1161" s="22"/>
      <c r="AU1161" s="22"/>
      <c r="AV1161" s="22"/>
      <c r="AW1161" s="22"/>
      <c r="AX1161" s="22"/>
      <c r="AY1161" s="22"/>
      <c r="AZ1161" s="22"/>
      <c r="BA1161" s="22"/>
      <c r="BB1161" s="22"/>
      <c r="BC1161" s="22"/>
      <c r="BD1161" s="22"/>
      <c r="BE1161" s="22"/>
      <c r="BF1161" s="22"/>
      <c r="BG1161" s="22"/>
      <c r="BH1161" s="22"/>
      <c r="BI1161" s="22"/>
      <c r="BJ1161" s="22"/>
      <c r="BK1161" s="22"/>
      <c r="BL1161" s="22"/>
      <c r="BM1161" s="22"/>
      <c r="BN1161" s="22"/>
      <c r="BO1161" s="22"/>
      <c r="BP1161" s="22"/>
      <c r="BQ1161" s="22"/>
      <c r="BR1161" s="22"/>
      <c r="BS1161" s="22"/>
      <c r="BT1161" s="22"/>
      <c r="BU1161" s="22"/>
      <c r="BV1161" s="22"/>
      <c r="BW1161" s="22"/>
      <c r="BX1161" s="22"/>
      <c r="BY1161" s="22"/>
      <c r="BZ1161" s="22"/>
      <c r="CA1161" s="22"/>
      <c r="CB1161" s="22"/>
      <c r="CC1161" s="22"/>
      <c r="CD1161" s="22"/>
      <c r="CE1161" s="22"/>
      <c r="CF1161" s="22"/>
      <c r="CG1161" s="22"/>
      <c r="CH1161" s="22"/>
      <c r="CI1161" s="22"/>
      <c r="CJ1161" s="22"/>
      <c r="CK1161" s="22"/>
      <c r="CL1161" s="22"/>
      <c r="CM1161" s="22"/>
      <c r="CN1161" s="22"/>
      <c r="CO1161" s="22"/>
      <c r="CP1161" s="22"/>
      <c r="CQ1161" s="22"/>
      <c r="CR1161" s="22"/>
      <c r="CS1161" s="22"/>
      <c r="CT1161" s="22"/>
      <c r="CU1161" s="22"/>
      <c r="CV1161" s="22"/>
      <c r="CW1161" s="22"/>
      <c r="CX1161" s="22"/>
      <c r="CY1161" s="22"/>
      <c r="CZ1161" s="22"/>
      <c r="DA1161" s="22"/>
      <c r="DB1161" s="22"/>
      <c r="DC1161" s="22"/>
      <c r="DD1161" s="22"/>
      <c r="DE1161" s="22"/>
      <c r="DF1161" s="22"/>
      <c r="DG1161" s="22"/>
      <c r="DH1161" s="22"/>
      <c r="DI1161" s="22"/>
      <c r="DJ1161" s="22"/>
      <c r="DK1161" s="22"/>
      <c r="DL1161" s="22"/>
      <c r="DM1161" s="22"/>
      <c r="DN1161" s="22"/>
      <c r="DO1161" s="22"/>
      <c r="DP1161" s="22"/>
      <c r="DQ1161" s="22"/>
      <c r="DR1161" s="22"/>
      <c r="DS1161" s="22"/>
      <c r="DT1161" s="22"/>
      <c r="DU1161" s="22"/>
      <c r="DV1161" s="22"/>
      <c r="DW1161" s="22"/>
      <c r="DX1161" s="22"/>
      <c r="DY1161" s="22"/>
      <c r="DZ1161" s="22"/>
      <c r="EA1161" s="22"/>
      <c r="EB1161" s="22"/>
      <c r="EC1161" s="22"/>
      <c r="ED1161" s="22"/>
      <c r="EE1161" s="22"/>
      <c r="EF1161" s="22"/>
      <c r="EG1161" s="22"/>
      <c r="EH1161" s="22"/>
      <c r="EI1161" s="22"/>
      <c r="EJ1161" s="22"/>
      <c r="EK1161" s="22"/>
      <c r="EL1161" s="22"/>
      <c r="EM1161" s="22"/>
      <c r="EN1161" s="22"/>
      <c r="EO1161" s="22"/>
      <c r="EP1161" s="22"/>
      <c r="EQ1161" s="22"/>
      <c r="ER1161" s="22"/>
      <c r="ES1161" s="22"/>
      <c r="ET1161" s="22"/>
      <c r="EU1161" s="22"/>
      <c r="EV1161" s="22"/>
      <c r="EW1161" s="22"/>
      <c r="EX1161" s="22"/>
      <c r="EY1161" s="22"/>
      <c r="EZ1161" s="22"/>
      <c r="FA1161" s="22"/>
      <c r="FB1161" s="22"/>
      <c r="FC1161" s="22"/>
      <c r="FD1161" s="22"/>
      <c r="FE1161" s="22"/>
      <c r="FF1161" s="22"/>
      <c r="FG1161" s="126"/>
      <c r="FM1161" s="99"/>
    </row>
    <row r="1162" spans="2:169" s="12" customFormat="1">
      <c r="B1162" s="22"/>
      <c r="E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  <c r="AB1162" s="22"/>
      <c r="AC1162" s="22"/>
      <c r="AD1162" s="22"/>
      <c r="AE1162" s="22"/>
      <c r="AF1162" s="22"/>
      <c r="AG1162" s="22"/>
      <c r="AH1162" s="22"/>
      <c r="AI1162" s="22"/>
      <c r="AJ1162" s="22"/>
      <c r="AK1162" s="22"/>
      <c r="AL1162" s="22"/>
      <c r="AM1162" s="22"/>
      <c r="AN1162" s="22"/>
      <c r="AO1162" s="22"/>
      <c r="AP1162" s="22"/>
      <c r="AQ1162" s="22"/>
      <c r="AR1162" s="22"/>
      <c r="AS1162" s="22"/>
      <c r="AT1162" s="22"/>
      <c r="AU1162" s="22"/>
      <c r="AV1162" s="22"/>
      <c r="AW1162" s="22"/>
      <c r="AX1162" s="22"/>
      <c r="AY1162" s="22"/>
      <c r="AZ1162" s="22"/>
      <c r="BA1162" s="22"/>
      <c r="BB1162" s="22"/>
      <c r="BC1162" s="22"/>
      <c r="BD1162" s="22"/>
      <c r="BE1162" s="22"/>
      <c r="BF1162" s="22"/>
      <c r="BG1162" s="22"/>
      <c r="BH1162" s="22"/>
      <c r="BI1162" s="22"/>
      <c r="BJ1162" s="22"/>
      <c r="BK1162" s="22"/>
      <c r="BL1162" s="22"/>
      <c r="BM1162" s="22"/>
      <c r="BN1162" s="22"/>
      <c r="BO1162" s="22"/>
      <c r="BP1162" s="22"/>
      <c r="BQ1162" s="22"/>
      <c r="BR1162" s="22"/>
      <c r="BS1162" s="22"/>
      <c r="BT1162" s="22"/>
      <c r="BU1162" s="22"/>
      <c r="BV1162" s="22"/>
      <c r="BW1162" s="22"/>
      <c r="BX1162" s="22"/>
      <c r="BY1162" s="22"/>
      <c r="BZ1162" s="22"/>
      <c r="CA1162" s="22"/>
      <c r="CB1162" s="22"/>
      <c r="CC1162" s="22"/>
      <c r="CD1162" s="22"/>
      <c r="CE1162" s="22"/>
      <c r="CF1162" s="22"/>
      <c r="CG1162" s="22"/>
      <c r="CH1162" s="22"/>
      <c r="CI1162" s="22"/>
      <c r="CJ1162" s="22"/>
      <c r="CK1162" s="22"/>
      <c r="CL1162" s="22"/>
      <c r="CM1162" s="22"/>
      <c r="CN1162" s="22"/>
      <c r="CO1162" s="22"/>
      <c r="CP1162" s="22"/>
      <c r="CQ1162" s="22"/>
      <c r="CR1162" s="22"/>
      <c r="CS1162" s="22"/>
      <c r="CT1162" s="22"/>
      <c r="CU1162" s="22"/>
      <c r="CV1162" s="22"/>
      <c r="CW1162" s="22"/>
      <c r="CX1162" s="22"/>
      <c r="CY1162" s="22"/>
      <c r="CZ1162" s="22"/>
      <c r="DA1162" s="22"/>
      <c r="DB1162" s="22"/>
      <c r="DC1162" s="22"/>
      <c r="DD1162" s="22"/>
      <c r="DE1162" s="22"/>
      <c r="DF1162" s="22"/>
      <c r="DG1162" s="22"/>
      <c r="DH1162" s="22"/>
      <c r="DI1162" s="22"/>
      <c r="DJ1162" s="22"/>
      <c r="DK1162" s="22"/>
      <c r="DL1162" s="22"/>
      <c r="DM1162" s="22"/>
      <c r="DN1162" s="22"/>
      <c r="DO1162" s="22"/>
      <c r="DP1162" s="22"/>
      <c r="DQ1162" s="22"/>
      <c r="DR1162" s="22"/>
      <c r="DS1162" s="22"/>
      <c r="DT1162" s="22"/>
      <c r="DU1162" s="22"/>
      <c r="DV1162" s="22"/>
      <c r="DW1162" s="22"/>
      <c r="DX1162" s="22"/>
      <c r="DY1162" s="22"/>
      <c r="DZ1162" s="22"/>
      <c r="EA1162" s="22"/>
      <c r="EB1162" s="22"/>
      <c r="EC1162" s="22"/>
      <c r="ED1162" s="22"/>
      <c r="EE1162" s="22"/>
      <c r="EF1162" s="22"/>
      <c r="EG1162" s="22"/>
      <c r="EH1162" s="22"/>
      <c r="EI1162" s="22"/>
      <c r="EJ1162" s="22"/>
      <c r="EK1162" s="22"/>
      <c r="EL1162" s="22"/>
      <c r="EM1162" s="22"/>
      <c r="EN1162" s="22"/>
      <c r="EO1162" s="22"/>
      <c r="EP1162" s="22"/>
      <c r="EQ1162" s="22"/>
      <c r="ER1162" s="22"/>
      <c r="ES1162" s="22"/>
      <c r="ET1162" s="22"/>
      <c r="EU1162" s="22"/>
      <c r="EV1162" s="22"/>
      <c r="EW1162" s="22"/>
      <c r="EX1162" s="22"/>
      <c r="EY1162" s="22"/>
      <c r="EZ1162" s="22"/>
      <c r="FA1162" s="22"/>
      <c r="FB1162" s="22"/>
      <c r="FC1162" s="22"/>
      <c r="FD1162" s="22"/>
      <c r="FE1162" s="22"/>
      <c r="FF1162" s="22"/>
      <c r="FG1162" s="126"/>
      <c r="FM1162" s="99"/>
    </row>
    <row r="1163" spans="2:169" s="12" customFormat="1">
      <c r="B1163" s="22"/>
      <c r="E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  <c r="AB1163" s="22"/>
      <c r="AC1163" s="22"/>
      <c r="AD1163" s="22"/>
      <c r="AE1163" s="22"/>
      <c r="AF1163" s="22"/>
      <c r="AG1163" s="22"/>
      <c r="AH1163" s="22"/>
      <c r="AI1163" s="22"/>
      <c r="AJ1163" s="22"/>
      <c r="AK1163" s="22"/>
      <c r="AL1163" s="22"/>
      <c r="AM1163" s="22"/>
      <c r="AN1163" s="22"/>
      <c r="AO1163" s="22"/>
      <c r="AP1163" s="22"/>
      <c r="AQ1163" s="22"/>
      <c r="AR1163" s="22"/>
      <c r="AS1163" s="22"/>
      <c r="AT1163" s="22"/>
      <c r="AU1163" s="22"/>
      <c r="AV1163" s="22"/>
      <c r="AW1163" s="22"/>
      <c r="AX1163" s="22"/>
      <c r="AY1163" s="22"/>
      <c r="AZ1163" s="22"/>
      <c r="BA1163" s="22"/>
      <c r="BB1163" s="22"/>
      <c r="BC1163" s="22"/>
      <c r="BD1163" s="22"/>
      <c r="BE1163" s="22"/>
      <c r="BF1163" s="22"/>
      <c r="BG1163" s="22"/>
      <c r="BH1163" s="22"/>
      <c r="BI1163" s="22"/>
      <c r="BJ1163" s="22"/>
      <c r="BK1163" s="22"/>
      <c r="BL1163" s="22"/>
      <c r="BM1163" s="22"/>
      <c r="BN1163" s="22"/>
      <c r="BO1163" s="22"/>
      <c r="BP1163" s="22"/>
      <c r="BQ1163" s="22"/>
      <c r="BR1163" s="22"/>
      <c r="BS1163" s="22"/>
      <c r="BT1163" s="22"/>
      <c r="BU1163" s="22"/>
      <c r="BV1163" s="22"/>
      <c r="BW1163" s="22"/>
      <c r="BX1163" s="22"/>
      <c r="BY1163" s="22"/>
      <c r="BZ1163" s="22"/>
      <c r="CA1163" s="22"/>
      <c r="CB1163" s="22"/>
      <c r="CC1163" s="22"/>
      <c r="CD1163" s="22"/>
      <c r="CE1163" s="22"/>
      <c r="CF1163" s="22"/>
      <c r="CG1163" s="22"/>
      <c r="CH1163" s="22"/>
      <c r="CI1163" s="22"/>
      <c r="CJ1163" s="22"/>
      <c r="CK1163" s="22"/>
      <c r="CL1163" s="22"/>
      <c r="CM1163" s="22"/>
      <c r="CN1163" s="22"/>
      <c r="CO1163" s="22"/>
      <c r="CP1163" s="22"/>
      <c r="CQ1163" s="22"/>
      <c r="CR1163" s="22"/>
      <c r="CS1163" s="22"/>
      <c r="CT1163" s="22"/>
      <c r="CU1163" s="22"/>
      <c r="CV1163" s="22"/>
      <c r="CW1163" s="22"/>
      <c r="CX1163" s="22"/>
      <c r="CY1163" s="22"/>
      <c r="CZ1163" s="22"/>
      <c r="DA1163" s="22"/>
      <c r="DB1163" s="22"/>
      <c r="DC1163" s="22"/>
      <c r="DD1163" s="22"/>
      <c r="DE1163" s="22"/>
      <c r="DF1163" s="22"/>
      <c r="DG1163" s="22"/>
      <c r="DH1163" s="22"/>
      <c r="DI1163" s="22"/>
      <c r="DJ1163" s="22"/>
      <c r="DK1163" s="22"/>
      <c r="DL1163" s="22"/>
      <c r="DM1163" s="22"/>
      <c r="DN1163" s="22"/>
      <c r="DO1163" s="22"/>
      <c r="DP1163" s="22"/>
      <c r="DQ1163" s="22"/>
      <c r="DR1163" s="22"/>
      <c r="DS1163" s="22"/>
      <c r="DT1163" s="22"/>
      <c r="DU1163" s="22"/>
      <c r="DV1163" s="22"/>
      <c r="DW1163" s="22"/>
      <c r="DX1163" s="22"/>
      <c r="DY1163" s="22"/>
      <c r="DZ1163" s="22"/>
      <c r="EA1163" s="22"/>
      <c r="EB1163" s="22"/>
      <c r="EC1163" s="22"/>
      <c r="ED1163" s="22"/>
      <c r="EE1163" s="22"/>
      <c r="EF1163" s="22"/>
      <c r="EG1163" s="22"/>
      <c r="EH1163" s="22"/>
      <c r="EI1163" s="22"/>
      <c r="EJ1163" s="22"/>
      <c r="EK1163" s="22"/>
      <c r="EL1163" s="22"/>
      <c r="EM1163" s="22"/>
      <c r="EN1163" s="22"/>
      <c r="EO1163" s="22"/>
      <c r="EP1163" s="22"/>
      <c r="EQ1163" s="22"/>
      <c r="ER1163" s="22"/>
      <c r="ES1163" s="22"/>
      <c r="ET1163" s="22"/>
      <c r="EU1163" s="22"/>
      <c r="EV1163" s="22"/>
      <c r="EW1163" s="22"/>
      <c r="EX1163" s="22"/>
      <c r="EY1163" s="22"/>
      <c r="EZ1163" s="22"/>
      <c r="FA1163" s="22"/>
      <c r="FB1163" s="22"/>
      <c r="FC1163" s="22"/>
      <c r="FD1163" s="22"/>
      <c r="FE1163" s="22"/>
      <c r="FF1163" s="22"/>
      <c r="FG1163" s="126"/>
      <c r="FM1163" s="99"/>
    </row>
    <row r="1164" spans="2:169" s="12" customFormat="1">
      <c r="B1164" s="22"/>
      <c r="E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  <c r="AB1164" s="22"/>
      <c r="AC1164" s="22"/>
      <c r="AD1164" s="22"/>
      <c r="AE1164" s="22"/>
      <c r="AF1164" s="22"/>
      <c r="AG1164" s="22"/>
      <c r="AH1164" s="22"/>
      <c r="AI1164" s="22"/>
      <c r="AJ1164" s="22"/>
      <c r="AK1164" s="22"/>
      <c r="AL1164" s="22"/>
      <c r="AM1164" s="22"/>
      <c r="AN1164" s="22"/>
      <c r="AO1164" s="22"/>
      <c r="AP1164" s="22"/>
      <c r="AQ1164" s="22"/>
      <c r="AR1164" s="22"/>
      <c r="AS1164" s="22"/>
      <c r="AT1164" s="22"/>
      <c r="AU1164" s="22"/>
      <c r="AV1164" s="22"/>
      <c r="AW1164" s="22"/>
      <c r="AX1164" s="22"/>
      <c r="AY1164" s="22"/>
      <c r="AZ1164" s="22"/>
      <c r="BA1164" s="22"/>
      <c r="BB1164" s="22"/>
      <c r="BC1164" s="22"/>
      <c r="BD1164" s="22"/>
      <c r="BE1164" s="22"/>
      <c r="BF1164" s="22"/>
      <c r="BG1164" s="22"/>
      <c r="BH1164" s="22"/>
      <c r="BI1164" s="22"/>
      <c r="BJ1164" s="22"/>
      <c r="BK1164" s="22"/>
      <c r="BL1164" s="22"/>
      <c r="BM1164" s="22"/>
      <c r="BN1164" s="22"/>
      <c r="BO1164" s="22"/>
      <c r="BP1164" s="22"/>
      <c r="BQ1164" s="22"/>
      <c r="BR1164" s="22"/>
      <c r="BS1164" s="22"/>
      <c r="BT1164" s="22"/>
      <c r="BU1164" s="22"/>
      <c r="BV1164" s="22"/>
      <c r="BW1164" s="22"/>
      <c r="BX1164" s="22"/>
      <c r="BY1164" s="22"/>
      <c r="BZ1164" s="22"/>
      <c r="CA1164" s="22"/>
      <c r="CB1164" s="22"/>
      <c r="CC1164" s="22"/>
      <c r="CD1164" s="22"/>
      <c r="CE1164" s="22"/>
      <c r="CF1164" s="22"/>
      <c r="CG1164" s="22"/>
      <c r="CH1164" s="22"/>
      <c r="CI1164" s="22"/>
      <c r="CJ1164" s="22"/>
      <c r="CK1164" s="22"/>
      <c r="CL1164" s="22"/>
      <c r="CM1164" s="22"/>
      <c r="CN1164" s="22"/>
      <c r="CO1164" s="22"/>
      <c r="CP1164" s="22"/>
      <c r="CQ1164" s="22"/>
      <c r="CR1164" s="22"/>
      <c r="CS1164" s="22"/>
      <c r="CT1164" s="22"/>
      <c r="CU1164" s="22"/>
      <c r="CV1164" s="22"/>
      <c r="CW1164" s="22"/>
      <c r="CX1164" s="22"/>
      <c r="CY1164" s="22"/>
      <c r="CZ1164" s="22"/>
      <c r="DA1164" s="22"/>
      <c r="DB1164" s="22"/>
      <c r="DC1164" s="22"/>
      <c r="DD1164" s="22"/>
      <c r="DE1164" s="22"/>
      <c r="DF1164" s="22"/>
      <c r="DG1164" s="22"/>
      <c r="DH1164" s="22"/>
      <c r="DI1164" s="22"/>
      <c r="DJ1164" s="22"/>
      <c r="DK1164" s="22"/>
      <c r="DL1164" s="22"/>
      <c r="DM1164" s="22"/>
      <c r="DN1164" s="22"/>
      <c r="DO1164" s="22"/>
      <c r="DP1164" s="22"/>
      <c r="DQ1164" s="22"/>
      <c r="DR1164" s="22"/>
      <c r="DS1164" s="22"/>
      <c r="DT1164" s="22"/>
      <c r="DU1164" s="22"/>
      <c r="DV1164" s="22"/>
      <c r="DW1164" s="22"/>
      <c r="DX1164" s="22"/>
      <c r="DY1164" s="22"/>
      <c r="DZ1164" s="22"/>
      <c r="EA1164" s="22"/>
      <c r="EB1164" s="22"/>
      <c r="EC1164" s="22"/>
      <c r="ED1164" s="22"/>
      <c r="EE1164" s="22"/>
      <c r="EF1164" s="22"/>
      <c r="EG1164" s="22"/>
      <c r="EH1164" s="22"/>
      <c r="EI1164" s="22"/>
      <c r="EJ1164" s="22"/>
      <c r="EK1164" s="22"/>
      <c r="EL1164" s="22"/>
      <c r="EM1164" s="22"/>
      <c r="EN1164" s="22"/>
      <c r="EO1164" s="22"/>
      <c r="EP1164" s="22"/>
      <c r="EQ1164" s="22"/>
      <c r="ER1164" s="22"/>
      <c r="ES1164" s="22"/>
      <c r="ET1164" s="22"/>
      <c r="EU1164" s="22"/>
      <c r="EV1164" s="22"/>
      <c r="EW1164" s="22"/>
      <c r="EX1164" s="22"/>
      <c r="EY1164" s="22"/>
      <c r="EZ1164" s="22"/>
      <c r="FA1164" s="22"/>
      <c r="FB1164" s="22"/>
      <c r="FC1164" s="22"/>
      <c r="FD1164" s="22"/>
      <c r="FE1164" s="22"/>
      <c r="FF1164" s="22"/>
      <c r="FG1164" s="126"/>
      <c r="FM1164" s="99"/>
    </row>
    <row r="1165" spans="2:169" s="12" customFormat="1">
      <c r="B1165" s="22"/>
      <c r="E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22"/>
      <c r="AC1165" s="22"/>
      <c r="AD1165" s="22"/>
      <c r="AE1165" s="22"/>
      <c r="AF1165" s="22"/>
      <c r="AG1165" s="22"/>
      <c r="AH1165" s="22"/>
      <c r="AI1165" s="22"/>
      <c r="AJ1165" s="22"/>
      <c r="AK1165" s="22"/>
      <c r="AL1165" s="22"/>
      <c r="AM1165" s="22"/>
      <c r="AN1165" s="22"/>
      <c r="AO1165" s="22"/>
      <c r="AP1165" s="22"/>
      <c r="AQ1165" s="22"/>
      <c r="AR1165" s="22"/>
      <c r="AS1165" s="22"/>
      <c r="AT1165" s="22"/>
      <c r="AU1165" s="22"/>
      <c r="AV1165" s="22"/>
      <c r="AW1165" s="22"/>
      <c r="AX1165" s="22"/>
      <c r="AY1165" s="22"/>
      <c r="AZ1165" s="22"/>
      <c r="BA1165" s="22"/>
      <c r="BB1165" s="22"/>
      <c r="BC1165" s="22"/>
      <c r="BD1165" s="22"/>
      <c r="BE1165" s="22"/>
      <c r="BF1165" s="22"/>
      <c r="BG1165" s="22"/>
      <c r="BH1165" s="22"/>
      <c r="BI1165" s="22"/>
      <c r="BJ1165" s="22"/>
      <c r="BK1165" s="22"/>
      <c r="BL1165" s="22"/>
      <c r="BM1165" s="22"/>
      <c r="BN1165" s="22"/>
      <c r="BO1165" s="22"/>
      <c r="BP1165" s="22"/>
      <c r="BQ1165" s="22"/>
      <c r="BR1165" s="22"/>
      <c r="BS1165" s="22"/>
      <c r="BT1165" s="22"/>
      <c r="BU1165" s="22"/>
      <c r="BV1165" s="22"/>
      <c r="BW1165" s="22"/>
      <c r="BX1165" s="22"/>
      <c r="BY1165" s="22"/>
      <c r="BZ1165" s="22"/>
      <c r="CA1165" s="22"/>
      <c r="CB1165" s="22"/>
      <c r="CC1165" s="22"/>
      <c r="CD1165" s="22"/>
      <c r="CE1165" s="22"/>
      <c r="CF1165" s="22"/>
      <c r="CG1165" s="22"/>
      <c r="CH1165" s="22"/>
      <c r="CI1165" s="22"/>
      <c r="CJ1165" s="22"/>
      <c r="CK1165" s="22"/>
      <c r="CL1165" s="22"/>
      <c r="CM1165" s="22"/>
      <c r="CN1165" s="22"/>
      <c r="CO1165" s="22"/>
      <c r="CP1165" s="22"/>
      <c r="CQ1165" s="22"/>
      <c r="CR1165" s="22"/>
      <c r="CS1165" s="22"/>
      <c r="CT1165" s="22"/>
      <c r="CU1165" s="22"/>
      <c r="CV1165" s="22"/>
      <c r="CW1165" s="22"/>
      <c r="CX1165" s="22"/>
      <c r="CY1165" s="22"/>
      <c r="CZ1165" s="22"/>
      <c r="DA1165" s="22"/>
      <c r="DB1165" s="22"/>
      <c r="DC1165" s="22"/>
      <c r="DD1165" s="22"/>
      <c r="DE1165" s="22"/>
      <c r="DF1165" s="22"/>
      <c r="DG1165" s="22"/>
      <c r="DH1165" s="22"/>
      <c r="DI1165" s="22"/>
      <c r="DJ1165" s="22"/>
      <c r="DK1165" s="22"/>
      <c r="DL1165" s="22"/>
      <c r="DM1165" s="22"/>
      <c r="DN1165" s="22"/>
      <c r="DO1165" s="22"/>
      <c r="DP1165" s="22"/>
      <c r="DQ1165" s="22"/>
      <c r="DR1165" s="22"/>
      <c r="DS1165" s="22"/>
      <c r="DT1165" s="22"/>
      <c r="DU1165" s="22"/>
      <c r="DV1165" s="22"/>
      <c r="DW1165" s="22"/>
      <c r="DX1165" s="22"/>
      <c r="DY1165" s="22"/>
      <c r="DZ1165" s="22"/>
      <c r="EA1165" s="22"/>
      <c r="EB1165" s="22"/>
      <c r="EC1165" s="22"/>
      <c r="ED1165" s="22"/>
      <c r="EE1165" s="22"/>
      <c r="EF1165" s="22"/>
      <c r="EG1165" s="22"/>
      <c r="EH1165" s="22"/>
      <c r="EI1165" s="22"/>
      <c r="EJ1165" s="22"/>
      <c r="EK1165" s="22"/>
      <c r="EL1165" s="22"/>
      <c r="EM1165" s="22"/>
      <c r="EN1165" s="22"/>
      <c r="EO1165" s="22"/>
      <c r="EP1165" s="22"/>
      <c r="EQ1165" s="22"/>
      <c r="ER1165" s="22"/>
      <c r="ES1165" s="22"/>
      <c r="ET1165" s="22"/>
      <c r="EU1165" s="22"/>
      <c r="EV1165" s="22"/>
      <c r="EW1165" s="22"/>
      <c r="EX1165" s="22"/>
      <c r="EY1165" s="22"/>
      <c r="EZ1165" s="22"/>
      <c r="FA1165" s="22"/>
      <c r="FB1165" s="22"/>
      <c r="FC1165" s="22"/>
      <c r="FD1165" s="22"/>
      <c r="FE1165" s="22"/>
      <c r="FF1165" s="22"/>
      <c r="FG1165" s="126"/>
      <c r="FM1165" s="99"/>
    </row>
    <row r="1166" spans="2:169" s="12" customFormat="1">
      <c r="B1166" s="22"/>
      <c r="E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  <c r="AB1166" s="22"/>
      <c r="AC1166" s="22"/>
      <c r="AD1166" s="22"/>
      <c r="AE1166" s="22"/>
      <c r="AF1166" s="22"/>
      <c r="AG1166" s="22"/>
      <c r="AH1166" s="22"/>
      <c r="AI1166" s="22"/>
      <c r="AJ1166" s="22"/>
      <c r="AK1166" s="22"/>
      <c r="AL1166" s="22"/>
      <c r="AM1166" s="22"/>
      <c r="AN1166" s="22"/>
      <c r="AO1166" s="22"/>
      <c r="AP1166" s="22"/>
      <c r="AQ1166" s="22"/>
      <c r="AR1166" s="22"/>
      <c r="AS1166" s="22"/>
      <c r="AT1166" s="22"/>
      <c r="AU1166" s="22"/>
      <c r="AV1166" s="22"/>
      <c r="AW1166" s="22"/>
      <c r="AX1166" s="22"/>
      <c r="AY1166" s="22"/>
      <c r="AZ1166" s="22"/>
      <c r="BA1166" s="22"/>
      <c r="BB1166" s="22"/>
      <c r="BC1166" s="22"/>
      <c r="BD1166" s="22"/>
      <c r="BE1166" s="22"/>
      <c r="BF1166" s="22"/>
      <c r="BG1166" s="22"/>
      <c r="BH1166" s="22"/>
      <c r="BI1166" s="22"/>
      <c r="BJ1166" s="22"/>
      <c r="BK1166" s="22"/>
      <c r="BL1166" s="22"/>
      <c r="BM1166" s="22"/>
      <c r="BN1166" s="22"/>
      <c r="BO1166" s="22"/>
      <c r="BP1166" s="22"/>
      <c r="BQ1166" s="22"/>
      <c r="BR1166" s="22"/>
      <c r="BS1166" s="22"/>
      <c r="BT1166" s="22"/>
      <c r="BU1166" s="22"/>
      <c r="BV1166" s="22"/>
      <c r="BW1166" s="22"/>
      <c r="BX1166" s="22"/>
      <c r="BY1166" s="22"/>
      <c r="BZ1166" s="22"/>
      <c r="CA1166" s="22"/>
      <c r="CB1166" s="22"/>
      <c r="CC1166" s="22"/>
      <c r="CD1166" s="22"/>
      <c r="CE1166" s="22"/>
      <c r="CF1166" s="22"/>
      <c r="CG1166" s="22"/>
      <c r="CH1166" s="22"/>
      <c r="CI1166" s="22"/>
      <c r="CJ1166" s="22"/>
      <c r="CK1166" s="22"/>
      <c r="CL1166" s="22"/>
      <c r="CM1166" s="22"/>
      <c r="CN1166" s="22"/>
      <c r="CO1166" s="22"/>
      <c r="CP1166" s="22"/>
      <c r="CQ1166" s="22"/>
      <c r="CR1166" s="22"/>
      <c r="CS1166" s="22"/>
      <c r="CT1166" s="22"/>
      <c r="CU1166" s="22"/>
      <c r="CV1166" s="22"/>
      <c r="CW1166" s="22"/>
      <c r="CX1166" s="22"/>
      <c r="CY1166" s="22"/>
      <c r="CZ1166" s="22"/>
      <c r="DA1166" s="22"/>
      <c r="DB1166" s="22"/>
      <c r="DC1166" s="22"/>
      <c r="DD1166" s="22"/>
      <c r="DE1166" s="22"/>
      <c r="DF1166" s="22"/>
      <c r="DG1166" s="22"/>
      <c r="DH1166" s="22"/>
      <c r="DI1166" s="22"/>
      <c r="DJ1166" s="22"/>
      <c r="DK1166" s="22"/>
      <c r="DL1166" s="22"/>
      <c r="DM1166" s="22"/>
      <c r="DN1166" s="22"/>
      <c r="DO1166" s="22"/>
      <c r="DP1166" s="22"/>
      <c r="DQ1166" s="22"/>
      <c r="DR1166" s="22"/>
      <c r="DS1166" s="22"/>
      <c r="DT1166" s="22"/>
      <c r="DU1166" s="22"/>
      <c r="DV1166" s="22"/>
      <c r="DW1166" s="22"/>
      <c r="DX1166" s="22"/>
      <c r="DY1166" s="22"/>
      <c r="DZ1166" s="22"/>
      <c r="EA1166" s="22"/>
      <c r="EB1166" s="22"/>
      <c r="EC1166" s="22"/>
      <c r="ED1166" s="22"/>
      <c r="EE1166" s="22"/>
      <c r="EF1166" s="22"/>
      <c r="EG1166" s="22"/>
      <c r="EH1166" s="22"/>
      <c r="EI1166" s="22"/>
      <c r="EJ1166" s="22"/>
      <c r="EK1166" s="22"/>
      <c r="EL1166" s="22"/>
      <c r="EM1166" s="22"/>
      <c r="EN1166" s="22"/>
      <c r="EO1166" s="22"/>
      <c r="EP1166" s="22"/>
      <c r="EQ1166" s="22"/>
      <c r="ER1166" s="22"/>
      <c r="ES1166" s="22"/>
      <c r="ET1166" s="22"/>
      <c r="EU1166" s="22"/>
      <c r="EV1166" s="22"/>
      <c r="EW1166" s="22"/>
      <c r="EX1166" s="22"/>
      <c r="EY1166" s="22"/>
      <c r="EZ1166" s="22"/>
      <c r="FA1166" s="22"/>
      <c r="FB1166" s="22"/>
      <c r="FC1166" s="22"/>
      <c r="FD1166" s="22"/>
      <c r="FE1166" s="22"/>
      <c r="FF1166" s="22"/>
      <c r="FG1166" s="126"/>
      <c r="FM1166" s="99"/>
    </row>
    <row r="1167" spans="2:169" s="12" customFormat="1">
      <c r="B1167" s="22"/>
      <c r="E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22"/>
      <c r="AC1167" s="22"/>
      <c r="AD1167" s="22"/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22"/>
      <c r="AO1167" s="22"/>
      <c r="AP1167" s="22"/>
      <c r="AQ1167" s="22"/>
      <c r="AR1167" s="22"/>
      <c r="AS1167" s="22"/>
      <c r="AT1167" s="22"/>
      <c r="AU1167" s="22"/>
      <c r="AV1167" s="22"/>
      <c r="AW1167" s="22"/>
      <c r="AX1167" s="22"/>
      <c r="AY1167" s="22"/>
      <c r="AZ1167" s="22"/>
      <c r="BA1167" s="22"/>
      <c r="BB1167" s="22"/>
      <c r="BC1167" s="22"/>
      <c r="BD1167" s="22"/>
      <c r="BE1167" s="22"/>
      <c r="BF1167" s="22"/>
      <c r="BG1167" s="22"/>
      <c r="BH1167" s="22"/>
      <c r="BI1167" s="22"/>
      <c r="BJ1167" s="22"/>
      <c r="BK1167" s="22"/>
      <c r="BL1167" s="22"/>
      <c r="BM1167" s="22"/>
      <c r="BN1167" s="22"/>
      <c r="BO1167" s="22"/>
      <c r="BP1167" s="22"/>
      <c r="BQ1167" s="22"/>
      <c r="BR1167" s="22"/>
      <c r="BS1167" s="22"/>
      <c r="BT1167" s="22"/>
      <c r="BU1167" s="22"/>
      <c r="BV1167" s="22"/>
      <c r="BW1167" s="22"/>
      <c r="BX1167" s="22"/>
      <c r="BY1167" s="22"/>
      <c r="BZ1167" s="22"/>
      <c r="CA1167" s="22"/>
      <c r="CB1167" s="22"/>
      <c r="CC1167" s="22"/>
      <c r="CD1167" s="22"/>
      <c r="CE1167" s="22"/>
      <c r="CF1167" s="22"/>
      <c r="CG1167" s="22"/>
      <c r="CH1167" s="22"/>
      <c r="CI1167" s="22"/>
      <c r="CJ1167" s="22"/>
      <c r="CK1167" s="22"/>
      <c r="CL1167" s="22"/>
      <c r="CM1167" s="22"/>
      <c r="CN1167" s="22"/>
      <c r="CO1167" s="22"/>
      <c r="CP1167" s="22"/>
      <c r="CQ1167" s="22"/>
      <c r="CR1167" s="22"/>
      <c r="CS1167" s="22"/>
      <c r="CT1167" s="22"/>
      <c r="CU1167" s="22"/>
      <c r="CV1167" s="22"/>
      <c r="CW1167" s="22"/>
      <c r="CX1167" s="22"/>
      <c r="CY1167" s="22"/>
      <c r="CZ1167" s="22"/>
      <c r="DA1167" s="22"/>
      <c r="DB1167" s="22"/>
      <c r="DC1167" s="22"/>
      <c r="DD1167" s="22"/>
      <c r="DE1167" s="22"/>
      <c r="DF1167" s="22"/>
      <c r="DG1167" s="22"/>
      <c r="DH1167" s="22"/>
      <c r="DI1167" s="22"/>
      <c r="DJ1167" s="22"/>
      <c r="DK1167" s="22"/>
      <c r="DL1167" s="22"/>
      <c r="DM1167" s="22"/>
      <c r="DN1167" s="22"/>
      <c r="DO1167" s="22"/>
      <c r="DP1167" s="22"/>
      <c r="DQ1167" s="22"/>
      <c r="DR1167" s="22"/>
      <c r="DS1167" s="22"/>
      <c r="DT1167" s="22"/>
      <c r="DU1167" s="22"/>
      <c r="DV1167" s="22"/>
      <c r="DW1167" s="22"/>
      <c r="DX1167" s="22"/>
      <c r="DY1167" s="22"/>
      <c r="DZ1167" s="22"/>
      <c r="EA1167" s="22"/>
      <c r="EB1167" s="22"/>
      <c r="EC1167" s="22"/>
      <c r="ED1167" s="22"/>
      <c r="EE1167" s="22"/>
      <c r="EF1167" s="22"/>
      <c r="EG1167" s="22"/>
      <c r="EH1167" s="22"/>
      <c r="EI1167" s="22"/>
      <c r="EJ1167" s="22"/>
      <c r="EK1167" s="22"/>
      <c r="EL1167" s="22"/>
      <c r="EM1167" s="22"/>
      <c r="EN1167" s="22"/>
      <c r="EO1167" s="22"/>
      <c r="EP1167" s="22"/>
      <c r="EQ1167" s="22"/>
      <c r="ER1167" s="22"/>
      <c r="ES1167" s="22"/>
      <c r="ET1167" s="22"/>
      <c r="EU1167" s="22"/>
      <c r="EV1167" s="22"/>
      <c r="EW1167" s="22"/>
      <c r="EX1167" s="22"/>
      <c r="EY1167" s="22"/>
      <c r="EZ1167" s="22"/>
      <c r="FA1167" s="22"/>
      <c r="FB1167" s="22"/>
      <c r="FC1167" s="22"/>
      <c r="FD1167" s="22"/>
      <c r="FE1167" s="22"/>
      <c r="FF1167" s="22"/>
      <c r="FG1167" s="126"/>
      <c r="FM1167" s="99"/>
    </row>
    <row r="1168" spans="2:169" s="12" customFormat="1">
      <c r="B1168" s="22"/>
      <c r="E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22"/>
      <c r="AC1168" s="22"/>
      <c r="AD1168" s="22"/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22"/>
      <c r="AO1168" s="22"/>
      <c r="AP1168" s="22"/>
      <c r="AQ1168" s="22"/>
      <c r="AR1168" s="22"/>
      <c r="AS1168" s="22"/>
      <c r="AT1168" s="22"/>
      <c r="AU1168" s="22"/>
      <c r="AV1168" s="22"/>
      <c r="AW1168" s="22"/>
      <c r="AX1168" s="22"/>
      <c r="AY1168" s="22"/>
      <c r="AZ1168" s="22"/>
      <c r="BA1168" s="22"/>
      <c r="BB1168" s="22"/>
      <c r="BC1168" s="22"/>
      <c r="BD1168" s="22"/>
      <c r="BE1168" s="22"/>
      <c r="BF1168" s="22"/>
      <c r="BG1168" s="22"/>
      <c r="BH1168" s="22"/>
      <c r="BI1168" s="22"/>
      <c r="BJ1168" s="22"/>
      <c r="BK1168" s="22"/>
      <c r="BL1168" s="22"/>
      <c r="BM1168" s="22"/>
      <c r="BN1168" s="22"/>
      <c r="BO1168" s="22"/>
      <c r="BP1168" s="22"/>
      <c r="BQ1168" s="22"/>
      <c r="BR1168" s="22"/>
      <c r="BS1168" s="22"/>
      <c r="BT1168" s="22"/>
      <c r="BU1168" s="22"/>
      <c r="BV1168" s="22"/>
      <c r="BW1168" s="22"/>
      <c r="BX1168" s="22"/>
      <c r="BY1168" s="22"/>
      <c r="BZ1168" s="22"/>
      <c r="CA1168" s="22"/>
      <c r="CB1168" s="22"/>
      <c r="CC1168" s="22"/>
      <c r="CD1168" s="22"/>
      <c r="CE1168" s="22"/>
      <c r="CF1168" s="22"/>
      <c r="CG1168" s="22"/>
      <c r="CH1168" s="22"/>
      <c r="CI1168" s="22"/>
      <c r="CJ1168" s="22"/>
      <c r="CK1168" s="22"/>
      <c r="CL1168" s="22"/>
      <c r="CM1168" s="22"/>
      <c r="CN1168" s="22"/>
      <c r="CO1168" s="22"/>
      <c r="CP1168" s="22"/>
      <c r="CQ1168" s="22"/>
      <c r="CR1168" s="22"/>
      <c r="CS1168" s="22"/>
      <c r="CT1168" s="22"/>
      <c r="CU1168" s="22"/>
      <c r="CV1168" s="22"/>
      <c r="CW1168" s="22"/>
      <c r="CX1168" s="22"/>
      <c r="CY1168" s="22"/>
      <c r="CZ1168" s="22"/>
      <c r="DA1168" s="22"/>
      <c r="DB1168" s="22"/>
      <c r="DC1168" s="22"/>
      <c r="DD1168" s="22"/>
      <c r="DE1168" s="22"/>
      <c r="DF1168" s="22"/>
      <c r="DG1168" s="22"/>
      <c r="DH1168" s="22"/>
      <c r="DI1168" s="22"/>
      <c r="DJ1168" s="22"/>
      <c r="DK1168" s="22"/>
      <c r="DL1168" s="22"/>
      <c r="DM1168" s="22"/>
      <c r="DN1168" s="22"/>
      <c r="DO1168" s="22"/>
      <c r="DP1168" s="22"/>
      <c r="DQ1168" s="22"/>
      <c r="DR1168" s="22"/>
      <c r="DS1168" s="22"/>
      <c r="DT1168" s="22"/>
      <c r="DU1168" s="22"/>
      <c r="DV1168" s="22"/>
      <c r="DW1168" s="22"/>
      <c r="DX1168" s="22"/>
      <c r="DY1168" s="22"/>
      <c r="DZ1168" s="22"/>
      <c r="EA1168" s="22"/>
      <c r="EB1168" s="22"/>
      <c r="EC1168" s="22"/>
      <c r="ED1168" s="22"/>
      <c r="EE1168" s="22"/>
      <c r="EF1168" s="22"/>
      <c r="EG1168" s="22"/>
      <c r="EH1168" s="22"/>
      <c r="EI1168" s="22"/>
      <c r="EJ1168" s="22"/>
      <c r="EK1168" s="22"/>
      <c r="EL1168" s="22"/>
      <c r="EM1168" s="22"/>
      <c r="EN1168" s="22"/>
      <c r="EO1168" s="22"/>
      <c r="EP1168" s="22"/>
      <c r="EQ1168" s="22"/>
      <c r="ER1168" s="22"/>
      <c r="ES1168" s="22"/>
      <c r="ET1168" s="22"/>
      <c r="EU1168" s="22"/>
      <c r="EV1168" s="22"/>
      <c r="EW1168" s="22"/>
      <c r="EX1168" s="22"/>
      <c r="EY1168" s="22"/>
      <c r="EZ1168" s="22"/>
      <c r="FA1168" s="22"/>
      <c r="FB1168" s="22"/>
      <c r="FC1168" s="22"/>
      <c r="FD1168" s="22"/>
      <c r="FE1168" s="22"/>
      <c r="FF1168" s="22"/>
      <c r="FG1168" s="126"/>
      <c r="FM1168" s="99"/>
    </row>
    <row r="1169" spans="1:169" s="12" customFormat="1">
      <c r="B1169" s="22"/>
      <c r="E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22"/>
      <c r="AC1169" s="22"/>
      <c r="AD1169" s="22"/>
      <c r="AE1169" s="22"/>
      <c r="AF1169" s="22"/>
      <c r="AG1169" s="22"/>
      <c r="AH1169" s="22"/>
      <c r="AI1169" s="22"/>
      <c r="AJ1169" s="22"/>
      <c r="AK1169" s="22"/>
      <c r="AL1169" s="22"/>
      <c r="AM1169" s="22"/>
      <c r="AN1169" s="22"/>
      <c r="AO1169" s="22"/>
      <c r="AP1169" s="22"/>
      <c r="AQ1169" s="22"/>
      <c r="AR1169" s="22"/>
      <c r="AS1169" s="22"/>
      <c r="AT1169" s="22"/>
      <c r="AU1169" s="22"/>
      <c r="AV1169" s="22"/>
      <c r="AW1169" s="22"/>
      <c r="AX1169" s="22"/>
      <c r="AY1169" s="22"/>
      <c r="AZ1169" s="22"/>
      <c r="BA1169" s="22"/>
      <c r="BB1169" s="22"/>
      <c r="BC1169" s="22"/>
      <c r="BD1169" s="22"/>
      <c r="BE1169" s="22"/>
      <c r="BF1169" s="22"/>
      <c r="BG1169" s="22"/>
      <c r="BH1169" s="22"/>
      <c r="BI1169" s="22"/>
      <c r="BJ1169" s="22"/>
      <c r="BK1169" s="22"/>
      <c r="BL1169" s="22"/>
      <c r="BM1169" s="22"/>
      <c r="BN1169" s="22"/>
      <c r="BO1169" s="22"/>
      <c r="BP1169" s="22"/>
      <c r="BQ1169" s="22"/>
      <c r="BR1169" s="22"/>
      <c r="BS1169" s="22"/>
      <c r="BT1169" s="22"/>
      <c r="BU1169" s="22"/>
      <c r="BV1169" s="22"/>
      <c r="BW1169" s="22"/>
      <c r="BX1169" s="22"/>
      <c r="BY1169" s="22"/>
      <c r="BZ1169" s="22"/>
      <c r="CA1169" s="22"/>
      <c r="CB1169" s="22"/>
      <c r="CC1169" s="22"/>
      <c r="CD1169" s="22"/>
      <c r="CE1169" s="22"/>
      <c r="CF1169" s="22"/>
      <c r="CG1169" s="22"/>
      <c r="CH1169" s="22"/>
      <c r="CI1169" s="22"/>
      <c r="CJ1169" s="22"/>
      <c r="CK1169" s="22"/>
      <c r="CL1169" s="22"/>
      <c r="CM1169" s="22"/>
      <c r="CN1169" s="22"/>
      <c r="CO1169" s="22"/>
      <c r="CP1169" s="22"/>
      <c r="CQ1169" s="22"/>
      <c r="CR1169" s="22"/>
      <c r="CS1169" s="22"/>
      <c r="CT1169" s="22"/>
      <c r="CU1169" s="22"/>
      <c r="CV1169" s="22"/>
      <c r="CW1169" s="22"/>
      <c r="CX1169" s="22"/>
      <c r="CY1169" s="22"/>
      <c r="CZ1169" s="22"/>
      <c r="DA1169" s="22"/>
      <c r="DB1169" s="22"/>
      <c r="DC1169" s="22"/>
      <c r="DD1169" s="22"/>
      <c r="DE1169" s="22"/>
      <c r="DF1169" s="22"/>
      <c r="DG1169" s="22"/>
      <c r="DH1169" s="22"/>
      <c r="DI1169" s="22"/>
      <c r="DJ1169" s="22"/>
      <c r="DK1169" s="22"/>
      <c r="DL1169" s="22"/>
      <c r="DM1169" s="22"/>
      <c r="DN1169" s="22"/>
      <c r="DO1169" s="22"/>
      <c r="DP1169" s="22"/>
      <c r="DQ1169" s="22"/>
      <c r="DR1169" s="22"/>
      <c r="DS1169" s="22"/>
      <c r="DT1169" s="22"/>
      <c r="DU1169" s="22"/>
      <c r="DV1169" s="22"/>
      <c r="DW1169" s="22"/>
      <c r="DX1169" s="22"/>
      <c r="DY1169" s="22"/>
      <c r="DZ1169" s="22"/>
      <c r="EA1169" s="22"/>
      <c r="EB1169" s="22"/>
      <c r="EC1169" s="22"/>
      <c r="ED1169" s="22"/>
      <c r="EE1169" s="22"/>
      <c r="EF1169" s="22"/>
      <c r="EG1169" s="22"/>
      <c r="EH1169" s="22"/>
      <c r="EI1169" s="22"/>
      <c r="EJ1169" s="22"/>
      <c r="EK1169" s="22"/>
      <c r="EL1169" s="22"/>
      <c r="EM1169" s="22"/>
      <c r="EN1169" s="22"/>
      <c r="EO1169" s="22"/>
      <c r="EP1169" s="22"/>
      <c r="EQ1169" s="22"/>
      <c r="ER1169" s="22"/>
      <c r="ES1169" s="22"/>
      <c r="ET1169" s="22"/>
      <c r="EU1169" s="22"/>
      <c r="EV1169" s="22"/>
      <c r="EW1169" s="22"/>
      <c r="EX1169" s="22"/>
      <c r="EY1169" s="22"/>
      <c r="EZ1169" s="22"/>
      <c r="FA1169" s="22"/>
      <c r="FB1169" s="22"/>
      <c r="FC1169" s="22"/>
      <c r="FD1169" s="22"/>
      <c r="FE1169" s="22"/>
      <c r="FF1169" s="22"/>
      <c r="FG1169" s="126"/>
      <c r="FM1169" s="99"/>
    </row>
    <row r="1170" spans="1:169" s="12" customFormat="1">
      <c r="B1170" s="22"/>
      <c r="E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22"/>
      <c r="AC1170" s="22"/>
      <c r="AD1170" s="22"/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22"/>
      <c r="AO1170" s="22"/>
      <c r="AP1170" s="22"/>
      <c r="AQ1170" s="22"/>
      <c r="AR1170" s="22"/>
      <c r="AS1170" s="22"/>
      <c r="AT1170" s="22"/>
      <c r="AU1170" s="22"/>
      <c r="AV1170" s="22"/>
      <c r="AW1170" s="22"/>
      <c r="AX1170" s="22"/>
      <c r="AY1170" s="22"/>
      <c r="AZ1170" s="22"/>
      <c r="BA1170" s="22"/>
      <c r="BB1170" s="22"/>
      <c r="BC1170" s="22"/>
      <c r="BD1170" s="22"/>
      <c r="BE1170" s="22"/>
      <c r="BF1170" s="22"/>
      <c r="BG1170" s="22"/>
      <c r="BH1170" s="22"/>
      <c r="BI1170" s="22"/>
      <c r="BJ1170" s="22"/>
      <c r="BK1170" s="22"/>
      <c r="BL1170" s="22"/>
      <c r="BM1170" s="22"/>
      <c r="BN1170" s="22"/>
      <c r="BO1170" s="22"/>
      <c r="BP1170" s="22"/>
      <c r="BQ1170" s="22"/>
      <c r="BR1170" s="22"/>
      <c r="BS1170" s="22"/>
      <c r="BT1170" s="22"/>
      <c r="BU1170" s="22"/>
      <c r="BV1170" s="22"/>
      <c r="BW1170" s="22"/>
      <c r="BX1170" s="22"/>
      <c r="BY1170" s="22"/>
      <c r="BZ1170" s="22"/>
      <c r="CA1170" s="22"/>
      <c r="CB1170" s="22"/>
      <c r="CC1170" s="22"/>
      <c r="CD1170" s="22"/>
      <c r="CE1170" s="22"/>
      <c r="CF1170" s="22"/>
      <c r="CG1170" s="22"/>
      <c r="CH1170" s="22"/>
      <c r="CI1170" s="22"/>
      <c r="CJ1170" s="22"/>
      <c r="CK1170" s="22"/>
      <c r="CL1170" s="22"/>
      <c r="CM1170" s="22"/>
      <c r="CN1170" s="22"/>
      <c r="CO1170" s="22"/>
      <c r="CP1170" s="22"/>
      <c r="CQ1170" s="22"/>
      <c r="CR1170" s="22"/>
      <c r="CS1170" s="22"/>
      <c r="CT1170" s="22"/>
      <c r="CU1170" s="22"/>
      <c r="CV1170" s="22"/>
      <c r="CW1170" s="22"/>
      <c r="CX1170" s="22"/>
      <c r="CY1170" s="22"/>
      <c r="CZ1170" s="22"/>
      <c r="DA1170" s="22"/>
      <c r="DB1170" s="22"/>
      <c r="DC1170" s="22"/>
      <c r="DD1170" s="22"/>
      <c r="DE1170" s="22"/>
      <c r="DF1170" s="22"/>
      <c r="DG1170" s="22"/>
      <c r="DH1170" s="22"/>
      <c r="DI1170" s="22"/>
      <c r="DJ1170" s="22"/>
      <c r="DK1170" s="22"/>
      <c r="DL1170" s="22"/>
      <c r="DM1170" s="22"/>
      <c r="DN1170" s="22"/>
      <c r="DO1170" s="22"/>
      <c r="DP1170" s="22"/>
      <c r="DQ1170" s="22"/>
      <c r="DR1170" s="22"/>
      <c r="DS1170" s="22"/>
      <c r="DT1170" s="22"/>
      <c r="DU1170" s="22"/>
      <c r="DV1170" s="22"/>
      <c r="DW1170" s="22"/>
      <c r="DX1170" s="22"/>
      <c r="DY1170" s="22"/>
      <c r="DZ1170" s="22"/>
      <c r="EA1170" s="22"/>
      <c r="EB1170" s="22"/>
      <c r="EC1170" s="22"/>
      <c r="ED1170" s="22"/>
      <c r="EE1170" s="22"/>
      <c r="EF1170" s="22"/>
      <c r="EG1170" s="22"/>
      <c r="EH1170" s="22"/>
      <c r="EI1170" s="22"/>
      <c r="EJ1170" s="22"/>
      <c r="EK1170" s="22"/>
      <c r="EL1170" s="22"/>
      <c r="EM1170" s="22"/>
      <c r="EN1170" s="22"/>
      <c r="EO1170" s="22"/>
      <c r="EP1170" s="22"/>
      <c r="EQ1170" s="22"/>
      <c r="ER1170" s="22"/>
      <c r="ES1170" s="22"/>
      <c r="ET1170" s="22"/>
      <c r="EU1170" s="22"/>
      <c r="EV1170" s="22"/>
      <c r="EW1170" s="22"/>
      <c r="EX1170" s="22"/>
      <c r="EY1170" s="22"/>
      <c r="EZ1170" s="22"/>
      <c r="FA1170" s="22"/>
      <c r="FB1170" s="22"/>
      <c r="FC1170" s="22"/>
      <c r="FD1170" s="22"/>
      <c r="FE1170" s="22"/>
      <c r="FF1170" s="22"/>
      <c r="FG1170" s="126"/>
      <c r="FM1170" s="99"/>
    </row>
    <row r="1171" spans="1:169" s="12" customFormat="1">
      <c r="B1171" s="22"/>
      <c r="E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  <c r="AB1171" s="22"/>
      <c r="AC1171" s="22"/>
      <c r="AD1171" s="22"/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22"/>
      <c r="AO1171" s="22"/>
      <c r="AP1171" s="22"/>
      <c r="AQ1171" s="22"/>
      <c r="AR1171" s="22"/>
      <c r="AS1171" s="22"/>
      <c r="AT1171" s="22"/>
      <c r="AU1171" s="22"/>
      <c r="AV1171" s="22"/>
      <c r="AW1171" s="22"/>
      <c r="AX1171" s="22"/>
      <c r="AY1171" s="22"/>
      <c r="AZ1171" s="22"/>
      <c r="BA1171" s="22"/>
      <c r="BB1171" s="22"/>
      <c r="BC1171" s="22"/>
      <c r="BD1171" s="22"/>
      <c r="BE1171" s="22"/>
      <c r="BF1171" s="22"/>
      <c r="BG1171" s="22"/>
      <c r="BH1171" s="22"/>
      <c r="BI1171" s="22"/>
      <c r="BJ1171" s="22"/>
      <c r="BK1171" s="22"/>
      <c r="BL1171" s="22"/>
      <c r="BM1171" s="22"/>
      <c r="BN1171" s="22"/>
      <c r="BO1171" s="22"/>
      <c r="BP1171" s="22"/>
      <c r="BQ1171" s="22"/>
      <c r="BR1171" s="22"/>
      <c r="BS1171" s="22"/>
      <c r="BT1171" s="22"/>
      <c r="BU1171" s="22"/>
      <c r="BV1171" s="22"/>
      <c r="BW1171" s="22"/>
      <c r="BX1171" s="22"/>
      <c r="BY1171" s="22"/>
      <c r="BZ1171" s="22"/>
      <c r="CA1171" s="22"/>
      <c r="CB1171" s="22"/>
      <c r="CC1171" s="22"/>
      <c r="CD1171" s="22"/>
      <c r="CE1171" s="22"/>
      <c r="CF1171" s="22"/>
      <c r="CG1171" s="22"/>
      <c r="CH1171" s="22"/>
      <c r="CI1171" s="22"/>
      <c r="CJ1171" s="22"/>
      <c r="CK1171" s="22"/>
      <c r="CL1171" s="22"/>
      <c r="CM1171" s="22"/>
      <c r="CN1171" s="22"/>
      <c r="CO1171" s="22"/>
      <c r="CP1171" s="22"/>
      <c r="CQ1171" s="22"/>
      <c r="CR1171" s="22"/>
      <c r="CS1171" s="22"/>
      <c r="CT1171" s="22"/>
      <c r="CU1171" s="22"/>
      <c r="CV1171" s="22"/>
      <c r="CW1171" s="22"/>
      <c r="CX1171" s="22"/>
      <c r="CY1171" s="22"/>
      <c r="CZ1171" s="22"/>
      <c r="DA1171" s="22"/>
      <c r="DB1171" s="22"/>
      <c r="DC1171" s="22"/>
      <c r="DD1171" s="22"/>
      <c r="DE1171" s="22"/>
      <c r="DF1171" s="22"/>
      <c r="DG1171" s="22"/>
      <c r="DH1171" s="22"/>
      <c r="DI1171" s="22"/>
      <c r="DJ1171" s="22"/>
      <c r="DK1171" s="22"/>
      <c r="DL1171" s="22"/>
      <c r="DM1171" s="22"/>
      <c r="DN1171" s="22"/>
      <c r="DO1171" s="22"/>
      <c r="DP1171" s="22"/>
      <c r="DQ1171" s="22"/>
      <c r="DR1171" s="22"/>
      <c r="DS1171" s="22"/>
      <c r="DT1171" s="22"/>
      <c r="DU1171" s="22"/>
      <c r="DV1171" s="22"/>
      <c r="DW1171" s="22"/>
      <c r="DX1171" s="22"/>
      <c r="DY1171" s="22"/>
      <c r="DZ1171" s="22"/>
      <c r="EA1171" s="22"/>
      <c r="EB1171" s="22"/>
      <c r="EC1171" s="22"/>
      <c r="ED1171" s="22"/>
      <c r="EE1171" s="22"/>
      <c r="EF1171" s="22"/>
      <c r="EG1171" s="22"/>
      <c r="EH1171" s="22"/>
      <c r="EI1171" s="22"/>
      <c r="EJ1171" s="22"/>
      <c r="EK1171" s="22"/>
      <c r="EL1171" s="22"/>
      <c r="EM1171" s="22"/>
      <c r="EN1171" s="22"/>
      <c r="EO1171" s="22"/>
      <c r="EP1171" s="22"/>
      <c r="EQ1171" s="22"/>
      <c r="ER1171" s="22"/>
      <c r="ES1171" s="22"/>
      <c r="ET1171" s="22"/>
      <c r="EU1171" s="22"/>
      <c r="EV1171" s="22"/>
      <c r="EW1171" s="22"/>
      <c r="EX1171" s="22"/>
      <c r="EY1171" s="22"/>
      <c r="EZ1171" s="22"/>
      <c r="FA1171" s="22"/>
      <c r="FB1171" s="22"/>
      <c r="FC1171" s="22"/>
      <c r="FD1171" s="22"/>
      <c r="FE1171" s="22"/>
      <c r="FF1171" s="22"/>
      <c r="FG1171" s="126"/>
      <c r="FM1171" s="99"/>
    </row>
    <row r="1172" spans="1:169" s="12" customFormat="1">
      <c r="B1172" s="22"/>
      <c r="E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22"/>
      <c r="AC1172" s="22"/>
      <c r="AD1172" s="22"/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22"/>
      <c r="AO1172" s="22"/>
      <c r="AP1172" s="22"/>
      <c r="AQ1172" s="22"/>
      <c r="AR1172" s="22"/>
      <c r="AS1172" s="22"/>
      <c r="AT1172" s="22"/>
      <c r="AU1172" s="22"/>
      <c r="AV1172" s="22"/>
      <c r="AW1172" s="22"/>
      <c r="AX1172" s="22"/>
      <c r="AY1172" s="22"/>
      <c r="AZ1172" s="22"/>
      <c r="BA1172" s="22"/>
      <c r="BB1172" s="22"/>
      <c r="BC1172" s="22"/>
      <c r="BD1172" s="22"/>
      <c r="BE1172" s="22"/>
      <c r="BF1172" s="22"/>
      <c r="BG1172" s="22"/>
      <c r="BH1172" s="22"/>
      <c r="BI1172" s="22"/>
      <c r="BJ1172" s="22"/>
      <c r="BK1172" s="22"/>
      <c r="BL1172" s="22"/>
      <c r="BM1172" s="22"/>
      <c r="BN1172" s="22"/>
      <c r="BO1172" s="22"/>
      <c r="BP1172" s="22"/>
      <c r="BQ1172" s="22"/>
      <c r="BR1172" s="22"/>
      <c r="BS1172" s="22"/>
      <c r="BT1172" s="22"/>
      <c r="BU1172" s="22"/>
      <c r="BV1172" s="22"/>
      <c r="BW1172" s="22"/>
      <c r="BX1172" s="22"/>
      <c r="BY1172" s="22"/>
      <c r="BZ1172" s="22"/>
      <c r="CA1172" s="22"/>
      <c r="CB1172" s="22"/>
      <c r="CC1172" s="22"/>
      <c r="CD1172" s="22"/>
      <c r="CE1172" s="22"/>
      <c r="CF1172" s="22"/>
      <c r="CG1172" s="22"/>
      <c r="CH1172" s="22"/>
      <c r="CI1172" s="22"/>
      <c r="CJ1172" s="22"/>
      <c r="CK1172" s="22"/>
      <c r="CL1172" s="22"/>
      <c r="CM1172" s="22"/>
      <c r="CN1172" s="22"/>
      <c r="CO1172" s="22"/>
      <c r="CP1172" s="22"/>
      <c r="CQ1172" s="22"/>
      <c r="CR1172" s="22"/>
      <c r="CS1172" s="22"/>
      <c r="CT1172" s="22"/>
      <c r="CU1172" s="22"/>
      <c r="CV1172" s="22"/>
      <c r="CW1172" s="22"/>
      <c r="CX1172" s="22"/>
      <c r="CY1172" s="22"/>
      <c r="CZ1172" s="22"/>
      <c r="DA1172" s="22"/>
      <c r="DB1172" s="22"/>
      <c r="DC1172" s="22"/>
      <c r="DD1172" s="22"/>
      <c r="DE1172" s="22"/>
      <c r="DF1172" s="22"/>
      <c r="DG1172" s="22"/>
      <c r="DH1172" s="22"/>
      <c r="DI1172" s="22"/>
      <c r="DJ1172" s="22"/>
      <c r="DK1172" s="22"/>
      <c r="DL1172" s="22"/>
      <c r="DM1172" s="22"/>
      <c r="DN1172" s="22"/>
      <c r="DO1172" s="22"/>
      <c r="DP1172" s="22"/>
      <c r="DQ1172" s="22"/>
      <c r="DR1172" s="22"/>
      <c r="DS1172" s="22"/>
      <c r="DT1172" s="22"/>
      <c r="DU1172" s="22"/>
      <c r="DV1172" s="22"/>
      <c r="DW1172" s="22"/>
      <c r="DX1172" s="22"/>
      <c r="DY1172" s="22"/>
      <c r="DZ1172" s="22"/>
      <c r="EA1172" s="22"/>
      <c r="EB1172" s="22"/>
      <c r="EC1172" s="22"/>
      <c r="ED1172" s="22"/>
      <c r="EE1172" s="22"/>
      <c r="EF1172" s="22"/>
      <c r="EG1172" s="22"/>
      <c r="EH1172" s="22"/>
      <c r="EI1172" s="22"/>
      <c r="EJ1172" s="22"/>
      <c r="EK1172" s="22"/>
      <c r="EL1172" s="22"/>
      <c r="EM1172" s="22"/>
      <c r="EN1172" s="22"/>
      <c r="EO1172" s="22"/>
      <c r="EP1172" s="22"/>
      <c r="EQ1172" s="22"/>
      <c r="ER1172" s="22"/>
      <c r="ES1172" s="22"/>
      <c r="ET1172" s="22"/>
      <c r="EU1172" s="22"/>
      <c r="EV1172" s="22"/>
      <c r="EW1172" s="22"/>
      <c r="EX1172" s="22"/>
      <c r="EY1172" s="22"/>
      <c r="EZ1172" s="22"/>
      <c r="FA1172" s="22"/>
      <c r="FB1172" s="22"/>
      <c r="FC1172" s="22"/>
      <c r="FD1172" s="22"/>
      <c r="FE1172" s="22"/>
      <c r="FF1172" s="22"/>
      <c r="FG1172" s="126"/>
      <c r="FM1172" s="99"/>
    </row>
    <row r="1173" spans="1:169" s="12" customFormat="1">
      <c r="B1173" s="22"/>
      <c r="E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  <c r="AB1173" s="22"/>
      <c r="AC1173" s="22"/>
      <c r="AD1173" s="22"/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22"/>
      <c r="AO1173" s="22"/>
      <c r="AP1173" s="22"/>
      <c r="AQ1173" s="22"/>
      <c r="AR1173" s="22"/>
      <c r="AS1173" s="22"/>
      <c r="AT1173" s="22"/>
      <c r="AU1173" s="22"/>
      <c r="AV1173" s="22"/>
      <c r="AW1173" s="22"/>
      <c r="AX1173" s="22"/>
      <c r="AY1173" s="22"/>
      <c r="AZ1173" s="22"/>
      <c r="BA1173" s="22"/>
      <c r="BB1173" s="22"/>
      <c r="BC1173" s="22"/>
      <c r="BD1173" s="22"/>
      <c r="BE1173" s="22"/>
      <c r="BF1173" s="22"/>
      <c r="BG1173" s="22"/>
      <c r="BH1173" s="22"/>
      <c r="BI1173" s="22"/>
      <c r="BJ1173" s="22"/>
      <c r="BK1173" s="22"/>
      <c r="BL1173" s="22"/>
      <c r="BM1173" s="22"/>
      <c r="BN1173" s="22"/>
      <c r="BO1173" s="22"/>
      <c r="BP1173" s="22"/>
      <c r="BQ1173" s="22"/>
      <c r="BR1173" s="22"/>
      <c r="BS1173" s="22"/>
      <c r="BT1173" s="22"/>
      <c r="BU1173" s="22"/>
      <c r="BV1173" s="22"/>
      <c r="BW1173" s="22"/>
      <c r="BX1173" s="22"/>
      <c r="BY1173" s="22"/>
      <c r="BZ1173" s="22"/>
      <c r="CA1173" s="22"/>
      <c r="CB1173" s="22"/>
      <c r="CC1173" s="22"/>
      <c r="CD1173" s="22"/>
      <c r="CE1173" s="22"/>
      <c r="CF1173" s="22"/>
      <c r="CG1173" s="22"/>
      <c r="CH1173" s="22"/>
      <c r="CI1173" s="22"/>
      <c r="CJ1173" s="22"/>
      <c r="CK1173" s="22"/>
      <c r="CL1173" s="22"/>
      <c r="CM1173" s="22"/>
      <c r="CN1173" s="22"/>
      <c r="CO1173" s="22"/>
      <c r="CP1173" s="22"/>
      <c r="CQ1173" s="22"/>
      <c r="CR1173" s="22"/>
      <c r="CS1173" s="22"/>
      <c r="CT1173" s="22"/>
      <c r="CU1173" s="22"/>
      <c r="CV1173" s="22"/>
      <c r="CW1173" s="22"/>
      <c r="CX1173" s="22"/>
      <c r="CY1173" s="22"/>
      <c r="CZ1173" s="22"/>
      <c r="DA1173" s="22"/>
      <c r="DB1173" s="22"/>
      <c r="DC1173" s="22"/>
      <c r="DD1173" s="22"/>
      <c r="DE1173" s="22"/>
      <c r="DF1173" s="22"/>
      <c r="DG1173" s="22"/>
      <c r="DH1173" s="22"/>
      <c r="DI1173" s="22"/>
      <c r="DJ1173" s="22"/>
      <c r="DK1173" s="22"/>
      <c r="DL1173" s="22"/>
      <c r="DM1173" s="22"/>
      <c r="DN1173" s="22"/>
      <c r="DO1173" s="22"/>
      <c r="DP1173" s="22"/>
      <c r="DQ1173" s="22"/>
      <c r="DR1173" s="22"/>
      <c r="DS1173" s="22"/>
      <c r="DT1173" s="22"/>
      <c r="DU1173" s="22"/>
      <c r="DV1173" s="22"/>
      <c r="DW1173" s="22"/>
      <c r="DX1173" s="22"/>
      <c r="DY1173" s="22"/>
      <c r="DZ1173" s="22"/>
      <c r="EA1173" s="22"/>
      <c r="EB1173" s="22"/>
      <c r="EC1173" s="22"/>
      <c r="ED1173" s="22"/>
      <c r="EE1173" s="22"/>
      <c r="EF1173" s="22"/>
      <c r="EG1173" s="22"/>
      <c r="EH1173" s="22"/>
      <c r="EI1173" s="22"/>
      <c r="EJ1173" s="22"/>
      <c r="EK1173" s="22"/>
      <c r="EL1173" s="22"/>
      <c r="EM1173" s="22"/>
      <c r="EN1173" s="22"/>
      <c r="EO1173" s="22"/>
      <c r="EP1173" s="22"/>
      <c r="EQ1173" s="22"/>
      <c r="ER1173" s="22"/>
      <c r="ES1173" s="22"/>
      <c r="ET1173" s="22"/>
      <c r="EU1173" s="22"/>
      <c r="EV1173" s="22"/>
      <c r="EW1173" s="22"/>
      <c r="EX1173" s="22"/>
      <c r="EY1173" s="22"/>
      <c r="EZ1173" s="22"/>
      <c r="FA1173" s="22"/>
      <c r="FB1173" s="22"/>
      <c r="FC1173" s="22"/>
      <c r="FD1173" s="22"/>
      <c r="FE1173" s="22"/>
      <c r="FF1173" s="22"/>
      <c r="FG1173" s="126"/>
      <c r="FM1173" s="99"/>
    </row>
    <row r="1174" spans="1:169" s="12" customFormat="1">
      <c r="B1174" s="22"/>
      <c r="E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22"/>
      <c r="AC1174" s="22"/>
      <c r="AD1174" s="22"/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22"/>
      <c r="AO1174" s="22"/>
      <c r="AP1174" s="22"/>
      <c r="AQ1174" s="22"/>
      <c r="AR1174" s="22"/>
      <c r="AS1174" s="22"/>
      <c r="AT1174" s="22"/>
      <c r="AU1174" s="22"/>
      <c r="AV1174" s="22"/>
      <c r="AW1174" s="22"/>
      <c r="AX1174" s="22"/>
      <c r="AY1174" s="22"/>
      <c r="AZ1174" s="22"/>
      <c r="BA1174" s="22"/>
      <c r="BB1174" s="22"/>
      <c r="BC1174" s="22"/>
      <c r="BD1174" s="22"/>
      <c r="BE1174" s="22"/>
      <c r="BF1174" s="22"/>
      <c r="BG1174" s="22"/>
      <c r="BH1174" s="22"/>
      <c r="BI1174" s="22"/>
      <c r="BJ1174" s="22"/>
      <c r="BK1174" s="22"/>
      <c r="BL1174" s="22"/>
      <c r="BM1174" s="22"/>
      <c r="BN1174" s="22"/>
      <c r="BO1174" s="22"/>
      <c r="BP1174" s="22"/>
      <c r="BQ1174" s="22"/>
      <c r="BR1174" s="22"/>
      <c r="BS1174" s="22"/>
      <c r="BT1174" s="22"/>
      <c r="BU1174" s="22"/>
      <c r="BV1174" s="22"/>
      <c r="BW1174" s="22"/>
      <c r="BX1174" s="22"/>
      <c r="BY1174" s="22"/>
      <c r="BZ1174" s="22"/>
      <c r="CA1174" s="22"/>
      <c r="CB1174" s="22"/>
      <c r="CC1174" s="22"/>
      <c r="CD1174" s="22"/>
      <c r="CE1174" s="22"/>
      <c r="CF1174" s="22"/>
      <c r="CG1174" s="22"/>
      <c r="CH1174" s="22"/>
      <c r="CI1174" s="22"/>
      <c r="CJ1174" s="22"/>
      <c r="CK1174" s="22"/>
      <c r="CL1174" s="22"/>
      <c r="CM1174" s="22"/>
      <c r="CN1174" s="22"/>
      <c r="CO1174" s="22"/>
      <c r="CP1174" s="22"/>
      <c r="CQ1174" s="22"/>
      <c r="CR1174" s="22"/>
      <c r="CS1174" s="22"/>
      <c r="CT1174" s="22"/>
      <c r="CU1174" s="22"/>
      <c r="CV1174" s="22"/>
      <c r="CW1174" s="22"/>
      <c r="CX1174" s="22"/>
      <c r="CY1174" s="22"/>
      <c r="CZ1174" s="22"/>
      <c r="DA1174" s="22"/>
      <c r="DB1174" s="22"/>
      <c r="DC1174" s="22"/>
      <c r="DD1174" s="22"/>
      <c r="DE1174" s="22"/>
      <c r="DF1174" s="22"/>
      <c r="DG1174" s="22"/>
      <c r="DH1174" s="22"/>
      <c r="DI1174" s="22"/>
      <c r="DJ1174" s="22"/>
      <c r="DK1174" s="22"/>
      <c r="DL1174" s="22"/>
      <c r="DM1174" s="22"/>
      <c r="DN1174" s="22"/>
      <c r="DO1174" s="22"/>
      <c r="DP1174" s="22"/>
      <c r="DQ1174" s="22"/>
      <c r="DR1174" s="22"/>
      <c r="DS1174" s="22"/>
      <c r="DT1174" s="22"/>
      <c r="DU1174" s="22"/>
      <c r="DV1174" s="22"/>
      <c r="DW1174" s="22"/>
      <c r="DX1174" s="22"/>
      <c r="DY1174" s="22"/>
      <c r="DZ1174" s="22"/>
      <c r="EA1174" s="22"/>
      <c r="EB1174" s="22"/>
      <c r="EC1174" s="22"/>
      <c r="ED1174" s="22"/>
      <c r="EE1174" s="22"/>
      <c r="EF1174" s="22"/>
      <c r="EG1174" s="22"/>
      <c r="EH1174" s="22"/>
      <c r="EI1174" s="22"/>
      <c r="EJ1174" s="22"/>
      <c r="EK1174" s="22"/>
      <c r="EL1174" s="22"/>
      <c r="EM1174" s="22"/>
      <c r="EN1174" s="22"/>
      <c r="EO1174" s="22"/>
      <c r="EP1174" s="22"/>
      <c r="EQ1174" s="22"/>
      <c r="ER1174" s="22"/>
      <c r="ES1174" s="22"/>
      <c r="ET1174" s="22"/>
      <c r="EU1174" s="22"/>
      <c r="EV1174" s="22"/>
      <c r="EW1174" s="22"/>
      <c r="EX1174" s="22"/>
      <c r="EY1174" s="22"/>
      <c r="EZ1174" s="22"/>
      <c r="FA1174" s="22"/>
      <c r="FB1174" s="22"/>
      <c r="FC1174" s="22"/>
      <c r="FD1174" s="22"/>
      <c r="FE1174" s="22"/>
      <c r="FF1174" s="22"/>
      <c r="FG1174" s="126"/>
      <c r="FM1174" s="99"/>
    </row>
    <row r="1175" spans="1:169" s="12" customFormat="1">
      <c r="B1175" s="22"/>
      <c r="E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  <c r="AB1175" s="22"/>
      <c r="AC1175" s="22"/>
      <c r="AD1175" s="22"/>
      <c r="AE1175" s="22"/>
      <c r="AF1175" s="22"/>
      <c r="AG1175" s="22"/>
      <c r="AH1175" s="22"/>
      <c r="AI1175" s="22"/>
      <c r="AJ1175" s="22"/>
      <c r="AK1175" s="22"/>
      <c r="AL1175" s="22"/>
      <c r="AM1175" s="22"/>
      <c r="AN1175" s="22"/>
      <c r="AO1175" s="22"/>
      <c r="AP1175" s="22"/>
      <c r="AQ1175" s="22"/>
      <c r="AR1175" s="22"/>
      <c r="AS1175" s="22"/>
      <c r="AT1175" s="22"/>
      <c r="AU1175" s="22"/>
      <c r="AV1175" s="22"/>
      <c r="AW1175" s="22"/>
      <c r="AX1175" s="22"/>
      <c r="AY1175" s="22"/>
      <c r="AZ1175" s="22"/>
      <c r="BA1175" s="22"/>
      <c r="BB1175" s="22"/>
      <c r="BC1175" s="22"/>
      <c r="BD1175" s="22"/>
      <c r="BE1175" s="22"/>
      <c r="BF1175" s="22"/>
      <c r="BG1175" s="22"/>
      <c r="BH1175" s="22"/>
      <c r="BI1175" s="22"/>
      <c r="BJ1175" s="22"/>
      <c r="BK1175" s="22"/>
      <c r="BL1175" s="22"/>
      <c r="BM1175" s="22"/>
      <c r="BN1175" s="22"/>
      <c r="BO1175" s="22"/>
      <c r="BP1175" s="22"/>
      <c r="BQ1175" s="22"/>
      <c r="BR1175" s="22"/>
      <c r="BS1175" s="22"/>
      <c r="BT1175" s="22"/>
      <c r="BU1175" s="22"/>
      <c r="BV1175" s="22"/>
      <c r="BW1175" s="22"/>
      <c r="BX1175" s="22"/>
      <c r="BY1175" s="22"/>
      <c r="BZ1175" s="22"/>
      <c r="CA1175" s="22"/>
      <c r="CB1175" s="22"/>
      <c r="CC1175" s="22"/>
      <c r="CD1175" s="22"/>
      <c r="CE1175" s="22"/>
      <c r="CF1175" s="22"/>
      <c r="CG1175" s="22"/>
      <c r="CH1175" s="22"/>
      <c r="CI1175" s="22"/>
      <c r="CJ1175" s="22"/>
      <c r="CK1175" s="22"/>
      <c r="CL1175" s="22"/>
      <c r="CM1175" s="22"/>
      <c r="CN1175" s="22"/>
      <c r="CO1175" s="22"/>
      <c r="CP1175" s="22"/>
      <c r="CQ1175" s="22"/>
      <c r="CR1175" s="22"/>
      <c r="CS1175" s="22"/>
      <c r="CT1175" s="22"/>
      <c r="CU1175" s="22"/>
      <c r="CV1175" s="22"/>
      <c r="CW1175" s="22"/>
      <c r="CX1175" s="22"/>
      <c r="CY1175" s="22"/>
      <c r="CZ1175" s="22"/>
      <c r="DA1175" s="22"/>
      <c r="DB1175" s="22"/>
      <c r="DC1175" s="22"/>
      <c r="DD1175" s="22"/>
      <c r="DE1175" s="22"/>
      <c r="DF1175" s="22"/>
      <c r="DG1175" s="22"/>
      <c r="DH1175" s="22"/>
      <c r="DI1175" s="22"/>
      <c r="DJ1175" s="22"/>
      <c r="DK1175" s="22"/>
      <c r="DL1175" s="22"/>
      <c r="DM1175" s="22"/>
      <c r="DN1175" s="22"/>
      <c r="DO1175" s="22"/>
      <c r="DP1175" s="22"/>
      <c r="DQ1175" s="22"/>
      <c r="DR1175" s="22"/>
      <c r="DS1175" s="22"/>
      <c r="DT1175" s="22"/>
      <c r="DU1175" s="22"/>
      <c r="DV1175" s="22"/>
      <c r="DW1175" s="22"/>
      <c r="DX1175" s="22"/>
      <c r="DY1175" s="22"/>
      <c r="DZ1175" s="22"/>
      <c r="EA1175" s="22"/>
      <c r="EB1175" s="22"/>
      <c r="EC1175" s="22"/>
      <c r="ED1175" s="22"/>
      <c r="EE1175" s="22"/>
      <c r="EF1175" s="22"/>
      <c r="EG1175" s="22"/>
      <c r="EH1175" s="22"/>
      <c r="EI1175" s="22"/>
      <c r="EJ1175" s="22"/>
      <c r="EK1175" s="22"/>
      <c r="EL1175" s="22"/>
      <c r="EM1175" s="22"/>
      <c r="EN1175" s="22"/>
      <c r="EO1175" s="22"/>
      <c r="EP1175" s="22"/>
      <c r="EQ1175" s="22"/>
      <c r="ER1175" s="22"/>
      <c r="ES1175" s="22"/>
      <c r="ET1175" s="22"/>
      <c r="EU1175" s="22"/>
      <c r="EV1175" s="22"/>
      <c r="EW1175" s="22"/>
      <c r="EX1175" s="22"/>
      <c r="EY1175" s="22"/>
      <c r="EZ1175" s="22"/>
      <c r="FA1175" s="22"/>
      <c r="FB1175" s="22"/>
      <c r="FC1175" s="22"/>
      <c r="FD1175" s="22"/>
      <c r="FE1175" s="22"/>
      <c r="FF1175" s="22"/>
      <c r="FG1175" s="126"/>
      <c r="FM1175" s="99"/>
    </row>
    <row r="1176" spans="1:169" s="12" customFormat="1">
      <c r="B1176" s="22"/>
      <c r="E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  <c r="AT1176" s="22"/>
      <c r="AU1176" s="22"/>
      <c r="AV1176" s="22"/>
      <c r="AW1176" s="22"/>
      <c r="AX1176" s="22"/>
      <c r="AY1176" s="22"/>
      <c r="AZ1176" s="22"/>
      <c r="BA1176" s="22"/>
      <c r="BB1176" s="22"/>
      <c r="BC1176" s="22"/>
      <c r="BD1176" s="22"/>
      <c r="BE1176" s="22"/>
      <c r="BF1176" s="22"/>
      <c r="BG1176" s="22"/>
      <c r="BH1176" s="22"/>
      <c r="BI1176" s="22"/>
      <c r="BJ1176" s="22"/>
      <c r="BK1176" s="22"/>
      <c r="BL1176" s="22"/>
      <c r="BM1176" s="22"/>
      <c r="BN1176" s="22"/>
      <c r="BO1176" s="22"/>
      <c r="BP1176" s="22"/>
      <c r="BQ1176" s="22"/>
      <c r="BR1176" s="22"/>
      <c r="BS1176" s="22"/>
      <c r="BT1176" s="22"/>
      <c r="BU1176" s="22"/>
      <c r="BV1176" s="22"/>
      <c r="BW1176" s="22"/>
      <c r="BX1176" s="22"/>
      <c r="BY1176" s="22"/>
      <c r="BZ1176" s="22"/>
      <c r="CA1176" s="22"/>
      <c r="CB1176" s="22"/>
      <c r="CC1176" s="22"/>
      <c r="CD1176" s="22"/>
      <c r="CE1176" s="22"/>
      <c r="CF1176" s="22"/>
      <c r="CG1176" s="22"/>
      <c r="CH1176" s="22"/>
      <c r="CI1176" s="22"/>
      <c r="CJ1176" s="22"/>
      <c r="CK1176" s="22"/>
      <c r="CL1176" s="22"/>
      <c r="CM1176" s="22"/>
      <c r="CN1176" s="22"/>
      <c r="CO1176" s="22"/>
      <c r="CP1176" s="22"/>
      <c r="CQ1176" s="22"/>
      <c r="CR1176" s="22"/>
      <c r="CS1176" s="22"/>
      <c r="CT1176" s="22"/>
      <c r="CU1176" s="22"/>
      <c r="CV1176" s="22"/>
      <c r="CW1176" s="22"/>
      <c r="CX1176" s="22"/>
      <c r="CY1176" s="22"/>
      <c r="CZ1176" s="22"/>
      <c r="DA1176" s="22"/>
      <c r="DB1176" s="22"/>
      <c r="DC1176" s="22"/>
      <c r="DD1176" s="22"/>
      <c r="DE1176" s="22"/>
      <c r="DF1176" s="22"/>
      <c r="DG1176" s="22"/>
      <c r="DH1176" s="22"/>
      <c r="DI1176" s="22"/>
      <c r="DJ1176" s="22"/>
      <c r="DK1176" s="22"/>
      <c r="DL1176" s="22"/>
      <c r="DM1176" s="22"/>
      <c r="DN1176" s="22"/>
      <c r="DO1176" s="22"/>
      <c r="DP1176" s="22"/>
      <c r="DQ1176" s="22"/>
      <c r="DR1176" s="22"/>
      <c r="DS1176" s="22"/>
      <c r="DT1176" s="22"/>
      <c r="DU1176" s="22"/>
      <c r="DV1176" s="22"/>
      <c r="DW1176" s="22"/>
      <c r="DX1176" s="22"/>
      <c r="DY1176" s="22"/>
      <c r="DZ1176" s="22"/>
      <c r="EA1176" s="22"/>
      <c r="EB1176" s="22"/>
      <c r="EC1176" s="22"/>
      <c r="ED1176" s="22"/>
      <c r="EE1176" s="22"/>
      <c r="EF1176" s="22"/>
      <c r="EG1176" s="22"/>
      <c r="EH1176" s="22"/>
      <c r="EI1176" s="22"/>
      <c r="EJ1176" s="22"/>
      <c r="EK1176" s="22"/>
      <c r="EL1176" s="22"/>
      <c r="EM1176" s="22"/>
      <c r="EN1176" s="22"/>
      <c r="EO1176" s="22"/>
      <c r="EP1176" s="22"/>
      <c r="EQ1176" s="22"/>
      <c r="ER1176" s="22"/>
      <c r="ES1176" s="22"/>
      <c r="ET1176" s="22"/>
      <c r="EU1176" s="22"/>
      <c r="EV1176" s="22"/>
      <c r="EW1176" s="22"/>
      <c r="EX1176" s="22"/>
      <c r="EY1176" s="22"/>
      <c r="EZ1176" s="22"/>
      <c r="FA1176" s="22"/>
      <c r="FB1176" s="22"/>
      <c r="FC1176" s="22"/>
      <c r="FD1176" s="22"/>
      <c r="FE1176" s="22"/>
      <c r="FF1176" s="22"/>
      <c r="FG1176" s="126"/>
      <c r="FM1176" s="99"/>
    </row>
    <row r="1177" spans="1:169" s="12" customFormat="1">
      <c r="B1177" s="22"/>
      <c r="E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  <c r="AB1177" s="22"/>
      <c r="AC1177" s="22"/>
      <c r="AD1177" s="22"/>
      <c r="AE1177" s="22"/>
      <c r="AF1177" s="22"/>
      <c r="AG1177" s="22"/>
      <c r="AH1177" s="22"/>
      <c r="AI1177" s="22"/>
      <c r="AJ1177" s="22"/>
      <c r="AK1177" s="22"/>
      <c r="AL1177" s="22"/>
      <c r="AM1177" s="22"/>
      <c r="AN1177" s="22"/>
      <c r="AO1177" s="22"/>
      <c r="AP1177" s="22"/>
      <c r="AQ1177" s="22"/>
      <c r="AR1177" s="22"/>
      <c r="AS1177" s="22"/>
      <c r="AT1177" s="22"/>
      <c r="AU1177" s="22"/>
      <c r="AV1177" s="22"/>
      <c r="AW1177" s="22"/>
      <c r="AX1177" s="22"/>
      <c r="AY1177" s="22"/>
      <c r="AZ1177" s="22"/>
      <c r="BA1177" s="22"/>
      <c r="BB1177" s="22"/>
      <c r="BC1177" s="22"/>
      <c r="BD1177" s="22"/>
      <c r="BE1177" s="22"/>
      <c r="BF1177" s="22"/>
      <c r="BG1177" s="22"/>
      <c r="BH1177" s="22"/>
      <c r="BI1177" s="22"/>
      <c r="BJ1177" s="22"/>
      <c r="BK1177" s="22"/>
      <c r="BL1177" s="22"/>
      <c r="BM1177" s="22"/>
      <c r="BN1177" s="22"/>
      <c r="BO1177" s="22"/>
      <c r="BP1177" s="22"/>
      <c r="BQ1177" s="22"/>
      <c r="BR1177" s="22"/>
      <c r="BS1177" s="22"/>
      <c r="BT1177" s="22"/>
      <c r="BU1177" s="22"/>
      <c r="BV1177" s="22"/>
      <c r="BW1177" s="22"/>
      <c r="BX1177" s="22"/>
      <c r="BY1177" s="22"/>
      <c r="BZ1177" s="22"/>
      <c r="CA1177" s="22"/>
      <c r="CB1177" s="22"/>
      <c r="CC1177" s="22"/>
      <c r="CD1177" s="22"/>
      <c r="CE1177" s="22"/>
      <c r="CF1177" s="22"/>
      <c r="CG1177" s="22"/>
      <c r="CH1177" s="22"/>
      <c r="CI1177" s="22"/>
      <c r="CJ1177" s="22"/>
      <c r="CK1177" s="22"/>
      <c r="CL1177" s="22"/>
      <c r="CM1177" s="22"/>
      <c r="CN1177" s="22"/>
      <c r="CO1177" s="22"/>
      <c r="CP1177" s="22"/>
      <c r="CQ1177" s="22"/>
      <c r="CR1177" s="22"/>
      <c r="CS1177" s="22"/>
      <c r="CT1177" s="22"/>
      <c r="CU1177" s="22"/>
      <c r="CV1177" s="22"/>
      <c r="CW1177" s="22"/>
      <c r="CX1177" s="22"/>
      <c r="CY1177" s="22"/>
      <c r="CZ1177" s="22"/>
      <c r="DA1177" s="22"/>
      <c r="DB1177" s="22"/>
      <c r="DC1177" s="22"/>
      <c r="DD1177" s="22"/>
      <c r="DE1177" s="22"/>
      <c r="DF1177" s="22"/>
      <c r="DG1177" s="22"/>
      <c r="DH1177" s="22"/>
      <c r="DI1177" s="22"/>
      <c r="DJ1177" s="22"/>
      <c r="DK1177" s="22"/>
      <c r="DL1177" s="22"/>
      <c r="DM1177" s="22"/>
      <c r="DN1177" s="22"/>
      <c r="DO1177" s="22"/>
      <c r="DP1177" s="22"/>
      <c r="DQ1177" s="22"/>
      <c r="DR1177" s="22"/>
      <c r="DS1177" s="22"/>
      <c r="DT1177" s="22"/>
      <c r="DU1177" s="22"/>
      <c r="DV1177" s="22"/>
      <c r="DW1177" s="22"/>
      <c r="DX1177" s="22"/>
      <c r="DY1177" s="22"/>
      <c r="DZ1177" s="22"/>
      <c r="EA1177" s="22"/>
      <c r="EB1177" s="22"/>
      <c r="EC1177" s="22"/>
      <c r="ED1177" s="22"/>
      <c r="EE1177" s="22"/>
      <c r="EF1177" s="22"/>
      <c r="EG1177" s="22"/>
      <c r="EH1177" s="22"/>
      <c r="EI1177" s="22"/>
      <c r="EJ1177" s="22"/>
      <c r="EK1177" s="22"/>
      <c r="EL1177" s="22"/>
      <c r="EM1177" s="22"/>
      <c r="EN1177" s="22"/>
      <c r="EO1177" s="22"/>
      <c r="EP1177" s="22"/>
      <c r="EQ1177" s="22"/>
      <c r="ER1177" s="22"/>
      <c r="ES1177" s="22"/>
      <c r="ET1177" s="22"/>
      <c r="EU1177" s="22"/>
      <c r="EV1177" s="22"/>
      <c r="EW1177" s="22"/>
      <c r="EX1177" s="22"/>
      <c r="EY1177" s="22"/>
      <c r="EZ1177" s="22"/>
      <c r="FA1177" s="22"/>
      <c r="FB1177" s="22"/>
      <c r="FC1177" s="22"/>
      <c r="FD1177" s="22"/>
      <c r="FE1177" s="22"/>
      <c r="FF1177" s="22"/>
      <c r="FG1177" s="126"/>
      <c r="FM1177" s="99"/>
    </row>
    <row r="1178" spans="1:169" s="12" customFormat="1">
      <c r="B1178" s="22"/>
      <c r="E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  <c r="AB1178" s="22"/>
      <c r="AC1178" s="22"/>
      <c r="AD1178" s="22"/>
      <c r="AE1178" s="22"/>
      <c r="AF1178" s="22"/>
      <c r="AG1178" s="22"/>
      <c r="AH1178" s="22"/>
      <c r="AI1178" s="22"/>
      <c r="AJ1178" s="22"/>
      <c r="AK1178" s="22"/>
      <c r="AL1178" s="22"/>
      <c r="AM1178" s="22"/>
      <c r="AN1178" s="22"/>
      <c r="AO1178" s="22"/>
      <c r="AP1178" s="22"/>
      <c r="AQ1178" s="22"/>
      <c r="AR1178" s="22"/>
      <c r="AS1178" s="22"/>
      <c r="AT1178" s="22"/>
      <c r="AU1178" s="22"/>
      <c r="AV1178" s="22"/>
      <c r="AW1178" s="22"/>
      <c r="AX1178" s="22"/>
      <c r="AY1178" s="22"/>
      <c r="AZ1178" s="22"/>
      <c r="BA1178" s="22"/>
      <c r="BB1178" s="22"/>
      <c r="BC1178" s="22"/>
      <c r="BD1178" s="22"/>
      <c r="BE1178" s="22"/>
      <c r="BF1178" s="22"/>
      <c r="BG1178" s="22"/>
      <c r="BH1178" s="22"/>
      <c r="BI1178" s="22"/>
      <c r="BJ1178" s="22"/>
      <c r="BK1178" s="22"/>
      <c r="BL1178" s="22"/>
      <c r="BM1178" s="22"/>
      <c r="BN1178" s="22"/>
      <c r="BO1178" s="22"/>
      <c r="BP1178" s="22"/>
      <c r="BQ1178" s="22"/>
      <c r="BR1178" s="22"/>
      <c r="BS1178" s="22"/>
      <c r="BT1178" s="22"/>
      <c r="BU1178" s="22"/>
      <c r="BV1178" s="22"/>
      <c r="BW1178" s="22"/>
      <c r="BX1178" s="22"/>
      <c r="BY1178" s="22"/>
      <c r="BZ1178" s="22"/>
      <c r="CA1178" s="22"/>
      <c r="CB1178" s="22"/>
      <c r="CC1178" s="22"/>
      <c r="CD1178" s="22"/>
      <c r="CE1178" s="22"/>
      <c r="CF1178" s="22"/>
      <c r="CG1178" s="22"/>
      <c r="CH1178" s="22"/>
      <c r="CI1178" s="22"/>
      <c r="CJ1178" s="22"/>
      <c r="CK1178" s="22"/>
      <c r="CL1178" s="22"/>
      <c r="CM1178" s="22"/>
      <c r="CN1178" s="22"/>
      <c r="CO1178" s="22"/>
      <c r="CP1178" s="22"/>
      <c r="CQ1178" s="22"/>
      <c r="CR1178" s="22"/>
      <c r="CS1178" s="22"/>
      <c r="CT1178" s="22"/>
      <c r="CU1178" s="22"/>
      <c r="CV1178" s="22"/>
      <c r="CW1178" s="22"/>
      <c r="CX1178" s="22"/>
      <c r="CY1178" s="22"/>
      <c r="CZ1178" s="22"/>
      <c r="DA1178" s="22"/>
      <c r="DB1178" s="22"/>
      <c r="DC1178" s="22"/>
      <c r="DD1178" s="22"/>
      <c r="DE1178" s="22"/>
      <c r="DF1178" s="22"/>
      <c r="DG1178" s="22"/>
      <c r="DH1178" s="22"/>
      <c r="DI1178" s="22"/>
      <c r="DJ1178" s="22"/>
      <c r="DK1178" s="22"/>
      <c r="DL1178" s="22"/>
      <c r="DM1178" s="22"/>
      <c r="DN1178" s="22"/>
      <c r="DO1178" s="22"/>
      <c r="DP1178" s="22"/>
      <c r="DQ1178" s="22"/>
      <c r="DR1178" s="22"/>
      <c r="DS1178" s="22"/>
      <c r="DT1178" s="22"/>
      <c r="DU1178" s="22"/>
      <c r="DV1178" s="22"/>
      <c r="DW1178" s="22"/>
      <c r="DX1178" s="22"/>
      <c r="DY1178" s="22"/>
      <c r="DZ1178" s="22"/>
      <c r="EA1178" s="22"/>
      <c r="EB1178" s="22"/>
      <c r="EC1178" s="22"/>
      <c r="ED1178" s="22"/>
      <c r="EE1178" s="22"/>
      <c r="EF1178" s="22"/>
      <c r="EG1178" s="22"/>
      <c r="EH1178" s="22"/>
      <c r="EI1178" s="22"/>
      <c r="EJ1178" s="22"/>
      <c r="EK1178" s="22"/>
      <c r="EL1178" s="22"/>
      <c r="EM1178" s="22"/>
      <c r="EN1178" s="22"/>
      <c r="EO1178" s="22"/>
      <c r="EP1178" s="22"/>
      <c r="EQ1178" s="22"/>
      <c r="ER1178" s="22"/>
      <c r="ES1178" s="22"/>
      <c r="ET1178" s="22"/>
      <c r="EU1178" s="22"/>
      <c r="EV1178" s="22"/>
      <c r="EW1178" s="22"/>
      <c r="EX1178" s="22"/>
      <c r="EY1178" s="22"/>
      <c r="EZ1178" s="22"/>
      <c r="FA1178" s="22"/>
      <c r="FB1178" s="22"/>
      <c r="FC1178" s="22"/>
      <c r="FD1178" s="22"/>
      <c r="FE1178" s="22"/>
      <c r="FF1178" s="22"/>
      <c r="FG1178" s="126"/>
      <c r="FM1178" s="99"/>
    </row>
    <row r="1179" spans="1:169" s="12" customFormat="1">
      <c r="B1179" s="22"/>
      <c r="E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  <c r="AB1179" s="22"/>
      <c r="AC1179" s="22"/>
      <c r="AD1179" s="22"/>
      <c r="AE1179" s="22"/>
      <c r="AF1179" s="22"/>
      <c r="AG1179" s="22"/>
      <c r="AH1179" s="22"/>
      <c r="AI1179" s="22"/>
      <c r="AJ1179" s="22"/>
      <c r="AK1179" s="22"/>
      <c r="AL1179" s="22"/>
      <c r="AM1179" s="22"/>
      <c r="AN1179" s="22"/>
      <c r="AO1179" s="22"/>
      <c r="AP1179" s="22"/>
      <c r="AQ1179" s="22"/>
      <c r="AR1179" s="22"/>
      <c r="AS1179" s="22"/>
      <c r="AT1179" s="22"/>
      <c r="AU1179" s="22"/>
      <c r="AV1179" s="22"/>
      <c r="AW1179" s="22"/>
      <c r="AX1179" s="22"/>
      <c r="AY1179" s="22"/>
      <c r="AZ1179" s="22"/>
      <c r="BA1179" s="22"/>
      <c r="BB1179" s="22"/>
      <c r="BC1179" s="22"/>
      <c r="BD1179" s="22"/>
      <c r="BE1179" s="22"/>
      <c r="BF1179" s="22"/>
      <c r="BG1179" s="22"/>
      <c r="BH1179" s="22"/>
      <c r="BI1179" s="22"/>
      <c r="BJ1179" s="22"/>
      <c r="BK1179" s="22"/>
      <c r="BL1179" s="22"/>
      <c r="BM1179" s="22"/>
      <c r="BN1179" s="22"/>
      <c r="BO1179" s="22"/>
      <c r="BP1179" s="22"/>
      <c r="BQ1179" s="22"/>
      <c r="BR1179" s="22"/>
      <c r="BS1179" s="22"/>
      <c r="BT1179" s="22"/>
      <c r="BU1179" s="22"/>
      <c r="BV1179" s="22"/>
      <c r="BW1179" s="22"/>
      <c r="BX1179" s="22"/>
      <c r="BY1179" s="22"/>
      <c r="BZ1179" s="22"/>
      <c r="CA1179" s="22"/>
      <c r="CB1179" s="22"/>
      <c r="CC1179" s="22"/>
      <c r="CD1179" s="22"/>
      <c r="CE1179" s="22"/>
      <c r="CF1179" s="22"/>
      <c r="CG1179" s="22"/>
      <c r="CH1179" s="22"/>
      <c r="CI1179" s="22"/>
      <c r="CJ1179" s="22"/>
      <c r="CK1179" s="22"/>
      <c r="CL1179" s="22"/>
      <c r="CM1179" s="22"/>
      <c r="CN1179" s="22"/>
      <c r="CO1179" s="22"/>
      <c r="CP1179" s="22"/>
      <c r="CQ1179" s="22"/>
      <c r="CR1179" s="22"/>
      <c r="CS1179" s="22"/>
      <c r="CT1179" s="22"/>
      <c r="CU1179" s="22"/>
      <c r="CV1179" s="22"/>
      <c r="CW1179" s="22"/>
      <c r="CX1179" s="22"/>
      <c r="CY1179" s="22"/>
      <c r="CZ1179" s="22"/>
      <c r="DA1179" s="22"/>
      <c r="DB1179" s="22"/>
      <c r="DC1179" s="22"/>
      <c r="DD1179" s="22"/>
      <c r="DE1179" s="22"/>
      <c r="DF1179" s="22"/>
      <c r="DG1179" s="22"/>
      <c r="DH1179" s="22"/>
      <c r="DI1179" s="22"/>
      <c r="DJ1179" s="22"/>
      <c r="DK1179" s="22"/>
      <c r="DL1179" s="22"/>
      <c r="DM1179" s="22"/>
      <c r="DN1179" s="22"/>
      <c r="DO1179" s="22"/>
      <c r="DP1179" s="22"/>
      <c r="DQ1179" s="22"/>
      <c r="DR1179" s="22"/>
      <c r="DS1179" s="22"/>
      <c r="DT1179" s="22"/>
      <c r="DU1179" s="22"/>
      <c r="DV1179" s="22"/>
      <c r="DW1179" s="22"/>
      <c r="DX1179" s="22"/>
      <c r="DY1179" s="22"/>
      <c r="DZ1179" s="22"/>
      <c r="EA1179" s="22"/>
      <c r="EB1179" s="22"/>
      <c r="EC1179" s="22"/>
      <c r="ED1179" s="22"/>
      <c r="EE1179" s="22"/>
      <c r="EF1179" s="22"/>
      <c r="EG1179" s="22"/>
      <c r="EH1179" s="22"/>
      <c r="EI1179" s="22"/>
      <c r="EJ1179" s="22"/>
      <c r="EK1179" s="22"/>
      <c r="EL1179" s="22"/>
      <c r="EM1179" s="22"/>
      <c r="EN1179" s="22"/>
      <c r="EO1179" s="22"/>
      <c r="EP1179" s="22"/>
      <c r="EQ1179" s="22"/>
      <c r="ER1179" s="22"/>
      <c r="ES1179" s="22"/>
      <c r="ET1179" s="22"/>
      <c r="EU1179" s="22"/>
      <c r="EV1179" s="22"/>
      <c r="EW1179" s="22"/>
      <c r="EX1179" s="22"/>
      <c r="EY1179" s="22"/>
      <c r="EZ1179" s="22"/>
      <c r="FA1179" s="22"/>
      <c r="FB1179" s="22"/>
      <c r="FC1179" s="22"/>
      <c r="FD1179" s="22"/>
      <c r="FE1179" s="22"/>
      <c r="FF1179" s="22"/>
      <c r="FG1179" s="126"/>
      <c r="FM1179" s="99"/>
    </row>
    <row r="1180" spans="1:169" s="12" customFormat="1">
      <c r="B1180" s="22"/>
      <c r="E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  <c r="AB1180" s="22"/>
      <c r="AC1180" s="22"/>
      <c r="AD1180" s="22"/>
      <c r="AE1180" s="22"/>
      <c r="AF1180" s="22"/>
      <c r="AG1180" s="22"/>
      <c r="AH1180" s="22"/>
      <c r="AI1180" s="22"/>
      <c r="AJ1180" s="22"/>
      <c r="AK1180" s="22"/>
      <c r="AL1180" s="22"/>
      <c r="AM1180" s="22"/>
      <c r="AN1180" s="22"/>
      <c r="AO1180" s="22"/>
      <c r="AP1180" s="22"/>
      <c r="AQ1180" s="22"/>
      <c r="AR1180" s="22"/>
      <c r="AS1180" s="22"/>
      <c r="AT1180" s="22"/>
      <c r="AU1180" s="22"/>
      <c r="AV1180" s="22"/>
      <c r="AW1180" s="22"/>
      <c r="AX1180" s="22"/>
      <c r="AY1180" s="22"/>
      <c r="AZ1180" s="22"/>
      <c r="BA1180" s="22"/>
      <c r="BB1180" s="22"/>
      <c r="BC1180" s="22"/>
      <c r="BD1180" s="22"/>
      <c r="BE1180" s="22"/>
      <c r="BF1180" s="22"/>
      <c r="BG1180" s="22"/>
      <c r="BH1180" s="22"/>
      <c r="BI1180" s="22"/>
      <c r="BJ1180" s="22"/>
      <c r="BK1180" s="22"/>
      <c r="BL1180" s="22"/>
      <c r="BM1180" s="22"/>
      <c r="BN1180" s="22"/>
      <c r="BO1180" s="22"/>
      <c r="BP1180" s="22"/>
      <c r="BQ1180" s="22"/>
      <c r="BR1180" s="22"/>
      <c r="BS1180" s="22"/>
      <c r="BT1180" s="22"/>
      <c r="BU1180" s="22"/>
      <c r="BV1180" s="22"/>
      <c r="BW1180" s="22"/>
      <c r="BX1180" s="22"/>
      <c r="BY1180" s="22"/>
      <c r="BZ1180" s="22"/>
      <c r="CA1180" s="22"/>
      <c r="CB1180" s="22"/>
      <c r="CC1180" s="22"/>
      <c r="CD1180" s="22"/>
      <c r="CE1180" s="22"/>
      <c r="CF1180" s="22"/>
      <c r="CG1180" s="22"/>
      <c r="CH1180" s="22"/>
      <c r="CI1180" s="22"/>
      <c r="CJ1180" s="22"/>
      <c r="CK1180" s="22"/>
      <c r="CL1180" s="22"/>
      <c r="CM1180" s="22"/>
      <c r="CN1180" s="22"/>
      <c r="CO1180" s="22"/>
      <c r="CP1180" s="22"/>
      <c r="CQ1180" s="22"/>
      <c r="CR1180" s="22"/>
      <c r="CS1180" s="22"/>
      <c r="CT1180" s="22"/>
      <c r="CU1180" s="22"/>
      <c r="CV1180" s="22"/>
      <c r="CW1180" s="22"/>
      <c r="CX1180" s="22"/>
      <c r="CY1180" s="22"/>
      <c r="CZ1180" s="22"/>
      <c r="DA1180" s="22"/>
      <c r="DB1180" s="22"/>
      <c r="DC1180" s="22"/>
      <c r="DD1180" s="22"/>
      <c r="DE1180" s="22"/>
      <c r="DF1180" s="22"/>
      <c r="DG1180" s="22"/>
      <c r="DH1180" s="22"/>
      <c r="DI1180" s="22"/>
      <c r="DJ1180" s="22"/>
      <c r="DK1180" s="22"/>
      <c r="DL1180" s="22"/>
      <c r="DM1180" s="22"/>
      <c r="DN1180" s="22"/>
      <c r="DO1180" s="22"/>
      <c r="DP1180" s="22"/>
      <c r="DQ1180" s="22"/>
      <c r="DR1180" s="22"/>
      <c r="DS1180" s="22"/>
      <c r="DT1180" s="22"/>
      <c r="DU1180" s="22"/>
      <c r="DV1180" s="22"/>
      <c r="DW1180" s="22"/>
      <c r="DX1180" s="22"/>
      <c r="DY1180" s="22"/>
      <c r="DZ1180" s="22"/>
      <c r="EA1180" s="22"/>
      <c r="EB1180" s="22"/>
      <c r="EC1180" s="22"/>
      <c r="ED1180" s="22"/>
      <c r="EE1180" s="22"/>
      <c r="EF1180" s="22"/>
      <c r="EG1180" s="22"/>
      <c r="EH1180" s="22"/>
      <c r="EI1180" s="22"/>
      <c r="EJ1180" s="22"/>
      <c r="EK1180" s="22"/>
      <c r="EL1180" s="22"/>
      <c r="EM1180" s="22"/>
      <c r="EN1180" s="22"/>
      <c r="EO1180" s="22"/>
      <c r="EP1180" s="22"/>
      <c r="EQ1180" s="22"/>
      <c r="ER1180" s="22"/>
      <c r="ES1180" s="22"/>
      <c r="ET1180" s="22"/>
      <c r="EU1180" s="22"/>
      <c r="EV1180" s="22"/>
      <c r="EW1180" s="22"/>
      <c r="EX1180" s="22"/>
      <c r="EY1180" s="22"/>
      <c r="EZ1180" s="22"/>
      <c r="FA1180" s="22"/>
      <c r="FB1180" s="22"/>
      <c r="FC1180" s="22"/>
      <c r="FD1180" s="22"/>
      <c r="FE1180" s="22"/>
      <c r="FF1180" s="22"/>
      <c r="FG1180" s="126"/>
      <c r="FM1180" s="99"/>
    </row>
    <row r="1181" spans="1:169" s="12" customFormat="1">
      <c r="B1181" s="22"/>
      <c r="E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  <c r="AB1181" s="22"/>
      <c r="AC1181" s="22"/>
      <c r="AD1181" s="22"/>
      <c r="AE1181" s="22"/>
      <c r="AF1181" s="22"/>
      <c r="AG1181" s="22"/>
      <c r="AH1181" s="22"/>
      <c r="AI1181" s="22"/>
      <c r="AJ1181" s="22"/>
      <c r="AK1181" s="22"/>
      <c r="AL1181" s="22"/>
      <c r="AM1181" s="22"/>
      <c r="AN1181" s="22"/>
      <c r="AO1181" s="22"/>
      <c r="AP1181" s="22"/>
      <c r="AQ1181" s="22"/>
      <c r="AR1181" s="22"/>
      <c r="AS1181" s="22"/>
      <c r="AT1181" s="22"/>
      <c r="AU1181" s="22"/>
      <c r="AV1181" s="22"/>
      <c r="AW1181" s="22"/>
      <c r="AX1181" s="22"/>
      <c r="AY1181" s="22"/>
      <c r="AZ1181" s="22"/>
      <c r="BA1181" s="22"/>
      <c r="BB1181" s="22"/>
      <c r="BC1181" s="22"/>
      <c r="BD1181" s="22"/>
      <c r="BE1181" s="22"/>
      <c r="BF1181" s="22"/>
      <c r="BG1181" s="22"/>
      <c r="BH1181" s="22"/>
      <c r="BI1181" s="22"/>
      <c r="BJ1181" s="22"/>
      <c r="BK1181" s="22"/>
      <c r="BL1181" s="22"/>
      <c r="BM1181" s="22"/>
      <c r="BN1181" s="22"/>
      <c r="BO1181" s="22"/>
      <c r="BP1181" s="22"/>
      <c r="BQ1181" s="22"/>
      <c r="BR1181" s="22"/>
      <c r="BS1181" s="22"/>
      <c r="BT1181" s="22"/>
      <c r="BU1181" s="22"/>
      <c r="BV1181" s="22"/>
      <c r="BW1181" s="22"/>
      <c r="BX1181" s="22"/>
      <c r="BY1181" s="22"/>
      <c r="BZ1181" s="22"/>
      <c r="CA1181" s="22"/>
      <c r="CB1181" s="22"/>
      <c r="CC1181" s="22"/>
      <c r="CD1181" s="22"/>
      <c r="CE1181" s="22"/>
      <c r="CF1181" s="22"/>
      <c r="CG1181" s="22"/>
      <c r="CH1181" s="22"/>
      <c r="CI1181" s="22"/>
      <c r="CJ1181" s="22"/>
      <c r="CK1181" s="22"/>
      <c r="CL1181" s="22"/>
      <c r="CM1181" s="22"/>
      <c r="CN1181" s="22"/>
      <c r="CO1181" s="22"/>
      <c r="CP1181" s="22"/>
      <c r="CQ1181" s="22"/>
      <c r="CR1181" s="22"/>
      <c r="CS1181" s="22"/>
      <c r="CT1181" s="22"/>
      <c r="CU1181" s="22"/>
      <c r="CV1181" s="22"/>
      <c r="CW1181" s="22"/>
      <c r="CX1181" s="22"/>
      <c r="CY1181" s="22"/>
      <c r="CZ1181" s="22"/>
      <c r="DA1181" s="22"/>
      <c r="DB1181" s="22"/>
      <c r="DC1181" s="22"/>
      <c r="DD1181" s="22"/>
      <c r="DE1181" s="22"/>
      <c r="DF1181" s="22"/>
      <c r="DG1181" s="22"/>
      <c r="DH1181" s="22"/>
      <c r="DI1181" s="22"/>
      <c r="DJ1181" s="22"/>
      <c r="DK1181" s="22"/>
      <c r="DL1181" s="22"/>
      <c r="DM1181" s="22"/>
      <c r="DN1181" s="22"/>
      <c r="DO1181" s="22"/>
      <c r="DP1181" s="22"/>
      <c r="DQ1181" s="22"/>
      <c r="DR1181" s="22"/>
      <c r="DS1181" s="22"/>
      <c r="DT1181" s="22"/>
      <c r="DU1181" s="22"/>
      <c r="DV1181" s="22"/>
      <c r="DW1181" s="22"/>
      <c r="DX1181" s="22"/>
      <c r="DY1181" s="22"/>
      <c r="DZ1181" s="22"/>
      <c r="EA1181" s="22"/>
      <c r="EB1181" s="22"/>
      <c r="EC1181" s="22"/>
      <c r="ED1181" s="22"/>
      <c r="EE1181" s="22"/>
      <c r="EF1181" s="22"/>
      <c r="EG1181" s="22"/>
      <c r="EH1181" s="22"/>
      <c r="EI1181" s="22"/>
      <c r="EJ1181" s="22"/>
      <c r="EK1181" s="22"/>
      <c r="EL1181" s="22"/>
      <c r="EM1181" s="22"/>
      <c r="EN1181" s="22"/>
      <c r="EO1181" s="22"/>
      <c r="EP1181" s="22"/>
      <c r="EQ1181" s="22"/>
      <c r="ER1181" s="22"/>
      <c r="ES1181" s="22"/>
      <c r="ET1181" s="22"/>
      <c r="EU1181" s="22"/>
      <c r="EV1181" s="22"/>
      <c r="EW1181" s="22"/>
      <c r="EX1181" s="22"/>
      <c r="EY1181" s="22"/>
      <c r="EZ1181" s="22"/>
      <c r="FA1181" s="22"/>
      <c r="FB1181" s="22"/>
      <c r="FC1181" s="22"/>
      <c r="FD1181" s="22"/>
      <c r="FE1181" s="22"/>
      <c r="FF1181" s="22"/>
      <c r="FG1181" s="126"/>
      <c r="FM1181" s="99"/>
    </row>
    <row r="1182" spans="1:169" s="12" customFormat="1">
      <c r="B1182" s="22"/>
      <c r="E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  <c r="AB1182" s="22"/>
      <c r="AC1182" s="22"/>
      <c r="AD1182" s="22"/>
      <c r="AE1182" s="22"/>
      <c r="AF1182" s="22"/>
      <c r="AG1182" s="22"/>
      <c r="AH1182" s="22"/>
      <c r="AI1182" s="22"/>
      <c r="AJ1182" s="22"/>
      <c r="AK1182" s="22"/>
      <c r="AL1182" s="22"/>
      <c r="AM1182" s="22"/>
      <c r="AN1182" s="22"/>
      <c r="AO1182" s="22"/>
      <c r="AP1182" s="22"/>
      <c r="AQ1182" s="22"/>
      <c r="AR1182" s="22"/>
      <c r="AS1182" s="22"/>
      <c r="AT1182" s="22"/>
      <c r="AU1182" s="22"/>
      <c r="AV1182" s="22"/>
      <c r="AW1182" s="22"/>
      <c r="AX1182" s="22"/>
      <c r="AY1182" s="22"/>
      <c r="AZ1182" s="22"/>
      <c r="BA1182" s="22"/>
      <c r="BB1182" s="22"/>
      <c r="BC1182" s="22"/>
      <c r="BD1182" s="22"/>
      <c r="BE1182" s="22"/>
      <c r="BF1182" s="22"/>
      <c r="BG1182" s="22"/>
      <c r="BH1182" s="22"/>
      <c r="BI1182" s="22"/>
      <c r="BJ1182" s="22"/>
      <c r="BK1182" s="22"/>
      <c r="BL1182" s="22"/>
      <c r="BM1182" s="22"/>
      <c r="BN1182" s="22"/>
      <c r="BO1182" s="22"/>
      <c r="BP1182" s="22"/>
      <c r="BQ1182" s="22"/>
      <c r="BR1182" s="22"/>
      <c r="BS1182" s="22"/>
      <c r="BT1182" s="22"/>
      <c r="BU1182" s="22"/>
      <c r="BV1182" s="22"/>
      <c r="BW1182" s="22"/>
      <c r="BX1182" s="22"/>
      <c r="BY1182" s="22"/>
      <c r="BZ1182" s="22"/>
      <c r="CA1182" s="22"/>
      <c r="CB1182" s="22"/>
      <c r="CC1182" s="22"/>
      <c r="CD1182" s="22"/>
      <c r="CE1182" s="22"/>
      <c r="CF1182" s="22"/>
      <c r="CG1182" s="22"/>
      <c r="CH1182" s="22"/>
      <c r="CI1182" s="22"/>
      <c r="CJ1182" s="22"/>
      <c r="CK1182" s="22"/>
      <c r="CL1182" s="22"/>
      <c r="CM1182" s="22"/>
      <c r="CN1182" s="22"/>
      <c r="CO1182" s="22"/>
      <c r="CP1182" s="22"/>
      <c r="CQ1182" s="22"/>
      <c r="CR1182" s="22"/>
      <c r="CS1182" s="22"/>
      <c r="CT1182" s="22"/>
      <c r="CU1182" s="22"/>
      <c r="CV1182" s="22"/>
      <c r="CW1182" s="22"/>
      <c r="CX1182" s="22"/>
      <c r="CY1182" s="22"/>
      <c r="CZ1182" s="22"/>
      <c r="DA1182" s="22"/>
      <c r="DB1182" s="22"/>
      <c r="DC1182" s="22"/>
      <c r="DD1182" s="22"/>
      <c r="DE1182" s="22"/>
      <c r="DF1182" s="22"/>
      <c r="DG1182" s="22"/>
      <c r="DH1182" s="22"/>
      <c r="DI1182" s="22"/>
      <c r="DJ1182" s="22"/>
      <c r="DK1182" s="22"/>
      <c r="DL1182" s="22"/>
      <c r="DM1182" s="22"/>
      <c r="DN1182" s="22"/>
      <c r="DO1182" s="22"/>
      <c r="DP1182" s="22"/>
      <c r="DQ1182" s="22"/>
      <c r="DR1182" s="22"/>
      <c r="DS1182" s="22"/>
      <c r="DT1182" s="22"/>
      <c r="DU1182" s="22"/>
      <c r="DV1182" s="22"/>
      <c r="DW1182" s="22"/>
      <c r="DX1182" s="22"/>
      <c r="DY1182" s="22"/>
      <c r="DZ1182" s="22"/>
      <c r="EA1182" s="22"/>
      <c r="EB1182" s="22"/>
      <c r="EC1182" s="22"/>
      <c r="ED1182" s="22"/>
      <c r="EE1182" s="22"/>
      <c r="EF1182" s="22"/>
      <c r="EG1182" s="22"/>
      <c r="EH1182" s="22"/>
      <c r="EI1182" s="22"/>
      <c r="EJ1182" s="22"/>
      <c r="EK1182" s="22"/>
      <c r="EL1182" s="22"/>
      <c r="EM1182" s="22"/>
      <c r="EN1182" s="22"/>
      <c r="EO1182" s="22"/>
      <c r="EP1182" s="22"/>
      <c r="EQ1182" s="22"/>
      <c r="ER1182" s="22"/>
      <c r="ES1182" s="22"/>
      <c r="ET1182" s="22"/>
      <c r="EU1182" s="22"/>
      <c r="EV1182" s="22"/>
      <c r="EW1182" s="22"/>
      <c r="EX1182" s="22"/>
      <c r="EY1182" s="22"/>
      <c r="EZ1182" s="22"/>
      <c r="FA1182" s="22"/>
      <c r="FB1182" s="22"/>
      <c r="FC1182" s="22"/>
      <c r="FD1182" s="22"/>
      <c r="FE1182" s="22"/>
      <c r="FF1182" s="22"/>
      <c r="FG1182" s="126"/>
      <c r="FM1182" s="99"/>
    </row>
    <row r="1183" spans="1:169">
      <c r="A1183" s="12"/>
      <c r="B1183" s="22"/>
      <c r="C1183" s="12"/>
      <c r="D1183" s="12"/>
      <c r="E1183" s="22"/>
      <c r="F1183" s="1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  <c r="AB1183" s="22"/>
      <c r="AC1183" s="22"/>
      <c r="AD1183" s="22"/>
      <c r="AE1183" s="22"/>
      <c r="AF1183" s="22"/>
      <c r="AG1183" s="22"/>
      <c r="AH1183" s="22"/>
      <c r="AI1183" s="22"/>
      <c r="AJ1183" s="22"/>
      <c r="AK1183" s="22"/>
      <c r="AL1183" s="22"/>
      <c r="AM1183" s="22"/>
      <c r="AN1183" s="22"/>
      <c r="AO1183" s="22"/>
      <c r="AP1183" s="22"/>
      <c r="AQ1183" s="22"/>
      <c r="AR1183" s="22"/>
      <c r="AS1183" s="22"/>
      <c r="AT1183" s="22"/>
      <c r="AU1183" s="22"/>
      <c r="AV1183" s="22"/>
      <c r="AW1183" s="22"/>
      <c r="AX1183" s="22"/>
      <c r="AY1183" s="22"/>
      <c r="AZ1183" s="22"/>
      <c r="BA1183" s="22"/>
      <c r="BB1183" s="22"/>
      <c r="BC1183" s="22"/>
      <c r="BD1183" s="22"/>
      <c r="BE1183" s="22"/>
      <c r="BF1183" s="22"/>
      <c r="BG1183" s="22"/>
      <c r="BH1183" s="22"/>
      <c r="BI1183" s="22"/>
      <c r="BJ1183" s="22"/>
      <c r="BK1183" s="22"/>
      <c r="BL1183" s="22"/>
      <c r="BM1183" s="22"/>
      <c r="BN1183" s="22"/>
      <c r="BO1183" s="22"/>
      <c r="BP1183" s="22"/>
      <c r="BQ1183" s="22"/>
      <c r="BR1183" s="22"/>
      <c r="BS1183" s="22"/>
      <c r="BT1183" s="22"/>
      <c r="BU1183" s="22"/>
      <c r="BV1183" s="22"/>
      <c r="BW1183" s="22"/>
      <c r="BX1183" s="22"/>
      <c r="BY1183" s="22"/>
      <c r="BZ1183" s="22"/>
      <c r="CA1183" s="22"/>
      <c r="CB1183" s="22"/>
      <c r="CC1183" s="22"/>
      <c r="CD1183" s="22"/>
      <c r="CE1183" s="22"/>
      <c r="CF1183" s="22"/>
      <c r="CG1183" s="22"/>
      <c r="CH1183" s="22"/>
      <c r="CI1183" s="22"/>
      <c r="CJ1183" s="22"/>
      <c r="CK1183" s="22"/>
      <c r="CL1183" s="22"/>
      <c r="CM1183" s="22"/>
      <c r="CN1183" s="22"/>
      <c r="CO1183" s="22"/>
      <c r="CP1183" s="22"/>
      <c r="CQ1183" s="22"/>
      <c r="CR1183" s="22"/>
      <c r="CS1183" s="22"/>
      <c r="CT1183" s="22"/>
      <c r="CU1183" s="22"/>
      <c r="CV1183" s="22"/>
      <c r="CW1183" s="22"/>
      <c r="CX1183" s="22"/>
      <c r="CY1183" s="22"/>
      <c r="CZ1183" s="22"/>
      <c r="DA1183" s="22"/>
      <c r="DB1183" s="22"/>
      <c r="DC1183" s="22"/>
      <c r="DD1183" s="22"/>
      <c r="DE1183" s="22"/>
      <c r="DF1183" s="22"/>
      <c r="DG1183" s="22"/>
      <c r="DH1183" s="22"/>
      <c r="DI1183" s="22"/>
      <c r="DJ1183" s="22"/>
      <c r="DK1183" s="22"/>
      <c r="DL1183" s="22"/>
      <c r="DM1183" s="22"/>
      <c r="DN1183" s="22"/>
      <c r="DO1183" s="22"/>
      <c r="DP1183" s="22"/>
      <c r="DQ1183" s="22"/>
      <c r="DR1183" s="22"/>
      <c r="DS1183" s="22"/>
      <c r="DT1183" s="22"/>
      <c r="DU1183" s="22"/>
      <c r="DV1183" s="22"/>
      <c r="DW1183" s="22"/>
      <c r="DX1183" s="22"/>
      <c r="DY1183" s="22"/>
      <c r="DZ1183" s="22"/>
      <c r="EA1183" s="22"/>
      <c r="EB1183" s="22"/>
      <c r="EC1183" s="22"/>
      <c r="ED1183" s="22"/>
      <c r="EE1183" s="22"/>
      <c r="EF1183" s="22"/>
      <c r="EG1183" s="22"/>
      <c r="EH1183" s="22"/>
      <c r="EI1183" s="22"/>
      <c r="EJ1183" s="22"/>
      <c r="EK1183" s="22"/>
      <c r="EL1183" s="22"/>
      <c r="EM1183" s="22"/>
      <c r="EN1183" s="22"/>
      <c r="EO1183" s="22"/>
      <c r="EP1183" s="22"/>
      <c r="EQ1183" s="22"/>
      <c r="ER1183" s="22"/>
      <c r="ES1183" s="22"/>
      <c r="ET1183" s="22"/>
      <c r="EU1183" s="22"/>
      <c r="EV1183" s="22"/>
      <c r="EW1183" s="22"/>
      <c r="EX1183" s="22"/>
      <c r="EY1183" s="22"/>
      <c r="EZ1183" s="22"/>
      <c r="FA1183" s="22"/>
      <c r="FB1183" s="22"/>
      <c r="FC1183" s="22"/>
      <c r="FD1183" s="22"/>
      <c r="FE1183" s="22"/>
      <c r="FF1183" s="22"/>
      <c r="FG1183" s="126"/>
      <c r="FH1183" s="12"/>
      <c r="FI1183" s="12"/>
      <c r="FJ1183" s="12"/>
      <c r="FK1183" s="12"/>
      <c r="FL1183" s="12"/>
    </row>
    <row r="1192" spans="1:165"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  <c r="ET1192" s="1"/>
      <c r="EU1192" s="1"/>
      <c r="EV1192" s="1"/>
      <c r="EW1192" s="1"/>
      <c r="EX1192" s="1"/>
      <c r="EY1192" s="1"/>
      <c r="EZ1192" s="1"/>
      <c r="FA1192" s="1"/>
      <c r="FB1192" s="1"/>
      <c r="FC1192" s="1"/>
      <c r="FD1192" s="1"/>
      <c r="FE1192" s="1"/>
      <c r="FF1192" s="1"/>
    </row>
    <row r="1193" spans="1:165"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  <c r="ET1193" s="1"/>
      <c r="EU1193" s="1"/>
      <c r="EV1193" s="1"/>
      <c r="EW1193" s="1"/>
      <c r="EX1193" s="1"/>
      <c r="EY1193" s="1"/>
      <c r="EZ1193" s="1"/>
      <c r="FA1193" s="1"/>
      <c r="FB1193" s="1"/>
      <c r="FC1193" s="1"/>
      <c r="FD1193" s="1"/>
      <c r="FE1193" s="1"/>
      <c r="FF1193" s="1"/>
    </row>
    <row r="1194" spans="1:165"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  <c r="ET1194" s="1"/>
      <c r="EU1194" s="1"/>
      <c r="EV1194" s="1"/>
      <c r="EW1194" s="1"/>
      <c r="EX1194" s="1"/>
      <c r="EY1194" s="1"/>
      <c r="EZ1194" s="1"/>
      <c r="FA1194" s="1"/>
      <c r="FB1194" s="1"/>
      <c r="FC1194" s="1"/>
      <c r="FD1194" s="1"/>
      <c r="FE1194" s="1"/>
      <c r="FF1194" s="1"/>
    </row>
    <row r="1195" spans="1:165"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  <c r="ET1195" s="1"/>
      <c r="EU1195" s="1"/>
      <c r="EV1195" s="1"/>
      <c r="EW1195" s="1"/>
      <c r="EX1195" s="1"/>
      <c r="EY1195" s="1"/>
      <c r="EZ1195" s="1"/>
      <c r="FA1195" s="1"/>
      <c r="FB1195" s="1"/>
      <c r="FC1195" s="1"/>
      <c r="FD1195" s="1"/>
      <c r="FE1195" s="1"/>
      <c r="FF1195" s="1"/>
    </row>
    <row r="1196" spans="1:165">
      <c r="A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  <c r="ET1196" s="1"/>
      <c r="EU1196" s="1"/>
      <c r="EV1196" s="1"/>
      <c r="EW1196" s="1"/>
      <c r="EX1196" s="1"/>
      <c r="EY1196" s="1"/>
      <c r="EZ1196" s="1"/>
      <c r="FA1196" s="1"/>
      <c r="FB1196" s="1"/>
      <c r="FC1196" s="1"/>
      <c r="FD1196" s="1"/>
      <c r="FE1196" s="1"/>
      <c r="FF1196" s="1"/>
      <c r="FG1196" s="128"/>
      <c r="FH1196" s="1"/>
      <c r="FI1196" s="1"/>
    </row>
    <row r="1197" spans="1:165">
      <c r="A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  <c r="ET1197" s="1"/>
      <c r="EU1197" s="1"/>
      <c r="EV1197" s="1"/>
      <c r="EW1197" s="1"/>
      <c r="EX1197" s="1"/>
      <c r="EY1197" s="1"/>
      <c r="EZ1197" s="1"/>
      <c r="FA1197" s="1"/>
      <c r="FB1197" s="1"/>
      <c r="FC1197" s="1"/>
      <c r="FD1197" s="1"/>
      <c r="FE1197" s="1"/>
      <c r="FF1197" s="1"/>
      <c r="FG1197" s="128"/>
      <c r="FH1197" s="1"/>
      <c r="FI1197" s="1"/>
    </row>
    <row r="1198" spans="1:165">
      <c r="A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  <c r="ET1198" s="1"/>
      <c r="EU1198" s="1"/>
      <c r="EV1198" s="1"/>
      <c r="EW1198" s="1"/>
      <c r="EX1198" s="1"/>
      <c r="EY1198" s="1"/>
      <c r="EZ1198" s="1"/>
      <c r="FA1198" s="1"/>
      <c r="FB1198" s="1"/>
      <c r="FC1198" s="1"/>
      <c r="FD1198" s="1"/>
      <c r="FE1198" s="1"/>
      <c r="FF1198" s="1"/>
      <c r="FG1198" s="128"/>
      <c r="FH1198" s="1"/>
      <c r="FI1198" s="1"/>
    </row>
  </sheetData>
  <sortState xmlns:xlrd2="http://schemas.microsoft.com/office/spreadsheetml/2017/richdata2" ref="A7:FM12">
    <sortCondition ref="B7:B12"/>
  </sortState>
  <phoneticPr fontId="1" type="noConversion"/>
  <conditionalFormatting sqref="F1199:F65548 E279 F113 F265:F267 F5:F6 F269 F287:F1191 F276:F285">
    <cfRule type="cellIs" dxfId="668" priority="3751" stopIfTrue="1" operator="equal">
      <formula>"E7"</formula>
    </cfRule>
    <cfRule type="cellIs" dxfId="667" priority="3752" stopIfTrue="1" operator="equal">
      <formula>"E7A"</formula>
    </cfRule>
  </conditionalFormatting>
  <conditionalFormatting sqref="F112">
    <cfRule type="cellIs" dxfId="666" priority="2687" stopIfTrue="1" operator="equal">
      <formula>"E7"</formula>
    </cfRule>
    <cfRule type="cellIs" dxfId="665" priority="2688" stopIfTrue="1" operator="equal">
      <formula>"E7A"</formula>
    </cfRule>
  </conditionalFormatting>
  <conditionalFormatting sqref="F254">
    <cfRule type="cellIs" dxfId="664" priority="2635" stopIfTrue="1" operator="equal">
      <formula>"E7"</formula>
    </cfRule>
    <cfRule type="cellIs" dxfId="663" priority="2636" stopIfTrue="1" operator="equal">
      <formula>"E7A"</formula>
    </cfRule>
  </conditionalFormatting>
  <conditionalFormatting sqref="F286">
    <cfRule type="cellIs" dxfId="662" priority="1601" stopIfTrue="1" operator="equal">
      <formula>"E7"</formula>
    </cfRule>
    <cfRule type="cellIs" dxfId="661" priority="1602" stopIfTrue="1" operator="equal">
      <formula>"E7A"</formula>
    </cfRule>
  </conditionalFormatting>
  <conditionalFormatting sqref="F245:F246">
    <cfRule type="cellIs" dxfId="660" priority="1441" stopIfTrue="1" operator="equal">
      <formula>"E7"</formula>
    </cfRule>
    <cfRule type="cellIs" dxfId="659" priority="1442" stopIfTrue="1" operator="equal">
      <formula>"E7A"</formula>
    </cfRule>
  </conditionalFormatting>
  <conditionalFormatting sqref="F252:F253">
    <cfRule type="cellIs" dxfId="658" priority="1455" stopIfTrue="1" operator="equal">
      <formula>"E7"</formula>
    </cfRule>
    <cfRule type="cellIs" dxfId="657" priority="1456" stopIfTrue="1" operator="equal">
      <formula>"E7A"</formula>
    </cfRule>
  </conditionalFormatting>
  <conditionalFormatting sqref="F243">
    <cfRule type="cellIs" dxfId="656" priority="1437" stopIfTrue="1" operator="equal">
      <formula>"E7"</formula>
    </cfRule>
    <cfRule type="cellIs" dxfId="655" priority="1438" stopIfTrue="1" operator="equal">
      <formula>"E7A"</formula>
    </cfRule>
  </conditionalFormatting>
  <conditionalFormatting sqref="F242">
    <cfRule type="cellIs" dxfId="654" priority="1439" stopIfTrue="1" operator="equal">
      <formula>"E7"</formula>
    </cfRule>
    <cfRule type="cellIs" dxfId="653" priority="1440" stopIfTrue="1" operator="equal">
      <formula>"E7A"</formula>
    </cfRule>
  </conditionalFormatting>
  <conditionalFormatting sqref="F247">
    <cfRule type="cellIs" dxfId="652" priority="1453" stopIfTrue="1" operator="equal">
      <formula>"E7"</formula>
    </cfRule>
    <cfRule type="cellIs" dxfId="651" priority="1454" stopIfTrue="1" operator="equal">
      <formula>"E7A"</formula>
    </cfRule>
  </conditionalFormatting>
  <conditionalFormatting sqref="F241">
    <cfRule type="cellIs" dxfId="650" priority="1427" stopIfTrue="1" operator="equal">
      <formula>"E7"</formula>
    </cfRule>
    <cfRule type="cellIs" dxfId="649" priority="1428" stopIfTrue="1" operator="equal">
      <formula>"E7A"</formula>
    </cfRule>
  </conditionalFormatting>
  <conditionalFormatting sqref="F174">
    <cfRule type="cellIs" dxfId="648" priority="1411" stopIfTrue="1" operator="equal">
      <formula>"E7"</formula>
    </cfRule>
    <cfRule type="cellIs" dxfId="647" priority="1412" stopIfTrue="1" operator="equal">
      <formula>"E7A"</formula>
    </cfRule>
  </conditionalFormatting>
  <conditionalFormatting sqref="F231:F232">
    <cfRule type="cellIs" dxfId="646" priority="1413" stopIfTrue="1" operator="equal">
      <formula>"E7"</formula>
    </cfRule>
    <cfRule type="cellIs" dxfId="645" priority="1414" stopIfTrue="1" operator="equal">
      <formula>"E7A"</formula>
    </cfRule>
  </conditionalFormatting>
  <conditionalFormatting sqref="F155">
    <cfRule type="cellIs" dxfId="644" priority="1397" stopIfTrue="1" operator="equal">
      <formula>"E7"</formula>
    </cfRule>
    <cfRule type="cellIs" dxfId="643" priority="1398" stopIfTrue="1" operator="equal">
      <formula>"E7A"</formula>
    </cfRule>
  </conditionalFormatting>
  <conditionalFormatting sqref="F244">
    <cfRule type="cellIs" dxfId="642" priority="1435" stopIfTrue="1" operator="equal">
      <formula>"E7"</formula>
    </cfRule>
    <cfRule type="cellIs" dxfId="641" priority="1436" stopIfTrue="1" operator="equal">
      <formula>"E7A"</formula>
    </cfRule>
  </conditionalFormatting>
  <conditionalFormatting sqref="F172:F173">
    <cfRule type="cellIs" dxfId="640" priority="1399" stopIfTrue="1" operator="equal">
      <formula>"E7"</formula>
    </cfRule>
    <cfRule type="cellIs" dxfId="639" priority="1400" stopIfTrue="1" operator="equal">
      <formula>"E7A"</formula>
    </cfRule>
  </conditionalFormatting>
  <conditionalFormatting sqref="F233">
    <cfRule type="cellIs" dxfId="638" priority="1425" stopIfTrue="1" operator="equal">
      <formula>"E7"</formula>
    </cfRule>
    <cfRule type="cellIs" dxfId="637" priority="1426" stopIfTrue="1" operator="equal">
      <formula>"E7A"</formula>
    </cfRule>
  </conditionalFormatting>
  <conditionalFormatting sqref="F153:F154">
    <cfRule type="cellIs" dxfId="636" priority="1385" stopIfTrue="1" operator="equal">
      <formula>"E7"</formula>
    </cfRule>
    <cfRule type="cellIs" dxfId="635" priority="1386" stopIfTrue="1" operator="equal">
      <formula>"E7A"</formula>
    </cfRule>
  </conditionalFormatting>
  <conditionalFormatting sqref="F114">
    <cfRule type="cellIs" dxfId="634" priority="1383" stopIfTrue="1" operator="equal">
      <formula>"E7"</formula>
    </cfRule>
    <cfRule type="cellIs" dxfId="633" priority="1384" stopIfTrue="1" operator="equal">
      <formula>"E7A"</formula>
    </cfRule>
  </conditionalFormatting>
  <conditionalFormatting sqref="F249">
    <cfRule type="cellIs" dxfId="632" priority="1227" stopIfTrue="1" operator="equal">
      <formula>"E7"</formula>
    </cfRule>
    <cfRule type="cellIs" dxfId="631" priority="1228" stopIfTrue="1" operator="equal">
      <formula>"E7A"</formula>
    </cfRule>
  </conditionalFormatting>
  <conditionalFormatting sqref="F256">
    <cfRule type="cellIs" dxfId="630" priority="1219" stopIfTrue="1" operator="equal">
      <formula>"E7"</formula>
    </cfRule>
    <cfRule type="cellIs" dxfId="629" priority="1220" stopIfTrue="1" operator="equal">
      <formula>"E7A"</formula>
    </cfRule>
  </conditionalFormatting>
  <conditionalFormatting sqref="F157">
    <cfRule type="cellIs" dxfId="628" priority="1181" stopIfTrue="1" operator="equal">
      <formula>"E7"</formula>
    </cfRule>
    <cfRule type="cellIs" dxfId="627" priority="1182" stopIfTrue="1" operator="equal">
      <formula>"E7A"</formula>
    </cfRule>
  </conditionalFormatting>
  <conditionalFormatting sqref="F171">
    <cfRule type="cellIs" dxfId="626" priority="1141" stopIfTrue="1" operator="equal">
      <formula>"E7"</formula>
    </cfRule>
    <cfRule type="cellIs" dxfId="625" priority="1142" stopIfTrue="1" operator="equal">
      <formula>"E7A"</formula>
    </cfRule>
  </conditionalFormatting>
  <conditionalFormatting sqref="F158">
    <cfRule type="cellIs" dxfId="624" priority="1135" stopIfTrue="1" operator="equal">
      <formula>"E7"</formula>
    </cfRule>
    <cfRule type="cellIs" dxfId="623" priority="1136" stopIfTrue="1" operator="equal">
      <formula>"E7A"</formula>
    </cfRule>
  </conditionalFormatting>
  <conditionalFormatting sqref="F169">
    <cfRule type="cellIs" dxfId="622" priority="1131" stopIfTrue="1" operator="equal">
      <formula>"E7"</formula>
    </cfRule>
    <cfRule type="cellIs" dxfId="621" priority="1132" stopIfTrue="1" operator="equal">
      <formula>"E7A"</formula>
    </cfRule>
  </conditionalFormatting>
  <conditionalFormatting sqref="F170">
    <cfRule type="cellIs" dxfId="620" priority="1133" stopIfTrue="1" operator="equal">
      <formula>"E7"</formula>
    </cfRule>
    <cfRule type="cellIs" dxfId="619" priority="1134" stopIfTrue="1" operator="equal">
      <formula>"E7A"</formula>
    </cfRule>
  </conditionalFormatting>
  <conditionalFormatting sqref="F115">
    <cfRule type="cellIs" dxfId="618" priority="1011" stopIfTrue="1" operator="equal">
      <formula>"E7"</formula>
    </cfRule>
    <cfRule type="cellIs" dxfId="617" priority="1012" stopIfTrue="1" operator="equal">
      <formula>"E7A"</formula>
    </cfRule>
  </conditionalFormatting>
  <conditionalFormatting sqref="F156">
    <cfRule type="cellIs" dxfId="616" priority="1009" stopIfTrue="1" operator="equal">
      <formula>"E7"</formula>
    </cfRule>
    <cfRule type="cellIs" dxfId="615" priority="1010" stopIfTrue="1" operator="equal">
      <formula>"E7A"</formula>
    </cfRule>
  </conditionalFormatting>
  <conditionalFormatting sqref="F175">
    <cfRule type="cellIs" dxfId="614" priority="1007" stopIfTrue="1" operator="equal">
      <formula>"E7"</formula>
    </cfRule>
    <cfRule type="cellIs" dxfId="613" priority="1008" stopIfTrue="1" operator="equal">
      <formula>"E7A"</formula>
    </cfRule>
  </conditionalFormatting>
  <conditionalFormatting sqref="F234">
    <cfRule type="cellIs" dxfId="612" priority="1005" stopIfTrue="1" operator="equal">
      <formula>"E7"</formula>
    </cfRule>
    <cfRule type="cellIs" dxfId="611" priority="1006" stopIfTrue="1" operator="equal">
      <formula>"E7A"</formula>
    </cfRule>
  </conditionalFormatting>
  <conditionalFormatting sqref="F248">
    <cfRule type="cellIs" dxfId="610" priority="1003" stopIfTrue="1" operator="equal">
      <formula>"E7"</formula>
    </cfRule>
    <cfRule type="cellIs" dxfId="609" priority="1004" stopIfTrue="1" operator="equal">
      <formula>"E7A"</formula>
    </cfRule>
  </conditionalFormatting>
  <conditionalFormatting sqref="F255">
    <cfRule type="cellIs" dxfId="608" priority="1001" stopIfTrue="1" operator="equal">
      <formula>"E7"</formula>
    </cfRule>
    <cfRule type="cellIs" dxfId="607" priority="1002" stopIfTrue="1" operator="equal">
      <formula>"E7A"</formula>
    </cfRule>
  </conditionalFormatting>
  <conditionalFormatting sqref="F268">
    <cfRule type="cellIs" dxfId="606" priority="999" stopIfTrue="1" operator="equal">
      <formula>"E7"</formula>
    </cfRule>
    <cfRule type="cellIs" dxfId="605" priority="1000" stopIfTrue="1" operator="equal">
      <formula>"E7A"</formula>
    </cfRule>
  </conditionalFormatting>
  <conditionalFormatting sqref="F7">
    <cfRule type="cellIs" dxfId="604" priority="979" stopIfTrue="1" operator="equal">
      <formula>"E7"</formula>
    </cfRule>
    <cfRule type="cellIs" dxfId="603" priority="980" stopIfTrue="1" operator="equal">
      <formula>"E7A"</formula>
    </cfRule>
  </conditionalFormatting>
  <conditionalFormatting sqref="F8">
    <cfRule type="cellIs" dxfId="602" priority="958" stopIfTrue="1" operator="equal">
      <formula>"E7"</formula>
    </cfRule>
    <cfRule type="cellIs" dxfId="601" priority="959" stopIfTrue="1" operator="equal">
      <formula>"E7A"</formula>
    </cfRule>
  </conditionalFormatting>
  <conditionalFormatting sqref="F82">
    <cfRule type="cellIs" dxfId="600" priority="952" stopIfTrue="1" operator="equal">
      <formula>"E7"</formula>
    </cfRule>
    <cfRule type="cellIs" dxfId="599" priority="953" stopIfTrue="1" operator="equal">
      <formula>"E7A"</formula>
    </cfRule>
  </conditionalFormatting>
  <conditionalFormatting sqref="F9">
    <cfRule type="cellIs" dxfId="598" priority="946" stopIfTrue="1" operator="equal">
      <formula>"E7"</formula>
    </cfRule>
    <cfRule type="cellIs" dxfId="597" priority="947" stopIfTrue="1" operator="equal">
      <formula>"E7A"</formula>
    </cfRule>
  </conditionalFormatting>
  <conditionalFormatting sqref="F81">
    <cfRule type="cellIs" dxfId="596" priority="948" stopIfTrue="1" operator="equal">
      <formula>"E7"</formula>
    </cfRule>
    <cfRule type="cellIs" dxfId="595" priority="949" stopIfTrue="1" operator="equal">
      <formula>"E7A"</formula>
    </cfRule>
  </conditionalFormatting>
  <conditionalFormatting sqref="F80">
    <cfRule type="cellIs" dxfId="594" priority="944" stopIfTrue="1" operator="equal">
      <formula>"E7"</formula>
    </cfRule>
    <cfRule type="cellIs" dxfId="593" priority="945" stopIfTrue="1" operator="equal">
      <formula>"E7A"</formula>
    </cfRule>
  </conditionalFormatting>
  <conditionalFormatting sqref="F192">
    <cfRule type="cellIs" dxfId="592" priority="850" stopIfTrue="1" operator="equal">
      <formula>"E7"</formula>
    </cfRule>
    <cfRule type="cellIs" dxfId="591" priority="851" stopIfTrue="1" operator="equal">
      <formula>"E7A"</formula>
    </cfRule>
  </conditionalFormatting>
  <conditionalFormatting sqref="F193">
    <cfRule type="cellIs" dxfId="590" priority="842" stopIfTrue="1" operator="equal">
      <formula>"E7"</formula>
    </cfRule>
    <cfRule type="cellIs" dxfId="589" priority="843" stopIfTrue="1" operator="equal">
      <formula>"E7A"</formula>
    </cfRule>
  </conditionalFormatting>
  <conditionalFormatting sqref="F194">
    <cfRule type="cellIs" dxfId="588" priority="838" stopIfTrue="1" operator="equal">
      <formula>"E7"</formula>
    </cfRule>
    <cfRule type="cellIs" dxfId="587" priority="839" stopIfTrue="1" operator="equal">
      <formula>"E7A"</formula>
    </cfRule>
  </conditionalFormatting>
  <conditionalFormatting sqref="F227">
    <cfRule type="cellIs" dxfId="586" priority="832" stopIfTrue="1" operator="equal">
      <formula>"E7"</formula>
    </cfRule>
    <cfRule type="cellIs" dxfId="585" priority="833" stopIfTrue="1" operator="equal">
      <formula>"E7A"</formula>
    </cfRule>
  </conditionalFormatting>
  <conditionalFormatting sqref="F226">
    <cfRule type="cellIs" dxfId="584" priority="836" stopIfTrue="1" operator="equal">
      <formula>"E7"</formula>
    </cfRule>
    <cfRule type="cellIs" dxfId="583" priority="837" stopIfTrue="1" operator="equal">
      <formula>"E7A"</formula>
    </cfRule>
  </conditionalFormatting>
  <conditionalFormatting sqref="F83">
    <cfRule type="cellIs" dxfId="582" priority="823" stopIfTrue="1" operator="equal">
      <formula>"E7"</formula>
    </cfRule>
    <cfRule type="cellIs" dxfId="581" priority="824" stopIfTrue="1" operator="equal">
      <formula>"E7A"</formula>
    </cfRule>
  </conditionalFormatting>
  <conditionalFormatting sqref="F148">
    <cfRule type="cellIs" dxfId="580" priority="772" stopIfTrue="1" operator="equal">
      <formula>"E7"</formula>
    </cfRule>
    <cfRule type="cellIs" dxfId="579" priority="773" stopIfTrue="1" operator="equal">
      <formula>"E7A"</formula>
    </cfRule>
  </conditionalFormatting>
  <conditionalFormatting sqref="F147">
    <cfRule type="cellIs" dxfId="578" priority="770" stopIfTrue="1" operator="equal">
      <formula>"E7"</formula>
    </cfRule>
    <cfRule type="cellIs" dxfId="577" priority="771" stopIfTrue="1" operator="equal">
      <formula>"E7A"</formula>
    </cfRule>
  </conditionalFormatting>
  <conditionalFormatting sqref="F152">
    <cfRule type="cellIs" dxfId="576" priority="762" stopIfTrue="1" operator="equal">
      <formula>"E7"</formula>
    </cfRule>
    <cfRule type="cellIs" dxfId="575" priority="763" stopIfTrue="1" operator="equal">
      <formula>"E7A"</formula>
    </cfRule>
  </conditionalFormatting>
  <conditionalFormatting sqref="F150">
    <cfRule type="cellIs" dxfId="574" priority="760" stopIfTrue="1" operator="equal">
      <formula>"E7"</formula>
    </cfRule>
    <cfRule type="cellIs" dxfId="573" priority="761" stopIfTrue="1" operator="equal">
      <formula>"E7A"</formula>
    </cfRule>
  </conditionalFormatting>
  <conditionalFormatting sqref="F149">
    <cfRule type="cellIs" dxfId="572" priority="758" stopIfTrue="1" operator="equal">
      <formula>"E7"</formula>
    </cfRule>
    <cfRule type="cellIs" dxfId="571" priority="759" stopIfTrue="1" operator="equal">
      <formula>"E7A"</formula>
    </cfRule>
  </conditionalFormatting>
  <conditionalFormatting sqref="F111">
    <cfRule type="cellIs" dxfId="570" priority="752" stopIfTrue="1" operator="equal">
      <formula>"E7"</formula>
    </cfRule>
    <cfRule type="cellIs" dxfId="569" priority="753" stopIfTrue="1" operator="equal">
      <formula>"E7A"</formula>
    </cfRule>
  </conditionalFormatting>
  <conditionalFormatting sqref="F224">
    <cfRule type="cellIs" dxfId="568" priority="736" stopIfTrue="1" operator="equal">
      <formula>"E7"</formula>
    </cfRule>
    <cfRule type="cellIs" dxfId="567" priority="737" stopIfTrue="1" operator="equal">
      <formula>"E7A"</formula>
    </cfRule>
  </conditionalFormatting>
  <conditionalFormatting sqref="F225">
    <cfRule type="cellIs" dxfId="566" priority="734" stopIfTrue="1" operator="equal">
      <formula>"E7"</formula>
    </cfRule>
    <cfRule type="cellIs" dxfId="565" priority="735" stopIfTrue="1" operator="equal">
      <formula>"E7A"</formula>
    </cfRule>
  </conditionalFormatting>
  <conditionalFormatting sqref="F211">
    <cfRule type="cellIs" dxfId="564" priority="730" stopIfTrue="1" operator="equal">
      <formula>"E7"</formula>
    </cfRule>
    <cfRule type="cellIs" dxfId="563" priority="731" stopIfTrue="1" operator="equal">
      <formula>"E7A"</formula>
    </cfRule>
  </conditionalFormatting>
  <conditionalFormatting sqref="F203">
    <cfRule type="cellIs" dxfId="562" priority="728" stopIfTrue="1" operator="equal">
      <formula>"E7"</formula>
    </cfRule>
    <cfRule type="cellIs" dxfId="561" priority="729" stopIfTrue="1" operator="equal">
      <formula>"E7A"</formula>
    </cfRule>
  </conditionalFormatting>
  <conditionalFormatting sqref="B7 B256 B249 B93 B108:B112 B147:B150 B169:B172 B244:B245 B252 B265 B276 B204 B212:B231 B206 B188:B194 B80:B83 B152:B153">
    <cfRule type="expression" dxfId="560" priority="721">
      <formula>$B7="A"</formula>
    </cfRule>
  </conditionalFormatting>
  <conditionalFormatting sqref="B8:B9">
    <cfRule type="expression" dxfId="559" priority="720">
      <formula>$B8="A"</formula>
    </cfRule>
  </conditionalFormatting>
  <conditionalFormatting sqref="B157:B158">
    <cfRule type="expression" dxfId="558" priority="718">
      <formula>$B157="A"</formula>
    </cfRule>
  </conditionalFormatting>
  <conditionalFormatting sqref="B211 B203">
    <cfRule type="expression" dxfId="557" priority="717">
      <formula>$B203="A"</formula>
    </cfRule>
  </conditionalFormatting>
  <conditionalFormatting sqref="B269">
    <cfRule type="expression" dxfId="556" priority="712">
      <formula>$B269="A"</formula>
    </cfRule>
  </conditionalFormatting>
  <conditionalFormatting sqref="F270">
    <cfRule type="cellIs" dxfId="555" priority="707" stopIfTrue="1" operator="equal">
      <formula>"E7"</formula>
    </cfRule>
    <cfRule type="cellIs" dxfId="554" priority="708" stopIfTrue="1" operator="equal">
      <formula>"E7A"</formula>
    </cfRule>
  </conditionalFormatting>
  <conditionalFormatting sqref="F272">
    <cfRule type="cellIs" dxfId="553" priority="703" stopIfTrue="1" operator="equal">
      <formula>"E7"</formula>
    </cfRule>
    <cfRule type="cellIs" dxfId="552" priority="704" stopIfTrue="1" operator="equal">
      <formula>"E7A"</formula>
    </cfRule>
  </conditionalFormatting>
  <conditionalFormatting sqref="B270 B272">
    <cfRule type="expression" dxfId="551" priority="702">
      <formula>$B270="A"</formula>
    </cfRule>
  </conditionalFormatting>
  <conditionalFormatting sqref="H6 AT6:FF6">
    <cfRule type="expression" dxfId="550" priority="537">
      <formula>H288=0</formula>
    </cfRule>
  </conditionalFormatting>
  <conditionalFormatting sqref="F93">
    <cfRule type="cellIs" dxfId="549" priority="695" stopIfTrue="1" operator="equal">
      <formula>"E7"</formula>
    </cfRule>
    <cfRule type="cellIs" dxfId="548" priority="696" stopIfTrue="1" operator="equal">
      <formula>"E7A"</formula>
    </cfRule>
  </conditionalFormatting>
  <conditionalFormatting sqref="F108">
    <cfRule type="cellIs" dxfId="547" priority="691" stopIfTrue="1" operator="equal">
      <formula>"E7"</formula>
    </cfRule>
    <cfRule type="cellIs" dxfId="546" priority="692" stopIfTrue="1" operator="equal">
      <formula>"E7A"</formula>
    </cfRule>
  </conditionalFormatting>
  <conditionalFormatting sqref="F109">
    <cfRule type="cellIs" dxfId="545" priority="689" stopIfTrue="1" operator="equal">
      <formula>"E7"</formula>
    </cfRule>
    <cfRule type="cellIs" dxfId="544" priority="690" stopIfTrue="1" operator="equal">
      <formula>"E7A"</formula>
    </cfRule>
  </conditionalFormatting>
  <conditionalFormatting sqref="F110">
    <cfRule type="cellIs" dxfId="543" priority="687" stopIfTrue="1" operator="equal">
      <formula>"E7"</formula>
    </cfRule>
    <cfRule type="cellIs" dxfId="542" priority="688" stopIfTrue="1" operator="equal">
      <formula>"E7A"</formula>
    </cfRule>
  </conditionalFormatting>
  <conditionalFormatting sqref="F223">
    <cfRule type="cellIs" dxfId="541" priority="684" stopIfTrue="1" operator="equal">
      <formula>"E7"</formula>
    </cfRule>
    <cfRule type="cellIs" dxfId="540" priority="685" stopIfTrue="1" operator="equal">
      <formula>"E7A"</formula>
    </cfRule>
  </conditionalFormatting>
  <conditionalFormatting sqref="F220">
    <cfRule type="cellIs" dxfId="539" priority="682" stopIfTrue="1" operator="equal">
      <formula>"E7"</formula>
    </cfRule>
    <cfRule type="cellIs" dxfId="538" priority="683" stopIfTrue="1" operator="equal">
      <formula>"E7A"</formula>
    </cfRule>
  </conditionalFormatting>
  <conditionalFormatting sqref="F222">
    <cfRule type="cellIs" dxfId="537" priority="680" stopIfTrue="1" operator="equal">
      <formula>"E7"</formula>
    </cfRule>
    <cfRule type="cellIs" dxfId="536" priority="681" stopIfTrue="1" operator="equal">
      <formula>"E7A"</formula>
    </cfRule>
  </conditionalFormatting>
  <conditionalFormatting sqref="F221">
    <cfRule type="cellIs" dxfId="535" priority="678" stopIfTrue="1" operator="equal">
      <formula>"E7"</formula>
    </cfRule>
    <cfRule type="cellIs" dxfId="534" priority="679" stopIfTrue="1" operator="equal">
      <formula>"E7A"</formula>
    </cfRule>
  </conditionalFormatting>
  <conditionalFormatting sqref="F218">
    <cfRule type="cellIs" dxfId="533" priority="672" stopIfTrue="1" operator="equal">
      <formula>"E7"</formula>
    </cfRule>
    <cfRule type="cellIs" dxfId="532" priority="673" stopIfTrue="1" operator="equal">
      <formula>"E7A"</formula>
    </cfRule>
  </conditionalFormatting>
  <conditionalFormatting sqref="F217">
    <cfRule type="cellIs" dxfId="531" priority="676" stopIfTrue="1" operator="equal">
      <formula>"E7"</formula>
    </cfRule>
    <cfRule type="cellIs" dxfId="530" priority="677" stopIfTrue="1" operator="equal">
      <formula>"E7A"</formula>
    </cfRule>
  </conditionalFormatting>
  <conditionalFormatting sqref="F219">
    <cfRule type="cellIs" dxfId="529" priority="674" stopIfTrue="1" operator="equal">
      <formula>"E7"</formula>
    </cfRule>
    <cfRule type="cellIs" dxfId="528" priority="675" stopIfTrue="1" operator="equal">
      <formula>"E7A"</formula>
    </cfRule>
  </conditionalFormatting>
  <conditionalFormatting sqref="F212">
    <cfRule type="cellIs" dxfId="527" priority="670" stopIfTrue="1" operator="equal">
      <formula>"E7"</formula>
    </cfRule>
    <cfRule type="cellIs" dxfId="526" priority="671" stopIfTrue="1" operator="equal">
      <formula>"E7A"</formula>
    </cfRule>
  </conditionalFormatting>
  <conditionalFormatting sqref="F213:F216">
    <cfRule type="cellIs" dxfId="525" priority="668" stopIfTrue="1" operator="equal">
      <formula>"E7"</formula>
    </cfRule>
    <cfRule type="cellIs" dxfId="524" priority="669" stopIfTrue="1" operator="equal">
      <formula>"E7A"</formula>
    </cfRule>
  </conditionalFormatting>
  <conditionalFormatting sqref="F146">
    <cfRule type="cellIs" dxfId="523" priority="657" stopIfTrue="1" operator="equal">
      <formula>"E7"</formula>
    </cfRule>
    <cfRule type="cellIs" dxfId="522" priority="658" stopIfTrue="1" operator="equal">
      <formula>"E7A"</formula>
    </cfRule>
  </conditionalFormatting>
  <conditionalFormatting sqref="F142">
    <cfRule type="cellIs" dxfId="521" priority="655" stopIfTrue="1" operator="equal">
      <formula>"E7"</formula>
    </cfRule>
    <cfRule type="cellIs" dxfId="520" priority="656" stopIfTrue="1" operator="equal">
      <formula>"E7A"</formula>
    </cfRule>
  </conditionalFormatting>
  <conditionalFormatting sqref="F135">
    <cfRule type="cellIs" dxfId="519" priority="653" stopIfTrue="1" operator="equal">
      <formula>"E7"</formula>
    </cfRule>
    <cfRule type="cellIs" dxfId="518" priority="654" stopIfTrue="1" operator="equal">
      <formula>"E7A"</formula>
    </cfRule>
  </conditionalFormatting>
  <conditionalFormatting sqref="F145">
    <cfRule type="cellIs" dxfId="517" priority="651" stopIfTrue="1" operator="equal">
      <formula>"E7"</formula>
    </cfRule>
    <cfRule type="cellIs" dxfId="516" priority="652" stopIfTrue="1" operator="equal">
      <formula>"E7A"</formula>
    </cfRule>
  </conditionalFormatting>
  <conditionalFormatting sqref="F144">
    <cfRule type="cellIs" dxfId="515" priority="649" stopIfTrue="1" operator="equal">
      <formula>"E7"</formula>
    </cfRule>
    <cfRule type="cellIs" dxfId="514" priority="650" stopIfTrue="1" operator="equal">
      <formula>"E7A"</formula>
    </cfRule>
  </conditionalFormatting>
  <conditionalFormatting sqref="F143">
    <cfRule type="cellIs" dxfId="513" priority="647" stopIfTrue="1" operator="equal">
      <formula>"E7"</formula>
    </cfRule>
    <cfRule type="cellIs" dxfId="512" priority="648" stopIfTrue="1" operator="equal">
      <formula>"E7A"</formula>
    </cfRule>
  </conditionalFormatting>
  <conditionalFormatting sqref="B135 B142:B146">
    <cfRule type="expression" dxfId="511" priority="646">
      <formula>$B135="A"</formula>
    </cfRule>
  </conditionalFormatting>
  <conditionalFormatting sqref="F167">
    <cfRule type="cellIs" dxfId="510" priority="644" stopIfTrue="1" operator="equal">
      <formula>"E7"</formula>
    </cfRule>
    <cfRule type="cellIs" dxfId="509" priority="645" stopIfTrue="1" operator="equal">
      <formula>"E7A"</formula>
    </cfRule>
  </conditionalFormatting>
  <conditionalFormatting sqref="F168">
    <cfRule type="cellIs" dxfId="508" priority="642" stopIfTrue="1" operator="equal">
      <formula>"E7"</formula>
    </cfRule>
    <cfRule type="cellIs" dxfId="507" priority="643" stopIfTrue="1" operator="equal">
      <formula>"E7A"</formula>
    </cfRule>
  </conditionalFormatting>
  <conditionalFormatting sqref="F166">
    <cfRule type="cellIs" dxfId="506" priority="640" stopIfTrue="1" operator="equal">
      <formula>"E7"</formula>
    </cfRule>
    <cfRule type="cellIs" dxfId="505" priority="641" stopIfTrue="1" operator="equal">
      <formula>"E7A"</formula>
    </cfRule>
  </conditionalFormatting>
  <conditionalFormatting sqref="F159">
    <cfRule type="cellIs" dxfId="504" priority="636" stopIfTrue="1" operator="equal">
      <formula>"E7"</formula>
    </cfRule>
    <cfRule type="cellIs" dxfId="503" priority="637" stopIfTrue="1" operator="equal">
      <formula>"E7A"</formula>
    </cfRule>
  </conditionalFormatting>
  <conditionalFormatting sqref="F160">
    <cfRule type="cellIs" dxfId="502" priority="638" stopIfTrue="1" operator="equal">
      <formula>"E7"</formula>
    </cfRule>
    <cfRule type="cellIs" dxfId="501" priority="639" stopIfTrue="1" operator="equal">
      <formula>"E7A"</formula>
    </cfRule>
  </conditionalFormatting>
  <conditionalFormatting sqref="B159:B160 B166:B168">
    <cfRule type="expression" dxfId="500" priority="635">
      <formula>$B159="A"</formula>
    </cfRule>
  </conditionalFormatting>
  <conditionalFormatting sqref="F274">
    <cfRule type="cellIs" dxfId="499" priority="633" stopIfTrue="1" operator="equal">
      <formula>"E7"</formula>
    </cfRule>
    <cfRule type="cellIs" dxfId="498" priority="634" stopIfTrue="1" operator="equal">
      <formula>"E7A"</formula>
    </cfRule>
  </conditionalFormatting>
  <conditionalFormatting sqref="F275">
    <cfRule type="cellIs" dxfId="497" priority="631" stopIfTrue="1" operator="equal">
      <formula>"E7"</formula>
    </cfRule>
    <cfRule type="cellIs" dxfId="496" priority="632" stopIfTrue="1" operator="equal">
      <formula>"E7A"</formula>
    </cfRule>
  </conditionalFormatting>
  <conditionalFormatting sqref="B274:B275">
    <cfRule type="expression" dxfId="495" priority="630">
      <formula>$B274="A"</formula>
    </cfRule>
  </conditionalFormatting>
  <conditionalFormatting sqref="F273">
    <cfRule type="cellIs" dxfId="494" priority="628" stopIfTrue="1" operator="equal">
      <formula>"E7"</formula>
    </cfRule>
    <cfRule type="cellIs" dxfId="493" priority="629" stopIfTrue="1" operator="equal">
      <formula>"E7A"</formula>
    </cfRule>
  </conditionalFormatting>
  <conditionalFormatting sqref="B273">
    <cfRule type="expression" dxfId="492" priority="627">
      <formula>$B273="A"</formula>
    </cfRule>
  </conditionalFormatting>
  <conditionalFormatting sqref="F105">
    <cfRule type="cellIs" dxfId="491" priority="623" stopIfTrue="1" operator="equal">
      <formula>"E7"</formula>
    </cfRule>
    <cfRule type="cellIs" dxfId="490" priority="624" stopIfTrue="1" operator="equal">
      <formula>"E7A"</formula>
    </cfRule>
  </conditionalFormatting>
  <conditionalFormatting sqref="F106">
    <cfRule type="cellIs" dxfId="489" priority="621" stopIfTrue="1" operator="equal">
      <formula>"E7"</formula>
    </cfRule>
    <cfRule type="cellIs" dxfId="488" priority="622" stopIfTrue="1" operator="equal">
      <formula>"E7A"</formula>
    </cfRule>
  </conditionalFormatting>
  <conditionalFormatting sqref="F107">
    <cfRule type="cellIs" dxfId="487" priority="619" stopIfTrue="1" operator="equal">
      <formula>"E7"</formula>
    </cfRule>
    <cfRule type="cellIs" dxfId="486" priority="620" stopIfTrue="1" operator="equal">
      <formula>"E7A"</formula>
    </cfRule>
  </conditionalFormatting>
  <conditionalFormatting sqref="B95:B97 B105:B107">
    <cfRule type="expression" dxfId="485" priority="618">
      <formula>$B95="A"</formula>
    </cfRule>
  </conditionalFormatting>
  <conditionalFormatting sqref="F95">
    <cfRule type="cellIs" dxfId="484" priority="616" stopIfTrue="1" operator="equal">
      <formula>"E7"</formula>
    </cfRule>
    <cfRule type="cellIs" dxfId="483" priority="617" stopIfTrue="1" operator="equal">
      <formula>"E7A"</formula>
    </cfRule>
  </conditionalFormatting>
  <conditionalFormatting sqref="F96">
    <cfRule type="cellIs" dxfId="482" priority="614" stopIfTrue="1" operator="equal">
      <formula>"E7"</formula>
    </cfRule>
    <cfRule type="cellIs" dxfId="481" priority="615" stopIfTrue="1" operator="equal">
      <formula>"E7A"</formula>
    </cfRule>
  </conditionalFormatting>
  <conditionalFormatting sqref="F97">
    <cfRule type="cellIs" dxfId="480" priority="612" stopIfTrue="1" operator="equal">
      <formula>"E7"</formula>
    </cfRule>
    <cfRule type="cellIs" dxfId="479" priority="613" stopIfTrue="1" operator="equal">
      <formula>"E7A"</formula>
    </cfRule>
  </conditionalFormatting>
  <conditionalFormatting sqref="F141">
    <cfRule type="cellIs" dxfId="478" priority="610" stopIfTrue="1" operator="equal">
      <formula>"E7"</formula>
    </cfRule>
    <cfRule type="cellIs" dxfId="477" priority="611" stopIfTrue="1" operator="equal">
      <formula>"E7A"</formula>
    </cfRule>
  </conditionalFormatting>
  <conditionalFormatting sqref="B141">
    <cfRule type="expression" dxfId="476" priority="609">
      <formula>$B141="A"</formula>
    </cfRule>
  </conditionalFormatting>
  <conditionalFormatting sqref="F140">
    <cfRule type="cellIs" dxfId="475" priority="607" stopIfTrue="1" operator="equal">
      <formula>"E7"</formula>
    </cfRule>
    <cfRule type="cellIs" dxfId="474" priority="608" stopIfTrue="1" operator="equal">
      <formula>"E7A"</formula>
    </cfRule>
  </conditionalFormatting>
  <conditionalFormatting sqref="B140">
    <cfRule type="expression" dxfId="473" priority="598">
      <formula>$B140="A"</formula>
    </cfRule>
  </conditionalFormatting>
  <conditionalFormatting sqref="F164">
    <cfRule type="cellIs" dxfId="472" priority="594" stopIfTrue="1" operator="equal">
      <formula>"E7"</formula>
    </cfRule>
    <cfRule type="cellIs" dxfId="471" priority="595" stopIfTrue="1" operator="equal">
      <formula>"E7A"</formula>
    </cfRule>
  </conditionalFormatting>
  <conditionalFormatting sqref="F165">
    <cfRule type="cellIs" dxfId="470" priority="596" stopIfTrue="1" operator="equal">
      <formula>"E7"</formula>
    </cfRule>
    <cfRule type="cellIs" dxfId="469" priority="597" stopIfTrue="1" operator="equal">
      <formula>"E7A"</formula>
    </cfRule>
  </conditionalFormatting>
  <conditionalFormatting sqref="B164:B165">
    <cfRule type="expression" dxfId="468" priority="593">
      <formula>$B164="A"</formula>
    </cfRule>
  </conditionalFormatting>
  <conditionalFormatting sqref="F162">
    <cfRule type="cellIs" dxfId="467" priority="591" stopIfTrue="1" operator="equal">
      <formula>"E7"</formula>
    </cfRule>
    <cfRule type="cellIs" dxfId="466" priority="592" stopIfTrue="1" operator="equal">
      <formula>"E7A"</formula>
    </cfRule>
  </conditionalFormatting>
  <conditionalFormatting sqref="F163">
    <cfRule type="cellIs" dxfId="465" priority="589" stopIfTrue="1" operator="equal">
      <formula>"E7"</formula>
    </cfRule>
    <cfRule type="cellIs" dxfId="464" priority="590" stopIfTrue="1" operator="equal">
      <formula>"E7A"</formula>
    </cfRule>
  </conditionalFormatting>
  <conditionalFormatting sqref="F161">
    <cfRule type="cellIs" dxfId="463" priority="587" stopIfTrue="1" operator="equal">
      <formula>"E7"</formula>
    </cfRule>
    <cfRule type="cellIs" dxfId="462" priority="588" stopIfTrue="1" operator="equal">
      <formula>"E7A"</formula>
    </cfRule>
  </conditionalFormatting>
  <conditionalFormatting sqref="B161:B163">
    <cfRule type="expression" dxfId="461" priority="586">
      <formula>$B161="A"</formula>
    </cfRule>
  </conditionalFormatting>
  <conditionalFormatting sqref="F206">
    <cfRule type="cellIs" dxfId="460" priority="582" stopIfTrue="1" operator="equal">
      <formula>"E7"</formula>
    </cfRule>
    <cfRule type="cellIs" dxfId="459" priority="583" stopIfTrue="1" operator="equal">
      <formula>"E7A"</formula>
    </cfRule>
  </conditionalFormatting>
  <conditionalFormatting sqref="F204">
    <cfRule type="cellIs" dxfId="458" priority="584" stopIfTrue="1" operator="equal">
      <formula>"E7"</formula>
    </cfRule>
    <cfRule type="cellIs" dxfId="457" priority="585" stopIfTrue="1" operator="equal">
      <formula>"E7A"</formula>
    </cfRule>
  </conditionalFormatting>
  <conditionalFormatting sqref="F190">
    <cfRule type="cellIs" dxfId="456" priority="580" stopIfTrue="1" operator="equal">
      <formula>"E7"</formula>
    </cfRule>
    <cfRule type="cellIs" dxfId="455" priority="581" stopIfTrue="1" operator="equal">
      <formula>"E7A"</formula>
    </cfRule>
  </conditionalFormatting>
  <conditionalFormatting sqref="F191">
    <cfRule type="cellIs" dxfId="454" priority="578" stopIfTrue="1" operator="equal">
      <formula>"E7"</formula>
    </cfRule>
    <cfRule type="cellIs" dxfId="453" priority="579" stopIfTrue="1" operator="equal">
      <formula>"E7A"</formula>
    </cfRule>
  </conditionalFormatting>
  <conditionalFormatting sqref="F264">
    <cfRule type="cellIs" dxfId="452" priority="561" stopIfTrue="1" operator="equal">
      <formula>"E7"</formula>
    </cfRule>
    <cfRule type="cellIs" dxfId="451" priority="562" stopIfTrue="1" operator="equal">
      <formula>"E7A"</formula>
    </cfRule>
  </conditionalFormatting>
  <conditionalFormatting sqref="B264">
    <cfRule type="expression" dxfId="450" priority="560">
      <formula>$B264="A"</formula>
    </cfRule>
  </conditionalFormatting>
  <conditionalFormatting sqref="B85">
    <cfRule type="expression" dxfId="449" priority="559">
      <formula>$B85="A"</formula>
    </cfRule>
  </conditionalFormatting>
  <conditionalFormatting sqref="F85">
    <cfRule type="cellIs" dxfId="448" priority="557" stopIfTrue="1" operator="equal">
      <formula>"E7"</formula>
    </cfRule>
    <cfRule type="cellIs" dxfId="447" priority="558" stopIfTrue="1" operator="equal">
      <formula>"E7A"</formula>
    </cfRule>
  </conditionalFormatting>
  <conditionalFormatting sqref="F89">
    <cfRule type="cellIs" dxfId="446" priority="555" stopIfTrue="1" operator="equal">
      <formula>"E7"</formula>
    </cfRule>
    <cfRule type="cellIs" dxfId="445" priority="556" stopIfTrue="1" operator="equal">
      <formula>"E7A"</formula>
    </cfRule>
  </conditionalFormatting>
  <conditionalFormatting sqref="F90:F91">
    <cfRule type="cellIs" dxfId="444" priority="553" stopIfTrue="1" operator="equal">
      <formula>"E7"</formula>
    </cfRule>
    <cfRule type="cellIs" dxfId="443" priority="554" stopIfTrue="1" operator="equal">
      <formula>"E7A"</formula>
    </cfRule>
  </conditionalFormatting>
  <conditionalFormatting sqref="F92">
    <cfRule type="cellIs" dxfId="442" priority="551" stopIfTrue="1" operator="equal">
      <formula>"E7"</formula>
    </cfRule>
    <cfRule type="cellIs" dxfId="441" priority="552" stopIfTrue="1" operator="equal">
      <formula>"E7A"</formula>
    </cfRule>
  </conditionalFormatting>
  <conditionalFormatting sqref="B86:B92">
    <cfRule type="expression" dxfId="440" priority="550">
      <formula>$B86="A"</formula>
    </cfRule>
  </conditionalFormatting>
  <conditionalFormatting sqref="F86">
    <cfRule type="cellIs" dxfId="439" priority="548" stopIfTrue="1" operator="equal">
      <formula>"E7"</formula>
    </cfRule>
    <cfRule type="cellIs" dxfId="438" priority="549" stopIfTrue="1" operator="equal">
      <formula>"E7A"</formula>
    </cfRule>
  </conditionalFormatting>
  <conditionalFormatting sqref="F87">
    <cfRule type="cellIs" dxfId="437" priority="546" stopIfTrue="1" operator="equal">
      <formula>"E7"</formula>
    </cfRule>
    <cfRule type="cellIs" dxfId="436" priority="547" stopIfTrue="1" operator="equal">
      <formula>"E7A"</formula>
    </cfRule>
  </conditionalFormatting>
  <conditionalFormatting sqref="F88">
    <cfRule type="cellIs" dxfId="435" priority="544" stopIfTrue="1" operator="equal">
      <formula>"E7"</formula>
    </cfRule>
    <cfRule type="cellIs" dxfId="434" priority="545" stopIfTrue="1" operator="equal">
      <formula>"E7A"</formula>
    </cfRule>
  </conditionalFormatting>
  <conditionalFormatting sqref="I6:L6">
    <cfRule type="expression" dxfId="433" priority="531">
      <formula>I288=0</formula>
    </cfRule>
  </conditionalFormatting>
  <conditionalFormatting sqref="I1:K1">
    <cfRule type="duplicateValues" dxfId="432" priority="528"/>
  </conditionalFormatting>
  <conditionalFormatting sqref="AV1">
    <cfRule type="duplicateValues" dxfId="431" priority="527"/>
  </conditionalFormatting>
  <conditionalFormatting sqref="F12">
    <cfRule type="cellIs" dxfId="430" priority="525" stopIfTrue="1" operator="equal">
      <formula>"E7"</formula>
    </cfRule>
    <cfRule type="cellIs" dxfId="429" priority="526" stopIfTrue="1" operator="equal">
      <formula>"E7A"</formula>
    </cfRule>
  </conditionalFormatting>
  <conditionalFormatting sqref="F11">
    <cfRule type="cellIs" dxfId="428" priority="523" stopIfTrue="1" operator="equal">
      <formula>"E7"</formula>
    </cfRule>
    <cfRule type="cellIs" dxfId="427" priority="524" stopIfTrue="1" operator="equal">
      <formula>"E7A"</formula>
    </cfRule>
  </conditionalFormatting>
  <conditionalFormatting sqref="F10">
    <cfRule type="cellIs" dxfId="426" priority="521" stopIfTrue="1" operator="equal">
      <formula>"E7"</formula>
    </cfRule>
    <cfRule type="cellIs" dxfId="425" priority="522" stopIfTrue="1" operator="equal">
      <formula>"E7A"</formula>
    </cfRule>
  </conditionalFormatting>
  <conditionalFormatting sqref="F71">
    <cfRule type="cellIs" dxfId="424" priority="519" stopIfTrue="1" operator="equal">
      <formula>"E7"</formula>
    </cfRule>
    <cfRule type="cellIs" dxfId="423" priority="520" stopIfTrue="1" operator="equal">
      <formula>"E7A"</formula>
    </cfRule>
  </conditionalFormatting>
  <conditionalFormatting sqref="B10:B12 B71">
    <cfRule type="expression" dxfId="422" priority="518">
      <formula>$B10="A"</formula>
    </cfRule>
  </conditionalFormatting>
  <conditionalFormatting sqref="B72">
    <cfRule type="expression" dxfId="421" priority="517">
      <formula>$B72="A"</formula>
    </cfRule>
  </conditionalFormatting>
  <conditionalFormatting sqref="F72">
    <cfRule type="cellIs" dxfId="420" priority="515" stopIfTrue="1" operator="equal">
      <formula>"E7"</formula>
    </cfRule>
    <cfRule type="cellIs" dxfId="419" priority="516" stopIfTrue="1" operator="equal">
      <formula>"E7A"</formula>
    </cfRule>
  </conditionalFormatting>
  <conditionalFormatting sqref="F76">
    <cfRule type="cellIs" dxfId="418" priority="513" stopIfTrue="1" operator="equal">
      <formula>"E7"</formula>
    </cfRule>
    <cfRule type="cellIs" dxfId="417" priority="514" stopIfTrue="1" operator="equal">
      <formula>"E7A"</formula>
    </cfRule>
  </conditionalFormatting>
  <conditionalFormatting sqref="F78:F79">
    <cfRule type="cellIs" dxfId="416" priority="511" stopIfTrue="1" operator="equal">
      <formula>"E7"</formula>
    </cfRule>
    <cfRule type="cellIs" dxfId="415" priority="512" stopIfTrue="1" operator="equal">
      <formula>"E7A"</formula>
    </cfRule>
  </conditionalFormatting>
  <conditionalFormatting sqref="B73:B74 B76:B79">
    <cfRule type="expression" dxfId="414" priority="510">
      <formula>$B73="A"</formula>
    </cfRule>
  </conditionalFormatting>
  <conditionalFormatting sqref="F73">
    <cfRule type="cellIs" dxfId="413" priority="508" stopIfTrue="1" operator="equal">
      <formula>"E7"</formula>
    </cfRule>
    <cfRule type="cellIs" dxfId="412" priority="509" stopIfTrue="1" operator="equal">
      <formula>"E7A"</formula>
    </cfRule>
  </conditionalFormatting>
  <conditionalFormatting sqref="F74">
    <cfRule type="cellIs" dxfId="411" priority="506" stopIfTrue="1" operator="equal">
      <formula>"E7"</formula>
    </cfRule>
    <cfRule type="cellIs" dxfId="410" priority="507" stopIfTrue="1" operator="equal">
      <formula>"E7A"</formula>
    </cfRule>
  </conditionalFormatting>
  <conditionalFormatting sqref="H4">
    <cfRule type="duplicateValues" dxfId="409" priority="503"/>
  </conditionalFormatting>
  <conditionalFormatting sqref="H300 FD300:FF303">
    <cfRule type="expression" dxfId="408" priority="501">
      <formula>H300&lt;0</formula>
    </cfRule>
  </conditionalFormatting>
  <conditionalFormatting sqref="I300:L300 AT300:FA300">
    <cfRule type="expression" dxfId="407" priority="500">
      <formula>I300&lt;0</formula>
    </cfRule>
  </conditionalFormatting>
  <conditionalFormatting sqref="H301:H303">
    <cfRule type="expression" dxfId="406" priority="499">
      <formula>H301&lt;0</formula>
    </cfRule>
  </conditionalFormatting>
  <conditionalFormatting sqref="I301:L303 AT301:FA303">
    <cfRule type="expression" dxfId="405" priority="498">
      <formula>I301&lt;0</formula>
    </cfRule>
  </conditionalFormatting>
  <conditionalFormatting sqref="F134">
    <cfRule type="cellIs" dxfId="404" priority="496" stopIfTrue="1" operator="equal">
      <formula>"E7"</formula>
    </cfRule>
    <cfRule type="cellIs" dxfId="403" priority="497" stopIfTrue="1" operator="equal">
      <formula>"E7A"</formula>
    </cfRule>
  </conditionalFormatting>
  <conditionalFormatting sqref="F129">
    <cfRule type="cellIs" dxfId="402" priority="494" stopIfTrue="1" operator="equal">
      <formula>"E7"</formula>
    </cfRule>
    <cfRule type="cellIs" dxfId="401" priority="495" stopIfTrue="1" operator="equal">
      <formula>"E7A"</formula>
    </cfRule>
  </conditionalFormatting>
  <conditionalFormatting sqref="F132:F133">
    <cfRule type="cellIs" dxfId="400" priority="490" stopIfTrue="1" operator="equal">
      <formula>"E7"</formula>
    </cfRule>
    <cfRule type="cellIs" dxfId="399" priority="491" stopIfTrue="1" operator="equal">
      <formula>"E7A"</formula>
    </cfRule>
  </conditionalFormatting>
  <conditionalFormatting sqref="F131">
    <cfRule type="cellIs" dxfId="398" priority="488" stopIfTrue="1" operator="equal">
      <formula>"E7"</formula>
    </cfRule>
    <cfRule type="cellIs" dxfId="397" priority="489" stopIfTrue="1" operator="equal">
      <formula>"E7A"</formula>
    </cfRule>
  </conditionalFormatting>
  <conditionalFormatting sqref="F130">
    <cfRule type="cellIs" dxfId="396" priority="486" stopIfTrue="1" operator="equal">
      <formula>"E7"</formula>
    </cfRule>
    <cfRule type="cellIs" dxfId="395" priority="487" stopIfTrue="1" operator="equal">
      <formula>"E7A"</formula>
    </cfRule>
  </conditionalFormatting>
  <conditionalFormatting sqref="B129:B132 B134">
    <cfRule type="expression" dxfId="394" priority="485">
      <formula>$B129="A"</formula>
    </cfRule>
  </conditionalFormatting>
  <conditionalFormatting sqref="F128">
    <cfRule type="cellIs" dxfId="393" priority="483" stopIfTrue="1" operator="equal">
      <formula>"E7"</formula>
    </cfRule>
    <cfRule type="cellIs" dxfId="392" priority="484" stopIfTrue="1" operator="equal">
      <formula>"E7A"</formula>
    </cfRule>
  </conditionalFormatting>
  <conditionalFormatting sqref="B128">
    <cfRule type="expression" dxfId="391" priority="482">
      <formula>$B128="A"</formula>
    </cfRule>
  </conditionalFormatting>
  <conditionalFormatting sqref="F127">
    <cfRule type="cellIs" dxfId="390" priority="480" stopIfTrue="1" operator="equal">
      <formula>"E7"</formula>
    </cfRule>
    <cfRule type="cellIs" dxfId="389" priority="481" stopIfTrue="1" operator="equal">
      <formula>"E7A"</formula>
    </cfRule>
  </conditionalFormatting>
  <conditionalFormatting sqref="F126">
    <cfRule type="cellIs" dxfId="388" priority="476" stopIfTrue="1" operator="equal">
      <formula>"E7"</formula>
    </cfRule>
    <cfRule type="cellIs" dxfId="387" priority="477" stopIfTrue="1" operator="equal">
      <formula>"E7A"</formula>
    </cfRule>
  </conditionalFormatting>
  <conditionalFormatting sqref="F125">
    <cfRule type="cellIs" dxfId="386" priority="474" stopIfTrue="1" operator="equal">
      <formula>"E7"</formula>
    </cfRule>
    <cfRule type="cellIs" dxfId="385" priority="475" stopIfTrue="1" operator="equal">
      <formula>"E7A"</formula>
    </cfRule>
  </conditionalFormatting>
  <conditionalFormatting sqref="B125:B127">
    <cfRule type="expression" dxfId="384" priority="471">
      <formula>$B125="A"</formula>
    </cfRule>
  </conditionalFormatting>
  <conditionalFormatting sqref="F263">
    <cfRule type="cellIs" dxfId="383" priority="469" stopIfTrue="1" operator="equal">
      <formula>"E7"</formula>
    </cfRule>
    <cfRule type="cellIs" dxfId="382" priority="470" stopIfTrue="1" operator="equal">
      <formula>"E7A"</formula>
    </cfRule>
  </conditionalFormatting>
  <conditionalFormatting sqref="B263">
    <cfRule type="expression" dxfId="381" priority="468">
      <formula>$B263="A"</formula>
    </cfRule>
  </conditionalFormatting>
  <conditionalFormatting sqref="F262">
    <cfRule type="cellIs" dxfId="380" priority="466" stopIfTrue="1" operator="equal">
      <formula>"E7"</formula>
    </cfRule>
    <cfRule type="cellIs" dxfId="379" priority="467" stopIfTrue="1" operator="equal">
      <formula>"E7A"</formula>
    </cfRule>
  </conditionalFormatting>
  <conditionalFormatting sqref="B262">
    <cfRule type="expression" dxfId="378" priority="465">
      <formula>$B262="A"</formula>
    </cfRule>
  </conditionalFormatting>
  <conditionalFormatting sqref="F261">
    <cfRule type="cellIs" dxfId="377" priority="463" stopIfTrue="1" operator="equal">
      <formula>"E7"</formula>
    </cfRule>
    <cfRule type="cellIs" dxfId="376" priority="464" stopIfTrue="1" operator="equal">
      <formula>"E7A"</formula>
    </cfRule>
  </conditionalFormatting>
  <conditionalFormatting sqref="B261">
    <cfRule type="expression" dxfId="375" priority="462">
      <formula>$B261="A"</formula>
    </cfRule>
  </conditionalFormatting>
  <conditionalFormatting sqref="F260">
    <cfRule type="cellIs" dxfId="374" priority="460" stopIfTrue="1" operator="equal">
      <formula>"E7"</formula>
    </cfRule>
    <cfRule type="cellIs" dxfId="373" priority="461" stopIfTrue="1" operator="equal">
      <formula>"E7A"</formula>
    </cfRule>
  </conditionalFormatting>
  <conditionalFormatting sqref="B260">
    <cfRule type="expression" dxfId="372" priority="459">
      <formula>$B260="A"</formula>
    </cfRule>
  </conditionalFormatting>
  <conditionalFormatting sqref="F259">
    <cfRule type="cellIs" dxfId="371" priority="457" stopIfTrue="1" operator="equal">
      <formula>"E7"</formula>
    </cfRule>
    <cfRule type="cellIs" dxfId="370" priority="458" stopIfTrue="1" operator="equal">
      <formula>"E7A"</formula>
    </cfRule>
  </conditionalFormatting>
  <conditionalFormatting sqref="B259">
    <cfRule type="expression" dxfId="369" priority="456">
      <formula>$B259="A"</formula>
    </cfRule>
  </conditionalFormatting>
  <conditionalFormatting sqref="F258">
    <cfRule type="cellIs" dxfId="368" priority="454" stopIfTrue="1" operator="equal">
      <formula>"E7"</formula>
    </cfRule>
    <cfRule type="cellIs" dxfId="367" priority="455" stopIfTrue="1" operator="equal">
      <formula>"E7A"</formula>
    </cfRule>
  </conditionalFormatting>
  <conditionalFormatting sqref="B258">
    <cfRule type="expression" dxfId="366" priority="453">
      <formula>$B258="A"</formula>
    </cfRule>
  </conditionalFormatting>
  <conditionalFormatting sqref="F257">
    <cfRule type="cellIs" dxfId="365" priority="451" stopIfTrue="1" operator="equal">
      <formula>"E7"</formula>
    </cfRule>
    <cfRule type="cellIs" dxfId="364" priority="452" stopIfTrue="1" operator="equal">
      <formula>"E7A"</formula>
    </cfRule>
  </conditionalFormatting>
  <conditionalFormatting sqref="B257">
    <cfRule type="expression" dxfId="363" priority="450">
      <formula>$B257="A"</formula>
    </cfRule>
  </conditionalFormatting>
  <conditionalFormatting sqref="AI6:AS6">
    <cfRule type="expression" dxfId="362" priority="447">
      <formula>AI288=0</formula>
    </cfRule>
  </conditionalFormatting>
  <conditionalFormatting sqref="AI1:AS1">
    <cfRule type="duplicateValues" dxfId="361" priority="446"/>
  </conditionalFormatting>
  <conditionalFormatting sqref="AK1">
    <cfRule type="duplicateValues" dxfId="360" priority="445"/>
  </conditionalFormatting>
  <conditionalFormatting sqref="AI4:AS4">
    <cfRule type="duplicateValues" dxfId="359" priority="444"/>
  </conditionalFormatting>
  <conditionalFormatting sqref="AI300:AS300">
    <cfRule type="expression" dxfId="358" priority="443">
      <formula>AI300&lt;0</formula>
    </cfRule>
  </conditionalFormatting>
  <conditionalFormatting sqref="AI301:AS303">
    <cfRule type="expression" dxfId="357" priority="442">
      <formula>AI301&lt;0</formula>
    </cfRule>
  </conditionalFormatting>
  <conditionalFormatting sqref="X6:AH6">
    <cfRule type="expression" dxfId="356" priority="439">
      <formula>X288=0</formula>
    </cfRule>
  </conditionalFormatting>
  <conditionalFormatting sqref="X1:AH1">
    <cfRule type="duplicateValues" dxfId="355" priority="438"/>
  </conditionalFormatting>
  <conditionalFormatting sqref="Z1">
    <cfRule type="duplicateValues" dxfId="354" priority="437"/>
  </conditionalFormatting>
  <conditionalFormatting sqref="X4:AH4">
    <cfRule type="duplicateValues" dxfId="353" priority="436"/>
  </conditionalFormatting>
  <conditionalFormatting sqref="X300:AH300">
    <cfRule type="expression" dxfId="352" priority="435">
      <formula>X300&lt;0</formula>
    </cfRule>
  </conditionalFormatting>
  <conditionalFormatting sqref="X301:AH303">
    <cfRule type="expression" dxfId="351" priority="434">
      <formula>X301&lt;0</formula>
    </cfRule>
  </conditionalFormatting>
  <conditionalFormatting sqref="M6:W6">
    <cfRule type="expression" dxfId="350" priority="431">
      <formula>M288=0</formula>
    </cfRule>
  </conditionalFormatting>
  <conditionalFormatting sqref="M1:W1">
    <cfRule type="duplicateValues" dxfId="349" priority="430"/>
  </conditionalFormatting>
  <conditionalFormatting sqref="O1">
    <cfRule type="duplicateValues" dxfId="348" priority="429"/>
  </conditionalFormatting>
  <conditionalFormatting sqref="M4:W4">
    <cfRule type="duplicateValues" dxfId="347" priority="428"/>
  </conditionalFormatting>
  <conditionalFormatting sqref="M300:W300">
    <cfRule type="expression" dxfId="346" priority="427">
      <formula>M300&lt;0</formula>
    </cfRule>
  </conditionalFormatting>
  <conditionalFormatting sqref="M301:W303">
    <cfRule type="expression" dxfId="345" priority="426">
      <formula>M301&lt;0</formula>
    </cfRule>
  </conditionalFormatting>
  <conditionalFormatting sqref="F201">
    <cfRule type="cellIs" dxfId="344" priority="424" stopIfTrue="1" operator="equal">
      <formula>"E7"</formula>
    </cfRule>
    <cfRule type="cellIs" dxfId="343" priority="425" stopIfTrue="1" operator="equal">
      <formula>"E7A"</formula>
    </cfRule>
  </conditionalFormatting>
  <conditionalFormatting sqref="F196">
    <cfRule type="cellIs" dxfId="342" priority="422" stopIfTrue="1" operator="equal">
      <formula>"E7"</formula>
    </cfRule>
    <cfRule type="cellIs" dxfId="341" priority="423" stopIfTrue="1" operator="equal">
      <formula>"E7A"</formula>
    </cfRule>
  </conditionalFormatting>
  <conditionalFormatting sqref="B201 B196">
    <cfRule type="expression" dxfId="340" priority="421">
      <formula>$B196="A"</formula>
    </cfRule>
  </conditionalFormatting>
  <conditionalFormatting sqref="F202">
    <cfRule type="cellIs" dxfId="339" priority="419" stopIfTrue="1" operator="equal">
      <formula>"E7"</formula>
    </cfRule>
    <cfRule type="cellIs" dxfId="338" priority="420" stopIfTrue="1" operator="equal">
      <formula>"E7A"</formula>
    </cfRule>
  </conditionalFormatting>
  <conditionalFormatting sqref="B202">
    <cfRule type="expression" dxfId="337" priority="418">
      <formula>$B202="A"</formula>
    </cfRule>
  </conditionalFormatting>
  <conditionalFormatting sqref="F200">
    <cfRule type="cellIs" dxfId="336" priority="414" stopIfTrue="1" operator="equal">
      <formula>"E7"</formula>
    </cfRule>
    <cfRule type="cellIs" dxfId="335" priority="415" stopIfTrue="1" operator="equal">
      <formula>"E7A"</formula>
    </cfRule>
  </conditionalFormatting>
  <conditionalFormatting sqref="F199">
    <cfRule type="cellIs" dxfId="334" priority="416" stopIfTrue="1" operator="equal">
      <formula>"E7"</formula>
    </cfRule>
    <cfRule type="cellIs" dxfId="333" priority="417" stopIfTrue="1" operator="equal">
      <formula>"E7A"</formula>
    </cfRule>
  </conditionalFormatting>
  <conditionalFormatting sqref="F197">
    <cfRule type="cellIs" dxfId="332" priority="412" stopIfTrue="1" operator="equal">
      <formula>"E7"</formula>
    </cfRule>
    <cfRule type="cellIs" dxfId="331" priority="413" stopIfTrue="1" operator="equal">
      <formula>"E7A"</formula>
    </cfRule>
  </conditionalFormatting>
  <conditionalFormatting sqref="F198">
    <cfRule type="cellIs" dxfId="330" priority="410" stopIfTrue="1" operator="equal">
      <formula>"E7"</formula>
    </cfRule>
    <cfRule type="cellIs" dxfId="329" priority="411" stopIfTrue="1" operator="equal">
      <formula>"E7A"</formula>
    </cfRule>
  </conditionalFormatting>
  <conditionalFormatting sqref="B197:B200">
    <cfRule type="expression" dxfId="328" priority="409">
      <formula>$B197="A"</formula>
    </cfRule>
  </conditionalFormatting>
  <conditionalFormatting sqref="F189:F191">
    <cfRule type="cellIs" dxfId="327" priority="407" stopIfTrue="1" operator="equal">
      <formula>"E7"</formula>
    </cfRule>
    <cfRule type="cellIs" dxfId="326" priority="408" stopIfTrue="1" operator="equal">
      <formula>"E7A"</formula>
    </cfRule>
  </conditionalFormatting>
  <conditionalFormatting sqref="F188:F194">
    <cfRule type="cellIs" dxfId="325" priority="405" stopIfTrue="1" operator="equal">
      <formula>"E7"</formula>
    </cfRule>
    <cfRule type="cellIs" dxfId="324" priority="406" stopIfTrue="1" operator="equal">
      <formula>"E7A"</formula>
    </cfRule>
  </conditionalFormatting>
  <conditionalFormatting sqref="F195">
    <cfRule type="cellIs" dxfId="323" priority="402" stopIfTrue="1" operator="equal">
      <formula>"E7"</formula>
    </cfRule>
    <cfRule type="cellIs" dxfId="322" priority="403" stopIfTrue="1" operator="equal">
      <formula>"E7A"</formula>
    </cfRule>
  </conditionalFormatting>
  <conditionalFormatting sqref="B195">
    <cfRule type="expression" dxfId="321" priority="401">
      <formula>$B195="A"</formula>
    </cfRule>
  </conditionalFormatting>
  <conditionalFormatting sqref="F188">
    <cfRule type="cellIs" dxfId="320" priority="397" stopIfTrue="1" operator="equal">
      <formula>"E7"</formula>
    </cfRule>
    <cfRule type="cellIs" dxfId="319" priority="398" stopIfTrue="1" operator="equal">
      <formula>"E7A"</formula>
    </cfRule>
  </conditionalFormatting>
  <conditionalFormatting sqref="F216">
    <cfRule type="cellIs" dxfId="318" priority="399" stopIfTrue="1" operator="equal">
      <formula>"E7"</formula>
    </cfRule>
    <cfRule type="cellIs" dxfId="317" priority="400" stopIfTrue="1" operator="equal">
      <formula>"E7A"</formula>
    </cfRule>
  </conditionalFormatting>
  <conditionalFormatting sqref="F214">
    <cfRule type="cellIs" dxfId="316" priority="395" stopIfTrue="1" operator="equal">
      <formula>"E7"</formula>
    </cfRule>
    <cfRule type="cellIs" dxfId="315" priority="396" stopIfTrue="1" operator="equal">
      <formula>"E7A"</formula>
    </cfRule>
  </conditionalFormatting>
  <conditionalFormatting sqref="F215">
    <cfRule type="cellIs" dxfId="314" priority="393" stopIfTrue="1" operator="equal">
      <formula>"E7"</formula>
    </cfRule>
    <cfRule type="cellIs" dxfId="313" priority="394" stopIfTrue="1" operator="equal">
      <formula>"E7A"</formula>
    </cfRule>
  </conditionalFormatting>
  <conditionalFormatting sqref="F61">
    <cfRule type="cellIs" dxfId="312" priority="390" stopIfTrue="1" operator="equal">
      <formula>"E7"</formula>
    </cfRule>
    <cfRule type="cellIs" dxfId="311" priority="391" stopIfTrue="1" operator="equal">
      <formula>"E7A"</formula>
    </cfRule>
  </conditionalFormatting>
  <conditionalFormatting sqref="F60">
    <cfRule type="cellIs" dxfId="310" priority="388" stopIfTrue="1" operator="equal">
      <formula>"E7"</formula>
    </cfRule>
    <cfRule type="cellIs" dxfId="309" priority="389" stopIfTrue="1" operator="equal">
      <formula>"E7A"</formula>
    </cfRule>
  </conditionalFormatting>
  <conditionalFormatting sqref="F59">
    <cfRule type="cellIs" dxfId="308" priority="386" stopIfTrue="1" operator="equal">
      <formula>"E7"</formula>
    </cfRule>
    <cfRule type="cellIs" dxfId="307" priority="387" stopIfTrue="1" operator="equal">
      <formula>"E7A"</formula>
    </cfRule>
  </conditionalFormatting>
  <conditionalFormatting sqref="F62">
    <cfRule type="cellIs" dxfId="306" priority="384" stopIfTrue="1" operator="equal">
      <formula>"E7"</formula>
    </cfRule>
    <cfRule type="cellIs" dxfId="305" priority="385" stopIfTrue="1" operator="equal">
      <formula>"E7A"</formula>
    </cfRule>
  </conditionalFormatting>
  <conditionalFormatting sqref="B70">
    <cfRule type="expression" dxfId="304" priority="383">
      <formula>$B70="A"</formula>
    </cfRule>
  </conditionalFormatting>
  <conditionalFormatting sqref="B59:B62">
    <cfRule type="expression" dxfId="303" priority="382">
      <formula>$B59="A"</formula>
    </cfRule>
  </conditionalFormatting>
  <conditionalFormatting sqref="F70">
    <cfRule type="cellIs" dxfId="302" priority="380" stopIfTrue="1" operator="equal">
      <formula>"E7"</formula>
    </cfRule>
    <cfRule type="cellIs" dxfId="301" priority="381" stopIfTrue="1" operator="equal">
      <formula>"E7A"</formula>
    </cfRule>
  </conditionalFormatting>
  <conditionalFormatting sqref="B63">
    <cfRule type="expression" dxfId="300" priority="379">
      <formula>$B63="A"</formula>
    </cfRule>
  </conditionalFormatting>
  <conditionalFormatting sqref="F63">
    <cfRule type="cellIs" dxfId="299" priority="377" stopIfTrue="1" operator="equal">
      <formula>"E7"</formula>
    </cfRule>
    <cfRule type="cellIs" dxfId="298" priority="378" stopIfTrue="1" operator="equal">
      <formula>"E7A"</formula>
    </cfRule>
  </conditionalFormatting>
  <conditionalFormatting sqref="F67">
    <cfRule type="cellIs" dxfId="297" priority="375" stopIfTrue="1" operator="equal">
      <formula>"E7"</formula>
    </cfRule>
    <cfRule type="cellIs" dxfId="296" priority="376" stopIfTrue="1" operator="equal">
      <formula>"E7A"</formula>
    </cfRule>
  </conditionalFormatting>
  <conditionalFormatting sqref="F68">
    <cfRule type="cellIs" dxfId="295" priority="373" stopIfTrue="1" operator="equal">
      <formula>"E7"</formula>
    </cfRule>
    <cfRule type="cellIs" dxfId="294" priority="374" stopIfTrue="1" operator="equal">
      <formula>"E7A"</formula>
    </cfRule>
  </conditionalFormatting>
  <conditionalFormatting sqref="F69">
    <cfRule type="cellIs" dxfId="293" priority="371" stopIfTrue="1" operator="equal">
      <formula>"E7"</formula>
    </cfRule>
    <cfRule type="cellIs" dxfId="292" priority="372" stopIfTrue="1" operator="equal">
      <formula>"E7A"</formula>
    </cfRule>
  </conditionalFormatting>
  <conditionalFormatting sqref="B64:B69">
    <cfRule type="expression" dxfId="291" priority="370">
      <formula>$B64="A"</formula>
    </cfRule>
  </conditionalFormatting>
  <conditionalFormatting sqref="F64">
    <cfRule type="cellIs" dxfId="290" priority="368" stopIfTrue="1" operator="equal">
      <formula>"E7"</formula>
    </cfRule>
    <cfRule type="cellIs" dxfId="289" priority="369" stopIfTrue="1" operator="equal">
      <formula>"E7A"</formula>
    </cfRule>
  </conditionalFormatting>
  <conditionalFormatting sqref="F65">
    <cfRule type="cellIs" dxfId="288" priority="366" stopIfTrue="1" operator="equal">
      <formula>"E7"</formula>
    </cfRule>
    <cfRule type="cellIs" dxfId="287" priority="367" stopIfTrue="1" operator="equal">
      <formula>"E7A"</formula>
    </cfRule>
  </conditionalFormatting>
  <conditionalFormatting sqref="F66">
    <cfRule type="cellIs" dxfId="286" priority="364" stopIfTrue="1" operator="equal">
      <formula>"E7"</formula>
    </cfRule>
    <cfRule type="cellIs" dxfId="285" priority="365" stopIfTrue="1" operator="equal">
      <formula>"E7A"</formula>
    </cfRule>
  </conditionalFormatting>
  <conditionalFormatting sqref="F52">
    <cfRule type="cellIs" dxfId="284" priority="362" stopIfTrue="1" operator="equal">
      <formula>"E7"</formula>
    </cfRule>
    <cfRule type="cellIs" dxfId="283" priority="363" stopIfTrue="1" operator="equal">
      <formula>"E7A"</formula>
    </cfRule>
  </conditionalFormatting>
  <conditionalFormatting sqref="B52">
    <cfRule type="expression" dxfId="282" priority="361">
      <formula>$B52="A"</formula>
    </cfRule>
  </conditionalFormatting>
  <conditionalFormatting sqref="B53">
    <cfRule type="expression" dxfId="281" priority="360">
      <formula>$B53="A"</formula>
    </cfRule>
  </conditionalFormatting>
  <conditionalFormatting sqref="F53">
    <cfRule type="cellIs" dxfId="280" priority="358" stopIfTrue="1" operator="equal">
      <formula>"E7"</formula>
    </cfRule>
    <cfRule type="cellIs" dxfId="279" priority="359" stopIfTrue="1" operator="equal">
      <formula>"E7A"</formula>
    </cfRule>
  </conditionalFormatting>
  <conditionalFormatting sqref="F57">
    <cfRule type="cellIs" dxfId="278" priority="356" stopIfTrue="1" operator="equal">
      <formula>"E7"</formula>
    </cfRule>
    <cfRule type="cellIs" dxfId="277" priority="357" stopIfTrue="1" operator="equal">
      <formula>"E7A"</formula>
    </cfRule>
  </conditionalFormatting>
  <conditionalFormatting sqref="F58">
    <cfRule type="cellIs" dxfId="276" priority="354" stopIfTrue="1" operator="equal">
      <formula>"E7"</formula>
    </cfRule>
    <cfRule type="cellIs" dxfId="275" priority="355" stopIfTrue="1" operator="equal">
      <formula>"E7A"</formula>
    </cfRule>
  </conditionalFormatting>
  <conditionalFormatting sqref="B54:B58">
    <cfRule type="expression" dxfId="274" priority="353">
      <formula>$B54="A"</formula>
    </cfRule>
  </conditionalFormatting>
  <conditionalFormatting sqref="F54">
    <cfRule type="cellIs" dxfId="273" priority="351" stopIfTrue="1" operator="equal">
      <formula>"E7"</formula>
    </cfRule>
    <cfRule type="cellIs" dxfId="272" priority="352" stopIfTrue="1" operator="equal">
      <formula>"E7A"</formula>
    </cfRule>
  </conditionalFormatting>
  <conditionalFormatting sqref="F55">
    <cfRule type="cellIs" dxfId="271" priority="349" stopIfTrue="1" operator="equal">
      <formula>"E7"</formula>
    </cfRule>
    <cfRule type="cellIs" dxfId="270" priority="350" stopIfTrue="1" operator="equal">
      <formula>"E7A"</formula>
    </cfRule>
  </conditionalFormatting>
  <conditionalFormatting sqref="F56">
    <cfRule type="cellIs" dxfId="269" priority="347" stopIfTrue="1" operator="equal">
      <formula>"E7"</formula>
    </cfRule>
    <cfRule type="cellIs" dxfId="268" priority="348" stopIfTrue="1" operator="equal">
      <formula>"E7A"</formula>
    </cfRule>
  </conditionalFormatting>
  <conditionalFormatting sqref="F42">
    <cfRule type="cellIs" dxfId="267" priority="345" stopIfTrue="1" operator="equal">
      <formula>"E7"</formula>
    </cfRule>
    <cfRule type="cellIs" dxfId="266" priority="346" stopIfTrue="1" operator="equal">
      <formula>"E7A"</formula>
    </cfRule>
  </conditionalFormatting>
  <conditionalFormatting sqref="F41">
    <cfRule type="cellIs" dxfId="265" priority="343" stopIfTrue="1" operator="equal">
      <formula>"E7"</formula>
    </cfRule>
    <cfRule type="cellIs" dxfId="264" priority="344" stopIfTrue="1" operator="equal">
      <formula>"E7A"</formula>
    </cfRule>
  </conditionalFormatting>
  <conditionalFormatting sqref="F39">
    <cfRule type="cellIs" dxfId="263" priority="341" stopIfTrue="1" operator="equal">
      <formula>"E7"</formula>
    </cfRule>
    <cfRule type="cellIs" dxfId="262" priority="342" stopIfTrue="1" operator="equal">
      <formula>"E7A"</formula>
    </cfRule>
  </conditionalFormatting>
  <conditionalFormatting sqref="F43">
    <cfRule type="cellIs" dxfId="261" priority="339" stopIfTrue="1" operator="equal">
      <formula>"E7"</formula>
    </cfRule>
    <cfRule type="cellIs" dxfId="260" priority="340" stopIfTrue="1" operator="equal">
      <formula>"E7A"</formula>
    </cfRule>
  </conditionalFormatting>
  <conditionalFormatting sqref="B51">
    <cfRule type="expression" dxfId="259" priority="338">
      <formula>$B51="A"</formula>
    </cfRule>
  </conditionalFormatting>
  <conditionalFormatting sqref="B39 B41:B43">
    <cfRule type="expression" dxfId="258" priority="337">
      <formula>$B39="A"</formula>
    </cfRule>
  </conditionalFormatting>
  <conditionalFormatting sqref="F51">
    <cfRule type="cellIs" dxfId="257" priority="335" stopIfTrue="1" operator="equal">
      <formula>"E7"</formula>
    </cfRule>
    <cfRule type="cellIs" dxfId="256" priority="336" stopIfTrue="1" operator="equal">
      <formula>"E7A"</formula>
    </cfRule>
  </conditionalFormatting>
  <conditionalFormatting sqref="B44">
    <cfRule type="expression" dxfId="255" priority="334">
      <formula>$B44="A"</formula>
    </cfRule>
  </conditionalFormatting>
  <conditionalFormatting sqref="F44">
    <cfRule type="cellIs" dxfId="254" priority="332" stopIfTrue="1" operator="equal">
      <formula>"E7"</formula>
    </cfRule>
    <cfRule type="cellIs" dxfId="253" priority="333" stopIfTrue="1" operator="equal">
      <formula>"E7A"</formula>
    </cfRule>
  </conditionalFormatting>
  <conditionalFormatting sqref="F48">
    <cfRule type="cellIs" dxfId="252" priority="330" stopIfTrue="1" operator="equal">
      <formula>"E7"</formula>
    </cfRule>
    <cfRule type="cellIs" dxfId="251" priority="331" stopIfTrue="1" operator="equal">
      <formula>"E7A"</formula>
    </cfRule>
  </conditionalFormatting>
  <conditionalFormatting sqref="F49">
    <cfRule type="cellIs" dxfId="250" priority="328" stopIfTrue="1" operator="equal">
      <formula>"E7"</formula>
    </cfRule>
    <cfRule type="cellIs" dxfId="249" priority="329" stopIfTrue="1" operator="equal">
      <formula>"E7A"</formula>
    </cfRule>
  </conditionalFormatting>
  <conditionalFormatting sqref="F50">
    <cfRule type="cellIs" dxfId="248" priority="326" stopIfTrue="1" operator="equal">
      <formula>"E7"</formula>
    </cfRule>
    <cfRule type="cellIs" dxfId="247" priority="327" stopIfTrue="1" operator="equal">
      <formula>"E7A"</formula>
    </cfRule>
  </conditionalFormatting>
  <conditionalFormatting sqref="B45:B50">
    <cfRule type="expression" dxfId="246" priority="325">
      <formula>$B45="A"</formula>
    </cfRule>
  </conditionalFormatting>
  <conditionalFormatting sqref="F45">
    <cfRule type="cellIs" dxfId="245" priority="323" stopIfTrue="1" operator="equal">
      <formula>"E7"</formula>
    </cfRule>
    <cfRule type="cellIs" dxfId="244" priority="324" stopIfTrue="1" operator="equal">
      <formula>"E7A"</formula>
    </cfRule>
  </conditionalFormatting>
  <conditionalFormatting sqref="F46">
    <cfRule type="cellIs" dxfId="243" priority="321" stopIfTrue="1" operator="equal">
      <formula>"E7"</formula>
    </cfRule>
    <cfRule type="cellIs" dxfId="242" priority="322" stopIfTrue="1" operator="equal">
      <formula>"E7A"</formula>
    </cfRule>
  </conditionalFormatting>
  <conditionalFormatting sqref="F47">
    <cfRule type="cellIs" dxfId="241" priority="319" stopIfTrue="1" operator="equal">
      <formula>"E7"</formula>
    </cfRule>
    <cfRule type="cellIs" dxfId="240" priority="320" stopIfTrue="1" operator="equal">
      <formula>"E7A"</formula>
    </cfRule>
  </conditionalFormatting>
  <conditionalFormatting sqref="F37">
    <cfRule type="cellIs" dxfId="239" priority="311" stopIfTrue="1" operator="equal">
      <formula>"E7"</formula>
    </cfRule>
    <cfRule type="cellIs" dxfId="238" priority="312" stopIfTrue="1" operator="equal">
      <formula>"E7A"</formula>
    </cfRule>
  </conditionalFormatting>
  <conditionalFormatting sqref="F38">
    <cfRule type="cellIs" dxfId="237" priority="309" stopIfTrue="1" operator="equal">
      <formula>"E7"</formula>
    </cfRule>
    <cfRule type="cellIs" dxfId="236" priority="310" stopIfTrue="1" operator="equal">
      <formula>"E7A"</formula>
    </cfRule>
  </conditionalFormatting>
  <conditionalFormatting sqref="B35:B38">
    <cfRule type="expression" dxfId="235" priority="308">
      <formula>$B35="A"</formula>
    </cfRule>
  </conditionalFormatting>
  <conditionalFormatting sqref="F35">
    <cfRule type="cellIs" dxfId="234" priority="304" stopIfTrue="1" operator="equal">
      <formula>"E7"</formula>
    </cfRule>
    <cfRule type="cellIs" dxfId="233" priority="305" stopIfTrue="1" operator="equal">
      <formula>"E7A"</formula>
    </cfRule>
  </conditionalFormatting>
  <conditionalFormatting sqref="F36">
    <cfRule type="cellIs" dxfId="232" priority="302" stopIfTrue="1" operator="equal">
      <formula>"E7"</formula>
    </cfRule>
    <cfRule type="cellIs" dxfId="231" priority="303" stopIfTrue="1" operator="equal">
      <formula>"E7A"</formula>
    </cfRule>
  </conditionalFormatting>
  <conditionalFormatting sqref="B26:B27">
    <cfRule type="expression" dxfId="230" priority="280">
      <formula>$B26="A"</formula>
    </cfRule>
  </conditionalFormatting>
  <conditionalFormatting sqref="F26">
    <cfRule type="cellIs" dxfId="229" priority="276" stopIfTrue="1" operator="equal">
      <formula>"E7"</formula>
    </cfRule>
    <cfRule type="cellIs" dxfId="228" priority="277" stopIfTrue="1" operator="equal">
      <formula>"E7A"</formula>
    </cfRule>
  </conditionalFormatting>
  <conditionalFormatting sqref="F27">
    <cfRule type="cellIs" dxfId="227" priority="274" stopIfTrue="1" operator="equal">
      <formula>"E7"</formula>
    </cfRule>
    <cfRule type="cellIs" dxfId="226" priority="275" stopIfTrue="1" operator="equal">
      <formula>"E7A"</formula>
    </cfRule>
  </conditionalFormatting>
  <conditionalFormatting sqref="F13">
    <cfRule type="cellIs" dxfId="225" priority="272" stopIfTrue="1" operator="equal">
      <formula>"E7"</formula>
    </cfRule>
    <cfRule type="cellIs" dxfId="224" priority="273" stopIfTrue="1" operator="equal">
      <formula>"E7A"</formula>
    </cfRule>
  </conditionalFormatting>
  <conditionalFormatting sqref="B13">
    <cfRule type="expression" dxfId="223" priority="271">
      <formula>$B13="A"</formula>
    </cfRule>
  </conditionalFormatting>
  <conditionalFormatting sqref="B14">
    <cfRule type="expression" dxfId="222" priority="270">
      <formula>$B14="A"</formula>
    </cfRule>
  </conditionalFormatting>
  <conditionalFormatting sqref="F14">
    <cfRule type="cellIs" dxfId="221" priority="268" stopIfTrue="1" operator="equal">
      <formula>"E7"</formula>
    </cfRule>
    <cfRule type="cellIs" dxfId="220" priority="269" stopIfTrue="1" operator="equal">
      <formula>"E7A"</formula>
    </cfRule>
  </conditionalFormatting>
  <conditionalFormatting sqref="FB300:FC300">
    <cfRule type="expression" dxfId="219" priority="244">
      <formula>FB300&lt;0</formula>
    </cfRule>
  </conditionalFormatting>
  <conditionalFormatting sqref="FB301:FC303">
    <cfRule type="expression" dxfId="218" priority="243">
      <formula>FB301&lt;0</formula>
    </cfRule>
  </conditionalFormatting>
  <conditionalFormatting sqref="FE1:FF1 H1:L1 AT1:FA1">
    <cfRule type="duplicateValues" dxfId="217" priority="3776"/>
  </conditionalFormatting>
  <conditionalFormatting sqref="FE4:FF4 I4:L4 AT4:FA4">
    <cfRule type="duplicateValues" dxfId="216" priority="3779"/>
  </conditionalFormatting>
  <conditionalFormatting sqref="FB1:FC1">
    <cfRule type="duplicateValues" dxfId="215" priority="3795"/>
  </conditionalFormatting>
  <conditionalFormatting sqref="FB4:FC4">
    <cfRule type="duplicateValues" dxfId="214" priority="3796"/>
  </conditionalFormatting>
  <conditionalFormatting sqref="FD1">
    <cfRule type="duplicateValues" dxfId="213" priority="3809"/>
  </conditionalFormatting>
  <conditionalFormatting sqref="FD4">
    <cfRule type="duplicateValues" dxfId="212" priority="3810"/>
  </conditionalFormatting>
  <conditionalFormatting sqref="F104">
    <cfRule type="cellIs" dxfId="211" priority="241" stopIfTrue="1" operator="equal">
      <formula>"E7"</formula>
    </cfRule>
    <cfRule type="cellIs" dxfId="210" priority="242" stopIfTrue="1" operator="equal">
      <formula>"E7A"</formula>
    </cfRule>
  </conditionalFormatting>
  <conditionalFormatting sqref="B101:B104">
    <cfRule type="expression" dxfId="209" priority="240">
      <formula>$B101="A"</formula>
    </cfRule>
  </conditionalFormatting>
  <conditionalFormatting sqref="F101">
    <cfRule type="cellIs" dxfId="208" priority="238" stopIfTrue="1" operator="equal">
      <formula>"E7"</formula>
    </cfRule>
    <cfRule type="cellIs" dxfId="207" priority="239" stopIfTrue="1" operator="equal">
      <formula>"E7A"</formula>
    </cfRule>
  </conditionalFormatting>
  <conditionalFormatting sqref="F102">
    <cfRule type="cellIs" dxfId="206" priority="236" stopIfTrue="1" operator="equal">
      <formula>"E7"</formula>
    </cfRule>
    <cfRule type="cellIs" dxfId="205" priority="237" stopIfTrue="1" operator="equal">
      <formula>"E7A"</formula>
    </cfRule>
  </conditionalFormatting>
  <conditionalFormatting sqref="F103">
    <cfRule type="cellIs" dxfId="204" priority="234" stopIfTrue="1" operator="equal">
      <formula>"E7"</formula>
    </cfRule>
    <cfRule type="cellIs" dxfId="203" priority="235" stopIfTrue="1" operator="equal">
      <formula>"E7A"</formula>
    </cfRule>
  </conditionalFormatting>
  <conditionalFormatting sqref="F98">
    <cfRule type="cellIs" dxfId="202" priority="232" stopIfTrue="1" operator="equal">
      <formula>"E7"</formula>
    </cfRule>
    <cfRule type="cellIs" dxfId="201" priority="233" stopIfTrue="1" operator="equal">
      <formula>"E7A"</formula>
    </cfRule>
  </conditionalFormatting>
  <conditionalFormatting sqref="F99">
    <cfRule type="cellIs" dxfId="200" priority="230" stopIfTrue="1" operator="equal">
      <formula>"E7"</formula>
    </cfRule>
    <cfRule type="cellIs" dxfId="199" priority="231" stopIfTrue="1" operator="equal">
      <formula>"E7A"</formula>
    </cfRule>
  </conditionalFormatting>
  <conditionalFormatting sqref="F100">
    <cfRule type="cellIs" dxfId="198" priority="228" stopIfTrue="1" operator="equal">
      <formula>"E7"</formula>
    </cfRule>
    <cfRule type="cellIs" dxfId="197" priority="229" stopIfTrue="1" operator="equal">
      <formula>"E7A"</formula>
    </cfRule>
  </conditionalFormatting>
  <conditionalFormatting sqref="B98:B100">
    <cfRule type="expression" dxfId="196" priority="227">
      <formula>$B98="A"</formula>
    </cfRule>
  </conditionalFormatting>
  <conditionalFormatting sqref="F228:F230">
    <cfRule type="cellIs" dxfId="195" priority="225" stopIfTrue="1" operator="equal">
      <formula>"E7"</formula>
    </cfRule>
    <cfRule type="cellIs" dxfId="194" priority="226" stopIfTrue="1" operator="equal">
      <formula>"E7A"</formula>
    </cfRule>
  </conditionalFormatting>
  <conditionalFormatting sqref="F250">
    <cfRule type="cellIs" dxfId="193" priority="221" stopIfTrue="1" operator="equal">
      <formula>"E7"</formula>
    </cfRule>
    <cfRule type="cellIs" dxfId="192" priority="222" stopIfTrue="1" operator="equal">
      <formula>"E7A"</formula>
    </cfRule>
  </conditionalFormatting>
  <conditionalFormatting sqref="F251">
    <cfRule type="cellIs" dxfId="191" priority="223" stopIfTrue="1" operator="equal">
      <formula>"E7"</formula>
    </cfRule>
    <cfRule type="cellIs" dxfId="190" priority="224" stopIfTrue="1" operator="equal">
      <formula>"E7A"</formula>
    </cfRule>
  </conditionalFormatting>
  <conditionalFormatting sqref="B250:B251">
    <cfRule type="expression" dxfId="189" priority="220">
      <formula>$B250="A"</formula>
    </cfRule>
  </conditionalFormatting>
  <conditionalFormatting sqref="F271">
    <cfRule type="cellIs" dxfId="188" priority="215" stopIfTrue="1" operator="equal">
      <formula>"E7"</formula>
    </cfRule>
    <cfRule type="cellIs" dxfId="187" priority="216" stopIfTrue="1" operator="equal">
      <formula>"E7A"</formula>
    </cfRule>
  </conditionalFormatting>
  <conditionalFormatting sqref="B271">
    <cfRule type="expression" dxfId="186" priority="214">
      <formula>$B271="A"</formula>
    </cfRule>
  </conditionalFormatting>
  <conditionalFormatting sqref="B94">
    <cfRule type="expression" dxfId="185" priority="210">
      <formula>$B94="A"</formula>
    </cfRule>
  </conditionalFormatting>
  <conditionalFormatting sqref="F94">
    <cfRule type="cellIs" dxfId="184" priority="208" stopIfTrue="1" operator="equal">
      <formula>"E7"</formula>
    </cfRule>
    <cfRule type="cellIs" dxfId="183" priority="209" stopIfTrue="1" operator="equal">
      <formula>"E7A"</formula>
    </cfRule>
  </conditionalFormatting>
  <conditionalFormatting sqref="F84">
    <cfRule type="cellIs" dxfId="182" priority="203" stopIfTrue="1" operator="equal">
      <formula>"E7"</formula>
    </cfRule>
    <cfRule type="cellIs" dxfId="181" priority="204" stopIfTrue="1" operator="equal">
      <formula>"E7A"</formula>
    </cfRule>
  </conditionalFormatting>
  <conditionalFormatting sqref="B84">
    <cfRule type="expression" dxfId="180" priority="202">
      <formula>$B84="A"</formula>
    </cfRule>
  </conditionalFormatting>
  <conditionalFormatting sqref="F18">
    <cfRule type="cellIs" dxfId="179" priority="189" stopIfTrue="1" operator="equal">
      <formula>"E7"</formula>
    </cfRule>
    <cfRule type="cellIs" dxfId="178" priority="190" stopIfTrue="1" operator="equal">
      <formula>"E7A"</formula>
    </cfRule>
  </conditionalFormatting>
  <conditionalFormatting sqref="F19">
    <cfRule type="cellIs" dxfId="177" priority="187" stopIfTrue="1" operator="equal">
      <formula>"E7"</formula>
    </cfRule>
    <cfRule type="cellIs" dxfId="176" priority="188" stopIfTrue="1" operator="equal">
      <formula>"E7A"</formula>
    </cfRule>
  </conditionalFormatting>
  <conditionalFormatting sqref="B17:B19">
    <cfRule type="expression" dxfId="175" priority="186">
      <formula>$B17="A"</formula>
    </cfRule>
  </conditionalFormatting>
  <conditionalFormatting sqref="F17">
    <cfRule type="cellIs" dxfId="174" priority="184" stopIfTrue="1" operator="equal">
      <formula>"E7"</formula>
    </cfRule>
    <cfRule type="cellIs" dxfId="173" priority="185" stopIfTrue="1" operator="equal">
      <formula>"E7A"</formula>
    </cfRule>
  </conditionalFormatting>
  <conditionalFormatting sqref="F32">
    <cfRule type="cellIs" dxfId="172" priority="182" stopIfTrue="1" operator="equal">
      <formula>"E7"</formula>
    </cfRule>
    <cfRule type="cellIs" dxfId="171" priority="183" stopIfTrue="1" operator="equal">
      <formula>"E7A"</formula>
    </cfRule>
  </conditionalFormatting>
  <conditionalFormatting sqref="B32">
    <cfRule type="expression" dxfId="170" priority="181">
      <formula>$B32="A"</formula>
    </cfRule>
  </conditionalFormatting>
  <conditionalFormatting sqref="B31">
    <cfRule type="expression" dxfId="169" priority="180">
      <formula>$B31="A"</formula>
    </cfRule>
  </conditionalFormatting>
  <conditionalFormatting sqref="F31">
    <cfRule type="cellIs" dxfId="168" priority="178" stopIfTrue="1" operator="equal">
      <formula>"E7"</formula>
    </cfRule>
    <cfRule type="cellIs" dxfId="167" priority="179" stopIfTrue="1" operator="equal">
      <formula>"E7A"</formula>
    </cfRule>
  </conditionalFormatting>
  <conditionalFormatting sqref="F30">
    <cfRule type="cellIs" dxfId="166" priority="176" stopIfTrue="1" operator="equal">
      <formula>"E7"</formula>
    </cfRule>
    <cfRule type="cellIs" dxfId="165" priority="177" stopIfTrue="1" operator="equal">
      <formula>"E7A"</formula>
    </cfRule>
  </conditionalFormatting>
  <conditionalFormatting sqref="B30">
    <cfRule type="expression" dxfId="164" priority="175">
      <formula>$B30="A"</formula>
    </cfRule>
  </conditionalFormatting>
  <conditionalFormatting sqref="F208">
    <cfRule type="cellIs" dxfId="163" priority="172" stopIfTrue="1" operator="equal">
      <formula>"E7"</formula>
    </cfRule>
    <cfRule type="cellIs" dxfId="162" priority="173" stopIfTrue="1" operator="equal">
      <formula>"E7A"</formula>
    </cfRule>
  </conditionalFormatting>
  <conditionalFormatting sqref="F208">
    <cfRule type="cellIs" dxfId="161" priority="170" stopIfTrue="1" operator="equal">
      <formula>"E7"</formula>
    </cfRule>
    <cfRule type="cellIs" dxfId="160" priority="171" stopIfTrue="1" operator="equal">
      <formula>"E7A"</formula>
    </cfRule>
  </conditionalFormatting>
  <conditionalFormatting sqref="B208">
    <cfRule type="expression" dxfId="159" priority="169">
      <formula>$B208="A"</formula>
    </cfRule>
  </conditionalFormatting>
  <conditionalFormatting sqref="F210">
    <cfRule type="cellIs" dxfId="158" priority="167" stopIfTrue="1" operator="equal">
      <formula>"E7"</formula>
    </cfRule>
    <cfRule type="cellIs" dxfId="157" priority="168" stopIfTrue="1" operator="equal">
      <formula>"E7A"</formula>
    </cfRule>
  </conditionalFormatting>
  <conditionalFormatting sqref="F210">
    <cfRule type="cellIs" dxfId="156" priority="165" stopIfTrue="1" operator="equal">
      <formula>"E7"</formula>
    </cfRule>
    <cfRule type="cellIs" dxfId="155" priority="166" stopIfTrue="1" operator="equal">
      <formula>"E7A"</formula>
    </cfRule>
  </conditionalFormatting>
  <conditionalFormatting sqref="B210">
    <cfRule type="expression" dxfId="154" priority="164">
      <formula>$B210="A"</formula>
    </cfRule>
  </conditionalFormatting>
  <conditionalFormatting sqref="F40">
    <cfRule type="cellIs" dxfId="153" priority="162" stopIfTrue="1" operator="equal">
      <formula>"E7"</formula>
    </cfRule>
    <cfRule type="cellIs" dxfId="152" priority="163" stopIfTrue="1" operator="equal">
      <formula>"E7A"</formula>
    </cfRule>
  </conditionalFormatting>
  <conditionalFormatting sqref="B40">
    <cfRule type="expression" dxfId="151" priority="161">
      <formula>$B40="A"</formula>
    </cfRule>
  </conditionalFormatting>
  <conditionalFormatting sqref="B205">
    <cfRule type="expression" dxfId="150" priority="160">
      <formula>$B205="A"</formula>
    </cfRule>
  </conditionalFormatting>
  <conditionalFormatting sqref="F205">
    <cfRule type="cellIs" dxfId="149" priority="158" stopIfTrue="1" operator="equal">
      <formula>"E7"</formula>
    </cfRule>
    <cfRule type="cellIs" dxfId="148" priority="159" stopIfTrue="1" operator="equal">
      <formula>"E7A"</formula>
    </cfRule>
  </conditionalFormatting>
  <conditionalFormatting sqref="B187">
    <cfRule type="expression" dxfId="147" priority="157">
      <formula>$B187="A"</formula>
    </cfRule>
  </conditionalFormatting>
  <conditionalFormatting sqref="F187">
    <cfRule type="cellIs" dxfId="146" priority="155" stopIfTrue="1" operator="equal">
      <formula>"E7"</formula>
    </cfRule>
    <cfRule type="cellIs" dxfId="145" priority="156" stopIfTrue="1" operator="equal">
      <formula>"E7A"</formula>
    </cfRule>
  </conditionalFormatting>
  <conditionalFormatting sqref="F187">
    <cfRule type="cellIs" dxfId="144" priority="153" stopIfTrue="1" operator="equal">
      <formula>"E7"</formula>
    </cfRule>
    <cfRule type="cellIs" dxfId="143" priority="154" stopIfTrue="1" operator="equal">
      <formula>"E7A"</formula>
    </cfRule>
  </conditionalFormatting>
  <conditionalFormatting sqref="F207">
    <cfRule type="cellIs" dxfId="142" priority="138" stopIfTrue="1" operator="equal">
      <formula>"E7"</formula>
    </cfRule>
    <cfRule type="cellIs" dxfId="141" priority="139" stopIfTrue="1" operator="equal">
      <formula>"E7A"</formula>
    </cfRule>
  </conditionalFormatting>
  <conditionalFormatting sqref="F207">
    <cfRule type="cellIs" dxfId="140" priority="136" stopIfTrue="1" operator="equal">
      <formula>"E7"</formula>
    </cfRule>
    <cfRule type="cellIs" dxfId="139" priority="137" stopIfTrue="1" operator="equal">
      <formula>"E7A"</formula>
    </cfRule>
  </conditionalFormatting>
  <conditionalFormatting sqref="B207">
    <cfRule type="expression" dxfId="138" priority="135">
      <formula>$B207="A"</formula>
    </cfRule>
  </conditionalFormatting>
  <conditionalFormatting sqref="F209">
    <cfRule type="cellIs" dxfId="137" priority="133" stopIfTrue="1" operator="equal">
      <formula>"E7"</formula>
    </cfRule>
    <cfRule type="cellIs" dxfId="136" priority="134" stopIfTrue="1" operator="equal">
      <formula>"E7A"</formula>
    </cfRule>
  </conditionalFormatting>
  <conditionalFormatting sqref="F209">
    <cfRule type="cellIs" dxfId="135" priority="131" stopIfTrue="1" operator="equal">
      <formula>"E7"</formula>
    </cfRule>
    <cfRule type="cellIs" dxfId="134" priority="132" stopIfTrue="1" operator="equal">
      <formula>"E7A"</formula>
    </cfRule>
  </conditionalFormatting>
  <conditionalFormatting sqref="B209">
    <cfRule type="expression" dxfId="133" priority="130">
      <formula>$B209="A"</formula>
    </cfRule>
  </conditionalFormatting>
  <conditionalFormatting sqref="F235">
    <cfRule type="cellIs" dxfId="132" priority="128" stopIfTrue="1" operator="equal">
      <formula>"E7"</formula>
    </cfRule>
    <cfRule type="cellIs" dxfId="131" priority="129" stopIfTrue="1" operator="equal">
      <formula>"E7A"</formula>
    </cfRule>
  </conditionalFormatting>
  <conditionalFormatting sqref="F238">
    <cfRule type="cellIs" dxfId="130" priority="126" stopIfTrue="1" operator="equal">
      <formula>"E7"</formula>
    </cfRule>
    <cfRule type="cellIs" dxfId="129" priority="127" stopIfTrue="1" operator="equal">
      <formula>"E7A"</formula>
    </cfRule>
  </conditionalFormatting>
  <conditionalFormatting sqref="F236">
    <cfRule type="cellIs" dxfId="128" priority="124" stopIfTrue="1" operator="equal">
      <formula>"E7"</formula>
    </cfRule>
    <cfRule type="cellIs" dxfId="127" priority="125" stopIfTrue="1" operator="equal">
      <formula>"E7A"</formula>
    </cfRule>
  </conditionalFormatting>
  <conditionalFormatting sqref="F237">
    <cfRule type="cellIs" dxfId="126" priority="122" stopIfTrue="1" operator="equal">
      <formula>"E7"</formula>
    </cfRule>
    <cfRule type="cellIs" dxfId="125" priority="123" stopIfTrue="1" operator="equal">
      <formula>"E7A"</formula>
    </cfRule>
  </conditionalFormatting>
  <conditionalFormatting sqref="B235:B240">
    <cfRule type="expression" dxfId="124" priority="121">
      <formula>$B235="A"</formula>
    </cfRule>
  </conditionalFormatting>
  <conditionalFormatting sqref="F239">
    <cfRule type="cellIs" dxfId="123" priority="119" stopIfTrue="1" operator="equal">
      <formula>"E7"</formula>
    </cfRule>
    <cfRule type="cellIs" dxfId="122" priority="120" stopIfTrue="1" operator="equal">
      <formula>"E7A"</formula>
    </cfRule>
  </conditionalFormatting>
  <conditionalFormatting sqref="F240">
    <cfRule type="cellIs" dxfId="121" priority="117" stopIfTrue="1" operator="equal">
      <formula>"E7"</formula>
    </cfRule>
    <cfRule type="cellIs" dxfId="120" priority="118" stopIfTrue="1" operator="equal">
      <formula>"E7A"</formula>
    </cfRule>
  </conditionalFormatting>
  <conditionalFormatting sqref="H6">
    <cfRule type="expression" dxfId="119" priority="4078">
      <formula>H$289&gt;0</formula>
    </cfRule>
    <cfRule type="duplicateValues" dxfId="118" priority="4079"/>
  </conditionalFormatting>
  <conditionalFormatting sqref="AI6:AS6">
    <cfRule type="expression" dxfId="117" priority="4080">
      <formula>AI$289&gt;0</formula>
    </cfRule>
    <cfRule type="duplicateValues" dxfId="116" priority="4081"/>
  </conditionalFormatting>
  <conditionalFormatting sqref="X6:AH6">
    <cfRule type="expression" dxfId="115" priority="4082">
      <formula>X$289&gt;0</formula>
    </cfRule>
    <cfRule type="duplicateValues" dxfId="114" priority="4083"/>
  </conditionalFormatting>
  <conditionalFormatting sqref="M6:W6">
    <cfRule type="expression" dxfId="113" priority="4084">
      <formula>M$289&gt;0</formula>
    </cfRule>
    <cfRule type="duplicateValues" dxfId="112" priority="4085"/>
  </conditionalFormatting>
  <conditionalFormatting sqref="FB6:FC6">
    <cfRule type="expression" dxfId="111" priority="4086">
      <formula>FB$289&gt;0</formula>
    </cfRule>
    <cfRule type="duplicateValues" dxfId="110" priority="4087"/>
  </conditionalFormatting>
  <conditionalFormatting sqref="I6:L6 AT6:FA6 FE6:FF6">
    <cfRule type="expression" dxfId="109" priority="4088">
      <formula>I$289&gt;0</formula>
    </cfRule>
    <cfRule type="duplicateValues" dxfId="108" priority="4089"/>
  </conditionalFormatting>
  <conditionalFormatting sqref="FD6">
    <cfRule type="expression" dxfId="107" priority="4094">
      <formula>FD$289&gt;0</formula>
    </cfRule>
    <cfRule type="duplicateValues" dxfId="106" priority="4095"/>
  </conditionalFormatting>
  <conditionalFormatting sqref="F75">
    <cfRule type="cellIs" dxfId="103" priority="111" stopIfTrue="1" operator="equal">
      <formula>"E7"</formula>
    </cfRule>
    <cfRule type="cellIs" dxfId="102" priority="112" stopIfTrue="1" operator="equal">
      <formula>"E7A"</formula>
    </cfRule>
  </conditionalFormatting>
  <conditionalFormatting sqref="B75">
    <cfRule type="expression" dxfId="101" priority="110">
      <formula>$B75="A"</formula>
    </cfRule>
  </conditionalFormatting>
  <conditionalFormatting sqref="F116">
    <cfRule type="cellIs" dxfId="100" priority="108" stopIfTrue="1" operator="equal">
      <formula>"E7"</formula>
    </cfRule>
    <cfRule type="cellIs" dxfId="99" priority="109" stopIfTrue="1" operator="equal">
      <formula>"E7A"</formula>
    </cfRule>
  </conditionalFormatting>
  <conditionalFormatting sqref="F117">
    <cfRule type="cellIs" dxfId="98" priority="106" stopIfTrue="1" operator="equal">
      <formula>"E7"</formula>
    </cfRule>
    <cfRule type="cellIs" dxfId="97" priority="107" stopIfTrue="1" operator="equal">
      <formula>"E7A"</formula>
    </cfRule>
  </conditionalFormatting>
  <conditionalFormatting sqref="F118">
    <cfRule type="cellIs" dxfId="96" priority="104" stopIfTrue="1" operator="equal">
      <formula>"E7"</formula>
    </cfRule>
    <cfRule type="cellIs" dxfId="95" priority="105" stopIfTrue="1" operator="equal">
      <formula>"E7A"</formula>
    </cfRule>
  </conditionalFormatting>
  <conditionalFormatting sqref="B116:B118">
    <cfRule type="expression" dxfId="94" priority="103">
      <formula>$B116="A"</formula>
    </cfRule>
  </conditionalFormatting>
  <conditionalFormatting sqref="F120">
    <cfRule type="cellIs" dxfId="93" priority="101" stopIfTrue="1" operator="equal">
      <formula>"E7"</formula>
    </cfRule>
    <cfRule type="cellIs" dxfId="92" priority="102" stopIfTrue="1" operator="equal">
      <formula>"E7A"</formula>
    </cfRule>
  </conditionalFormatting>
  <conditionalFormatting sqref="F119">
    <cfRule type="cellIs" dxfId="91" priority="99" stopIfTrue="1" operator="equal">
      <formula>"E7"</formula>
    </cfRule>
    <cfRule type="cellIs" dxfId="90" priority="100" stopIfTrue="1" operator="equal">
      <formula>"E7A"</formula>
    </cfRule>
  </conditionalFormatting>
  <conditionalFormatting sqref="B123:B124 B119:B120">
    <cfRule type="expression" dxfId="89" priority="98">
      <formula>$B119="A"</formula>
    </cfRule>
  </conditionalFormatting>
  <conditionalFormatting sqref="F122">
    <cfRule type="cellIs" dxfId="88" priority="96" stopIfTrue="1" operator="equal">
      <formula>"E7"</formula>
    </cfRule>
    <cfRule type="cellIs" dxfId="87" priority="97" stopIfTrue="1" operator="equal">
      <formula>"E7A"</formula>
    </cfRule>
  </conditionalFormatting>
  <conditionalFormatting sqref="B122">
    <cfRule type="expression" dxfId="86" priority="95">
      <formula>$B122="A"</formula>
    </cfRule>
  </conditionalFormatting>
  <conditionalFormatting sqref="F123">
    <cfRule type="cellIs" dxfId="85" priority="93" stopIfTrue="1" operator="equal">
      <formula>"E7"</formula>
    </cfRule>
    <cfRule type="cellIs" dxfId="84" priority="94" stopIfTrue="1" operator="equal">
      <formula>"E7A"</formula>
    </cfRule>
  </conditionalFormatting>
  <conditionalFormatting sqref="F124">
    <cfRule type="cellIs" dxfId="83" priority="91" stopIfTrue="1" operator="equal">
      <formula>"E7"</formula>
    </cfRule>
    <cfRule type="cellIs" dxfId="82" priority="92" stopIfTrue="1" operator="equal">
      <formula>"E7A"</formula>
    </cfRule>
  </conditionalFormatting>
  <conditionalFormatting sqref="B136:B139">
    <cfRule type="expression" dxfId="81" priority="90">
      <formula>$B136="A"</formula>
    </cfRule>
  </conditionalFormatting>
  <conditionalFormatting sqref="F136">
    <cfRule type="cellIs" dxfId="80" priority="88" stopIfTrue="1" operator="equal">
      <formula>"E7"</formula>
    </cfRule>
    <cfRule type="cellIs" dxfId="79" priority="89" stopIfTrue="1" operator="equal">
      <formula>"E7A"</formula>
    </cfRule>
  </conditionalFormatting>
  <conditionalFormatting sqref="F139">
    <cfRule type="cellIs" dxfId="78" priority="86" stopIfTrue="1" operator="equal">
      <formula>"E7"</formula>
    </cfRule>
    <cfRule type="cellIs" dxfId="77" priority="87" stopIfTrue="1" operator="equal">
      <formula>"E7A"</formula>
    </cfRule>
  </conditionalFormatting>
  <conditionalFormatting sqref="F138">
    <cfRule type="cellIs" dxfId="76" priority="84" stopIfTrue="1" operator="equal">
      <formula>"E7"</formula>
    </cfRule>
    <cfRule type="cellIs" dxfId="75" priority="85" stopIfTrue="1" operator="equal">
      <formula>"E7A"</formula>
    </cfRule>
  </conditionalFormatting>
  <conditionalFormatting sqref="F137">
    <cfRule type="cellIs" dxfId="74" priority="82" stopIfTrue="1" operator="equal">
      <formula>"E7"</formula>
    </cfRule>
    <cfRule type="cellIs" dxfId="73" priority="83" stopIfTrue="1" operator="equal">
      <formula>"E7A"</formula>
    </cfRule>
  </conditionalFormatting>
  <conditionalFormatting sqref="B133">
    <cfRule type="expression" dxfId="72" priority="81">
      <formula>$B133="A"</formula>
    </cfRule>
  </conditionalFormatting>
  <conditionalFormatting sqref="F151">
    <cfRule type="cellIs" dxfId="71" priority="79" stopIfTrue="1" operator="equal">
      <formula>"E7"</formula>
    </cfRule>
    <cfRule type="cellIs" dxfId="70" priority="80" stopIfTrue="1" operator="equal">
      <formula>"E7A"</formula>
    </cfRule>
  </conditionalFormatting>
  <conditionalFormatting sqref="B151">
    <cfRule type="expression" dxfId="69" priority="78">
      <formula>$B151="A"</formula>
    </cfRule>
  </conditionalFormatting>
  <conditionalFormatting sqref="F185">
    <cfRule type="cellIs" dxfId="68" priority="76" stopIfTrue="1" operator="equal">
      <formula>"E7"</formula>
    </cfRule>
    <cfRule type="cellIs" dxfId="67" priority="77" stopIfTrue="1" operator="equal">
      <formula>"E7A"</formula>
    </cfRule>
  </conditionalFormatting>
  <conditionalFormatting sqref="F184">
    <cfRule type="cellIs" dxfId="66" priority="74" stopIfTrue="1" operator="equal">
      <formula>"E7"</formula>
    </cfRule>
    <cfRule type="cellIs" dxfId="65" priority="75" stopIfTrue="1" operator="equal">
      <formula>"E7A"</formula>
    </cfRule>
  </conditionalFormatting>
  <conditionalFormatting sqref="B184:B185">
    <cfRule type="expression" dxfId="64" priority="73">
      <formula>$B184="A"</formula>
    </cfRule>
  </conditionalFormatting>
  <conditionalFormatting sqref="F186">
    <cfRule type="cellIs" dxfId="63" priority="71" stopIfTrue="1" operator="equal">
      <formula>"E7"</formula>
    </cfRule>
    <cfRule type="cellIs" dxfId="62" priority="72" stopIfTrue="1" operator="equal">
      <formula>"E7A"</formula>
    </cfRule>
  </conditionalFormatting>
  <conditionalFormatting sqref="B186">
    <cfRule type="expression" dxfId="61" priority="70">
      <formula>$B186="A"</formula>
    </cfRule>
  </conditionalFormatting>
  <conditionalFormatting sqref="F181">
    <cfRule type="cellIs" dxfId="60" priority="68" stopIfTrue="1" operator="equal">
      <formula>"E7"</formula>
    </cfRule>
    <cfRule type="cellIs" dxfId="59" priority="69" stopIfTrue="1" operator="equal">
      <formula>"E7A"</formula>
    </cfRule>
  </conditionalFormatting>
  <conditionalFormatting sqref="B181">
    <cfRule type="expression" dxfId="58" priority="63">
      <formula>$B181="A"</formula>
    </cfRule>
  </conditionalFormatting>
  <conditionalFormatting sqref="F177">
    <cfRule type="cellIs" dxfId="57" priority="55" stopIfTrue="1" operator="equal">
      <formula>"E7"</formula>
    </cfRule>
    <cfRule type="cellIs" dxfId="56" priority="56" stopIfTrue="1" operator="equal">
      <formula>"E7A"</formula>
    </cfRule>
  </conditionalFormatting>
  <conditionalFormatting sqref="F176">
    <cfRule type="cellIs" dxfId="55" priority="61" stopIfTrue="1" operator="equal">
      <formula>"E7"</formula>
    </cfRule>
    <cfRule type="cellIs" dxfId="54" priority="62" stopIfTrue="1" operator="equal">
      <formula>"E7A"</formula>
    </cfRule>
  </conditionalFormatting>
  <conditionalFormatting sqref="F178">
    <cfRule type="cellIs" dxfId="53" priority="57" stopIfTrue="1" operator="equal">
      <formula>"E7"</formula>
    </cfRule>
    <cfRule type="cellIs" dxfId="52" priority="58" stopIfTrue="1" operator="equal">
      <formula>"E7A"</formula>
    </cfRule>
  </conditionalFormatting>
  <conditionalFormatting sqref="B176:B178">
    <cfRule type="expression" dxfId="51" priority="52">
      <formula>$B176="A"</formula>
    </cfRule>
  </conditionalFormatting>
  <conditionalFormatting sqref="B15">
    <cfRule type="expression" dxfId="50" priority="51">
      <formula>$B15="A"</formula>
    </cfRule>
  </conditionalFormatting>
  <conditionalFormatting sqref="F15">
    <cfRule type="cellIs" dxfId="49" priority="49" stopIfTrue="1" operator="equal">
      <formula>"E7"</formula>
    </cfRule>
    <cfRule type="cellIs" dxfId="48" priority="50" stopIfTrue="1" operator="equal">
      <formula>"E7A"</formula>
    </cfRule>
  </conditionalFormatting>
  <conditionalFormatting sqref="B16">
    <cfRule type="expression" dxfId="47" priority="48">
      <formula>$B16="A"</formula>
    </cfRule>
  </conditionalFormatting>
  <conditionalFormatting sqref="F16">
    <cfRule type="cellIs" dxfId="46" priority="46" stopIfTrue="1" operator="equal">
      <formula>"E7"</formula>
    </cfRule>
    <cfRule type="cellIs" dxfId="45" priority="47" stopIfTrue="1" operator="equal">
      <formula>"E7A"</formula>
    </cfRule>
  </conditionalFormatting>
  <conditionalFormatting sqref="F20">
    <cfRule type="cellIs" dxfId="44" priority="44" stopIfTrue="1" operator="equal">
      <formula>"E7"</formula>
    </cfRule>
    <cfRule type="cellIs" dxfId="43" priority="45" stopIfTrue="1" operator="equal">
      <formula>"E7A"</formula>
    </cfRule>
  </conditionalFormatting>
  <conditionalFormatting sqref="B20">
    <cfRule type="expression" dxfId="42" priority="43">
      <formula>$B20="A"</formula>
    </cfRule>
  </conditionalFormatting>
  <conditionalFormatting sqref="F21">
    <cfRule type="cellIs" dxfId="41" priority="41" stopIfTrue="1" operator="equal">
      <formula>"E7"</formula>
    </cfRule>
    <cfRule type="cellIs" dxfId="40" priority="42" stopIfTrue="1" operator="equal">
      <formula>"E7A"</formula>
    </cfRule>
  </conditionalFormatting>
  <conditionalFormatting sqref="B21">
    <cfRule type="expression" dxfId="39" priority="40">
      <formula>$B21="A"</formula>
    </cfRule>
  </conditionalFormatting>
  <conditionalFormatting sqref="F22">
    <cfRule type="cellIs" dxfId="38" priority="38" stopIfTrue="1" operator="equal">
      <formula>"E7"</formula>
    </cfRule>
    <cfRule type="cellIs" dxfId="37" priority="39" stopIfTrue="1" operator="equal">
      <formula>"E7A"</formula>
    </cfRule>
  </conditionalFormatting>
  <conditionalFormatting sqref="B22">
    <cfRule type="expression" dxfId="36" priority="37">
      <formula>$B22="A"</formula>
    </cfRule>
  </conditionalFormatting>
  <conditionalFormatting sqref="F23">
    <cfRule type="cellIs" dxfId="35" priority="35" stopIfTrue="1" operator="equal">
      <formula>"E7"</formula>
    </cfRule>
    <cfRule type="cellIs" dxfId="34" priority="36" stopIfTrue="1" operator="equal">
      <formula>"E7A"</formula>
    </cfRule>
  </conditionalFormatting>
  <conditionalFormatting sqref="B23">
    <cfRule type="expression" dxfId="33" priority="34">
      <formula>$B23="A"</formula>
    </cfRule>
  </conditionalFormatting>
  <conditionalFormatting sqref="B24">
    <cfRule type="expression" dxfId="32" priority="33">
      <formula>$B24="A"</formula>
    </cfRule>
  </conditionalFormatting>
  <conditionalFormatting sqref="F24">
    <cfRule type="cellIs" dxfId="31" priority="31" stopIfTrue="1" operator="equal">
      <formula>"E7"</formula>
    </cfRule>
    <cfRule type="cellIs" dxfId="30" priority="32" stopIfTrue="1" operator="equal">
      <formula>"E7A"</formula>
    </cfRule>
  </conditionalFormatting>
  <conditionalFormatting sqref="B25">
    <cfRule type="expression" dxfId="29" priority="30">
      <formula>$B25="A"</formula>
    </cfRule>
  </conditionalFormatting>
  <conditionalFormatting sqref="F25">
    <cfRule type="cellIs" dxfId="28" priority="28" stopIfTrue="1" operator="equal">
      <formula>"E7"</formula>
    </cfRule>
    <cfRule type="cellIs" dxfId="27" priority="29" stopIfTrue="1" operator="equal">
      <formula>"E7A"</formula>
    </cfRule>
  </conditionalFormatting>
  <conditionalFormatting sqref="F28">
    <cfRule type="cellIs" dxfId="26" priority="26" stopIfTrue="1" operator="equal">
      <formula>"E7"</formula>
    </cfRule>
    <cfRule type="cellIs" dxfId="25" priority="27" stopIfTrue="1" operator="equal">
      <formula>"E7A"</formula>
    </cfRule>
  </conditionalFormatting>
  <conditionalFormatting sqref="B28">
    <cfRule type="expression" dxfId="24" priority="25">
      <formula>$B28="A"</formula>
    </cfRule>
  </conditionalFormatting>
  <conditionalFormatting sqref="F29">
    <cfRule type="cellIs" dxfId="23" priority="23" stopIfTrue="1" operator="equal">
      <formula>"E7"</formula>
    </cfRule>
    <cfRule type="cellIs" dxfId="22" priority="24" stopIfTrue="1" operator="equal">
      <formula>"E7A"</formula>
    </cfRule>
  </conditionalFormatting>
  <conditionalFormatting sqref="B29">
    <cfRule type="expression" dxfId="21" priority="22">
      <formula>$B29="A"</formula>
    </cfRule>
  </conditionalFormatting>
  <conditionalFormatting sqref="B33">
    <cfRule type="expression" dxfId="20" priority="21">
      <formula>$B33="A"</formula>
    </cfRule>
  </conditionalFormatting>
  <conditionalFormatting sqref="F33">
    <cfRule type="cellIs" dxfId="19" priority="19" stopIfTrue="1" operator="equal">
      <formula>"E7"</formula>
    </cfRule>
    <cfRule type="cellIs" dxfId="18" priority="20" stopIfTrue="1" operator="equal">
      <formula>"E7A"</formula>
    </cfRule>
  </conditionalFormatting>
  <conditionalFormatting sqref="B34">
    <cfRule type="expression" dxfId="17" priority="18">
      <formula>$B34="A"</formula>
    </cfRule>
  </conditionalFormatting>
  <conditionalFormatting sqref="F34">
    <cfRule type="cellIs" dxfId="16" priority="16" stopIfTrue="1" operator="equal">
      <formula>"E7"</formula>
    </cfRule>
    <cfRule type="cellIs" dxfId="15" priority="17" stopIfTrue="1" operator="equal">
      <formula>"E7A"</formula>
    </cfRule>
  </conditionalFormatting>
  <conditionalFormatting sqref="B121">
    <cfRule type="expression" dxfId="14" priority="15">
      <formula>$B121="A"</formula>
    </cfRule>
  </conditionalFormatting>
  <conditionalFormatting sqref="F121">
    <cfRule type="cellIs" dxfId="13" priority="13" stopIfTrue="1" operator="equal">
      <formula>"E7"</formula>
    </cfRule>
    <cfRule type="cellIs" dxfId="12" priority="14" stopIfTrue="1" operator="equal">
      <formula>"E7A"</formula>
    </cfRule>
  </conditionalFormatting>
  <conditionalFormatting sqref="F179">
    <cfRule type="cellIs" dxfId="11" priority="11" stopIfTrue="1" operator="equal">
      <formula>"E7"</formula>
    </cfRule>
    <cfRule type="cellIs" dxfId="10" priority="12" stopIfTrue="1" operator="equal">
      <formula>"E7A"</formula>
    </cfRule>
  </conditionalFormatting>
  <conditionalFormatting sqref="F180">
    <cfRule type="cellIs" dxfId="9" priority="9" stopIfTrue="1" operator="equal">
      <formula>"E7"</formula>
    </cfRule>
    <cfRule type="cellIs" dxfId="8" priority="10" stopIfTrue="1" operator="equal">
      <formula>"E7A"</formula>
    </cfRule>
  </conditionalFormatting>
  <conditionalFormatting sqref="B179:B180">
    <cfRule type="expression" dxfId="7" priority="8">
      <formula>$B179="A"</formula>
    </cfRule>
  </conditionalFormatting>
  <conditionalFormatting sqref="F183">
    <cfRule type="cellIs" dxfId="6" priority="4" stopIfTrue="1" operator="equal">
      <formula>"E7"</formula>
    </cfRule>
    <cfRule type="cellIs" dxfId="5" priority="5" stopIfTrue="1" operator="equal">
      <formula>"E7A"</formula>
    </cfRule>
  </conditionalFormatting>
  <conditionalFormatting sqref="F182">
    <cfRule type="cellIs" dxfId="4" priority="6" stopIfTrue="1" operator="equal">
      <formula>"E7"</formula>
    </cfRule>
    <cfRule type="cellIs" dxfId="3" priority="7" stopIfTrue="1" operator="equal">
      <formula>"E7A"</formula>
    </cfRule>
  </conditionalFormatting>
  <conditionalFormatting sqref="B182:B183">
    <cfRule type="expression" dxfId="2" priority="3">
      <formula>$B182="A"</formula>
    </cfRule>
  </conditionalFormatting>
  <conditionalFormatting sqref="F77">
    <cfRule type="cellIs" dxfId="1" priority="1" stopIfTrue="1" operator="equal">
      <formula>"E7"</formula>
    </cfRule>
    <cfRule type="cellIs" dxfId="0" priority="2" stopIfTrue="1" operator="equal">
      <formula>"E7A"</formula>
    </cfRule>
  </conditionalFormatting>
  <printOptions horizontalCentered="1" gridLines="1"/>
  <pageMargins left="0" right="0" top="0.70866141732283472" bottom="0.23622047244094491" header="0.39370078740157483" footer="0.39370078740157483"/>
  <pageSetup paperSize="8" scale="27" orientation="landscape" r:id="rId1"/>
  <headerFooter alignWithMargins="0">
    <oddHeader>&amp;L&amp;"新細明體,粗體"&amp;18訂單單號出貨時地點嘜頭，註明待通知，未於星期五以前通知生管，則視同刪單。&amp;R&amp;"Times New Roman,標準"&amp;D&amp;T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7"/>
  <sheetViews>
    <sheetView workbookViewId="0">
      <pane xSplit="1" ySplit="2" topLeftCell="B149" activePane="bottomRight" state="frozen"/>
      <selection pane="topRight" activeCell="B1" sqref="B1"/>
      <selection pane="bottomLeft" activeCell="A3" sqref="A3"/>
      <selection pane="bottomRight" activeCell="E169" sqref="E169"/>
    </sheetView>
  </sheetViews>
  <sheetFormatPr defaultColWidth="8.77734375" defaultRowHeight="16.2"/>
  <cols>
    <col min="1" max="1" width="13.77734375" bestFit="1" customWidth="1"/>
    <col min="4" max="4" width="8.77734375" style="186"/>
    <col min="5" max="5" width="10.77734375" bestFit="1" customWidth="1"/>
  </cols>
  <sheetData>
    <row r="1" spans="1:7">
      <c r="A1" s="152" t="s">
        <v>100</v>
      </c>
      <c r="B1" s="154" t="s">
        <v>71</v>
      </c>
      <c r="C1" s="154" t="s">
        <v>72</v>
      </c>
      <c r="D1" s="184" t="s">
        <v>69</v>
      </c>
      <c r="E1" s="154" t="s">
        <v>77</v>
      </c>
      <c r="F1" s="154" t="s">
        <v>73</v>
      </c>
      <c r="G1" s="152" t="s">
        <v>74</v>
      </c>
    </row>
    <row r="2" spans="1:7">
      <c r="A2" s="153" t="s">
        <v>206</v>
      </c>
      <c r="B2" s="153">
        <v>145</v>
      </c>
      <c r="C2" s="153">
        <v>115</v>
      </c>
      <c r="D2" s="185">
        <v>100</v>
      </c>
      <c r="E2" s="153">
        <v>0</v>
      </c>
      <c r="F2" s="153">
        <v>0</v>
      </c>
      <c r="G2" s="153">
        <f>SUM(B2:F2)</f>
        <v>360</v>
      </c>
    </row>
    <row r="3" spans="1:7">
      <c r="A3" s="153" t="s">
        <v>207</v>
      </c>
      <c r="B3" s="153">
        <v>4630</v>
      </c>
      <c r="C3" s="153">
        <v>4550</v>
      </c>
      <c r="D3" s="185">
        <v>7000</v>
      </c>
      <c r="E3" s="153">
        <v>0</v>
      </c>
      <c r="F3" s="153">
        <v>3500</v>
      </c>
      <c r="G3" s="153">
        <f t="shared" ref="G3:G146" si="0">SUM(B3:F3)</f>
        <v>19680</v>
      </c>
    </row>
    <row r="4" spans="1:7">
      <c r="A4" s="153" t="s">
        <v>208</v>
      </c>
      <c r="B4" s="153">
        <v>3200</v>
      </c>
      <c r="C4" s="153">
        <v>3000</v>
      </c>
      <c r="D4" s="185">
        <v>0</v>
      </c>
      <c r="E4" s="153">
        <v>0</v>
      </c>
      <c r="F4" s="153">
        <v>0</v>
      </c>
      <c r="G4" s="153">
        <f t="shared" si="0"/>
        <v>6200</v>
      </c>
    </row>
    <row r="5" spans="1:7">
      <c r="A5" s="153" t="s">
        <v>209</v>
      </c>
      <c r="B5" s="153">
        <v>4350</v>
      </c>
      <c r="C5" s="153">
        <v>4100</v>
      </c>
      <c r="D5" s="185">
        <v>7000</v>
      </c>
      <c r="E5" s="153">
        <v>0</v>
      </c>
      <c r="F5" s="153">
        <v>3500</v>
      </c>
      <c r="G5" s="153">
        <f t="shared" si="0"/>
        <v>18950</v>
      </c>
    </row>
    <row r="6" spans="1:7">
      <c r="A6" s="153" t="s">
        <v>210</v>
      </c>
      <c r="B6" s="153">
        <v>9080</v>
      </c>
      <c r="C6" s="153">
        <v>7620</v>
      </c>
      <c r="D6" s="185">
        <v>4000</v>
      </c>
      <c r="E6" s="153">
        <v>0</v>
      </c>
      <c r="F6" s="153">
        <v>4000</v>
      </c>
      <c r="G6" s="153">
        <f t="shared" si="0"/>
        <v>24700</v>
      </c>
    </row>
    <row r="7" spans="1:7">
      <c r="A7" s="153" t="s">
        <v>211</v>
      </c>
      <c r="B7" s="153">
        <v>50</v>
      </c>
      <c r="C7" s="153">
        <v>0</v>
      </c>
      <c r="D7" s="185">
        <v>0</v>
      </c>
      <c r="E7" s="153">
        <v>0</v>
      </c>
      <c r="F7" s="153">
        <v>0</v>
      </c>
      <c r="G7" s="153">
        <f t="shared" si="0"/>
        <v>50</v>
      </c>
    </row>
    <row r="8" spans="1:7">
      <c r="A8" s="153" t="s">
        <v>212</v>
      </c>
      <c r="B8" s="153">
        <v>8305</v>
      </c>
      <c r="C8" s="153">
        <v>3800</v>
      </c>
      <c r="D8" s="185">
        <v>5000</v>
      </c>
      <c r="E8" s="153">
        <v>0</v>
      </c>
      <c r="F8" s="153">
        <v>8000</v>
      </c>
      <c r="G8" s="153">
        <f t="shared" si="0"/>
        <v>25105</v>
      </c>
    </row>
    <row r="9" spans="1:7">
      <c r="A9" s="153" t="s">
        <v>213</v>
      </c>
      <c r="B9" s="153">
        <v>9270</v>
      </c>
      <c r="C9" s="153">
        <v>7250</v>
      </c>
      <c r="D9" s="185">
        <v>5000</v>
      </c>
      <c r="E9" s="153">
        <v>0</v>
      </c>
      <c r="F9" s="153">
        <v>8000</v>
      </c>
      <c r="G9" s="153">
        <f t="shared" si="0"/>
        <v>29520</v>
      </c>
    </row>
    <row r="10" spans="1:7">
      <c r="A10" s="153" t="s">
        <v>214</v>
      </c>
      <c r="B10" s="153">
        <v>7670</v>
      </c>
      <c r="C10" s="153">
        <v>2130</v>
      </c>
      <c r="D10" s="185">
        <v>5000</v>
      </c>
      <c r="E10" s="153">
        <v>0</v>
      </c>
      <c r="F10" s="153">
        <v>4000</v>
      </c>
      <c r="G10" s="153">
        <f t="shared" si="0"/>
        <v>18800</v>
      </c>
    </row>
    <row r="11" spans="1:7">
      <c r="A11" s="153" t="s">
        <v>215</v>
      </c>
      <c r="B11" s="153">
        <v>2150</v>
      </c>
      <c r="C11" s="153">
        <v>0</v>
      </c>
      <c r="D11" s="185">
        <v>0</v>
      </c>
      <c r="E11" s="153">
        <v>0</v>
      </c>
      <c r="F11" s="153">
        <v>0</v>
      </c>
      <c r="G11" s="153">
        <f t="shared" si="0"/>
        <v>2150</v>
      </c>
    </row>
    <row r="12" spans="1:7">
      <c r="A12" s="153" t="s">
        <v>216</v>
      </c>
      <c r="B12" s="153">
        <v>0</v>
      </c>
      <c r="C12" s="153">
        <v>100</v>
      </c>
      <c r="D12" s="185">
        <v>0</v>
      </c>
      <c r="E12" s="153">
        <v>50</v>
      </c>
      <c r="F12" s="153">
        <v>200</v>
      </c>
      <c r="G12" s="153">
        <f t="shared" si="0"/>
        <v>350</v>
      </c>
    </row>
    <row r="13" spans="1:7">
      <c r="A13" s="153" t="s">
        <v>217</v>
      </c>
      <c r="B13" s="153">
        <v>4070</v>
      </c>
      <c r="C13" s="153">
        <v>700</v>
      </c>
      <c r="D13" s="185">
        <v>0</v>
      </c>
      <c r="E13" s="153">
        <v>0</v>
      </c>
      <c r="F13" s="153">
        <v>1000</v>
      </c>
      <c r="G13" s="153">
        <f t="shared" si="0"/>
        <v>5770</v>
      </c>
    </row>
    <row r="14" spans="1:7">
      <c r="A14" s="153" t="s">
        <v>218</v>
      </c>
      <c r="B14" s="153">
        <v>2020</v>
      </c>
      <c r="C14" s="153">
        <v>1000</v>
      </c>
      <c r="D14" s="185">
        <v>0</v>
      </c>
      <c r="E14" s="153">
        <v>0</v>
      </c>
      <c r="F14" s="153">
        <v>300</v>
      </c>
      <c r="G14" s="153">
        <f t="shared" si="0"/>
        <v>3320</v>
      </c>
    </row>
    <row r="15" spans="1:7">
      <c r="A15" s="153" t="s">
        <v>219</v>
      </c>
      <c r="B15" s="153">
        <v>6310</v>
      </c>
      <c r="C15" s="153">
        <v>3520</v>
      </c>
      <c r="D15" s="185">
        <v>3000</v>
      </c>
      <c r="E15" s="153">
        <v>50</v>
      </c>
      <c r="F15" s="153">
        <v>5000</v>
      </c>
      <c r="G15" s="153">
        <f t="shared" si="0"/>
        <v>17880</v>
      </c>
    </row>
    <row r="16" spans="1:7">
      <c r="A16" s="153" t="s">
        <v>220</v>
      </c>
      <c r="B16" s="153">
        <v>3550</v>
      </c>
      <c r="C16" s="153">
        <v>1400</v>
      </c>
      <c r="D16" s="185">
        <v>0</v>
      </c>
      <c r="E16" s="153">
        <v>500</v>
      </c>
      <c r="F16" s="153">
        <v>600</v>
      </c>
      <c r="G16" s="153">
        <f t="shared" si="0"/>
        <v>6050</v>
      </c>
    </row>
    <row r="17" spans="1:7">
      <c r="A17" s="153" t="s">
        <v>221</v>
      </c>
      <c r="B17" s="153">
        <v>2000</v>
      </c>
      <c r="C17" s="153">
        <v>0</v>
      </c>
      <c r="D17" s="185">
        <v>0</v>
      </c>
      <c r="E17" s="153">
        <v>100</v>
      </c>
      <c r="F17" s="153">
        <v>0</v>
      </c>
      <c r="G17" s="153">
        <f t="shared" si="0"/>
        <v>2100</v>
      </c>
    </row>
    <row r="18" spans="1:7">
      <c r="A18" s="153" t="s">
        <v>222</v>
      </c>
      <c r="B18" s="153">
        <v>1050</v>
      </c>
      <c r="C18" s="153">
        <v>100</v>
      </c>
      <c r="D18" s="185">
        <v>0</v>
      </c>
      <c r="E18" s="153">
        <v>100</v>
      </c>
      <c r="F18" s="153">
        <v>0</v>
      </c>
      <c r="G18" s="153">
        <f t="shared" si="0"/>
        <v>1250</v>
      </c>
    </row>
    <row r="19" spans="1:7">
      <c r="A19" s="153" t="s">
        <v>223</v>
      </c>
      <c r="B19" s="153">
        <v>2500</v>
      </c>
      <c r="C19" s="153">
        <v>2352</v>
      </c>
      <c r="D19" s="185">
        <v>0</v>
      </c>
      <c r="E19" s="153">
        <v>0</v>
      </c>
      <c r="F19" s="153">
        <v>1002</v>
      </c>
      <c r="G19" s="153">
        <f t="shared" si="0"/>
        <v>5854</v>
      </c>
    </row>
    <row r="20" spans="1:7">
      <c r="A20" s="153" t="s">
        <v>224</v>
      </c>
      <c r="B20" s="153">
        <v>4585</v>
      </c>
      <c r="C20" s="153">
        <v>600</v>
      </c>
      <c r="D20" s="185">
        <v>4000</v>
      </c>
      <c r="E20" s="153">
        <v>0</v>
      </c>
      <c r="F20" s="153">
        <v>602</v>
      </c>
      <c r="G20" s="153">
        <f t="shared" si="0"/>
        <v>9787</v>
      </c>
    </row>
    <row r="21" spans="1:7">
      <c r="A21" s="153" t="s">
        <v>225</v>
      </c>
      <c r="B21" s="153">
        <v>3670</v>
      </c>
      <c r="C21" s="153">
        <v>1100</v>
      </c>
      <c r="D21" s="185">
        <v>0</v>
      </c>
      <c r="E21" s="153">
        <v>0</v>
      </c>
      <c r="F21" s="153">
        <v>0</v>
      </c>
      <c r="G21" s="153">
        <f t="shared" si="0"/>
        <v>4770</v>
      </c>
    </row>
    <row r="22" spans="1:7">
      <c r="A22" s="153" t="s">
        <v>226</v>
      </c>
      <c r="B22" s="153">
        <v>20950</v>
      </c>
      <c r="C22" s="153">
        <v>14800</v>
      </c>
      <c r="D22" s="185">
        <v>5000</v>
      </c>
      <c r="E22" s="153">
        <v>1600</v>
      </c>
      <c r="F22" s="153">
        <v>6000</v>
      </c>
      <c r="G22" s="153">
        <f t="shared" si="0"/>
        <v>48350</v>
      </c>
    </row>
    <row r="23" spans="1:7">
      <c r="A23" s="153" t="s">
        <v>227</v>
      </c>
      <c r="B23" s="153">
        <v>7550</v>
      </c>
      <c r="C23" s="153">
        <v>2800</v>
      </c>
      <c r="D23" s="185">
        <v>4000</v>
      </c>
      <c r="E23" s="153">
        <v>250</v>
      </c>
      <c r="F23" s="153">
        <v>2000</v>
      </c>
      <c r="G23" s="153">
        <f t="shared" si="0"/>
        <v>16600</v>
      </c>
    </row>
    <row r="24" spans="1:7">
      <c r="A24" s="153" t="s">
        <v>228</v>
      </c>
      <c r="B24" s="153">
        <v>4390</v>
      </c>
      <c r="C24" s="153">
        <v>2900</v>
      </c>
      <c r="D24" s="185">
        <v>0</v>
      </c>
      <c r="E24" s="153">
        <v>0</v>
      </c>
      <c r="F24" s="153">
        <v>500</v>
      </c>
      <c r="G24" s="153">
        <f t="shared" si="0"/>
        <v>7790</v>
      </c>
    </row>
    <row r="25" spans="1:7">
      <c r="A25" s="153" t="s">
        <v>229</v>
      </c>
      <c r="B25" s="153">
        <v>16775</v>
      </c>
      <c r="C25" s="153">
        <v>13500</v>
      </c>
      <c r="D25" s="185">
        <v>5000</v>
      </c>
      <c r="E25" s="153">
        <v>500</v>
      </c>
      <c r="F25" s="153">
        <v>6000</v>
      </c>
      <c r="G25" s="153">
        <f t="shared" si="0"/>
        <v>41775</v>
      </c>
    </row>
    <row r="26" spans="1:7">
      <c r="A26" s="153" t="s">
        <v>230</v>
      </c>
      <c r="B26" s="153">
        <v>4300</v>
      </c>
      <c r="C26" s="153">
        <v>3250</v>
      </c>
      <c r="D26" s="185">
        <v>0</v>
      </c>
      <c r="E26" s="153">
        <v>1300</v>
      </c>
      <c r="F26" s="153">
        <v>1000</v>
      </c>
      <c r="G26" s="153">
        <f t="shared" si="0"/>
        <v>9850</v>
      </c>
    </row>
    <row r="27" spans="1:7">
      <c r="A27" s="153" t="s">
        <v>231</v>
      </c>
      <c r="B27" s="153">
        <v>10770</v>
      </c>
      <c r="C27" s="153">
        <v>12850</v>
      </c>
      <c r="D27" s="185">
        <v>6000</v>
      </c>
      <c r="E27" s="153">
        <v>1950</v>
      </c>
      <c r="F27" s="153">
        <v>4000</v>
      </c>
      <c r="G27" s="153">
        <f t="shared" si="0"/>
        <v>35570</v>
      </c>
    </row>
    <row r="28" spans="1:7">
      <c r="A28" s="153" t="s">
        <v>232</v>
      </c>
      <c r="B28" s="153">
        <v>13650</v>
      </c>
      <c r="C28" s="153">
        <v>16300</v>
      </c>
      <c r="D28" s="185">
        <v>5000</v>
      </c>
      <c r="E28" s="153">
        <v>900</v>
      </c>
      <c r="F28" s="153">
        <v>4000</v>
      </c>
      <c r="G28" s="153">
        <f t="shared" si="0"/>
        <v>39850</v>
      </c>
    </row>
    <row r="29" spans="1:7">
      <c r="A29" s="153" t="s">
        <v>233</v>
      </c>
      <c r="B29" s="153">
        <v>4120</v>
      </c>
      <c r="C29" s="153">
        <v>1505</v>
      </c>
      <c r="D29" s="185">
        <v>0</v>
      </c>
      <c r="E29" s="153">
        <v>0</v>
      </c>
      <c r="F29" s="153">
        <v>105</v>
      </c>
      <c r="G29" s="153">
        <f t="shared" si="0"/>
        <v>5730</v>
      </c>
    </row>
    <row r="30" spans="1:7">
      <c r="A30" s="153" t="s">
        <v>234</v>
      </c>
      <c r="B30" s="153">
        <v>2550</v>
      </c>
      <c r="C30" s="153">
        <v>800</v>
      </c>
      <c r="D30" s="185">
        <v>0</v>
      </c>
      <c r="E30" s="153">
        <v>0</v>
      </c>
      <c r="F30" s="153">
        <v>0</v>
      </c>
      <c r="G30" s="153">
        <f t="shared" si="0"/>
        <v>3350</v>
      </c>
    </row>
    <row r="31" spans="1:7">
      <c r="A31" s="153" t="s">
        <v>235</v>
      </c>
      <c r="B31" s="153">
        <v>1100</v>
      </c>
      <c r="C31" s="153">
        <v>850</v>
      </c>
      <c r="D31" s="185">
        <v>0</v>
      </c>
      <c r="E31" s="153">
        <v>0</v>
      </c>
      <c r="F31" s="153">
        <v>0</v>
      </c>
      <c r="G31" s="153">
        <f t="shared" si="0"/>
        <v>1950</v>
      </c>
    </row>
    <row r="32" spans="1:7">
      <c r="A32" s="153" t="s">
        <v>236</v>
      </c>
      <c r="B32" s="153">
        <v>2300</v>
      </c>
      <c r="C32" s="153">
        <v>400</v>
      </c>
      <c r="D32" s="185">
        <v>0</v>
      </c>
      <c r="E32" s="153">
        <v>0</v>
      </c>
      <c r="F32" s="153">
        <v>0</v>
      </c>
      <c r="G32" s="153">
        <f t="shared" si="0"/>
        <v>2700</v>
      </c>
    </row>
    <row r="33" spans="1:7">
      <c r="A33" s="153" t="s">
        <v>237</v>
      </c>
      <c r="B33" s="153">
        <v>9720</v>
      </c>
      <c r="C33" s="153">
        <v>14350</v>
      </c>
      <c r="D33" s="185">
        <v>0</v>
      </c>
      <c r="E33" s="153">
        <v>1000</v>
      </c>
      <c r="F33" s="153">
        <v>8000</v>
      </c>
      <c r="G33" s="153">
        <f t="shared" si="0"/>
        <v>33070</v>
      </c>
    </row>
    <row r="34" spans="1:7">
      <c r="A34" s="153" t="s">
        <v>238</v>
      </c>
      <c r="B34" s="153">
        <v>200</v>
      </c>
      <c r="C34" s="153">
        <v>600</v>
      </c>
      <c r="D34" s="185">
        <v>0</v>
      </c>
      <c r="E34" s="153">
        <v>0</v>
      </c>
      <c r="F34" s="153">
        <v>800</v>
      </c>
      <c r="G34" s="153">
        <f t="shared" si="0"/>
        <v>1600</v>
      </c>
    </row>
    <row r="35" spans="1:7">
      <c r="A35" s="153" t="s">
        <v>239</v>
      </c>
      <c r="B35" s="153">
        <v>5801</v>
      </c>
      <c r="C35" s="153">
        <v>18150</v>
      </c>
      <c r="D35" s="185">
        <v>0</v>
      </c>
      <c r="E35" s="153">
        <v>0</v>
      </c>
      <c r="F35" s="153">
        <v>5200</v>
      </c>
      <c r="G35" s="153">
        <f t="shared" si="0"/>
        <v>29151</v>
      </c>
    </row>
    <row r="36" spans="1:7">
      <c r="A36" s="153" t="s">
        <v>240</v>
      </c>
      <c r="B36" s="153">
        <v>3750</v>
      </c>
      <c r="C36" s="153">
        <v>4120</v>
      </c>
      <c r="D36" s="185">
        <v>0</v>
      </c>
      <c r="E36" s="153">
        <v>0</v>
      </c>
      <c r="F36" s="153">
        <v>400</v>
      </c>
      <c r="G36" s="153">
        <f t="shared" si="0"/>
        <v>8270</v>
      </c>
    </row>
    <row r="37" spans="1:7">
      <c r="A37" s="153" t="s">
        <v>241</v>
      </c>
      <c r="B37" s="153">
        <v>8235</v>
      </c>
      <c r="C37" s="153">
        <v>7270</v>
      </c>
      <c r="D37" s="185">
        <v>0</v>
      </c>
      <c r="E37" s="153">
        <v>600</v>
      </c>
      <c r="F37" s="153">
        <v>1000</v>
      </c>
      <c r="G37" s="153">
        <f t="shared" si="0"/>
        <v>17105</v>
      </c>
    </row>
    <row r="38" spans="1:7">
      <c r="A38" s="153" t="s">
        <v>242</v>
      </c>
      <c r="B38" s="153">
        <v>3000</v>
      </c>
      <c r="C38" s="153">
        <v>1000</v>
      </c>
      <c r="D38" s="185">
        <v>0</v>
      </c>
      <c r="E38" s="153">
        <v>60</v>
      </c>
      <c r="F38" s="153">
        <v>0</v>
      </c>
      <c r="G38" s="153">
        <f t="shared" si="0"/>
        <v>4060</v>
      </c>
    </row>
    <row r="39" spans="1:7">
      <c r="A39" s="153" t="s">
        <v>243</v>
      </c>
      <c r="B39" s="153">
        <v>2500</v>
      </c>
      <c r="C39" s="153">
        <v>312</v>
      </c>
      <c r="D39" s="185">
        <v>0</v>
      </c>
      <c r="E39" s="153">
        <v>50</v>
      </c>
      <c r="F39" s="153">
        <v>1012</v>
      </c>
      <c r="G39" s="153">
        <f t="shared" si="0"/>
        <v>3874</v>
      </c>
    </row>
    <row r="40" spans="1:7">
      <c r="A40" s="153" t="s">
        <v>244</v>
      </c>
      <c r="B40" s="153">
        <v>28390</v>
      </c>
      <c r="C40" s="153">
        <v>34320</v>
      </c>
      <c r="D40" s="185">
        <v>5000</v>
      </c>
      <c r="E40" s="153">
        <v>3800</v>
      </c>
      <c r="F40" s="153">
        <v>20000</v>
      </c>
      <c r="G40" s="153">
        <f t="shared" si="0"/>
        <v>91510</v>
      </c>
    </row>
    <row r="41" spans="1:7">
      <c r="A41" s="153" t="s">
        <v>245</v>
      </c>
      <c r="B41" s="153">
        <v>0</v>
      </c>
      <c r="C41" s="153">
        <v>0</v>
      </c>
      <c r="D41" s="185">
        <v>0</v>
      </c>
      <c r="E41" s="153">
        <v>500</v>
      </c>
      <c r="F41" s="153">
        <v>0</v>
      </c>
      <c r="G41" s="153">
        <f t="shared" si="0"/>
        <v>500</v>
      </c>
    </row>
    <row r="42" spans="1:7">
      <c r="A42" s="153" t="s">
        <v>246</v>
      </c>
      <c r="B42" s="153">
        <v>0</v>
      </c>
      <c r="C42" s="153">
        <v>100</v>
      </c>
      <c r="D42" s="185">
        <v>0</v>
      </c>
      <c r="E42" s="153">
        <v>0</v>
      </c>
      <c r="F42" s="153">
        <v>100</v>
      </c>
      <c r="G42" s="153">
        <f t="shared" si="0"/>
        <v>200</v>
      </c>
    </row>
    <row r="43" spans="1:7">
      <c r="A43" s="153" t="s">
        <v>247</v>
      </c>
      <c r="B43" s="153">
        <v>2000</v>
      </c>
      <c r="C43" s="153">
        <v>132</v>
      </c>
      <c r="D43" s="185">
        <v>0</v>
      </c>
      <c r="E43" s="153">
        <v>0</v>
      </c>
      <c r="F43" s="153">
        <v>202</v>
      </c>
      <c r="G43" s="153">
        <f t="shared" si="0"/>
        <v>2334</v>
      </c>
    </row>
    <row r="44" spans="1:7">
      <c r="A44" s="153" t="s">
        <v>248</v>
      </c>
      <c r="B44" s="153">
        <v>2230</v>
      </c>
      <c r="C44" s="153">
        <v>500</v>
      </c>
      <c r="D44" s="185">
        <v>0</v>
      </c>
      <c r="E44" s="153">
        <v>0</v>
      </c>
      <c r="F44" s="153">
        <v>50</v>
      </c>
      <c r="G44" s="153">
        <f t="shared" si="0"/>
        <v>2780</v>
      </c>
    </row>
    <row r="45" spans="1:7">
      <c r="A45" s="153" t="s">
        <v>249</v>
      </c>
      <c r="B45" s="153">
        <v>60</v>
      </c>
      <c r="C45" s="153">
        <v>200</v>
      </c>
      <c r="D45" s="185">
        <v>0</v>
      </c>
      <c r="E45" s="153">
        <v>0</v>
      </c>
      <c r="F45" s="153">
        <v>1</v>
      </c>
      <c r="G45" s="153">
        <f t="shared" si="0"/>
        <v>261</v>
      </c>
    </row>
    <row r="46" spans="1:7">
      <c r="A46" s="153" t="s">
        <v>250</v>
      </c>
      <c r="B46" s="153">
        <v>4860</v>
      </c>
      <c r="C46" s="153">
        <v>13237</v>
      </c>
      <c r="D46" s="185">
        <v>0</v>
      </c>
      <c r="E46" s="153">
        <v>0</v>
      </c>
      <c r="F46" s="153">
        <v>1017</v>
      </c>
      <c r="G46" s="153">
        <f t="shared" si="0"/>
        <v>19114</v>
      </c>
    </row>
    <row r="47" spans="1:7">
      <c r="A47" s="153" t="s">
        <v>251</v>
      </c>
      <c r="B47" s="153">
        <v>500</v>
      </c>
      <c r="C47" s="153">
        <v>0</v>
      </c>
      <c r="D47" s="185">
        <v>0</v>
      </c>
      <c r="E47" s="153">
        <v>0</v>
      </c>
      <c r="F47" s="153">
        <v>200</v>
      </c>
      <c r="G47" s="153">
        <f t="shared" si="0"/>
        <v>700</v>
      </c>
    </row>
    <row r="48" spans="1:7">
      <c r="A48" s="153" t="s">
        <v>252</v>
      </c>
      <c r="B48" s="153">
        <v>200</v>
      </c>
      <c r="C48" s="153">
        <v>0</v>
      </c>
      <c r="D48" s="185">
        <v>0</v>
      </c>
      <c r="E48" s="153">
        <v>0</v>
      </c>
      <c r="F48" s="153">
        <v>0</v>
      </c>
      <c r="G48" s="153">
        <f t="shared" si="0"/>
        <v>200</v>
      </c>
    </row>
    <row r="49" spans="1:7">
      <c r="A49" s="153" t="s">
        <v>253</v>
      </c>
      <c r="B49" s="153">
        <v>100</v>
      </c>
      <c r="C49" s="153">
        <v>0</v>
      </c>
      <c r="D49" s="185">
        <v>0</v>
      </c>
      <c r="E49" s="153">
        <v>0</v>
      </c>
      <c r="F49" s="153">
        <v>40</v>
      </c>
      <c r="G49" s="153">
        <f t="shared" si="0"/>
        <v>140</v>
      </c>
    </row>
    <row r="50" spans="1:7">
      <c r="A50" s="153" t="s">
        <v>254</v>
      </c>
      <c r="B50" s="153">
        <v>17990</v>
      </c>
      <c r="C50" s="153">
        <v>21390</v>
      </c>
      <c r="D50" s="185">
        <v>2000</v>
      </c>
      <c r="E50" s="153">
        <v>0</v>
      </c>
      <c r="F50" s="153">
        <v>10000</v>
      </c>
      <c r="G50" s="153">
        <f t="shared" si="0"/>
        <v>51380</v>
      </c>
    </row>
    <row r="51" spans="1:7">
      <c r="A51" s="153" t="s">
        <v>255</v>
      </c>
      <c r="B51" s="153">
        <v>2230</v>
      </c>
      <c r="C51" s="153">
        <v>300</v>
      </c>
      <c r="D51" s="185">
        <v>0</v>
      </c>
      <c r="E51" s="153">
        <v>0</v>
      </c>
      <c r="F51" s="153">
        <v>0</v>
      </c>
      <c r="G51" s="153">
        <f t="shared" si="0"/>
        <v>2530</v>
      </c>
    </row>
    <row r="52" spans="1:7">
      <c r="A52" s="153" t="s">
        <v>256</v>
      </c>
      <c r="B52" s="153">
        <v>3380</v>
      </c>
      <c r="C52" s="153">
        <v>1000</v>
      </c>
      <c r="D52" s="185">
        <v>0</v>
      </c>
      <c r="E52" s="153">
        <v>0</v>
      </c>
      <c r="F52" s="153">
        <v>200</v>
      </c>
      <c r="G52" s="153">
        <f t="shared" si="0"/>
        <v>4580</v>
      </c>
    </row>
    <row r="53" spans="1:7">
      <c r="A53" s="153" t="s">
        <v>257</v>
      </c>
      <c r="B53" s="153">
        <v>0</v>
      </c>
      <c r="C53" s="153">
        <v>0</v>
      </c>
      <c r="D53" s="185">
        <v>0</v>
      </c>
      <c r="E53" s="153">
        <v>0</v>
      </c>
      <c r="F53" s="153">
        <v>101</v>
      </c>
      <c r="G53" s="153">
        <f t="shared" si="0"/>
        <v>101</v>
      </c>
    </row>
    <row r="54" spans="1:7">
      <c r="A54" s="153" t="s">
        <v>258</v>
      </c>
      <c r="B54" s="153">
        <v>0</v>
      </c>
      <c r="C54" s="153">
        <v>0</v>
      </c>
      <c r="D54" s="185">
        <v>0</v>
      </c>
      <c r="E54" s="153">
        <v>0</v>
      </c>
      <c r="F54" s="153">
        <v>1</v>
      </c>
      <c r="G54" s="153">
        <f t="shared" si="0"/>
        <v>1</v>
      </c>
    </row>
    <row r="55" spans="1:7">
      <c r="A55" s="153" t="s">
        <v>259</v>
      </c>
      <c r="B55" s="153">
        <v>9</v>
      </c>
      <c r="C55" s="153">
        <v>0</v>
      </c>
      <c r="D55" s="185">
        <v>0</v>
      </c>
      <c r="E55" s="153">
        <v>0</v>
      </c>
      <c r="F55" s="153">
        <v>0</v>
      </c>
      <c r="G55" s="153">
        <f t="shared" si="0"/>
        <v>9</v>
      </c>
    </row>
    <row r="56" spans="1:7">
      <c r="A56" s="153" t="s">
        <v>260</v>
      </c>
      <c r="B56" s="153">
        <v>4</v>
      </c>
      <c r="C56" s="153">
        <v>0</v>
      </c>
      <c r="D56" s="185">
        <v>0</v>
      </c>
      <c r="E56" s="153">
        <v>0</v>
      </c>
      <c r="F56" s="153">
        <v>0</v>
      </c>
      <c r="G56" s="153">
        <f t="shared" si="0"/>
        <v>4</v>
      </c>
    </row>
    <row r="57" spans="1:7">
      <c r="A57" s="153" t="s">
        <v>261</v>
      </c>
      <c r="B57" s="153">
        <v>2</v>
      </c>
      <c r="C57" s="153">
        <v>0</v>
      </c>
      <c r="D57" s="185">
        <v>0</v>
      </c>
      <c r="E57" s="153">
        <v>0</v>
      </c>
      <c r="F57" s="153">
        <v>0</v>
      </c>
      <c r="G57" s="153">
        <f t="shared" si="0"/>
        <v>2</v>
      </c>
    </row>
    <row r="58" spans="1:7">
      <c r="A58" s="153" t="s">
        <v>262</v>
      </c>
      <c r="B58" s="153">
        <v>100</v>
      </c>
      <c r="C58" s="153">
        <v>0</v>
      </c>
      <c r="D58" s="185">
        <v>0</v>
      </c>
      <c r="E58" s="153">
        <v>0</v>
      </c>
      <c r="F58" s="153">
        <v>100</v>
      </c>
      <c r="G58" s="153">
        <f t="shared" si="0"/>
        <v>200</v>
      </c>
    </row>
    <row r="59" spans="1:7">
      <c r="A59" s="153" t="s">
        <v>263</v>
      </c>
      <c r="B59" s="153">
        <v>13</v>
      </c>
      <c r="C59" s="153">
        <v>0</v>
      </c>
      <c r="D59" s="185">
        <v>0</v>
      </c>
      <c r="E59" s="153">
        <v>0</v>
      </c>
      <c r="F59" s="153">
        <v>0</v>
      </c>
      <c r="G59" s="153">
        <f t="shared" si="0"/>
        <v>13</v>
      </c>
    </row>
    <row r="60" spans="1:7">
      <c r="A60" s="153" t="s">
        <v>264</v>
      </c>
      <c r="B60" s="153">
        <v>21</v>
      </c>
      <c r="C60" s="153">
        <v>0</v>
      </c>
      <c r="D60" s="185">
        <v>0</v>
      </c>
      <c r="E60" s="153">
        <v>0</v>
      </c>
      <c r="F60" s="153">
        <v>0</v>
      </c>
      <c r="G60" s="153">
        <f t="shared" si="0"/>
        <v>21</v>
      </c>
    </row>
    <row r="61" spans="1:7">
      <c r="A61" s="153" t="s">
        <v>265</v>
      </c>
      <c r="B61" s="153">
        <v>3</v>
      </c>
      <c r="C61" s="153">
        <v>0</v>
      </c>
      <c r="D61" s="185">
        <v>0</v>
      </c>
      <c r="E61" s="153">
        <v>0</v>
      </c>
      <c r="F61" s="153">
        <v>0</v>
      </c>
      <c r="G61" s="153">
        <f t="shared" si="0"/>
        <v>3</v>
      </c>
    </row>
    <row r="62" spans="1:7">
      <c r="A62" s="153" t="s">
        <v>266</v>
      </c>
      <c r="B62" s="153">
        <v>4900</v>
      </c>
      <c r="C62" s="153">
        <v>9190</v>
      </c>
      <c r="D62" s="185">
        <v>3000</v>
      </c>
      <c r="E62" s="153">
        <v>0</v>
      </c>
      <c r="F62" s="153">
        <v>3500</v>
      </c>
      <c r="G62" s="153">
        <f t="shared" si="0"/>
        <v>20590</v>
      </c>
    </row>
    <row r="63" spans="1:7">
      <c r="A63" s="153" t="s">
        <v>267</v>
      </c>
      <c r="B63" s="153">
        <v>4000</v>
      </c>
      <c r="C63" s="153">
        <v>10470</v>
      </c>
      <c r="D63" s="185">
        <v>5000</v>
      </c>
      <c r="E63" s="153">
        <v>0</v>
      </c>
      <c r="F63" s="153">
        <v>3000</v>
      </c>
      <c r="G63" s="153">
        <f t="shared" si="0"/>
        <v>22470</v>
      </c>
    </row>
    <row r="64" spans="1:7">
      <c r="A64" s="153" t="s">
        <v>268</v>
      </c>
      <c r="B64" s="153">
        <v>5400</v>
      </c>
      <c r="C64" s="153">
        <v>12870</v>
      </c>
      <c r="D64" s="185">
        <v>5000</v>
      </c>
      <c r="E64" s="153">
        <v>0</v>
      </c>
      <c r="F64" s="153">
        <v>9000</v>
      </c>
      <c r="G64" s="153">
        <f t="shared" si="0"/>
        <v>32270</v>
      </c>
    </row>
    <row r="65" spans="1:7">
      <c r="A65" s="153" t="s">
        <v>269</v>
      </c>
      <c r="B65" s="153">
        <v>11020</v>
      </c>
      <c r="C65" s="153">
        <v>13400</v>
      </c>
      <c r="D65" s="185">
        <v>5000</v>
      </c>
      <c r="E65" s="153">
        <v>0</v>
      </c>
      <c r="F65" s="153">
        <v>6000</v>
      </c>
      <c r="G65" s="153">
        <f t="shared" si="0"/>
        <v>35420</v>
      </c>
    </row>
    <row r="66" spans="1:7">
      <c r="A66" s="153" t="s">
        <v>270</v>
      </c>
      <c r="B66" s="153">
        <v>6380</v>
      </c>
      <c r="C66" s="153">
        <v>11580</v>
      </c>
      <c r="D66" s="185">
        <v>5000</v>
      </c>
      <c r="E66" s="153">
        <v>0</v>
      </c>
      <c r="F66" s="153">
        <v>3000</v>
      </c>
      <c r="G66" s="153">
        <f t="shared" ref="G66:G132" si="1">SUM(B66:F66)</f>
        <v>25960</v>
      </c>
    </row>
    <row r="67" spans="1:7">
      <c r="A67" s="153" t="s">
        <v>271</v>
      </c>
      <c r="B67" s="153">
        <v>2000</v>
      </c>
      <c r="C67" s="153">
        <v>2900</v>
      </c>
      <c r="D67" s="185">
        <v>3000</v>
      </c>
      <c r="E67" s="153">
        <v>0</v>
      </c>
      <c r="F67" s="153">
        <v>3000</v>
      </c>
      <c r="G67" s="153">
        <f t="shared" si="1"/>
        <v>10900</v>
      </c>
    </row>
    <row r="68" spans="1:7">
      <c r="A68" s="153" t="s">
        <v>272</v>
      </c>
      <c r="B68" s="153">
        <v>4500</v>
      </c>
      <c r="C68" s="153">
        <v>8650</v>
      </c>
      <c r="D68" s="185">
        <v>3000</v>
      </c>
      <c r="E68" s="153">
        <v>600</v>
      </c>
      <c r="F68" s="153">
        <v>2500</v>
      </c>
      <c r="G68" s="153">
        <f t="shared" si="1"/>
        <v>19250</v>
      </c>
    </row>
    <row r="69" spans="1:7">
      <c r="A69" s="153" t="s">
        <v>273</v>
      </c>
      <c r="B69" s="153">
        <v>2995</v>
      </c>
      <c r="C69" s="153">
        <v>10380</v>
      </c>
      <c r="D69" s="185">
        <v>2000</v>
      </c>
      <c r="E69" s="153">
        <v>4300</v>
      </c>
      <c r="F69" s="153">
        <v>3500</v>
      </c>
      <c r="G69" s="153">
        <f t="shared" ref="G69:G117" si="2">SUM(B69:F69)</f>
        <v>23175</v>
      </c>
    </row>
    <row r="70" spans="1:7">
      <c r="A70" s="153" t="s">
        <v>274</v>
      </c>
      <c r="B70" s="153">
        <v>7500</v>
      </c>
      <c r="C70" s="153">
        <v>14300</v>
      </c>
      <c r="D70" s="185">
        <v>5000</v>
      </c>
      <c r="E70" s="153">
        <v>2800</v>
      </c>
      <c r="F70" s="153">
        <v>6000</v>
      </c>
      <c r="G70" s="153">
        <f t="shared" si="2"/>
        <v>35600</v>
      </c>
    </row>
    <row r="71" spans="1:7">
      <c r="A71" s="153" t="s">
        <v>275</v>
      </c>
      <c r="B71" s="153">
        <v>6496</v>
      </c>
      <c r="C71" s="153">
        <v>12980</v>
      </c>
      <c r="D71" s="185">
        <v>5000</v>
      </c>
      <c r="E71" s="153">
        <v>2620</v>
      </c>
      <c r="F71" s="153">
        <v>7000</v>
      </c>
      <c r="G71" s="153">
        <f t="shared" si="2"/>
        <v>34096</v>
      </c>
    </row>
    <row r="72" spans="1:7">
      <c r="A72" s="153" t="s">
        <v>276</v>
      </c>
      <c r="B72" s="153">
        <v>7300</v>
      </c>
      <c r="C72" s="153">
        <v>10790</v>
      </c>
      <c r="D72" s="185">
        <v>10000</v>
      </c>
      <c r="E72" s="153">
        <v>700</v>
      </c>
      <c r="F72" s="153">
        <v>4000</v>
      </c>
      <c r="G72" s="153">
        <f t="shared" si="2"/>
        <v>32790</v>
      </c>
    </row>
    <row r="73" spans="1:7">
      <c r="A73" s="153" t="s">
        <v>277</v>
      </c>
      <c r="B73" s="153">
        <v>2500</v>
      </c>
      <c r="C73" s="153">
        <v>2000</v>
      </c>
      <c r="D73" s="185">
        <v>0</v>
      </c>
      <c r="E73" s="153">
        <v>0</v>
      </c>
      <c r="F73" s="153">
        <v>1000</v>
      </c>
      <c r="G73" s="153">
        <f t="shared" si="2"/>
        <v>5500</v>
      </c>
    </row>
    <row r="74" spans="1:7">
      <c r="A74" s="153" t="s">
        <v>278</v>
      </c>
      <c r="B74" s="153">
        <v>4500</v>
      </c>
      <c r="C74" s="153">
        <v>9180</v>
      </c>
      <c r="D74" s="185">
        <v>5000</v>
      </c>
      <c r="E74" s="153">
        <v>1100</v>
      </c>
      <c r="F74" s="153">
        <v>3000</v>
      </c>
      <c r="G74" s="153">
        <f t="shared" si="2"/>
        <v>22780</v>
      </c>
    </row>
    <row r="75" spans="1:7">
      <c r="A75" s="153" t="s">
        <v>279</v>
      </c>
      <c r="B75" s="153">
        <v>4180</v>
      </c>
      <c r="C75" s="153">
        <v>9280</v>
      </c>
      <c r="D75" s="185">
        <v>2000</v>
      </c>
      <c r="E75" s="153">
        <v>500</v>
      </c>
      <c r="F75" s="153">
        <v>2500</v>
      </c>
      <c r="G75" s="153">
        <f t="shared" si="2"/>
        <v>18460</v>
      </c>
    </row>
    <row r="76" spans="1:7">
      <c r="A76" s="153" t="s">
        <v>280</v>
      </c>
      <c r="B76" s="153">
        <v>3100</v>
      </c>
      <c r="C76" s="153">
        <v>9410</v>
      </c>
      <c r="D76" s="185">
        <v>5000</v>
      </c>
      <c r="E76" s="153">
        <v>600</v>
      </c>
      <c r="F76" s="153">
        <v>2500</v>
      </c>
      <c r="G76" s="153">
        <f t="shared" si="2"/>
        <v>20610</v>
      </c>
    </row>
    <row r="77" spans="1:7">
      <c r="A77" s="153" t="s">
        <v>281</v>
      </c>
      <c r="B77" s="153">
        <v>5200</v>
      </c>
      <c r="C77" s="153">
        <v>12870</v>
      </c>
      <c r="D77" s="185">
        <v>5000</v>
      </c>
      <c r="E77" s="153">
        <v>1050</v>
      </c>
      <c r="F77" s="153">
        <v>6000</v>
      </c>
      <c r="G77" s="153">
        <f t="shared" si="2"/>
        <v>30120</v>
      </c>
    </row>
    <row r="78" spans="1:7">
      <c r="A78" s="153" t="s">
        <v>282</v>
      </c>
      <c r="B78" s="153">
        <v>8150</v>
      </c>
      <c r="C78" s="153">
        <v>13670</v>
      </c>
      <c r="D78" s="185">
        <v>5000</v>
      </c>
      <c r="E78" s="153">
        <v>1000</v>
      </c>
      <c r="F78" s="153">
        <v>7000</v>
      </c>
      <c r="G78" s="153">
        <f t="shared" si="2"/>
        <v>34820</v>
      </c>
    </row>
    <row r="79" spans="1:7">
      <c r="A79" s="153" t="s">
        <v>283</v>
      </c>
      <c r="B79" s="153">
        <v>6200</v>
      </c>
      <c r="C79" s="153">
        <v>11000</v>
      </c>
      <c r="D79" s="185">
        <v>5000</v>
      </c>
      <c r="E79" s="153">
        <v>500</v>
      </c>
      <c r="F79" s="153">
        <v>3000</v>
      </c>
      <c r="G79" s="153">
        <f t="shared" si="2"/>
        <v>25700</v>
      </c>
    </row>
    <row r="80" spans="1:7">
      <c r="A80" s="153" t="s">
        <v>284</v>
      </c>
      <c r="B80" s="153">
        <v>2000</v>
      </c>
      <c r="C80" s="153">
        <v>7775</v>
      </c>
      <c r="D80" s="185">
        <v>4000</v>
      </c>
      <c r="E80" s="153">
        <v>100</v>
      </c>
      <c r="F80" s="153">
        <v>2500</v>
      </c>
      <c r="G80" s="153">
        <f t="shared" si="2"/>
        <v>16375</v>
      </c>
    </row>
    <row r="81" spans="1:7">
      <c r="A81" s="153" t="s">
        <v>285</v>
      </c>
      <c r="B81" s="153">
        <v>632</v>
      </c>
      <c r="C81" s="153">
        <v>2515</v>
      </c>
      <c r="D81" s="185">
        <v>200</v>
      </c>
      <c r="E81" s="153">
        <v>0</v>
      </c>
      <c r="F81" s="153">
        <v>400</v>
      </c>
      <c r="G81" s="153">
        <f t="shared" si="2"/>
        <v>3747</v>
      </c>
    </row>
    <row r="82" spans="1:7">
      <c r="A82" s="153" t="s">
        <v>286</v>
      </c>
      <c r="B82" s="153">
        <v>640</v>
      </c>
      <c r="C82" s="153">
        <v>2318</v>
      </c>
      <c r="D82" s="185">
        <v>200</v>
      </c>
      <c r="E82" s="153">
        <v>0</v>
      </c>
      <c r="F82" s="153">
        <v>200</v>
      </c>
      <c r="G82" s="153">
        <f t="shared" si="2"/>
        <v>3358</v>
      </c>
    </row>
    <row r="83" spans="1:7">
      <c r="A83" s="153" t="s">
        <v>287</v>
      </c>
      <c r="B83" s="153">
        <v>950</v>
      </c>
      <c r="C83" s="153">
        <v>8110</v>
      </c>
      <c r="D83" s="185">
        <v>1000</v>
      </c>
      <c r="E83" s="153">
        <v>100</v>
      </c>
      <c r="F83" s="153">
        <v>1300</v>
      </c>
      <c r="G83" s="153">
        <f t="shared" si="2"/>
        <v>11460</v>
      </c>
    </row>
    <row r="84" spans="1:7">
      <c r="A84" s="153" t="s">
        <v>288</v>
      </c>
      <c r="B84" s="153">
        <v>1300</v>
      </c>
      <c r="C84" s="153">
        <v>5350</v>
      </c>
      <c r="D84" s="185">
        <v>2000</v>
      </c>
      <c r="E84" s="153">
        <v>0</v>
      </c>
      <c r="F84" s="153">
        <v>2500</v>
      </c>
      <c r="G84" s="153">
        <f t="shared" si="2"/>
        <v>11150</v>
      </c>
    </row>
    <row r="85" spans="1:7">
      <c r="A85" s="153" t="s">
        <v>289</v>
      </c>
      <c r="B85" s="153">
        <v>4500</v>
      </c>
      <c r="C85" s="153">
        <v>10360</v>
      </c>
      <c r="D85" s="185">
        <v>3000</v>
      </c>
      <c r="E85" s="153">
        <v>540</v>
      </c>
      <c r="F85" s="153">
        <v>4000</v>
      </c>
      <c r="G85" s="153">
        <f t="shared" si="2"/>
        <v>22400</v>
      </c>
    </row>
    <row r="86" spans="1:7">
      <c r="A86" s="153" t="s">
        <v>290</v>
      </c>
      <c r="B86" s="153">
        <v>5260</v>
      </c>
      <c r="C86" s="153">
        <v>11130</v>
      </c>
      <c r="D86" s="185">
        <v>5000</v>
      </c>
      <c r="E86" s="153">
        <v>900</v>
      </c>
      <c r="F86" s="153">
        <v>5000</v>
      </c>
      <c r="G86" s="153">
        <f t="shared" si="2"/>
        <v>27290</v>
      </c>
    </row>
    <row r="87" spans="1:7">
      <c r="A87" s="153" t="s">
        <v>291</v>
      </c>
      <c r="B87" s="153">
        <v>1200</v>
      </c>
      <c r="C87" s="153">
        <v>560</v>
      </c>
      <c r="D87" s="185">
        <v>0</v>
      </c>
      <c r="E87" s="153">
        <v>0</v>
      </c>
      <c r="F87" s="153">
        <v>200</v>
      </c>
      <c r="G87" s="153">
        <f t="shared" si="2"/>
        <v>1960</v>
      </c>
    </row>
    <row r="88" spans="1:7">
      <c r="A88" s="153" t="s">
        <v>292</v>
      </c>
      <c r="B88" s="153">
        <v>298</v>
      </c>
      <c r="C88" s="153">
        <v>1110</v>
      </c>
      <c r="D88" s="185">
        <v>0</v>
      </c>
      <c r="E88" s="153">
        <v>0</v>
      </c>
      <c r="F88" s="153">
        <v>0</v>
      </c>
      <c r="G88" s="153">
        <f t="shared" si="2"/>
        <v>1408</v>
      </c>
    </row>
    <row r="89" spans="1:7">
      <c r="A89" s="153" t="s">
        <v>293</v>
      </c>
      <c r="B89" s="153">
        <v>0</v>
      </c>
      <c r="C89" s="153">
        <v>50</v>
      </c>
      <c r="D89" s="185">
        <v>0</v>
      </c>
      <c r="E89" s="153">
        <v>0</v>
      </c>
      <c r="F89" s="153">
        <v>0</v>
      </c>
      <c r="G89" s="153">
        <f t="shared" si="2"/>
        <v>50</v>
      </c>
    </row>
    <row r="90" spans="1:7">
      <c r="A90" s="153" t="s">
        <v>294</v>
      </c>
      <c r="B90" s="153">
        <v>0</v>
      </c>
      <c r="C90" s="153">
        <v>0</v>
      </c>
      <c r="D90" s="185">
        <v>0</v>
      </c>
      <c r="E90" s="153">
        <v>0</v>
      </c>
      <c r="F90" s="153">
        <v>100</v>
      </c>
      <c r="G90" s="153">
        <f t="shared" si="2"/>
        <v>100</v>
      </c>
    </row>
    <row r="91" spans="1:7">
      <c r="A91" s="153" t="s">
        <v>295</v>
      </c>
      <c r="B91" s="153">
        <v>0</v>
      </c>
      <c r="C91" s="153">
        <v>5</v>
      </c>
      <c r="D91" s="185">
        <v>0</v>
      </c>
      <c r="E91" s="153">
        <v>0</v>
      </c>
      <c r="F91" s="153">
        <v>0</v>
      </c>
      <c r="G91" s="153">
        <f t="shared" si="2"/>
        <v>5</v>
      </c>
    </row>
    <row r="92" spans="1:7">
      <c r="A92" s="153" t="s">
        <v>296</v>
      </c>
      <c r="B92" s="153">
        <v>0</v>
      </c>
      <c r="C92" s="153">
        <v>100</v>
      </c>
      <c r="D92" s="185">
        <v>0</v>
      </c>
      <c r="E92" s="153">
        <v>0</v>
      </c>
      <c r="F92" s="153">
        <v>0</v>
      </c>
      <c r="G92" s="153">
        <f t="shared" si="2"/>
        <v>100</v>
      </c>
    </row>
    <row r="93" spans="1:7">
      <c r="A93" s="153" t="s">
        <v>297</v>
      </c>
      <c r="B93" s="153">
        <v>0</v>
      </c>
      <c r="C93" s="153">
        <v>10</v>
      </c>
      <c r="D93" s="185">
        <v>0</v>
      </c>
      <c r="E93" s="153">
        <v>0</v>
      </c>
      <c r="F93" s="153">
        <v>0</v>
      </c>
      <c r="G93" s="153">
        <f t="shared" si="2"/>
        <v>10</v>
      </c>
    </row>
    <row r="94" spans="1:7">
      <c r="A94" s="153" t="s">
        <v>298</v>
      </c>
      <c r="B94" s="153">
        <v>0</v>
      </c>
      <c r="C94" s="153">
        <v>2</v>
      </c>
      <c r="D94" s="185">
        <v>50</v>
      </c>
      <c r="E94" s="153">
        <v>0</v>
      </c>
      <c r="F94" s="153">
        <v>0</v>
      </c>
      <c r="G94" s="153">
        <f t="shared" si="2"/>
        <v>52</v>
      </c>
    </row>
    <row r="95" spans="1:7">
      <c r="A95" s="153" t="s">
        <v>299</v>
      </c>
      <c r="B95" s="153">
        <v>2230</v>
      </c>
      <c r="C95" s="153">
        <v>5470</v>
      </c>
      <c r="D95" s="185">
        <v>2000</v>
      </c>
      <c r="E95" s="153">
        <v>0</v>
      </c>
      <c r="F95" s="153">
        <v>4000</v>
      </c>
      <c r="G95" s="153">
        <f t="shared" si="2"/>
        <v>13700</v>
      </c>
    </row>
    <row r="96" spans="1:7">
      <c r="A96" s="153" t="s">
        <v>300</v>
      </c>
      <c r="B96" s="153">
        <v>2770</v>
      </c>
      <c r="C96" s="153">
        <v>9960</v>
      </c>
      <c r="D96" s="185">
        <v>4000</v>
      </c>
      <c r="E96" s="153">
        <v>50</v>
      </c>
      <c r="F96" s="153">
        <v>2000</v>
      </c>
      <c r="G96" s="153">
        <f t="shared" si="2"/>
        <v>18780</v>
      </c>
    </row>
    <row r="97" spans="1:7">
      <c r="A97" s="153" t="s">
        <v>301</v>
      </c>
      <c r="B97" s="153">
        <v>720</v>
      </c>
      <c r="C97" s="153">
        <v>3755</v>
      </c>
      <c r="D97" s="185">
        <v>1000</v>
      </c>
      <c r="E97" s="153">
        <v>50</v>
      </c>
      <c r="F97" s="153">
        <v>400</v>
      </c>
      <c r="G97" s="153">
        <f t="shared" si="2"/>
        <v>5925</v>
      </c>
    </row>
    <row r="98" spans="1:7">
      <c r="A98" s="153" t="s">
        <v>302</v>
      </c>
      <c r="B98" s="153">
        <v>355</v>
      </c>
      <c r="C98" s="153">
        <v>1528</v>
      </c>
      <c r="D98" s="185">
        <v>200</v>
      </c>
      <c r="E98" s="153">
        <v>0</v>
      </c>
      <c r="F98" s="153">
        <v>120</v>
      </c>
      <c r="G98" s="153">
        <f t="shared" si="2"/>
        <v>2203</v>
      </c>
    </row>
    <row r="99" spans="1:7">
      <c r="A99" s="153" t="s">
        <v>303</v>
      </c>
      <c r="B99" s="153">
        <v>255</v>
      </c>
      <c r="C99" s="153">
        <v>1426</v>
      </c>
      <c r="D99" s="185">
        <v>200</v>
      </c>
      <c r="E99" s="153">
        <v>0</v>
      </c>
      <c r="F99" s="153">
        <v>80</v>
      </c>
      <c r="G99" s="153">
        <f t="shared" si="2"/>
        <v>1961</v>
      </c>
    </row>
    <row r="100" spans="1:7">
      <c r="A100" s="153" t="s">
        <v>304</v>
      </c>
      <c r="B100" s="153">
        <v>460</v>
      </c>
      <c r="C100" s="153">
        <v>3683</v>
      </c>
      <c r="D100" s="185">
        <v>500</v>
      </c>
      <c r="E100" s="153">
        <v>50</v>
      </c>
      <c r="F100" s="153">
        <v>400</v>
      </c>
      <c r="G100" s="153">
        <f t="shared" si="2"/>
        <v>5093</v>
      </c>
    </row>
    <row r="101" spans="1:7">
      <c r="A101" s="153" t="s">
        <v>305</v>
      </c>
      <c r="B101" s="153">
        <v>580</v>
      </c>
      <c r="C101" s="153">
        <v>2290</v>
      </c>
      <c r="D101" s="185">
        <v>500</v>
      </c>
      <c r="E101" s="153">
        <v>0</v>
      </c>
      <c r="F101" s="153">
        <v>250</v>
      </c>
      <c r="G101" s="153">
        <f t="shared" si="2"/>
        <v>3620</v>
      </c>
    </row>
    <row r="102" spans="1:7">
      <c r="A102" s="153" t="s">
        <v>306</v>
      </c>
      <c r="B102" s="153">
        <v>1100</v>
      </c>
      <c r="C102" s="153">
        <v>4645</v>
      </c>
      <c r="D102" s="185">
        <v>500</v>
      </c>
      <c r="E102" s="153">
        <v>120</v>
      </c>
      <c r="F102" s="153">
        <v>2000</v>
      </c>
      <c r="G102" s="153">
        <f t="shared" si="2"/>
        <v>8365</v>
      </c>
    </row>
    <row r="103" spans="1:7">
      <c r="A103" s="153" t="s">
        <v>307</v>
      </c>
      <c r="B103" s="153">
        <v>1200</v>
      </c>
      <c r="C103" s="153">
        <v>4795</v>
      </c>
      <c r="D103" s="185">
        <v>500</v>
      </c>
      <c r="E103" s="153">
        <v>120</v>
      </c>
      <c r="F103" s="153">
        <v>1500</v>
      </c>
      <c r="G103" s="153">
        <f t="shared" si="2"/>
        <v>8115</v>
      </c>
    </row>
    <row r="104" spans="1:7">
      <c r="A104" s="153" t="s">
        <v>308</v>
      </c>
      <c r="B104" s="153">
        <v>100</v>
      </c>
      <c r="C104" s="153">
        <v>0</v>
      </c>
      <c r="D104" s="185">
        <v>0</v>
      </c>
      <c r="E104" s="153">
        <v>0</v>
      </c>
      <c r="F104" s="153">
        <v>0</v>
      </c>
      <c r="G104" s="153">
        <f t="shared" si="2"/>
        <v>100</v>
      </c>
    </row>
    <row r="105" spans="1:7">
      <c r="A105" s="153" t="s">
        <v>309</v>
      </c>
      <c r="B105" s="153">
        <v>0</v>
      </c>
      <c r="C105" s="153">
        <v>0</v>
      </c>
      <c r="D105" s="185">
        <v>0</v>
      </c>
      <c r="E105" s="153">
        <v>0</v>
      </c>
      <c r="F105" s="153">
        <v>20</v>
      </c>
      <c r="G105" s="153">
        <f t="shared" si="2"/>
        <v>20</v>
      </c>
    </row>
    <row r="106" spans="1:7">
      <c r="A106" s="153" t="s">
        <v>310</v>
      </c>
      <c r="B106" s="153">
        <v>0</v>
      </c>
      <c r="C106" s="153">
        <v>20</v>
      </c>
      <c r="D106" s="185">
        <v>0</v>
      </c>
      <c r="E106" s="153">
        <v>0</v>
      </c>
      <c r="F106" s="153">
        <v>0</v>
      </c>
      <c r="G106" s="153">
        <f t="shared" si="2"/>
        <v>20</v>
      </c>
    </row>
    <row r="107" spans="1:7">
      <c r="A107" s="153" t="s">
        <v>311</v>
      </c>
      <c r="B107" s="153">
        <v>0</v>
      </c>
      <c r="C107" s="153">
        <v>50</v>
      </c>
      <c r="D107" s="185">
        <v>0</v>
      </c>
      <c r="E107" s="153">
        <v>0</v>
      </c>
      <c r="F107" s="153">
        <v>0</v>
      </c>
      <c r="G107" s="153">
        <f t="shared" si="2"/>
        <v>50</v>
      </c>
    </row>
    <row r="108" spans="1:7">
      <c r="A108" s="153" t="s">
        <v>312</v>
      </c>
      <c r="B108" s="153">
        <v>0</v>
      </c>
      <c r="C108" s="153">
        <v>3</v>
      </c>
      <c r="D108" s="185">
        <v>30</v>
      </c>
      <c r="E108" s="153">
        <v>0</v>
      </c>
      <c r="F108" s="153">
        <v>0</v>
      </c>
      <c r="G108" s="153">
        <f t="shared" si="2"/>
        <v>33</v>
      </c>
    </row>
    <row r="109" spans="1:7">
      <c r="A109" s="153" t="s">
        <v>313</v>
      </c>
      <c r="B109" s="153">
        <v>1100</v>
      </c>
      <c r="C109" s="153">
        <v>2795</v>
      </c>
      <c r="D109" s="185">
        <v>1000</v>
      </c>
      <c r="E109" s="153">
        <v>0</v>
      </c>
      <c r="F109" s="153">
        <v>4000</v>
      </c>
      <c r="G109" s="153">
        <f t="shared" si="2"/>
        <v>8895</v>
      </c>
    </row>
    <row r="110" spans="1:7">
      <c r="A110" s="153" t="s">
        <v>314</v>
      </c>
      <c r="B110" s="153">
        <v>0</v>
      </c>
      <c r="C110" s="153">
        <v>800</v>
      </c>
      <c r="D110" s="185">
        <v>0</v>
      </c>
      <c r="E110" s="153">
        <v>0</v>
      </c>
      <c r="F110" s="153">
        <v>0</v>
      </c>
      <c r="G110" s="153">
        <f t="shared" si="2"/>
        <v>800</v>
      </c>
    </row>
    <row r="111" spans="1:7">
      <c r="A111" s="153" t="s">
        <v>315</v>
      </c>
      <c r="B111" s="153">
        <v>680</v>
      </c>
      <c r="C111" s="153">
        <v>2925</v>
      </c>
      <c r="D111" s="185">
        <v>500</v>
      </c>
      <c r="E111" s="153">
        <v>50</v>
      </c>
      <c r="F111" s="153">
        <v>600</v>
      </c>
      <c r="G111" s="153">
        <f t="shared" si="2"/>
        <v>4755</v>
      </c>
    </row>
    <row r="112" spans="1:7">
      <c r="A112" s="153" t="s">
        <v>316</v>
      </c>
      <c r="B112" s="153">
        <v>0</v>
      </c>
      <c r="C112" s="153">
        <v>1760</v>
      </c>
      <c r="D112" s="185">
        <v>2000</v>
      </c>
      <c r="E112" s="153">
        <v>0</v>
      </c>
      <c r="F112" s="153">
        <v>0</v>
      </c>
      <c r="G112" s="153">
        <f t="shared" si="2"/>
        <v>3760</v>
      </c>
    </row>
    <row r="113" spans="1:7">
      <c r="A113" s="153" t="s">
        <v>317</v>
      </c>
      <c r="B113" s="153">
        <v>0</v>
      </c>
      <c r="C113" s="153">
        <v>1660</v>
      </c>
      <c r="D113" s="185">
        <v>500</v>
      </c>
      <c r="E113" s="153">
        <v>0</v>
      </c>
      <c r="F113" s="153">
        <v>0</v>
      </c>
      <c r="G113" s="153">
        <f t="shared" si="2"/>
        <v>2160</v>
      </c>
    </row>
    <row r="114" spans="1:7">
      <c r="A114" s="153" t="s">
        <v>318</v>
      </c>
      <c r="B114" s="153">
        <v>2000</v>
      </c>
      <c r="C114" s="153">
        <v>5000</v>
      </c>
      <c r="D114" s="185">
        <v>5000</v>
      </c>
      <c r="E114" s="153">
        <v>0</v>
      </c>
      <c r="F114" s="153">
        <v>0</v>
      </c>
      <c r="G114" s="153">
        <f t="shared" si="2"/>
        <v>12000</v>
      </c>
    </row>
    <row r="115" spans="1:7">
      <c r="A115" s="153" t="s">
        <v>319</v>
      </c>
      <c r="B115" s="153">
        <v>1100</v>
      </c>
      <c r="C115" s="153">
        <v>200</v>
      </c>
      <c r="D115" s="185">
        <v>0</v>
      </c>
      <c r="E115" s="153">
        <v>0</v>
      </c>
      <c r="F115" s="153">
        <v>0</v>
      </c>
      <c r="G115" s="153">
        <f t="shared" si="2"/>
        <v>1300</v>
      </c>
    </row>
    <row r="116" spans="1:7">
      <c r="A116" s="153" t="s">
        <v>320</v>
      </c>
      <c r="B116" s="153">
        <v>5150</v>
      </c>
      <c r="C116" s="153">
        <v>19930</v>
      </c>
      <c r="D116" s="185">
        <v>0</v>
      </c>
      <c r="E116" s="153">
        <v>0</v>
      </c>
      <c r="F116" s="153">
        <v>9000</v>
      </c>
      <c r="G116" s="153">
        <f t="shared" si="2"/>
        <v>34080</v>
      </c>
    </row>
    <row r="117" spans="1:7">
      <c r="A117" s="153" t="s">
        <v>321</v>
      </c>
      <c r="B117" s="153">
        <v>3700</v>
      </c>
      <c r="C117" s="153">
        <v>500</v>
      </c>
      <c r="D117" s="185">
        <v>8000</v>
      </c>
      <c r="E117" s="153">
        <v>0</v>
      </c>
      <c r="F117" s="153">
        <v>0</v>
      </c>
      <c r="G117" s="153">
        <f t="shared" si="2"/>
        <v>12200</v>
      </c>
    </row>
    <row r="118" spans="1:7">
      <c r="A118" s="153" t="s">
        <v>322</v>
      </c>
      <c r="B118" s="153">
        <v>3320</v>
      </c>
      <c r="C118" s="153">
        <v>5750</v>
      </c>
      <c r="D118" s="185">
        <v>0</v>
      </c>
      <c r="E118" s="153">
        <v>0</v>
      </c>
      <c r="F118" s="153">
        <v>4000</v>
      </c>
      <c r="G118" s="153">
        <f t="shared" si="1"/>
        <v>13070</v>
      </c>
    </row>
    <row r="119" spans="1:7">
      <c r="A119" s="153" t="s">
        <v>323</v>
      </c>
      <c r="B119" s="153">
        <v>1300</v>
      </c>
      <c r="C119" s="153">
        <v>1560</v>
      </c>
      <c r="D119" s="185">
        <v>4000</v>
      </c>
      <c r="E119" s="153">
        <v>0</v>
      </c>
      <c r="F119" s="153">
        <v>600</v>
      </c>
      <c r="G119" s="153">
        <f t="shared" ref="G119:G127" si="3">SUM(B119:F119)</f>
        <v>7460</v>
      </c>
    </row>
    <row r="120" spans="1:7">
      <c r="A120" s="153" t="s">
        <v>324</v>
      </c>
      <c r="B120" s="153">
        <v>1090</v>
      </c>
      <c r="C120" s="153">
        <v>2000</v>
      </c>
      <c r="D120" s="185">
        <v>0</v>
      </c>
      <c r="E120" s="153">
        <v>0</v>
      </c>
      <c r="F120" s="153">
        <v>300</v>
      </c>
      <c r="G120" s="153">
        <f t="shared" si="3"/>
        <v>3390</v>
      </c>
    </row>
    <row r="121" spans="1:7">
      <c r="A121" s="153" t="s">
        <v>325</v>
      </c>
      <c r="B121" s="153">
        <v>1550</v>
      </c>
      <c r="C121" s="153">
        <v>500</v>
      </c>
      <c r="D121" s="185">
        <v>0</v>
      </c>
      <c r="E121" s="153">
        <v>0</v>
      </c>
      <c r="F121" s="153">
        <v>100</v>
      </c>
      <c r="G121" s="153">
        <f t="shared" si="3"/>
        <v>2150</v>
      </c>
    </row>
    <row r="122" spans="1:7">
      <c r="A122" s="153" t="s">
        <v>326</v>
      </c>
      <c r="B122" s="153">
        <v>1550</v>
      </c>
      <c r="C122" s="153">
        <v>104</v>
      </c>
      <c r="D122" s="185">
        <v>0</v>
      </c>
      <c r="E122" s="153">
        <v>0</v>
      </c>
      <c r="F122" s="153">
        <v>4</v>
      </c>
      <c r="G122" s="153">
        <f t="shared" si="3"/>
        <v>1658</v>
      </c>
    </row>
    <row r="123" spans="1:7">
      <c r="A123" s="153" t="s">
        <v>327</v>
      </c>
      <c r="B123" s="153">
        <v>70</v>
      </c>
      <c r="C123" s="153">
        <v>400</v>
      </c>
      <c r="D123" s="185">
        <v>0</v>
      </c>
      <c r="E123" s="153">
        <v>0</v>
      </c>
      <c r="F123" s="153">
        <v>0</v>
      </c>
      <c r="G123" s="153">
        <f t="shared" si="3"/>
        <v>470</v>
      </c>
    </row>
    <row r="124" spans="1:7">
      <c r="A124" s="153" t="s">
        <v>328</v>
      </c>
      <c r="B124" s="153">
        <v>520</v>
      </c>
      <c r="C124" s="153">
        <v>100</v>
      </c>
      <c r="D124" s="185">
        <v>0</v>
      </c>
      <c r="E124" s="153">
        <v>0</v>
      </c>
      <c r="F124" s="153">
        <v>201</v>
      </c>
      <c r="G124" s="153">
        <f t="shared" si="3"/>
        <v>821</v>
      </c>
    </row>
    <row r="125" spans="1:7">
      <c r="A125" s="153" t="s">
        <v>329</v>
      </c>
      <c r="B125" s="153">
        <v>4630</v>
      </c>
      <c r="C125" s="153">
        <v>2240</v>
      </c>
      <c r="D125" s="185">
        <v>0</v>
      </c>
      <c r="E125" s="153">
        <v>300</v>
      </c>
      <c r="F125" s="153">
        <v>2501</v>
      </c>
      <c r="G125" s="153">
        <f t="shared" si="3"/>
        <v>9671</v>
      </c>
    </row>
    <row r="126" spans="1:7">
      <c r="A126" s="153" t="s">
        <v>330</v>
      </c>
      <c r="B126" s="153">
        <v>2840</v>
      </c>
      <c r="C126" s="153">
        <v>1290</v>
      </c>
      <c r="D126" s="185">
        <v>0</v>
      </c>
      <c r="E126" s="153">
        <v>0</v>
      </c>
      <c r="F126" s="153">
        <v>200</v>
      </c>
      <c r="G126" s="153">
        <f t="shared" si="3"/>
        <v>4330</v>
      </c>
    </row>
    <row r="127" spans="1:7">
      <c r="A127" s="153" t="s">
        <v>331</v>
      </c>
      <c r="B127" s="153">
        <v>3724</v>
      </c>
      <c r="C127" s="153">
        <v>750</v>
      </c>
      <c r="D127" s="185">
        <v>0</v>
      </c>
      <c r="E127" s="153">
        <v>700</v>
      </c>
      <c r="F127" s="153">
        <v>1000</v>
      </c>
      <c r="G127" s="153">
        <f t="shared" si="3"/>
        <v>6174</v>
      </c>
    </row>
    <row r="128" spans="1:7">
      <c r="A128" s="153" t="s">
        <v>332</v>
      </c>
      <c r="B128" s="153">
        <v>1000</v>
      </c>
      <c r="C128" s="153">
        <v>0</v>
      </c>
      <c r="D128" s="185">
        <v>0</v>
      </c>
      <c r="E128" s="153">
        <v>0</v>
      </c>
      <c r="F128" s="153">
        <v>101</v>
      </c>
      <c r="G128" s="153">
        <f t="shared" si="1"/>
        <v>1101</v>
      </c>
    </row>
    <row r="129" spans="1:7">
      <c r="A129" s="153" t="s">
        <v>333</v>
      </c>
      <c r="B129" s="153">
        <v>4900</v>
      </c>
      <c r="C129" s="153">
        <v>350</v>
      </c>
      <c r="D129" s="185">
        <v>0</v>
      </c>
      <c r="E129" s="153">
        <v>500</v>
      </c>
      <c r="F129" s="153">
        <v>2000</v>
      </c>
      <c r="G129" s="153">
        <f t="shared" si="1"/>
        <v>7750</v>
      </c>
    </row>
    <row r="130" spans="1:7">
      <c r="A130" s="153" t="s">
        <v>334</v>
      </c>
      <c r="B130" s="153">
        <v>3100</v>
      </c>
      <c r="C130" s="153">
        <v>500</v>
      </c>
      <c r="D130" s="185">
        <v>0</v>
      </c>
      <c r="E130" s="153">
        <v>0</v>
      </c>
      <c r="F130" s="153">
        <v>0</v>
      </c>
      <c r="G130" s="153">
        <f t="shared" si="1"/>
        <v>3600</v>
      </c>
    </row>
    <row r="131" spans="1:7">
      <c r="A131" s="153" t="s">
        <v>335</v>
      </c>
      <c r="B131" s="153">
        <v>3810</v>
      </c>
      <c r="C131" s="153">
        <v>600</v>
      </c>
      <c r="D131" s="185">
        <v>0</v>
      </c>
      <c r="E131" s="153">
        <v>0</v>
      </c>
      <c r="F131" s="153">
        <v>0</v>
      </c>
      <c r="G131" s="153">
        <f t="shared" si="1"/>
        <v>4410</v>
      </c>
    </row>
    <row r="132" spans="1:7">
      <c r="A132" s="153" t="s">
        <v>336</v>
      </c>
      <c r="B132" s="153">
        <v>3970</v>
      </c>
      <c r="C132" s="153">
        <v>3570</v>
      </c>
      <c r="D132" s="185">
        <v>0</v>
      </c>
      <c r="E132" s="153">
        <v>700</v>
      </c>
      <c r="F132" s="153">
        <v>1000</v>
      </c>
      <c r="G132" s="153">
        <f t="shared" si="1"/>
        <v>9240</v>
      </c>
    </row>
    <row r="133" spans="1:7">
      <c r="A133" s="153" t="s">
        <v>337</v>
      </c>
      <c r="B133" s="153">
        <v>2210</v>
      </c>
      <c r="C133" s="153">
        <v>1040</v>
      </c>
      <c r="D133" s="185">
        <v>0</v>
      </c>
      <c r="E133" s="153">
        <v>0</v>
      </c>
      <c r="F133" s="153">
        <v>100</v>
      </c>
      <c r="G133" s="153">
        <f t="shared" si="0"/>
        <v>3350</v>
      </c>
    </row>
    <row r="134" spans="1:7">
      <c r="A134" s="153" t="s">
        <v>338</v>
      </c>
      <c r="B134" s="153">
        <v>8680</v>
      </c>
      <c r="C134" s="153">
        <v>7000</v>
      </c>
      <c r="D134" s="185">
        <v>0</v>
      </c>
      <c r="E134" s="153">
        <v>1500</v>
      </c>
      <c r="F134" s="153">
        <v>1500</v>
      </c>
      <c r="G134" s="153">
        <f t="shared" si="0"/>
        <v>18680</v>
      </c>
    </row>
    <row r="135" spans="1:7">
      <c r="A135" s="153" t="s">
        <v>339</v>
      </c>
      <c r="B135" s="153">
        <v>3000</v>
      </c>
      <c r="C135" s="153">
        <v>490</v>
      </c>
      <c r="D135" s="185">
        <v>2000</v>
      </c>
      <c r="E135" s="153">
        <v>0</v>
      </c>
      <c r="F135" s="153">
        <v>3000</v>
      </c>
      <c r="G135" s="153">
        <f t="shared" si="0"/>
        <v>8490</v>
      </c>
    </row>
    <row r="136" spans="1:7">
      <c r="A136" s="153" t="s">
        <v>340</v>
      </c>
      <c r="B136" s="153">
        <v>4000</v>
      </c>
      <c r="C136" s="153">
        <v>790</v>
      </c>
      <c r="D136" s="185">
        <v>3000</v>
      </c>
      <c r="E136" s="153">
        <v>0</v>
      </c>
      <c r="F136" s="153">
        <v>3000</v>
      </c>
      <c r="G136" s="153">
        <f t="shared" si="0"/>
        <v>10790</v>
      </c>
    </row>
    <row r="137" spans="1:7">
      <c r="A137" s="153" t="s">
        <v>341</v>
      </c>
      <c r="B137" s="153">
        <v>1980</v>
      </c>
      <c r="C137" s="153">
        <v>3370</v>
      </c>
      <c r="D137" s="185">
        <v>2000</v>
      </c>
      <c r="E137" s="153">
        <v>0</v>
      </c>
      <c r="F137" s="153">
        <v>1500</v>
      </c>
      <c r="G137" s="153">
        <f t="shared" si="0"/>
        <v>8850</v>
      </c>
    </row>
    <row r="138" spans="1:7">
      <c r="A138" s="153" t="s">
        <v>342</v>
      </c>
      <c r="B138" s="153">
        <v>1500</v>
      </c>
      <c r="C138" s="153">
        <v>3100</v>
      </c>
      <c r="D138" s="185">
        <v>1000</v>
      </c>
      <c r="E138" s="153">
        <v>0</v>
      </c>
      <c r="F138" s="153">
        <v>500</v>
      </c>
      <c r="G138" s="153">
        <f t="shared" si="0"/>
        <v>6100</v>
      </c>
    </row>
    <row r="139" spans="1:7">
      <c r="A139" s="153" t="s">
        <v>343</v>
      </c>
      <c r="B139" s="153">
        <v>3780</v>
      </c>
      <c r="C139" s="153">
        <v>5270</v>
      </c>
      <c r="D139" s="185">
        <v>4000</v>
      </c>
      <c r="E139" s="153">
        <v>0</v>
      </c>
      <c r="F139" s="153">
        <v>3000</v>
      </c>
      <c r="G139" s="153">
        <f t="shared" ref="G139:G143" si="4">SUM(B139:F139)</f>
        <v>16050</v>
      </c>
    </row>
    <row r="140" spans="1:7">
      <c r="A140" s="153" t="s">
        <v>344</v>
      </c>
      <c r="B140" s="153">
        <v>4860</v>
      </c>
      <c r="C140" s="153">
        <v>7400</v>
      </c>
      <c r="D140" s="185">
        <v>4000</v>
      </c>
      <c r="E140" s="153">
        <v>0</v>
      </c>
      <c r="F140" s="153">
        <v>3000</v>
      </c>
      <c r="G140" s="153">
        <f t="shared" si="4"/>
        <v>19260</v>
      </c>
    </row>
    <row r="141" spans="1:7">
      <c r="A141" s="153" t="s">
        <v>345</v>
      </c>
      <c r="B141" s="153">
        <v>1210</v>
      </c>
      <c r="C141" s="153">
        <v>4460</v>
      </c>
      <c r="D141" s="185">
        <v>1000</v>
      </c>
      <c r="E141" s="153">
        <v>0</v>
      </c>
      <c r="F141" s="153">
        <v>500</v>
      </c>
      <c r="G141" s="153">
        <f t="shared" si="4"/>
        <v>7170</v>
      </c>
    </row>
    <row r="142" spans="1:7">
      <c r="A142" s="153" t="s">
        <v>346</v>
      </c>
      <c r="B142" s="153">
        <v>610</v>
      </c>
      <c r="C142" s="153">
        <v>100</v>
      </c>
      <c r="D142" s="185">
        <v>0</v>
      </c>
      <c r="E142" s="153">
        <v>0</v>
      </c>
      <c r="F142" s="153">
        <v>0</v>
      </c>
      <c r="G142" s="153">
        <f t="shared" si="4"/>
        <v>710</v>
      </c>
    </row>
    <row r="143" spans="1:7">
      <c r="A143" s="153" t="s">
        <v>347</v>
      </c>
      <c r="B143" s="153">
        <v>1830</v>
      </c>
      <c r="C143" s="153">
        <v>4930</v>
      </c>
      <c r="D143" s="185">
        <v>1000</v>
      </c>
      <c r="E143" s="153">
        <v>500</v>
      </c>
      <c r="F143" s="153">
        <v>750</v>
      </c>
      <c r="G143" s="153">
        <f t="shared" si="4"/>
        <v>9010</v>
      </c>
    </row>
    <row r="144" spans="1:7">
      <c r="A144" s="153" t="s">
        <v>348</v>
      </c>
      <c r="B144" s="153">
        <v>2100</v>
      </c>
      <c r="C144" s="153">
        <v>4890</v>
      </c>
      <c r="D144" s="185">
        <v>1000</v>
      </c>
      <c r="E144" s="153">
        <v>300</v>
      </c>
      <c r="F144" s="153">
        <v>700</v>
      </c>
      <c r="G144" s="153">
        <f t="shared" si="0"/>
        <v>8990</v>
      </c>
    </row>
    <row r="145" spans="1:7">
      <c r="A145" s="153" t="s">
        <v>349</v>
      </c>
      <c r="B145" s="153">
        <v>1040</v>
      </c>
      <c r="C145" s="153">
        <v>4390</v>
      </c>
      <c r="D145" s="185">
        <v>1000</v>
      </c>
      <c r="E145" s="153">
        <v>1</v>
      </c>
      <c r="F145" s="153">
        <v>400</v>
      </c>
      <c r="G145" s="153">
        <f t="shared" si="0"/>
        <v>6831</v>
      </c>
    </row>
    <row r="146" spans="1:7">
      <c r="A146" s="153" t="s">
        <v>350</v>
      </c>
      <c r="B146" s="153">
        <v>610</v>
      </c>
      <c r="C146" s="153">
        <v>220</v>
      </c>
      <c r="D146" s="185">
        <v>0</v>
      </c>
      <c r="E146" s="153">
        <v>0</v>
      </c>
      <c r="F146" s="153">
        <v>100</v>
      </c>
      <c r="G146" s="153">
        <f t="shared" si="0"/>
        <v>930</v>
      </c>
    </row>
    <row r="147" spans="1:7">
      <c r="A147" s="153" t="s">
        <v>351</v>
      </c>
      <c r="B147" s="153">
        <v>3225</v>
      </c>
      <c r="C147" s="153">
        <v>5270</v>
      </c>
      <c r="D147" s="185">
        <v>2000</v>
      </c>
      <c r="E147" s="153">
        <v>400</v>
      </c>
      <c r="F147" s="153">
        <v>1000</v>
      </c>
      <c r="G147" s="153">
        <f t="shared" ref="G147:G156" si="5">SUM(B147:F147)</f>
        <v>11895</v>
      </c>
    </row>
    <row r="148" spans="1:7">
      <c r="A148" s="153" t="s">
        <v>352</v>
      </c>
      <c r="B148" s="153">
        <v>495</v>
      </c>
      <c r="C148" s="153">
        <v>2355</v>
      </c>
      <c r="D148" s="185">
        <v>1000</v>
      </c>
      <c r="E148" s="153">
        <v>0</v>
      </c>
      <c r="F148" s="153">
        <v>400</v>
      </c>
      <c r="G148" s="153">
        <f t="shared" si="5"/>
        <v>4250</v>
      </c>
    </row>
    <row r="149" spans="1:7">
      <c r="A149" s="153" t="s">
        <v>353</v>
      </c>
      <c r="B149" s="153">
        <v>215</v>
      </c>
      <c r="C149" s="153">
        <v>200</v>
      </c>
      <c r="D149" s="185">
        <v>200</v>
      </c>
      <c r="E149" s="153">
        <v>0</v>
      </c>
      <c r="F149" s="153">
        <v>50</v>
      </c>
      <c r="G149" s="153">
        <f t="shared" si="5"/>
        <v>665</v>
      </c>
    </row>
    <row r="150" spans="1:7">
      <c r="A150" s="153" t="s">
        <v>354</v>
      </c>
      <c r="B150" s="153">
        <v>310</v>
      </c>
      <c r="C150" s="153">
        <v>280</v>
      </c>
      <c r="D150" s="185">
        <v>0</v>
      </c>
      <c r="E150" s="153">
        <v>0</v>
      </c>
      <c r="F150" s="153">
        <v>0</v>
      </c>
      <c r="G150" s="153">
        <f t="shared" ref="G150" si="6">SUM(B150:F150)</f>
        <v>590</v>
      </c>
    </row>
    <row r="151" spans="1:7">
      <c r="A151" s="153" t="s">
        <v>355</v>
      </c>
      <c r="B151" s="153">
        <v>750</v>
      </c>
      <c r="C151" s="153">
        <v>4150</v>
      </c>
      <c r="D151" s="185">
        <v>1000</v>
      </c>
      <c r="E151" s="153">
        <v>100</v>
      </c>
      <c r="F151" s="153">
        <v>800</v>
      </c>
      <c r="G151" s="153">
        <f t="shared" si="5"/>
        <v>6800</v>
      </c>
    </row>
    <row r="152" spans="1:7">
      <c r="A152" s="153" t="s">
        <v>356</v>
      </c>
      <c r="B152" s="153">
        <v>500</v>
      </c>
      <c r="C152" s="153">
        <v>0</v>
      </c>
      <c r="D152" s="185">
        <v>0</v>
      </c>
      <c r="E152" s="153">
        <v>0</v>
      </c>
      <c r="F152" s="153">
        <v>0</v>
      </c>
      <c r="G152" s="153">
        <f t="shared" si="5"/>
        <v>500</v>
      </c>
    </row>
    <row r="153" spans="1:7">
      <c r="A153" s="153" t="s">
        <v>357</v>
      </c>
      <c r="B153" s="153">
        <v>6400</v>
      </c>
      <c r="C153" s="153">
        <v>9200</v>
      </c>
      <c r="D153" s="185">
        <v>0</v>
      </c>
      <c r="E153" s="153">
        <v>0</v>
      </c>
      <c r="F153" s="153">
        <v>3000</v>
      </c>
      <c r="G153" s="153">
        <f t="shared" si="5"/>
        <v>18600</v>
      </c>
    </row>
    <row r="154" spans="1:7">
      <c r="A154" s="153" t="s">
        <v>358</v>
      </c>
      <c r="B154" s="153">
        <v>9050</v>
      </c>
      <c r="C154" s="153">
        <v>12700</v>
      </c>
      <c r="D154" s="185">
        <v>0</v>
      </c>
      <c r="E154" s="153">
        <v>0</v>
      </c>
      <c r="F154" s="153">
        <v>2000</v>
      </c>
      <c r="G154" s="153">
        <f t="shared" si="5"/>
        <v>23750</v>
      </c>
    </row>
    <row r="155" spans="1:7">
      <c r="A155" s="153" t="s">
        <v>359</v>
      </c>
      <c r="B155" s="153">
        <v>0</v>
      </c>
      <c r="C155" s="153">
        <v>0</v>
      </c>
      <c r="D155" s="185">
        <v>0</v>
      </c>
      <c r="E155" s="153">
        <v>0</v>
      </c>
      <c r="F155" s="153">
        <v>3000</v>
      </c>
      <c r="G155" s="153">
        <f t="shared" si="5"/>
        <v>3000</v>
      </c>
    </row>
    <row r="156" spans="1:7">
      <c r="A156" s="153" t="s">
        <v>360</v>
      </c>
      <c r="B156" s="153">
        <v>0</v>
      </c>
      <c r="C156" s="153">
        <v>0</v>
      </c>
      <c r="D156" s="185">
        <v>0</v>
      </c>
      <c r="E156" s="153">
        <v>0</v>
      </c>
      <c r="F156" s="153">
        <v>2000</v>
      </c>
      <c r="G156" s="153">
        <f t="shared" si="5"/>
        <v>2000</v>
      </c>
    </row>
    <row r="157" spans="1:7">
      <c r="A157" s="153" t="s">
        <v>75</v>
      </c>
      <c r="B157" s="153">
        <f>SUM(B2:B156)</f>
        <v>494688</v>
      </c>
      <c r="C157" s="153">
        <f>SUM(C2:C156)</f>
        <v>639202</v>
      </c>
      <c r="D157" s="185">
        <f>SUM(D2:D156)</f>
        <v>220180</v>
      </c>
      <c r="E157" s="153">
        <f>SUM(E2:E156)</f>
        <v>36161</v>
      </c>
      <c r="F157" s="153">
        <f>SUM(F2:F156)</f>
        <v>270110</v>
      </c>
      <c r="G157" s="153">
        <f t="shared" ref="G157" si="7">SUM(B157:F157)</f>
        <v>1660341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A2" sqref="A2"/>
    </sheetView>
  </sheetViews>
  <sheetFormatPr defaultColWidth="8.77734375" defaultRowHeight="16.2"/>
  <cols>
    <col min="1" max="1" width="14.77734375" bestFit="1" customWidth="1"/>
    <col min="2" max="2" width="6" bestFit="1" customWidth="1"/>
    <col min="3" max="3" width="6.109375" bestFit="1" customWidth="1"/>
    <col min="4" max="4" width="6" bestFit="1" customWidth="1"/>
    <col min="5" max="5" width="11.109375" bestFit="1" customWidth="1"/>
  </cols>
  <sheetData>
    <row r="1" spans="1:5">
      <c r="A1" s="175" t="s">
        <v>101</v>
      </c>
      <c r="B1" s="175" t="s">
        <v>93</v>
      </c>
      <c r="C1" s="176" t="s">
        <v>94</v>
      </c>
      <c r="D1" s="175" t="s">
        <v>95</v>
      </c>
      <c r="E1" s="175" t="s">
        <v>96</v>
      </c>
    </row>
    <row r="2" spans="1:5">
      <c r="A2" s="177"/>
      <c r="B2" s="177"/>
      <c r="C2" s="177"/>
      <c r="D2" s="177"/>
      <c r="E2" s="178"/>
    </row>
    <row r="3" spans="1:5">
      <c r="A3" s="177"/>
      <c r="B3" s="177"/>
      <c r="C3" s="177"/>
      <c r="D3" s="177"/>
      <c r="E3" s="178"/>
    </row>
    <row r="4" spans="1:5">
      <c r="A4" s="177"/>
      <c r="B4" s="177"/>
      <c r="C4" s="177"/>
      <c r="D4" s="177"/>
      <c r="E4" s="178"/>
    </row>
    <row r="5" spans="1:5">
      <c r="A5" s="177"/>
      <c r="B5" s="177"/>
      <c r="C5" s="177"/>
      <c r="D5" s="177"/>
      <c r="E5" s="178"/>
    </row>
    <row r="6" spans="1:5">
      <c r="A6" s="177"/>
      <c r="B6" s="177"/>
      <c r="C6" s="177"/>
      <c r="D6" s="177"/>
      <c r="E6" s="178"/>
    </row>
    <row r="7" spans="1:5">
      <c r="A7" s="177"/>
      <c r="B7" s="177"/>
      <c r="C7" s="177"/>
      <c r="D7" s="177"/>
      <c r="E7" s="178"/>
    </row>
    <row r="8" spans="1:5">
      <c r="A8" s="177"/>
      <c r="B8" s="177"/>
      <c r="C8" s="177"/>
      <c r="D8" s="177"/>
      <c r="E8" s="178"/>
    </row>
    <row r="9" spans="1:5">
      <c r="A9" s="177"/>
      <c r="B9" s="177"/>
      <c r="C9" s="177"/>
      <c r="D9" s="177"/>
      <c r="E9" s="178"/>
    </row>
    <row r="10" spans="1:5">
      <c r="A10" s="177"/>
      <c r="B10" s="177"/>
      <c r="C10" s="177"/>
      <c r="D10" s="177"/>
      <c r="E10" s="178"/>
    </row>
    <row r="11" spans="1:5">
      <c r="A11" s="177"/>
      <c r="B11" s="177"/>
      <c r="C11" s="177"/>
      <c r="D11" s="177"/>
      <c r="E11" s="178"/>
    </row>
    <row r="12" spans="1:5">
      <c r="A12" s="177"/>
      <c r="B12" s="177"/>
      <c r="C12" s="177"/>
      <c r="D12" s="177"/>
      <c r="E12" s="178"/>
    </row>
    <row r="13" spans="1:5">
      <c r="A13" s="177"/>
      <c r="B13" s="177"/>
      <c r="C13" s="177"/>
      <c r="D13" s="177"/>
      <c r="E13" s="178"/>
    </row>
    <row r="14" spans="1:5">
      <c r="A14" s="177"/>
      <c r="B14" s="177"/>
      <c r="C14" s="177"/>
      <c r="D14" s="177"/>
      <c r="E14" s="178"/>
    </row>
    <row r="15" spans="1:5">
      <c r="A15" s="177"/>
      <c r="B15" s="177"/>
      <c r="C15" s="177"/>
      <c r="D15" s="177"/>
      <c r="E15" s="178"/>
    </row>
    <row r="16" spans="1:5">
      <c r="A16" s="177"/>
      <c r="B16" s="177"/>
      <c r="C16" s="177"/>
      <c r="D16" s="177"/>
      <c r="E16" s="178"/>
    </row>
    <row r="17" spans="1:5">
      <c r="A17" s="177"/>
      <c r="B17" s="177"/>
      <c r="C17" s="177"/>
      <c r="D17" s="177"/>
      <c r="E17" s="178"/>
    </row>
    <row r="18" spans="1:5">
      <c r="A18" s="177"/>
      <c r="B18" s="177"/>
      <c r="C18" s="177"/>
      <c r="D18" s="177"/>
      <c r="E18" s="178"/>
    </row>
    <row r="19" spans="1:5">
      <c r="A19" s="177"/>
      <c r="B19" s="177"/>
      <c r="C19" s="177"/>
      <c r="D19" s="177"/>
      <c r="E19" s="178"/>
    </row>
    <row r="20" spans="1:5">
      <c r="A20" s="177"/>
      <c r="B20" s="177"/>
      <c r="C20" s="177"/>
      <c r="D20" s="177"/>
      <c r="E20" s="178"/>
    </row>
    <row r="21" spans="1:5">
      <c r="A21" s="177"/>
      <c r="B21" s="177"/>
      <c r="C21" s="177"/>
      <c r="D21" s="177"/>
      <c r="E21" s="178"/>
    </row>
    <row r="22" spans="1:5">
      <c r="A22" s="177"/>
      <c r="B22" s="177"/>
      <c r="C22" s="177"/>
      <c r="D22" s="177"/>
      <c r="E22" s="178"/>
    </row>
    <row r="23" spans="1:5">
      <c r="A23" s="177"/>
      <c r="B23" s="177"/>
      <c r="C23" s="177"/>
      <c r="D23" s="177"/>
      <c r="E23" s="178"/>
    </row>
    <row r="24" spans="1:5">
      <c r="A24" s="177"/>
      <c r="B24" s="177"/>
      <c r="C24" s="177"/>
      <c r="D24" s="177"/>
      <c r="E24" s="178"/>
    </row>
    <row r="25" spans="1:5">
      <c r="A25" s="177"/>
      <c r="B25" s="177"/>
      <c r="C25" s="177"/>
      <c r="D25" s="177"/>
      <c r="E25" s="17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"/>
  <sheetViews>
    <sheetView workbookViewId="0">
      <selection activeCell="B38" sqref="A1:B38"/>
    </sheetView>
  </sheetViews>
  <sheetFormatPr defaultColWidth="8.77734375" defaultRowHeight="16.2"/>
  <cols>
    <col min="1" max="1" width="17.77734375" customWidth="1"/>
  </cols>
  <sheetData>
    <row r="1" spans="1:2">
      <c r="A1" s="175" t="s">
        <v>102</v>
      </c>
      <c r="B1" s="190" t="s">
        <v>99</v>
      </c>
    </row>
    <row r="2" spans="1:2">
      <c r="A2" s="177" t="s">
        <v>653</v>
      </c>
      <c r="B2" s="189">
        <v>420</v>
      </c>
    </row>
    <row r="3" spans="1:2">
      <c r="A3" s="177" t="s">
        <v>652</v>
      </c>
      <c r="B3" s="189">
        <v>320</v>
      </c>
    </row>
    <row r="4" spans="1:2">
      <c r="A4" s="177" t="s">
        <v>651</v>
      </c>
      <c r="B4" s="189">
        <v>1420</v>
      </c>
    </row>
    <row r="5" spans="1:2">
      <c r="A5" s="177" t="s">
        <v>650</v>
      </c>
      <c r="B5" s="189">
        <v>1130</v>
      </c>
    </row>
    <row r="6" spans="1:2">
      <c r="A6" s="177" t="s">
        <v>649</v>
      </c>
      <c r="B6" s="189">
        <v>7250</v>
      </c>
    </row>
    <row r="7" spans="1:2">
      <c r="A7" s="177" t="s">
        <v>648</v>
      </c>
      <c r="B7" s="189">
        <v>10</v>
      </c>
    </row>
    <row r="8" spans="1:2">
      <c r="A8" s="177" t="s">
        <v>647</v>
      </c>
      <c r="B8" s="189">
        <v>5700</v>
      </c>
    </row>
    <row r="9" spans="1:2">
      <c r="A9" s="177" t="s">
        <v>643</v>
      </c>
      <c r="B9" s="189">
        <v>1030</v>
      </c>
    </row>
    <row r="10" spans="1:2">
      <c r="A10" s="177" t="s">
        <v>646</v>
      </c>
      <c r="B10" s="189">
        <v>360</v>
      </c>
    </row>
    <row r="11" spans="1:2">
      <c r="A11" s="177" t="s">
        <v>644</v>
      </c>
      <c r="B11" s="189">
        <v>3800</v>
      </c>
    </row>
    <row r="12" spans="1:2">
      <c r="A12" s="177" t="s">
        <v>645</v>
      </c>
      <c r="B12" s="189">
        <v>1290</v>
      </c>
    </row>
    <row r="13" spans="1:2">
      <c r="A13" s="177" t="s">
        <v>641</v>
      </c>
      <c r="B13" s="189">
        <v>30</v>
      </c>
    </row>
    <row r="14" spans="1:2">
      <c r="A14" s="177" t="s">
        <v>640</v>
      </c>
      <c r="B14" s="189">
        <v>70</v>
      </c>
    </row>
    <row r="15" spans="1:2">
      <c r="A15" s="177" t="s">
        <v>642</v>
      </c>
      <c r="B15" s="189">
        <v>1</v>
      </c>
    </row>
    <row r="16" spans="1:2">
      <c r="A16" s="177" t="s">
        <v>637</v>
      </c>
      <c r="B16" s="189">
        <v>1760</v>
      </c>
    </row>
    <row r="17" spans="1:2">
      <c r="A17" s="177" t="s">
        <v>638</v>
      </c>
      <c r="B17" s="189">
        <v>1790</v>
      </c>
    </row>
    <row r="18" spans="1:2">
      <c r="A18" s="177" t="s">
        <v>639</v>
      </c>
      <c r="B18" s="189">
        <v>145</v>
      </c>
    </row>
    <row r="19" spans="1:2">
      <c r="A19" s="177" t="s">
        <v>633</v>
      </c>
      <c r="B19" s="189">
        <v>84</v>
      </c>
    </row>
    <row r="20" spans="1:2">
      <c r="A20" s="177" t="s">
        <v>634</v>
      </c>
      <c r="B20" s="189">
        <v>80</v>
      </c>
    </row>
    <row r="21" spans="1:2">
      <c r="A21" s="177" t="s">
        <v>635</v>
      </c>
      <c r="B21" s="189">
        <v>350</v>
      </c>
    </row>
    <row r="22" spans="1:2">
      <c r="A22" s="177" t="s">
        <v>636</v>
      </c>
      <c r="B22" s="189">
        <v>530</v>
      </c>
    </row>
    <row r="23" spans="1:2">
      <c r="A23" s="177" t="s">
        <v>628</v>
      </c>
      <c r="B23" s="189">
        <v>60</v>
      </c>
    </row>
    <row r="24" spans="1:2">
      <c r="A24" s="177" t="s">
        <v>629</v>
      </c>
      <c r="B24" s="189">
        <v>80</v>
      </c>
    </row>
    <row r="25" spans="1:2">
      <c r="A25" s="177" t="s">
        <v>630</v>
      </c>
      <c r="B25" s="189">
        <v>350</v>
      </c>
    </row>
    <row r="26" spans="1:2">
      <c r="A26" s="177" t="s">
        <v>631</v>
      </c>
      <c r="B26" s="189">
        <v>5</v>
      </c>
    </row>
    <row r="27" spans="1:2">
      <c r="A27" s="177" t="s">
        <v>627</v>
      </c>
      <c r="B27" s="189">
        <v>70</v>
      </c>
    </row>
    <row r="28" spans="1:2">
      <c r="A28" s="177" t="s">
        <v>632</v>
      </c>
      <c r="B28" s="189">
        <v>30</v>
      </c>
    </row>
    <row r="29" spans="1:2">
      <c r="A29" s="177" t="s">
        <v>655</v>
      </c>
      <c r="B29" s="189">
        <v>3080</v>
      </c>
    </row>
    <row r="30" spans="1:2">
      <c r="A30" s="177" t="s">
        <v>654</v>
      </c>
      <c r="B30" s="189">
        <v>660</v>
      </c>
    </row>
    <row r="31" spans="1:2">
      <c r="A31" s="177" t="s">
        <v>625</v>
      </c>
      <c r="B31" s="189">
        <v>400</v>
      </c>
    </row>
    <row r="32" spans="1:2">
      <c r="A32" s="177" t="s">
        <v>626</v>
      </c>
      <c r="B32" s="189">
        <v>790</v>
      </c>
    </row>
    <row r="33" spans="1:2">
      <c r="A33" s="177" t="s">
        <v>623</v>
      </c>
      <c r="B33" s="189">
        <v>190</v>
      </c>
    </row>
    <row r="34" spans="1:2">
      <c r="A34" s="177" t="s">
        <v>624</v>
      </c>
      <c r="B34" s="189">
        <v>2</v>
      </c>
    </row>
    <row r="35" spans="1:2">
      <c r="A35" s="177" t="s">
        <v>622</v>
      </c>
      <c r="B35" s="189">
        <v>35</v>
      </c>
    </row>
    <row r="36" spans="1:2">
      <c r="A36" s="177" t="s">
        <v>621</v>
      </c>
      <c r="B36" s="189">
        <v>5</v>
      </c>
    </row>
    <row r="37" spans="1:2">
      <c r="A37" s="177" t="s">
        <v>620</v>
      </c>
      <c r="B37" s="189">
        <v>2</v>
      </c>
    </row>
    <row r="38" spans="1:2">
      <c r="B38" s="191">
        <f>SUM(B2:B37)</f>
        <v>33329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配貨表</vt:lpstr>
      <vt:lpstr>各區域數量整理</vt:lpstr>
      <vt:lpstr>隔週出貨</vt:lpstr>
      <vt:lpstr>配貨</vt:lpstr>
      <vt:lpstr>配貨表!Print_Area</vt:lpstr>
    </vt:vector>
  </TitlesOfParts>
  <Company>gigabyte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angela.kao (高菁蓮)</dc:creator>
  <cp:lastModifiedBy>carol.c (陳瀅涵)</cp:lastModifiedBy>
  <cp:lastPrinted>2018-11-27T06:16:38Z</cp:lastPrinted>
  <dcterms:created xsi:type="dcterms:W3CDTF">2002-01-10T07:50:16Z</dcterms:created>
  <dcterms:modified xsi:type="dcterms:W3CDTF">2021-03-10T12:10:29Z</dcterms:modified>
</cp:coreProperties>
</file>