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aaf9e31d5bbb9/Desktop/Class_folder/Data_bootcamp/Module_1/"/>
    </mc:Choice>
  </mc:AlternateContent>
  <xr:revisionPtr revIDLastSave="753" documentId="8_{0196B714-F836-4BFA-BDEE-333158BC6F6B}" xr6:coauthVersionLast="47" xr6:coauthVersionMax="47" xr10:uidLastSave="{3BC45108-DBF8-4888-80B2-20481124717D}"/>
  <bookViews>
    <workbookView xWindow="-108" yWindow="-108" windowWidth="23256" windowHeight="12456" activeTab="1" xr2:uid="{00000000-000D-0000-FFFF-FFFF00000000}"/>
  </bookViews>
  <sheets>
    <sheet name="Crowdfunding" sheetId="1" r:id="rId1"/>
    <sheet name="Pivot1" sheetId="3" r:id="rId2"/>
    <sheet name="Pivot2" sheetId="4" r:id="rId3"/>
    <sheet name="Pivot3" sheetId="7" r:id="rId4"/>
    <sheet name="Goal outcomes" sheetId="9" r:id="rId5"/>
    <sheet name="Backer analysis" sheetId="10" r:id="rId6"/>
  </sheets>
  <definedNames>
    <definedName name="_xlnm._FilterDatabase" localSheetId="0" hidden="1">Crowdfunding!$A$1:$T$1001</definedName>
    <definedName name="_xlchart.v1.0" hidden="1">'Backer analysis'!$B$1</definedName>
    <definedName name="_xlchart.v1.1" hidden="1">'Backer analysis'!$B$2:$B$566</definedName>
    <definedName name="_xlchart.v1.2" hidden="1">'Backer analysis'!$E$1</definedName>
    <definedName name="_xlchart.v1.3" hidden="1">'Backer analysis'!$E$2:$E$566</definedName>
    <definedName name="avedonation">Crowdfunding!$I$3:$I$997</definedName>
    <definedName name="backers">Crowdfunding!$H$2:$H$1001</definedName>
    <definedName name="goal">Crowdfunding!$D$2:$D$1001</definedName>
    <definedName name="outcome">Crowdfunding!$G$2:$G$1001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T3" i="10"/>
  <c r="T2" i="10"/>
  <c r="P3" i="10"/>
  <c r="O3" i="10"/>
  <c r="Q3" i="10"/>
  <c r="S3" i="10"/>
  <c r="P2" i="10"/>
  <c r="O2" i="10"/>
  <c r="Q2" i="10"/>
  <c r="S2" i="10"/>
  <c r="N3" i="10"/>
  <c r="M3" i="10"/>
  <c r="L3" i="10"/>
  <c r="K3" i="10"/>
  <c r="J3" i="10"/>
  <c r="I3" i="10"/>
  <c r="N2" i="10"/>
  <c r="M2" i="10"/>
  <c r="L2" i="10"/>
  <c r="K2" i="10"/>
  <c r="J2" i="10"/>
  <c r="I2" i="10"/>
  <c r="D3" i="9"/>
  <c r="B3" i="9"/>
  <c r="C3" i="9"/>
  <c r="E3" i="9"/>
  <c r="H3" i="9"/>
  <c r="D4" i="9"/>
  <c r="B4" i="9"/>
  <c r="C4" i="9"/>
  <c r="E4" i="9"/>
  <c r="H4" i="9"/>
  <c r="D5" i="9"/>
  <c r="B5" i="9"/>
  <c r="C5" i="9"/>
  <c r="E5" i="9"/>
  <c r="H5" i="9"/>
  <c r="D6" i="9"/>
  <c r="B6" i="9"/>
  <c r="C6" i="9"/>
  <c r="E6" i="9"/>
  <c r="H6" i="9"/>
  <c r="D7" i="9"/>
  <c r="B7" i="9"/>
  <c r="C7" i="9"/>
  <c r="E7" i="9"/>
  <c r="H7" i="9"/>
  <c r="D8" i="9"/>
  <c r="B8" i="9"/>
  <c r="C8" i="9"/>
  <c r="E8" i="9"/>
  <c r="H8" i="9"/>
  <c r="D9" i="9"/>
  <c r="B9" i="9"/>
  <c r="C9" i="9"/>
  <c r="E9" i="9"/>
  <c r="H9" i="9"/>
  <c r="D10" i="9"/>
  <c r="B10" i="9"/>
  <c r="C10" i="9"/>
  <c r="E10" i="9"/>
  <c r="H10" i="9"/>
  <c r="D11" i="9"/>
  <c r="B11" i="9"/>
  <c r="C11" i="9"/>
  <c r="E11" i="9"/>
  <c r="H11" i="9"/>
  <c r="D12" i="9"/>
  <c r="B12" i="9"/>
  <c r="C12" i="9"/>
  <c r="E12" i="9"/>
  <c r="H12" i="9"/>
  <c r="D13" i="9"/>
  <c r="B13" i="9"/>
  <c r="C13" i="9"/>
  <c r="E13" i="9"/>
  <c r="H13" i="9"/>
  <c r="D2" i="9"/>
  <c r="B2" i="9"/>
  <c r="C2" i="9"/>
  <c r="E2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2" i="1"/>
  <c r="M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<sst xmlns="http://schemas.openxmlformats.org/spreadsheetml/2006/main" count="7070" uniqueCount="2122">
  <si>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</si>
  <si>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</si>
  <si>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</si>
  <si>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</si>
  <si>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</si>
  <si>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</si>
  <si>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</si>
  <si>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</si>
  <si>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</si>
  <si>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</si>
  <si>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</si>
  <si>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</si>
  <si>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</si>
  <si>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</si>
  <si>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</si>
  <si>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</si>
  <si>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</si>
  <si>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</si>
  <si>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</si>
  <si>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</si>
  <si>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</si>
  <si>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</si>
  <si>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</si>
  <si>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</si>
  <si>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</si>
  <si>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</si>
  <si>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</si>
  <si>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</si>
  <si>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</si>
  <si>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</si>
  <si>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</si>
  <si>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</si>
  <si>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</si>
  <si>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</si>
  <si>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</si>
  <si>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</si>
  <si>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</si>
  <si>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</si>
  <si>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</si>
  <si>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</si>
  <si>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</si>
  <si>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</si>
  <si>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</si>
  <si>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</si>
  <si>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</si>
  <si>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</si>
  <si>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</si>
  <si>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</si>
  <si>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</si>
  <si>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</si>
  <si>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</si>
  <si>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</si>
  <si>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</si>
  <si>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</si>
  <si>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</si>
  <si>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</si>
  <si>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</si>
  <si>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</si>
  <si>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</si>
  <si>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</si>
  <si>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</si>
  <si>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</si>
  <si>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</si>
  <si>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</si>
  <si>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</si>
  <si>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</si>
  <si>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</si>
  <si>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</si>
  <si>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</si>
  <si>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</si>
  <si>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</si>
  <si>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</si>
  <si>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</si>
  <si>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</si>
  <si>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</si>
  <si>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</si>
  <si>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</si>
  <si>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</si>
  <si>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</si>
  <si>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</si>
  <si>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</si>
  <si>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</si>
  <si>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</si>
  <si>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</si>
  <si>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</si>
  <si>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</si>
  <si>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</si>
  <si>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</si>
  <si>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</si>
  <si>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</si>
  <si>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</si>
  <si>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</si>
  <si>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</si>
  <si>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</si>
  <si>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</si>
  <si>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</si>
  <si>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</si>
  <si>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</si>
  <si>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</si>
  <si>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</si>
  <si>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</si>
  <si>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</si>
  <si>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</si>
  <si>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</si>
  <si>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</si>
  <si>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</si>
  <si>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</si>
  <si>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</si>
  <si>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</si>
  <si>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</si>
  <si>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</si>
  <si>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</si>
  <si>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</si>
  <si>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</si>
  <si>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</si>
  <si>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</si>
  <si>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</si>
  <si>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</si>
  <si>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</si>
  <si>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</si>
  <si>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</si>
  <si>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</si>
  <si>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</si>
  <si>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</si>
  <si>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</si>
  <si>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</si>
  <si>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</si>
  <si>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</si>
  <si>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</si>
  <si>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</si>
  <si>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</si>
  <si>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</si>
  <si>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</si>
  <si>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</si>
  <si>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</si>
  <si>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</si>
  <si>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</si>
  <si>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</si>
  <si>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</si>
  <si>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</si>
  <si>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</si>
  <si>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</si>
  <si>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</si>
  <si>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</si>
  <si>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</si>
  <si>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</si>
  <si>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</si>
  <si>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</si>
  <si>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</si>
  <si>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</si>
  <si>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</si>
  <si>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</si>
  <si>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</si>
  <si>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</si>
  <si>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</si>
  <si>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</si>
  <si>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</si>
  <si>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</si>
  <si>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</si>
  <si>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</si>
  <si>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</si>
  <si>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</si>
  <si>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</si>
  <si>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</si>
  <si>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</si>
  <si>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</si>
  <si>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</si>
  <si>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</si>
  <si>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</si>
  <si>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</si>
  <si>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</si>
  <si>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</si>
  <si>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</si>
  <si>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</si>
  <si>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</si>
  <si>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</si>
  <si>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</si>
  <si>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</si>
  <si>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</si>
  <si>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</si>
  <si>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</si>
  <si>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</si>
  <si>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</si>
  <si>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</si>
  <si>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</si>
  <si>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</si>
  <si>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</si>
  <si>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</si>
  <si>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</si>
  <si>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</si>
  <si>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</si>
  <si>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</si>
  <si>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</si>
  <si>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</si>
  <si>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</si>
  <si>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</si>
  <si>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</si>
  <si>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</si>
  <si>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</si>
  <si>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</si>
  <si>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</si>
  <si>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</si>
  <si>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</si>
  <si>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</si>
  <si>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</si>
  <si>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</si>
  <si>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</si>
  <si>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</si>
  <si>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</si>
  <si>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</si>
  <si>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</si>
  <si>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</si>
  <si>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</si>
  <si>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</si>
  <si>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</si>
  <si>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</si>
  <si>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</si>
  <si>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</si>
  <si>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</si>
  <si>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</si>
  <si>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</si>
  <si>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</si>
  <si>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</si>
  <si>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</si>
  <si>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</si>
  <si>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</si>
  <si>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</si>
  <si>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</si>
  <si>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</si>
  <si>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</si>
  <si>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</si>
  <si>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</si>
  <si>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</si>
  <si>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</si>
  <si>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</si>
  <si>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</si>
  <si>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</si>
  <si>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</si>
  <si>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</si>
  <si>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</si>
  <si>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</si>
  <si>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</si>
  <si>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</si>
  <si>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</si>
  <si>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</si>
  <si>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</si>
  <si>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</si>
  <si>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</si>
  <si>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</si>
  <si>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</si>
  <si>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</si>
  <si>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</si>
  <si>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</si>
  <si>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</si>
  <si>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</si>
  <si>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</si>
  <si>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</si>
  <si>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</si>
  <si>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</si>
  <si>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</si>
  <si>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</si>
  <si>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</si>
  <si>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</si>
  <si>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</si>
  <si>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</si>
  <si>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</si>
  <si>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</si>
  <si>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</si>
  <si>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</si>
  <si>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</si>
  <si>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</si>
  <si>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</si>
  <si>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</si>
  <si>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</si>
  <si>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</si>
  <si>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</si>
  <si>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</si>
  <si>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</si>
  <si>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</si>
  <si>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</si>
  <si>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</si>
  <si>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</si>
  <si>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</si>
  <si>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</si>
  <si>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</si>
  <si>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</si>
  <si>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</si>
  <si>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</si>
  <si>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</si>
  <si>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</si>
  <si>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</si>
  <si>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</si>
  <si>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</si>
  <si>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</si>
  <si>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</si>
  <si>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</si>
  <si>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</si>
  <si>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</si>
  <si>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</si>
  <si>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</si>
  <si>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</si>
  <si>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</si>
  <si>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</si>
  <si>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</si>
  <si>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</si>
  <si>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</si>
  <si>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</si>
  <si>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</si>
  <si>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</si>
  <si>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</si>
  <si>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</si>
  <si>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</si>
  <si>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</si>
  <si>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</si>
  <si>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</si>
  <si>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</si>
  <si>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</si>
  <si>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</si>
  <si>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</si>
  <si>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</si>
  <si>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</si>
  <si>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</si>
  <si>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</si>
  <si>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</si>
  <si>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</si>
  <si>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</si>
  <si>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</si>
  <si>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</si>
  <si>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</si>
  <si>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</si>
  <si>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</si>
  <si>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</si>
  <si>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</si>
  <si>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</si>
  <si>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</si>
  <si>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</si>
  <si>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</si>
  <si>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</si>
  <si>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</si>
  <si>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</si>
  <si>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</si>
  <si>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</si>
  <si>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</si>
  <si>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</si>
  <si>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</si>
  <si>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</si>
  <si>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</si>
  <si>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</si>
  <si>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</si>
  <si>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</si>
  <si>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</si>
  <si>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</si>
  <si>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</si>
  <si>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</si>
  <si>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</si>
  <si>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</si>
  <si>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</si>
  <si>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</si>
  <si>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</si>
  <si>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</si>
  <si>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</si>
  <si>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</si>
  <si>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</si>
  <si>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</si>
  <si>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</si>
  <si>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</si>
  <si>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</si>
  <si>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</si>
  <si>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</si>
  <si>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</si>
  <si>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</si>
  <si>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</si>
  <si>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</si>
  <si>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</si>
  <si>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</si>
  <si>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</si>
  <si>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</si>
  <si>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</si>
  <si>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</si>
  <si>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</si>
  <si>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</si>
  <si>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</si>
  <si>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</si>
  <si>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</si>
  <si>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</si>
  <si>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</si>
  <si>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</si>
  <si>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</si>
  <si>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</si>
  <si>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</si>
  <si>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</si>
  <si>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</si>
  <si>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</si>
  <si>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</si>
  <si>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</si>
  <si>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</si>
  <si>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</si>
  <si>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</si>
  <si>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</si>
  <si>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</si>
  <si>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</si>
  <si>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</si>
  <si>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</si>
  <si>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</si>
  <si>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</si>
  <si>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</si>
  <si>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</si>
  <si>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</si>
  <si>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</si>
  <si>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</si>
  <si>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</si>
  <si>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</si>
  <si>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</si>
  <si>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</si>
  <si>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</si>
  <si>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</si>
  <si>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</si>
  <si>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</si>
  <si>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</si>
  <si>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</si>
  <si>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</si>
  <si>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</si>
  <si>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</si>
  <si>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</si>
  <si>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</si>
  <si>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</si>
  <si>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</si>
  <si>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</si>
  <si>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</si>
  <si>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</si>
  <si>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</si>
  <si>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</si>
  <si>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</si>
  <si>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</si>
  <si>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</si>
  <si>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</si>
  <si>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</si>
  <si>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</si>
  <si>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</si>
  <si>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</si>
  <si>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</si>
  <si>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</si>
  <si>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</si>
  <si>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</si>
  <si>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</si>
  <si>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</si>
  <si>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</si>
  <si>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</si>
  <si>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</si>
  <si>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</si>
  <si>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</si>
  <si>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</si>
  <si>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</si>
  <si>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</si>
  <si>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</si>
  <si>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</si>
  <si>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</si>
  <si>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</si>
  <si>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</si>
  <si>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</si>
  <si>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</si>
  <si>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</si>
  <si>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</si>
  <si>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</si>
  <si>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</si>
  <si>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</si>
  <si>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</si>
  <si>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</si>
  <si>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</si>
  <si>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</si>
  <si>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</si>
  <si>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</si>
  <si>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</si>
  <si>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</si>
  <si>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</si>
  <si>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</si>
  <si>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</si>
  <si>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</si>
  <si>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</si>
  <si>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</si>
  <si>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</si>
  <si>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</si>
  <si>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</si>
  <si>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</si>
  <si>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</si>
  <si>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</si>
  <si>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</si>
  <si>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</si>
  <si>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</si>
  <si>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</si>
  <si>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</si>
  <si>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</si>
  <si>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</si>
  <si>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</si>
  <si>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</si>
  <si>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</si>
  <si>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</si>
  <si>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</si>
  <si>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</si>
  <si>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</si>
  <si>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</si>
  <si>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</si>
  <si>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</si>
  <si>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</si>
  <si>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</si>
  <si>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</si>
  <si>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</si>
  <si>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</si>
  <si>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</si>
  <si>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</si>
  <si>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</si>
  <si>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</si>
  <si>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</si>
  <si>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</si>
  <si>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</si>
  <si>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</si>
  <si>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</si>
  <si>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</si>
  <si>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</si>
  <si>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</si>
  <si>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</si>
  <si>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</si>
  <si>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</si>
  <si>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</si>
  <si>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</si>
  <si>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</si>
  <si>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</si>
  <si>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</si>
  <si>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</si>
  <si>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</si>
  <si>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</si>
  <si>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</si>
  <si>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</si>
  <si>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</si>
  <si>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</si>
  <si>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</si>
  <si>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</si>
  <si>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</si>
  <si>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</si>
  <si>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</si>
  <si>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</si>
  <si>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</si>
  <si>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</si>
  <si>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</si>
  <si>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</si>
  <si>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</si>
  <si>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</si>
  <si>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</si>
  <si>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</si>
  <si>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</si>
  <si>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</si>
  <si>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</si>
  <si>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</si>
  <si>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</si>
  <si>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</si>
  <si>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</si>
  <si>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</si>
  <si>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</si>
  <si>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</si>
  <si>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</si>
  <si>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</si>
  <si>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</si>
  <si>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</si>
  <si>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</si>
  <si>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</si>
  <si>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</si>
  <si>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</si>
  <si>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</si>
  <si>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</si>
  <si>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</si>
  <si>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</si>
  <si>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</si>
  <si>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</si>
  <si>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</si>
  <si>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</si>
  <si>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</si>
  <si>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</si>
  <si>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</si>
  <si>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</si>
  <si>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</si>
  <si>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</si>
  <si>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</si>
  <si>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</si>
  <si>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</si>
  <si>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</si>
  <si>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</si>
  <si>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</si>
  <si>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</si>
  <si>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</si>
  <si>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</si>
  <si>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</si>
  <si>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</si>
  <si>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</si>
  <si>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</si>
  <si>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</si>
  <si>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</si>
  <si>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</si>
  <si>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</si>
  <si>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</si>
  <si>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</si>
  <si>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</si>
  <si>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</si>
  <si>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</si>
  <si>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</si>
  <si>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</si>
  <si>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</si>
  <si>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</si>
  <si>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</si>
  <si>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</si>
  <si>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</si>
  <si>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</si>
  <si>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</si>
  <si>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</si>
  <si>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</si>
  <si>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</si>
  <si>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</si>
  <si>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</si>
  <si>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</si>
  <si>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</si>
  <si>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</si>
  <si>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</si>
  <si>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</si>
  <si>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</si>
  <si>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</si>
  <si>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</si>
  <si>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</si>
  <si>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</si>
  <si>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</si>
  <si>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</si>
  <si>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</si>
  <si>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</si>
  <si>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</si>
  <si>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</si>
  <si>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</si>
  <si>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</si>
  <si>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</si>
  <si>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</si>
  <si>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</si>
  <si>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</si>
  <si>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</si>
  <si>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</si>
  <si>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</si>
  <si>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</si>
  <si>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</si>
  <si>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</si>
  <si>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</si>
  <si>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</si>
  <si>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</si>
  <si>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</si>
  <si>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</si>
  <si>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</si>
  <si>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</si>
  <si>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</si>
  <si>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</si>
  <si>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</si>
  <si>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</si>
  <si>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</si>
  <si>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</si>
  <si>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</si>
  <si>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</si>
  <si>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</si>
  <si>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</si>
  <si>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</si>
  <si>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</si>
  <si>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</si>
  <si>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</si>
  <si>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</si>
  <si>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</si>
  <si>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</si>
  <si>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</si>
  <si>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</si>
  <si>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</si>
  <si>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</si>
  <si>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</si>
  <si>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</si>
  <si>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</si>
  <si>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</si>
  <si>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</si>
  <si>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</si>
  <si>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</si>
  <si>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</si>
  <si>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</si>
  <si>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</si>
  <si>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</si>
  <si>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</si>
  <si>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</si>
  <si>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</si>
  <si>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</si>
  <si>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</si>
  <si>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</si>
  <si>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</si>
  <si>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</si>
  <si>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</si>
  <si>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</si>
  <si>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</si>
  <si>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</si>
  <si>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</si>
  <si>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</si>
  <si>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</si>
  <si>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</si>
  <si>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</si>
  <si>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</si>
  <si>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</si>
  <si>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</si>
  <si>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</si>
  <si>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</si>
  <si>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</si>
  <si>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</si>
  <si>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</si>
  <si>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</si>
  <si>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</si>
  <si>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</si>
  <si>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</si>
  <si>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</si>
  <si>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</si>
  <si>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</si>
  <si>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</si>
  <si>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</si>
  <si>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</si>
  <si>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</si>
  <si>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</si>
  <si>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</si>
  <si>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</si>
  <si>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</si>
  <si>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</si>
  <si>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</si>
  <si>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</si>
  <si>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</si>
  <si>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</si>
  <si>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</si>
  <si>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</si>
  <si>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</si>
  <si>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</si>
  <si>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</si>
  <si>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</si>
  <si>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</si>
  <si>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</si>
  <si>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</si>
  <si>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</si>
  <si>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</si>
  <si>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</si>
  <si>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</si>
  <si>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</si>
  <si>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</si>
  <si>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</si>
  <si>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</si>
  <si>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</si>
  <si>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</si>
  <si>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</si>
  <si>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</si>
  <si>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</si>
  <si>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</si>
  <si>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</si>
  <si>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</si>
  <si>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</si>
  <si>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</si>
  <si>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</si>
  <si>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</si>
  <si>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</si>
  <si>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</si>
  <si>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</si>
  <si>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</si>
  <si>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</si>
  <si>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</si>
  <si>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</si>
  <si>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</si>
  <si>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</si>
  <si>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</si>
  <si>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</si>
  <si>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</si>
  <si>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</si>
  <si>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</si>
  <si>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</si>
  <si>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</si>
  <si>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</si>
  <si>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</si>
  <si>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</si>
  <si>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</si>
  <si>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</si>
  <si>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</si>
  <si>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</si>
  <si>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</si>
  <si>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</si>
  <si>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</si>
  <si>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</si>
  <si>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</si>
  <si>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</si>
  <si>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</si>
  <si>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</si>
  <si>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</si>
  <si>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</si>
  <si>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</si>
  <si>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</si>
  <si>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</si>
  <si>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</si>
  <si>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</si>
  <si>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</si>
  <si>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</si>
  <si>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</si>
  <si>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</si>
  <si>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</si>
  <si>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</si>
  <si>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</si>
  <si>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</si>
  <si>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</si>
  <si>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</si>
  <si>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</si>
  <si>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</si>
  <si>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</si>
  <si>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</si>
  <si>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</si>
  <si>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</si>
  <si>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</si>
  <si>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</si>
  <si>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</si>
  <si>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</si>
  <si>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</si>
  <si>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</si>
  <si>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</si>
  <si>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</si>
  <si>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</si>
  <si>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</si>
  <si>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</si>
  <si>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</si>
  <si>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</si>
  <si>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</si>
  <si>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</si>
  <si>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</si>
  <si>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</si>
  <si>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</si>
  <si>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</si>
  <si>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</si>
  <si>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</si>
  <si>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</si>
  <si>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</si>
  <si>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</si>
  <si>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</si>
  <si>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</si>
  <si>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</si>
  <si>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</si>
  <si>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</si>
  <si>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</si>
  <si>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</si>
  <si>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</si>
  <si>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</si>
  <si>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</si>
  <si>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</si>
  <si>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</si>
  <si>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</si>
  <si>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</si>
  <si>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</si>
  <si>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</si>
  <si>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</si>
  <si>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</si>
  <si>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</si>
  <si>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</si>
  <si>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</si>
  <si>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</si>
  <si>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</si>
  <si>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</si>
  <si>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</si>
  <si>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</si>
  <si>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</si>
  <si>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</si>
  <si>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</si>
  <si>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</si>
  <si>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</si>
  <si>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</si>
  <si>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</si>
  <si>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</si>
  <si>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</si>
  <si>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</si>
  <si>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</si>
  <si>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</si>
  <si>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</si>
  <si>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</si>
  <si>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</si>
  <si>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</si>
  <si>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</si>
  <si>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</si>
  <si>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</si>
  <si>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</si>
  <si>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</si>
  <si>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</si>
  <si>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</si>
  <si>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</si>
  <si>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</si>
  <si>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</si>
  <si>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</si>
  <si>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</si>
  <si>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</si>
  <si>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</si>
  <si>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</si>
  <si>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</si>
  <si>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</si>
  <si>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</si>
  <si>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</si>
  <si>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</si>
  <si>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</si>
  <si>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</si>
  <si>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</si>
  <si>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</si>
  <si>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</si>
  <si>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</si>
  <si>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</si>
  <si>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</si>
  <si>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</si>
  <si>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</si>
  <si>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</si>
  <si>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</si>
  <si>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</si>
  <si>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</si>
  <si>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</si>
  <si>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</si>
  <si>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</si>
  <si>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</si>
  <si>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</si>
  <si>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</si>
  <si>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</si>
  <si>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</si>
  <si>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</si>
  <si>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</si>
  <si>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</si>
  <si>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</si>
  <si>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</si>
  <si>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</si>
  <si>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</si>
  <si>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</si>
  <si>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</si>
  <si>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</si>
  <si>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</si>
  <si>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</si>
  <si>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</si>
  <si>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</si>
  <si>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</si>
  <si>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</si>
  <si>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</si>
  <si>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</si>
  <si>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</si>
  <si>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</si>
  <si>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</si>
  <si>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</si>
  <si>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</si>
  <si>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</si>
  <si>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</si>
  <si>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</si>
  <si>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</si>
  <si>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</si>
  <si>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</si>
  <si>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</si>
  <si>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</si>
  <si>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</si>
  <si>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</si>
  <si>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</si>
  <si>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</si>
  <si>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</si>
  <si>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</si>
  <si>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</si>
  <si>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</si>
  <si>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</si>
  <si>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</si>
  <si>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</si>
  <si>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</si>
  <si>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</si>
  <si>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</si>
  <si>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</si>
  <si>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</si>
  <si>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</si>
  <si>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</si>
  <si>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</si>
  <si>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</si>
  <si>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</si>
  <si>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</si>
  <si>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</si>
  <si>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</si>
  <si>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</si>
  <si>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</si>
  <si>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</si>
  <si>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</si>
  <si>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</si>
  <si>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</si>
  <si>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</si>
  <si>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</si>
  <si>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</si>
  <si>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</si>
  <si>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</si>
  <si>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</si>
  <si>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</si>
  <si>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</si>
  <si>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</si>
  <si>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</si>
  <si>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</si>
  <si>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</si>
  <si>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</si>
  <si>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</si>
  <si>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</si>
  <si>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</si>
  <si>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</si>
  <si>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</si>
  <si>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</si>
  <si>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</si>
  <si>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</si>
  <si>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</si>
  <si>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</si>
  <si>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</si>
  <si>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</si>
  <si>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</si>
  <si>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</si>
  <si>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</si>
  <si>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</si>
  <si>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</si>
  <si>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</si>
  <si>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</si>
  <si>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</si>
  <si>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</si>
  <si>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</si>
  <si>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</si>
  <si>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</si>
  <si>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</si>
  <si>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</si>
  <si>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</si>
  <si>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</si>
  <si>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</si>
  <si>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</si>
  <si>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</si>
  <si>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</si>
  <si>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</si>
  <si>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</si>
  <si>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</si>
  <si>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</si>
  <si>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</si>
  <si>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</si>
  <si>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</si>
  <si>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</si>
  <si>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</si>
  <si>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</si>
  <si>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</si>
  <si>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</si>
  <si>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</si>
  <si>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</si>
  <si>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</si>
  <si>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</si>
  <si>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</si>
  <si>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</si>
  <si>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</si>
  <si>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</si>
  <si>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</si>
  <si>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</si>
  <si>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</si>
  <si>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</si>
  <si>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</si>
  <si>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</si>
  <si>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</si>
  <si>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</si>
  <si>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</si>
  <si>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</si>
  <si>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</si>
  <si>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</si>
  <si>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</si>
  <si>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</si>
  <si>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</si>
  <si>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</si>
  <si>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</si>
  <si>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</si>
  <si>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</si>
  <si>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</si>
  <si>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</si>
  <si>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</si>
  <si>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</si>
  <si>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</si>
  <si>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</si>
  <si>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</si>
  <si>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</si>
  <si>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</si>
  <si>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</si>
  <si>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</si>
  <si>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</si>
  <si>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</si>
  <si>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</si>
  <si>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</si>
  <si>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</si>
  <si>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</si>
  <si>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</si>
  <si>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</si>
  <si>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</si>
  <si>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</si>
  <si>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</si>
  <si>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</si>
  <si>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</si>
  <si>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</si>
  <si>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</si>
  <si>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</si>
  <si>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</si>
  <si>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</si>
  <si>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</si>
  <si>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</si>
  <si>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</si>
  <si>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</si>
  <si>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</si>
  <si>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</si>
  <si>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</si>
  <si>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</si>
  <si>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</si>
  <si>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</si>
  <si>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</si>
  <si>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</si>
  <si>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</si>
  <si>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</si>
  <si>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</si>
  <si>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</si>
  <si>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</si>
  <si>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</si>
  <si>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</si>
  <si>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</si>
  <si>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</si>
  <si>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</si>
  <si>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</si>
  <si>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</si>
  <si>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</si>
  <si>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</si>
  <si>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</si>
  <si>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</si>
  <si>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</si>
  <si>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</si>
  <si>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</si>
  <si>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</si>
  <si>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</si>
  <si>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</si>
  <si>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</si>
  <si>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</si>
  <si>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</si>
  <si>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</si>
  <si>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</si>
  <si>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</si>
  <si>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</si>
  <si>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</si>
  <si>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</si>
  <si>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</si>
  <si>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</si>
  <si>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</si>
  <si>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</si>
  <si>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</si>
  <si>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</si>
  <si>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</si>
  <si>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</si>
  <si>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</si>
  <si>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</si>
  <si>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</si>
  <si>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</si>
  <si>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</si>
  <si>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</si>
  <si>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</si>
  <si>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</si>
  <si>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</si>
  <si>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</si>
  <si>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</si>
  <si>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</si>
  <si>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</si>
  <si>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</si>
  <si>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</si>
  <si>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</si>
  <si>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</si>
  <si>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</si>
  <si>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</si>
  <si>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</si>
  <si>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</si>
  <si>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</si>
  <si>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</si>
  <si>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</si>
  <si>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</si>
  <si>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</si>
  <si>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</si>
  <si>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</si>
  <si>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</si>
  <si>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</si>
  <si>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</si>
  <si>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</si>
  <si>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</si>
  <si>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</si>
  <si>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</si>
  <si>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</si>
  <si>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</si>
  <si>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</si>
  <si>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</si>
  <si>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</si>
  <si>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</si>
  <si>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</si>
  <si>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</si>
  <si>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</si>
  <si>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</si>
  <si>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</si>
  <si>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</si>
  <si>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</si>
  <si>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</si>
  <si>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</si>
  <si>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</si>
  <si>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</si>
  <si>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</si>
  <si>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</si>
  <si>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</si>
  <si>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</si>
  <si>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</si>
  <si>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</si>
  <si>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</si>
  <si>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</si>
  <si>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</si>
  <si>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</si>
  <si>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</si>
  <si>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</si>
  <si>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</si>
  <si>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</si>
  <si>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</si>
  <si>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</si>
  <si>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</si>
  <si>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</si>
  <si>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</si>
  <si>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</si>
  <si>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</si>
  <si>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</si>
  <si>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</si>
  <si>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</si>
  <si>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</si>
  <si>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</si>
  <si>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</si>
  <si>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</si>
  <si>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</si>
  <si>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</si>
  <si>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</si>
  <si>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</si>
  <si>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</si>
  <si>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</si>
  <si>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</si>
  <si>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</si>
  <si>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</si>
  <si>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</si>
  <si>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</si>
  <si>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</si>
  <si>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</si>
  <si>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</si>
  <si>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</si>
  <si>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</si>
  <si>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</si>
  <si>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</si>
  <si>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</si>
  <si>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</si>
  <si>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</si>
  <si>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</si>
  <si>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</si>
  <si>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</si>
  <si>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</si>
  <si>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</si>
  <si>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</si>
  <si>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</si>
  <si>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</si>
  <si>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</si>
  <si>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</si>
  <si>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</si>
  <si>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</si>
  <si>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</si>
  <si>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</si>
  <si>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</si>
  <si>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</si>
  <si>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</si>
  <si>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</si>
  <si>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</si>
  <si>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</si>
  <si>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</si>
  <si>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</si>
  <si>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</si>
  <si>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</si>
  <si>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</si>
  <si>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</si>
  <si>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</si>
  <si>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</si>
  <si>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</si>
  <si>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</si>
  <si>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</si>
  <si>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</si>
  <si>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</si>
  <si>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</si>
  <si>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</si>
  <si>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</si>
  <si>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</si>
  <si>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</si>
  <si>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</si>
  <si>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</si>
  <si>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</si>
  <si>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</si>
  <si>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</si>
  <si>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</si>
  <si>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</si>
  <si>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</si>
  <si>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</si>
  <si>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</si>
  <si>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</si>
  <si>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</si>
  <si>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</si>
  <si>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</si>
  <si>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</si>
  <si>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</si>
  <si>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</si>
  <si>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</si>
  <si>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</si>
  <si>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</si>
  <si>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</si>
  <si>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</si>
  <si>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</si>
  <si>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</si>
  <si>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</si>
  <si>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</si>
  <si>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</si>
  <si>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</si>
  <si>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</si>
  <si>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</si>
  <si>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</si>
  <si>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</si>
  <si>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</si>
  <si>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</si>
  <si>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</si>
  <si>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</si>
  <si>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</si>
  <si>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</si>
  <si>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</si>
  <si>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</si>
  <si>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</si>
  <si>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</si>
  <si>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</si>
  <si>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</si>
  <si>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</si>
  <si>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</si>
  <si>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</si>
  <si>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</si>
  <si>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</si>
  <si>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</si>
  <si>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</si>
  <si>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</si>
  <si>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</si>
  <si>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</si>
  <si>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</si>
  <si>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</si>
  <si>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</si>
  <si>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</si>
  <si>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</si>
  <si>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</si>
  <si>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</si>
  <si>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</si>
  <si>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</si>
  <si>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</si>
  <si>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</si>
  <si>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</si>
  <si>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</si>
  <si>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</si>
  <si>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</si>
  <si>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</si>
  <si>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</si>
  <si>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</si>
  <si>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</si>
  <si>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</si>
  <si>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</si>
  <si>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</si>
  <si>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</si>
  <si>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</si>
  <si>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</si>
  <si>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</si>
  <si>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</si>
  <si>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</si>
  <si>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</si>
  <si>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</si>
  <si>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</si>
  <si>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</si>
  <si>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</si>
  <si>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</si>
  <si>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</si>
  <si>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</si>
  <si>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</si>
  <si>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</si>
  <si>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</si>
  <si>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</si>
  <si>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</si>
  <si>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</si>
  <si>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</si>
  <si>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</si>
  <si>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</si>
  <si>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</si>
  <si>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</si>
  <si>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</si>
  <si>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</si>
  <si>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</si>
  <si>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</si>
  <si>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</si>
  <si>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</si>
  <si>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</si>
  <si>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</si>
  <si>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</si>
  <si>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</si>
  <si>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</si>
  <si>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</si>
  <si>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</si>
  <si>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</si>
  <si>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</si>
  <si>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</si>
  <si>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</si>
  <si>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</si>
  <si>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</si>
  <si>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</si>
  <si>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</si>
  <si>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</si>
  <si>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</si>
  <si>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</si>
  <si>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</si>
  <si>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</si>
  <si>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</si>
  <si>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</si>
  <si>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</si>
  <si>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</si>
  <si>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</si>
  <si>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</si>
  <si>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</si>
  <si>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</si>
  <si>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</si>
  <si>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</si>
  <si>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</si>
  <si>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</si>
  <si>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</si>
  <si>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</si>
  <si>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</si>
  <si>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</si>
  <si>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</si>
  <si>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</si>
  <si>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</si>
  <si>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</si>
  <si>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</si>
  <si>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</si>
  <si>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</si>
  <si>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</si>
  <si>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</si>
  <si>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</si>
  <si>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</si>
  <si>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</si>
  <si>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</si>
  <si>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</si>
  <si>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</si>
  <si>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</si>
  <si>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</si>
  <si>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</si>
  <si>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</si>
  <si>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</si>
  <si>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</si>
  <si>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</si>
  <si>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</si>
  <si>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</si>
  <si>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</si>
  <si>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</si>
  <si>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</si>
  <si>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</si>
  <si>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</si>
  <si>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</si>
  <si>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</si>
  <si>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</si>
  <si>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</si>
  <si>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</si>
  <si>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</si>
  <si>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</si>
  <si>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</si>
  <si>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</si>
  <si>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</si>
  <si>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</si>
  <si>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</si>
  <si>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</si>
  <si>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</si>
  <si>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</si>
  <si>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</si>
  <si>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</si>
  <si>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</si>
  <si>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</si>
  <si>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</si>
  <si>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</si>
  <si>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</si>
  <si>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</si>
  <si>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</si>
  <si>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</si>
  <si>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</si>
  <si>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</si>
  <si>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</si>
  <si>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</si>
  <si>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</si>
  <si>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</si>
  <si>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</si>
  <si>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</si>
  <si>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</si>
  <si>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</si>
  <si>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</si>
  <si>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</si>
  <si>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</si>
  <si>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</si>
  <si>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</si>
  <si>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</si>
  <si>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</si>
  <si>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</si>
  <si>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</si>
  <si>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</si>
  <si>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</si>
  <si>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</si>
  <si>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</si>
  <si>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</si>
  <si>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</si>
  <si>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</si>
  <si>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</si>
  <si>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</si>
  <si>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</si>
  <si>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</si>
  <si>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</si>
  <si>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</si>
  <si>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</si>
  <si>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</si>
  <si>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</si>
  <si>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</si>
  <si>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</si>
  <si>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</si>
  <si>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</si>
  <si>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</si>
  <si>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</si>
  <si>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</si>
  <si>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</si>
  <si>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</si>
  <si>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</si>
  <si>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</si>
  <si>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</si>
  <si>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</si>
  <si>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</si>
  <si>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</si>
  <si>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</si>
  <si>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</si>
  <si>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</si>
  <si>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</si>
  <si>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</si>
  <si>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</si>
  <si>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</si>
  <si>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</si>
  <si>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</si>
  <si>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</si>
  <si>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</si>
  <si>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</si>
  <si>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</si>
  <si>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</si>
  <si>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</si>
  <si>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</si>
  <si>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</si>
  <si>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</si>
  <si>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</si>
  <si>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</si>
  <si>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</si>
  <si>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</si>
  <si>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</si>
  <si>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</si>
  <si>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</si>
  <si>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</si>
  <si>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</si>
  <si>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</si>
  <si>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</si>
  <si>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</si>
  <si>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</si>
  <si>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</si>
  <si>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</si>
  <si>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</si>
  <si>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</si>
  <si>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</si>
  <si>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</si>
  <si>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</si>
  <si>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</si>
  <si>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</si>
  <si>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</si>
  <si>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</si>
  <si>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</si>
  <si>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</si>
  <si>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</si>
  <si>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</si>
  <si>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</si>
  <si>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</si>
  <si>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</si>
  <si>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</si>
  <si>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</si>
  <si>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</si>
  <si>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</si>
  <si>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</si>
  <si>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</si>
  <si>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</si>
  <si>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</si>
  <si>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</si>
  <si>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</si>
  <si>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</si>
  <si>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</si>
  <si>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</si>
  <si>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</si>
  <si>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</si>
  <si>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</si>
  <si>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</si>
  <si>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</si>
  <si>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</si>
  <si>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</si>
  <si>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</si>
  <si>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</si>
  <si>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</si>
  <si>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</si>
  <si>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</si>
  <si>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</si>
  <si>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</si>
  <si>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</si>
  <si>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</si>
  <si>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</si>
  <si>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</si>
  <si>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</si>
  <si>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</si>
  <si>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</si>
  <si>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</si>
  <si>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</si>
  <si>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</si>
  <si>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</si>
  <si>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</si>
  <si>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</si>
  <si>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</si>
  <si>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</si>
  <si>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</si>
  <si>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</si>
  <si>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</si>
  <si>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</si>
  <si>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</si>
  <si>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</si>
  <si>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</si>
  <si>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</si>
  <si>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</si>
  <si>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</si>
  <si>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</si>
  <si>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</si>
  <si>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</si>
  <si>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</si>
  <si>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</si>
  <si>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</si>
  <si>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</si>
  <si>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</si>
  <si>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</si>
  <si>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</si>
  <si>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</si>
  <si>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</si>
  <si>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</si>
  <si>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</si>
  <si>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</si>
  <si>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</si>
  <si>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</si>
  <si>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</si>
  <si>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</si>
  <si>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</si>
  <si>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</si>
  <si>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</si>
  <si>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</si>
  <si>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</si>
  <si>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</si>
  <si>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</si>
  <si>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</si>
  <si>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</si>
  <si>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</si>
  <si>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</si>
  <si>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</si>
  <si>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</si>
  <si>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</si>
  <si>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</si>
  <si>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</si>
  <si>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</si>
  <si>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</si>
  <si>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</si>
  <si>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</si>
  <si>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</si>
  <si>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</si>
  <si>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</si>
  <si>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</si>
  <si>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</si>
  <si>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</si>
  <si>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</si>
  <si>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</si>
  <si>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</si>
  <si>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</si>
  <si>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</si>
  <si>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</si>
  <si>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</si>
  <si>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</si>
  <si>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</si>
  <si>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</si>
  <si>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</si>
  <si>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</si>
  <si>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</si>
  <si>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</si>
  <si>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</si>
  <si>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</si>
  <si>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</si>
  <si>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</si>
  <si>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</si>
  <si>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</si>
  <si>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</si>
  <si>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</si>
  <si>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</si>
  <si>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</si>
  <si>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</si>
  <si>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</si>
  <si>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</si>
  <si>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</si>
  <si>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</si>
  <si>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</si>
  <si>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</si>
  <si>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</si>
  <si>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</si>
  <si>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</si>
  <si>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</si>
  <si>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</si>
  <si>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</si>
  <si>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</si>
  <si>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</si>
  <si>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</si>
  <si>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</si>
  <si>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</si>
  <si>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</si>
  <si>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</si>
  <si>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</si>
  <si>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</si>
  <si>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</si>
  <si>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</si>
  <si>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</si>
  <si>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</si>
  <si>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</si>
  <si>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</si>
  <si>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</si>
  <si>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</si>
  <si>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</si>
  <si>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</si>
  <si>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</si>
  <si>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</si>
  <si>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</si>
  <si>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</si>
  <si>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</si>
  <si>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</si>
  <si>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</si>
  <si>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</si>
  <si>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</si>
  <si>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</si>
  <si>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</si>
  <si>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</si>
  <si>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</si>
  <si>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</si>
  <si>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</si>
  <si>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</si>
  <si>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</si>
  <si>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</si>
  <si>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</si>
  <si>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</si>
  <si>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</si>
  <si>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</si>
  <si>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</si>
  <si>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</si>
  <si>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</si>
  <si>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</si>
  <si>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</si>
  <si>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</si>
  <si>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</si>
  <si>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</si>
  <si>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</si>
  <si>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</si>
  <si>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</si>
  <si>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</si>
  <si>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</si>
  <si>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</si>
  <si>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</si>
  <si>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</si>
  <si>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</si>
  <si>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</si>
  <si>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</si>
  <si>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</si>
  <si>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</si>
  <si>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</si>
  <si>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</si>
  <si>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</si>
  <si>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</si>
  <si>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</si>
  <si>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</si>
  <si>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</si>
  <si>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</si>
  <si>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</si>
  <si>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</si>
  <si>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</si>
  <si>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</si>
  <si>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</si>
  <si>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</si>
  <si>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</si>
  <si>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</si>
  <si>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</si>
  <si>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</si>
  <si>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</si>
  <si>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</si>
  <si>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</si>
  <si>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</si>
  <si>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</si>
  <si>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</si>
  <si>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</si>
  <si>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</si>
  <si>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</si>
  <si>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</si>
  <si>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</si>
  <si>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</si>
  <si>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</si>
  <si>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</si>
  <si>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</si>
  <si>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</si>
  <si>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</si>
  <si>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</si>
  <si>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</si>
  <si>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</si>
  <si>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</si>
  <si>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</si>
  <si>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</si>
  <si>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</si>
  <si>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</si>
  <si>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</si>
  <si>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</si>
  <si>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</si>
  <si>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</si>
  <si>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</si>
  <si>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</si>
  <si>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</si>
  <si>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</si>
  <si>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</si>
  <si>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</si>
  <si>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</si>
  <si>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</si>
  <si>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</si>
  <si>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</si>
  <si>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</si>
  <si>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</si>
  <si>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</si>
  <si>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</si>
  <si>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</si>
  <si>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</si>
  <si>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</si>
  <si>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</si>
  <si>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</si>
  <si>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</si>
  <si>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</si>
  <si>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</si>
  <si>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</si>
  <si>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</si>
  <si>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</si>
  <si>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</si>
  <si>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</si>
  <si>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</si>
  <si>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</si>
  <si>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</si>
  <si>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</si>
  <si>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</si>
  <si>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</si>
  <si>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</si>
  <si>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</si>
  <si>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</si>
  <si>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</si>
  <si>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</si>
  <si>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</si>
  <si>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</si>
  <si>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</si>
  <si>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</si>
  <si>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</si>
  <si>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</si>
  <si>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</si>
  <si>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</si>
  <si>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</si>
  <si>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</si>
  <si>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</si>
  <si>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</si>
  <si>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</si>
  <si>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</si>
  <si>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</si>
  <si>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</si>
  <si>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</si>
  <si>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</si>
  <si>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</si>
  <si>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</si>
  <si>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</si>
  <si>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</si>
  <si>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</si>
  <si>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</si>
  <si>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</si>
  <si>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</si>
  <si>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</si>
  <si>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</si>
  <si>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</si>
  <si>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</si>
  <si>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</si>
  <si>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</si>
  <si>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</si>
  <si>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</si>
  <si>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</si>
  <si>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</si>
  <si>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</si>
  <si>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</si>
  <si>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</si>
  <si>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</si>
  <si>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</si>
  <si>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</si>
  <si>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</si>
  <si>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</si>
  <si>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</si>
  <si>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</si>
  <si>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</si>
  <si>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</si>
  <si>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</si>
  <si>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</si>
  <si>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</si>
  <si>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</si>
  <si>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</si>
  <si>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</si>
  <si>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</si>
  <si>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</si>
  <si>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</si>
  <si>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</si>
  <si>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</si>
  <si>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</si>
  <si>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</si>
  <si>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</si>
  <si>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</si>
  <si>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</si>
  <si>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</si>
  <si>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</si>
  <si>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</si>
  <si>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</si>
  <si>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</si>
  <si>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</si>
  <si>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</si>
  <si>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</si>
  <si>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</si>
  <si>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</si>
  <si>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</si>
  <si>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</si>
  <si>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</si>
  <si>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</si>
  <si>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</si>
  <si>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</si>
  <si>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</si>
  <si>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</si>
  <si>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</si>
  <si>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</si>
  <si>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</si>
  <si>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</si>
  <si>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</si>
  <si>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</si>
  <si>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</si>
  <si>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</si>
  <si>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</si>
  <si>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</si>
  <si>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</si>
  <si>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</si>
  <si>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</si>
  <si>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</si>
  <si>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</si>
  <si>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</si>
  <si>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</si>
  <si>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</si>
  <si>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</si>
  <si>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</si>
  <si>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</si>
  <si>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</si>
  <si>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</si>
  <si>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</si>
  <si>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</si>
  <si>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</si>
  <si>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</si>
  <si>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</si>
  <si>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</si>
  <si>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</si>
  <si>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</si>
  <si>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</si>
  <si>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</si>
  <si>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</si>
  <si>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</si>
  <si>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</si>
  <si>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</si>
  <si>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</si>
  <si>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</si>
  <si>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</si>
  <si>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</si>
  <si>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</si>
  <si>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</si>
  <si>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</si>
  <si>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</si>
  <si>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</si>
  <si>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</si>
  <si>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</si>
  <si>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</si>
  <si>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</si>
  <si>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</si>
  <si>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</si>
  <si>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</si>
  <si>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</si>
  <si>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</si>
  <si>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</si>
  <si>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</si>
  <si>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</si>
  <si>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</si>
  <si>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</si>
  <si>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</si>
  <si>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</si>
  <si>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</si>
  <si>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</si>
  <si>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</si>
  <si>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</si>
  <si>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</si>
  <si>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</si>
  <si>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</si>
  <si>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</si>
  <si>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</si>
  <si>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</si>
  <si>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</si>
  <si>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</si>
  <si>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</si>
  <si>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</si>
  <si>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</si>
  <si>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</si>
  <si>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</si>
  <si>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</si>
  <si>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</si>
  <si>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</si>
  <si>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</si>
  <si>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</si>
  <si>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</si>
  <si>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</si>
  <si>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</si>
  <si>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</si>
  <si>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</si>
  <si>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</si>
  <si>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</si>
  <si>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</si>
  <si>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games</t>
  </si>
  <si>
    <t>music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</si>
  <si>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</si>
  <si>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</si>
  <si>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</si>
  <si>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</si>
  <si>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</si>
  <si>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</si>
  <si>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</si>
  <si>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</si>
  <si>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documentary</t>
  </si>
  <si>
    <t>drama</t>
  </si>
  <si>
    <t>fiction</t>
  </si>
  <si>
    <t>indie rock</t>
  </si>
  <si>
    <t>jazz</t>
  </si>
  <si>
    <t>metal</t>
  </si>
  <si>
    <t>nonfiction</t>
  </si>
  <si>
    <t>plays</t>
  </si>
  <si>
    <t>rock</t>
  </si>
  <si>
    <t>science fiction</t>
  </si>
  <si>
    <t>translations</t>
  </si>
  <si>
    <t>video games</t>
  </si>
  <si>
    <t>wearables</t>
  </si>
  <si>
    <t>web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</si>
  <si>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</si>
  <si>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</si>
  <si>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</si>
  <si>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</si>
  <si>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</si>
  <si>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</si>
  <si>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</si>
  <si>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</si>
  <si>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</si>
  <si>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</si>
  <si>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</si>
  <si>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</si>
  <si>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</si>
  <si>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</si>
  <si>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</si>
  <si>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</si>
  <si>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</si>
  <si>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</si>
  <si>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</si>
  <si>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</si>
  <si>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</si>
  <si>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</si>
  <si>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</si>
  <si>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</si>
  <si>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</si>
  <si>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Greater than or equal to 50000</t>
  </si>
  <si>
    <t>45000 to 49999</t>
  </si>
  <si>
    <t>35000 to 39999</t>
  </si>
  <si>
    <t>30000 to 34999</t>
  </si>
  <si>
    <t>40000 to 44999</t>
  </si>
  <si>
    <t>25000 to 29999</t>
  </si>
  <si>
    <t>20000 to 24999</t>
  </si>
  <si>
    <t>15000 to 19999</t>
  </si>
  <si>
    <t>10000 to 14999</t>
  </si>
  <si>
    <t>5000 to 9999</t>
  </si>
  <si>
    <t>iqr</t>
  </si>
  <si>
    <t>lower bound</t>
  </si>
  <si>
    <t>upper bound</t>
  </si>
  <si>
    <t>Failed</t>
  </si>
  <si>
    <t>Campaign</t>
  </si>
  <si>
    <t>Count</t>
  </si>
  <si>
    <t>Mean</t>
  </si>
  <si>
    <t>Median</t>
  </si>
  <si>
    <t>Min</t>
  </si>
  <si>
    <t>Max</t>
  </si>
  <si>
    <t>Variance</t>
  </si>
  <si>
    <t>Std Dev</t>
  </si>
  <si>
    <t>1st Quartile</t>
  </si>
  <si>
    <t>3rd Quartile</t>
  </si>
  <si>
    <t>Sucessful</t>
  </si>
  <si>
    <t>Outliers</t>
  </si>
  <si>
    <t>audio</t>
  </si>
  <si>
    <t>electric music</t>
  </si>
  <si>
    <t>food trucks</t>
  </si>
  <si>
    <t>mobile games</t>
  </si>
  <si>
    <t>photography books</t>
  </si>
  <si>
    <t>radio &amp; podcasts</t>
  </si>
  <si>
    <t>shorts</t>
  </si>
  <si>
    <t>television</t>
  </si>
  <si>
    <t>world music</t>
  </si>
  <si>
    <t>food</t>
  </si>
  <si>
    <t>journalism</t>
  </si>
  <si>
    <t>photography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</si>
</sst>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8" fillId="33" borderId="0" xfId="0" applyFont="1" applyFill="1" applyAlignment="1">
      <alignment horizontal="center"/>
    </xf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0" fillId="0" borderId="10" xfId="0" applyBorder="1"/>
    <xf numFmtId="0" fontId="16" fillId="0" borderId="10" xfId="0" applyFont="1" applyBorder="1" applyAlignment="1">
      <alignment horizontal="center"/>
    </xf>
    <xf numFmtId="1" fontId="0" fillId="0" borderId="10" xfId="0" applyNumberForma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EB9C"/>
        </patternFill>
      </fill>
    </dxf>
    <dxf>
      <font>
        <color auto="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[crowdfunding_excel.xlsx]Pivot1!PivotTable5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A0-4A77-8A62-861B2B934BCA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A0-4A77-8A62-861B2B934BCA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A0-4A77-8A62-861B2B934BCA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A0-4A77-8A62-861B2B934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5109584"/>
        <c:axId val="1135110832"/>
      </c:barChart>
      <c:catAx>
        <c:axId val="113510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10832"/>
        <c:crosses val="autoZero"/>
        <c:auto val="1"/>
        <c:lblAlgn val="ctr"/>
        <c:lblOffset val="100"/>
        <c:noMultiLvlLbl val="0"/>
      </c:catAx>
      <c:valAx>
        <c:axId val="113511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0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[crowdfunding_excel.xlsx]Pivot2!PivotTable6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C-472A-A7C9-C663B5342201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C-472A-A7C9-C663B5342201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C-472A-A7C9-C663B5342201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A1-463E-BD97-D3F5D464C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0837632"/>
        <c:axId val="1180838464"/>
      </c:barChart>
      <c:catAx>
        <c:axId val="11808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38464"/>
        <c:crosses val="autoZero"/>
        <c:auto val="1"/>
        <c:lblAlgn val="ctr"/>
        <c:lblOffset val="100"/>
        <c:noMultiLvlLbl val="0"/>
      </c:catAx>
      <c:valAx>
        <c:axId val="11808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83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[crowdfunding_excel.xlsx]Pivot3!PivotTable9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7C-45FA-881B-55FCA4E1A935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7C-45FA-881B-55FCA4E1A935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7C-45FA-881B-55FCA4E1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597488"/>
        <c:axId val="1186600400"/>
      </c:lineChart>
      <c:catAx>
        <c:axId val="118659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600400"/>
        <c:crosses val="autoZero"/>
        <c:auto val="1"/>
        <c:lblAlgn val="ctr"/>
        <c:lblOffset val="100"/>
        <c:noMultiLvlLbl val="0"/>
      </c:catAx>
      <c:valAx>
        <c:axId val="11866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59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4308007467857155"/>
          <c:y val="3.4394794943436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7-4453-8289-5BBBE9AB291E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E7-4453-8289-5BBBE9AB291E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E7-4453-8289-5BBBE9AB2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70384"/>
        <c:axId val="1619770800"/>
      </c:lineChart>
      <c:catAx>
        <c:axId val="161977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70800"/>
        <c:crosses val="autoZero"/>
        <c:auto val="1"/>
        <c:lblAlgn val="ctr"/>
        <c:lblOffset val="100"/>
        <c:noMultiLvlLbl val="0"/>
      </c:catAx>
      <c:valAx>
        <c:axId val="16197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7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Campaigns</a:t>
          </a:r>
        </a:p>
      </cx:txPr>
    </cx:title>
    <cx:plotArea>
      <cx:plotAreaRegion>
        <cx:series layoutId="boxWhisker" uniqueId="{380950A4-B101-4B39-9519-99C40C1F69A1}">
          <cx:tx>
            <cx:txData>
              <cx:f>_xlchart.v1.0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Campaigns</a:t>
          </a:r>
        </a:p>
      </cx:txPr>
    </cx:title>
    <cx:plotArea>
      <cx:plotAreaRegion>
        <cx:series layoutId="boxWhisker" uniqueId="{12C5C6CF-3EA8-4741-993F-CE85DDD29AAB}">
          <cx:tx>
            <cx:txData>
              <cx:f>_xlchart.v1.2</cx:f>
              <cx:v>backers_count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8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280986</xdr:colOff>
      <xdr:row>1</xdr:row>
      <xdr:rowOff>19049</xdr:rowOff>
    </xdr:from>
    <xdr:to>
      <xdr:col>15</xdr:col>
      <xdr:colOff>247649</xdr:colOff>
      <xdr:row>20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43110-513B-A2DC-583E-37E2CC8F4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187641</xdr:colOff>
      <xdr:row>2</xdr:row>
      <xdr:rowOff>190500</xdr:rowOff>
    </xdr:from>
    <xdr:to>
      <xdr:col>19</xdr:col>
      <xdr:colOff>304800</xdr:colOff>
      <xdr:row>28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D60C34-5C5F-26D0-F5EE-9D9325478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347661</xdr:colOff>
      <xdr:row>1</xdr:row>
      <xdr:rowOff>7620</xdr:rowOff>
    </xdr:from>
    <xdr:to>
      <xdr:col>15</xdr:col>
      <xdr:colOff>396240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32B71-E9CB-B81B-1B8B-E5E9CD2E8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14</xdr:row>
      <xdr:rowOff>38100</xdr:rowOff>
    </xdr:from>
    <xdr:to>
      <xdr:col>7</xdr:col>
      <xdr:colOff>1409700</xdr:colOff>
      <xdr:row>33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4555C8-F06B-F147-B1FF-68320240DC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4</xdr:row>
      <xdr:rowOff>0</xdr:rowOff>
    </xdr:from>
    <xdr:to>
      <xdr:col>12</xdr:col>
      <xdr:colOff>481012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450689-13C5-B1B4-9E20-215B34E14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3452" y="792480"/>
              <a:ext cx="4480560" cy="3566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9525</xdr:colOff>
      <xdr:row>4</xdr:row>
      <xdr:rowOff>9524</xdr:rowOff>
    </xdr:from>
    <xdr:to>
      <xdr:col>19</xdr:col>
      <xdr:colOff>323851</xdr:colOff>
      <xdr:row>22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673730-4175-AD01-F70A-97F78739F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43085" y="802004"/>
              <a:ext cx="4947286" cy="3566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6</xdr:col>
      <xdr:colOff>22859</xdr:colOff>
      <xdr:row>23</xdr:row>
      <xdr:rowOff>11430</xdr:rowOff>
    </xdr:from>
    <xdr:ext cx="7191375" cy="110871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1C13C7-49B5-7399-B3E8-33FC5466E15D}"/>
            </a:ext>
          </a:extLst>
        </xdr:cNvPr>
        <xdr:cNvSpPr txBox="1"/>
      </xdr:nvSpPr>
      <xdr:spPr>
        <a:xfrm>
          <a:off x="4823459" y="4568190"/>
          <a:ext cx="7191375" cy="1108710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mean is skewed positively in both successful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failed campaigns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with a high number of outlying campaigns with large numbers of donors. This makes the median a more representative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center point of the dataset with the median lying at 201 backers for successful campaigns and 115 for failed campaigns.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successful campaigns showed higher variability in the number of donors.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This makes sense as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some successful campaigns may have benefitted from a few donors making larger contributions along with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many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campaigns with a large number of small donors. </a:t>
          </a:r>
        </a:p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" refreshedDate="44909.572836342595" createdVersion="8" refreshedVersion="8" minRefreshableVersion="3" recordCount="1000" xr:uid="{B9A01F44-BE50-41E0-93FD-BDC4DA0CFE9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2">
      <sharedItems count="7">
        <s v="CA"/>
        <s v="US"/>
        <s v="AU"/>
        <s v="DK"/>
        <s v="GB"/>
        <s v="CH"/>
        <s v="EU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79D5F-1827-45DF-9FD4-040724C6FEA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B3443A-28B2-4759-ACA6-5DE792F6C23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69CEC-F4BE-4BA9-82A4-B9CDBCA810D4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9"/>
  <sheetViews>
    <sheetView zoomScaleNormal="100" workbookViewId="0">
      <selection activeCell="S2" sqref="S2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6" max="6" width="14.19921875" style="8" bestFit="1" customWidth="1"/>
    <col min="8" max="8" width="13" bestFit="1" customWidth="1"/>
    <col min="9" max="9" width="16.09765625" style="5" bestFit="1" customWidth="1"/>
    <col min="12" max="12" width="11.09765625" bestFit="1" customWidth="1"/>
    <col min="13" max="13" width="23" bestFit="1" customWidth="1"/>
    <col min="14" max="14" width="11.09765625" bestFit="1" customWidth="1"/>
    <col min="15" max="15" width="21.8984375" bestFit="1" customWidth="1"/>
    <col min="18" max="18" width="27.59765625" bestFit="1" customWidth="1"/>
    <col min="19" max="19" width="14.69921875" bestFit="1" customWidth="1"/>
    <col min="20" max="20" width="16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4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2059</v>
      </c>
      <c r="N1" s="1" t="s">
        <v>9</v>
      </c>
      <c r="O1" s="1" t="s">
        <v>2060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E2/D2*100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(E3/D3)*100</f>
        <v>1040</v>
      </c>
      <c r="G3" t="s">
        <v>20</v>
      </c>
      <c r="H3">
        <v>158</v>
      </c>
      <c r="I3" s="5">
        <f>ROUND(E3/H3,2)</f>
        <v>92.15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131.4787822878229</v>
      </c>
      <c r="G4" t="s">
        <v>20</v>
      </c>
      <c r="H4">
        <v>1425</v>
      </c>
      <c r="I4" s="5">
        <f t="shared" ref="I4:I67" si="3">ROUND(E4/H4,2)</f>
        <v>100.02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58.976190476190467</v>
      </c>
      <c r="G5" t="s">
        <v>14</v>
      </c>
      <c r="H5">
        <v>24</v>
      </c>
      <c r="I5" s="5">
        <f t="shared" si="3"/>
        <v>103.21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69.276315789473685</v>
      </c>
      <c r="G6" t="s">
        <v>14</v>
      </c>
      <c r="H6">
        <v>53</v>
      </c>
      <c r="I6" s="5">
        <f t="shared" si="3"/>
        <v>99.34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173.61842105263159</v>
      </c>
      <c r="G7" t="s">
        <v>20</v>
      </c>
      <c r="H7">
        <v>174</v>
      </c>
      <c r="I7" s="5">
        <f t="shared" si="3"/>
        <v>75.83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20.961538461538463</v>
      </c>
      <c r="G8" t="s">
        <v>14</v>
      </c>
      <c r="H8">
        <v>18</v>
      </c>
      <c r="I8" s="5">
        <f t="shared" si="3"/>
        <v>60.56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327.57777777777778</v>
      </c>
      <c r="G9" t="s">
        <v>20</v>
      </c>
      <c r="H9">
        <v>227</v>
      </c>
      <c r="I9" s="5">
        <f t="shared" si="3"/>
        <v>64.94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19.932788374205266</v>
      </c>
      <c r="G10" t="s">
        <v>47</v>
      </c>
      <c r="H10">
        <v>708</v>
      </c>
      <c r="I10" s="5">
        <f t="shared" si="3"/>
        <v>31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51.741935483870968</v>
      </c>
      <c r="G11" t="s">
        <v>14</v>
      </c>
      <c r="H11">
        <v>44</v>
      </c>
      <c r="I11" s="5">
        <f t="shared" si="3"/>
        <v>72.91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48.095238095238095</v>
      </c>
      <c r="G13" t="s">
        <v>14</v>
      </c>
      <c r="H13">
        <v>27</v>
      </c>
      <c r="I13" s="5">
        <f t="shared" si="3"/>
        <v>112.22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89.349206349206341</v>
      </c>
      <c r="G14" t="s">
        <v>14</v>
      </c>
      <c r="H14">
        <v>55</v>
      </c>
      <c r="I14" s="5">
        <f t="shared" si="3"/>
        <v>102.35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245.11904761904765</v>
      </c>
      <c r="G15" t="s">
        <v>20</v>
      </c>
      <c r="H15">
        <v>98</v>
      </c>
      <c r="I15" s="5">
        <f t="shared" si="3"/>
        <v>105.05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66.769503546099301</v>
      </c>
      <c r="G16" t="s">
        <v>14</v>
      </c>
      <c r="H16">
        <v>200</v>
      </c>
      <c r="I16" s="5">
        <f t="shared" si="3"/>
        <v>94.15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47.307881773399011</v>
      </c>
      <c r="G17" t="s">
        <v>14</v>
      </c>
      <c r="H17">
        <v>452</v>
      </c>
      <c r="I17" s="5">
        <f t="shared" si="3"/>
        <v>84.99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159.39125295508273</v>
      </c>
      <c r="G19" t="s">
        <v>20</v>
      </c>
      <c r="H19">
        <v>1249</v>
      </c>
      <c r="I19" s="5">
        <f t="shared" si="3"/>
        <v>107.96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66.912087912087912</v>
      </c>
      <c r="G20" t="s">
        <v>74</v>
      </c>
      <c r="H20">
        <v>135</v>
      </c>
      <c r="I20" s="5">
        <f t="shared" si="3"/>
        <v>45.1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48.529600000000002</v>
      </c>
      <c r="G21" t="s">
        <v>14</v>
      </c>
      <c r="H21">
        <v>674</v>
      </c>
      <c r="I21" s="5">
        <f t="shared" si="3"/>
        <v>45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112.24279210925646</v>
      </c>
      <c r="G22" t="s">
        <v>20</v>
      </c>
      <c r="H22">
        <v>1396</v>
      </c>
      <c r="I22" s="5">
        <f t="shared" si="3"/>
        <v>105.97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40.992553191489364</v>
      </c>
      <c r="G23" t="s">
        <v>14</v>
      </c>
      <c r="H23">
        <v>558</v>
      </c>
      <c r="I23" s="5">
        <f t="shared" si="3"/>
        <v>69.06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128.07106598984771</v>
      </c>
      <c r="G24" t="s">
        <v>20</v>
      </c>
      <c r="H24">
        <v>890</v>
      </c>
      <c r="I24" s="5">
        <f t="shared" si="3"/>
        <v>85.04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332.04444444444448</v>
      </c>
      <c r="G25" t="s">
        <v>20</v>
      </c>
      <c r="H25">
        <v>142</v>
      </c>
      <c r="I25" s="5">
        <f t="shared" si="3"/>
        <v>105.23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112.83225108225108</v>
      </c>
      <c r="G26" t="s">
        <v>20</v>
      </c>
      <c r="H26">
        <v>2673</v>
      </c>
      <c r="I26" s="5">
        <f t="shared" si="3"/>
        <v>39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216.43636363636364</v>
      </c>
      <c r="G27" t="s">
        <v>20</v>
      </c>
      <c r="H27">
        <v>163</v>
      </c>
      <c r="I27" s="5">
        <f t="shared" si="3"/>
        <v>73.03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48.199069767441863</v>
      </c>
      <c r="G28" t="s">
        <v>74</v>
      </c>
      <c r="H28">
        <v>1480</v>
      </c>
      <c r="I28" s="5">
        <f t="shared" si="3"/>
        <v>35.01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105.22553516819573</v>
      </c>
      <c r="G30" t="s">
        <v>20</v>
      </c>
      <c r="H30">
        <v>2220</v>
      </c>
      <c r="I30" s="5">
        <f t="shared" si="3"/>
        <v>62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328.89978213507629</v>
      </c>
      <c r="G31" t="s">
        <v>20</v>
      </c>
      <c r="H31">
        <v>1606</v>
      </c>
      <c r="I31" s="5">
        <f t="shared" si="3"/>
        <v>94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160.61111111111111</v>
      </c>
      <c r="G32" t="s">
        <v>20</v>
      </c>
      <c r="H32">
        <v>129</v>
      </c>
      <c r="I32" s="5">
        <f t="shared" si="3"/>
        <v>112.05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310</v>
      </c>
      <c r="G33" t="s">
        <v>20</v>
      </c>
      <c r="H33">
        <v>226</v>
      </c>
      <c r="I33" s="5">
        <f t="shared" si="3"/>
        <v>48.01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86.807920792079202</v>
      </c>
      <c r="G34" t="s">
        <v>14</v>
      </c>
      <c r="H34">
        <v>2307</v>
      </c>
      <c r="I34" s="5">
        <f t="shared" si="3"/>
        <v>38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377.82071713147411</v>
      </c>
      <c r="G35" t="s">
        <v>20</v>
      </c>
      <c r="H35">
        <v>5419</v>
      </c>
      <c r="I35" s="5">
        <f t="shared" si="3"/>
        <v>35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150.30119521912351</v>
      </c>
      <c r="G37" t="s">
        <v>20</v>
      </c>
      <c r="H37">
        <v>1965</v>
      </c>
      <c r="I37" s="5">
        <f t="shared" si="3"/>
        <v>95.99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157.28571428571431</v>
      </c>
      <c r="G38" t="s">
        <v>20</v>
      </c>
      <c r="H38">
        <v>16</v>
      </c>
      <c r="I38" s="5">
        <f t="shared" si="3"/>
        <v>68.81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139.98765432098764</v>
      </c>
      <c r="G39" t="s">
        <v>20</v>
      </c>
      <c r="H39">
        <v>107</v>
      </c>
      <c r="I39" s="5">
        <f t="shared" si="3"/>
        <v>105.97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325.32258064516128</v>
      </c>
      <c r="G40" t="s">
        <v>20</v>
      </c>
      <c r="H40">
        <v>134</v>
      </c>
      <c r="I40" s="5">
        <f t="shared" si="3"/>
        <v>75.260000000000005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50.777777777777779</v>
      </c>
      <c r="G41" t="s">
        <v>14</v>
      </c>
      <c r="H41">
        <v>88</v>
      </c>
      <c r="I41" s="5">
        <f t="shared" si="3"/>
        <v>57.13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169.06818181818181</v>
      </c>
      <c r="G42" t="s">
        <v>20</v>
      </c>
      <c r="H42">
        <v>198</v>
      </c>
      <c r="I42" s="5">
        <f t="shared" si="3"/>
        <v>75.14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212.92857142857144</v>
      </c>
      <c r="G43" t="s">
        <v>20</v>
      </c>
      <c r="H43">
        <v>111</v>
      </c>
      <c r="I43" s="5">
        <f t="shared" si="3"/>
        <v>107.42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443.94444444444446</v>
      </c>
      <c r="G44" t="s">
        <v>20</v>
      </c>
      <c r="H44">
        <v>222</v>
      </c>
      <c r="I44" s="5">
        <f t="shared" si="3"/>
        <v>36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185.9390243902439</v>
      </c>
      <c r="G45" t="s">
        <v>20</v>
      </c>
      <c r="H45">
        <v>6212</v>
      </c>
      <c r="I45" s="5">
        <f t="shared" si="3"/>
        <v>27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658.8125</v>
      </c>
      <c r="G46" t="s">
        <v>20</v>
      </c>
      <c r="H46">
        <v>98</v>
      </c>
      <c r="I46" s="5">
        <f t="shared" si="3"/>
        <v>107.56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47.684210526315788</v>
      </c>
      <c r="G47" t="s">
        <v>14</v>
      </c>
      <c r="H47">
        <v>48</v>
      </c>
      <c r="I47" s="5">
        <f t="shared" si="3"/>
        <v>94.38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114.78378378378378</v>
      </c>
      <c r="G48" t="s">
        <v>20</v>
      </c>
      <c r="H48">
        <v>92</v>
      </c>
      <c r="I48" s="5">
        <f t="shared" si="3"/>
        <v>46.16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475.26666666666665</v>
      </c>
      <c r="G49" t="s">
        <v>20</v>
      </c>
      <c r="H49">
        <v>149</v>
      </c>
      <c r="I49" s="5">
        <f t="shared" si="3"/>
        <v>47.85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386.97297297297297</v>
      </c>
      <c r="G50" t="s">
        <v>20</v>
      </c>
      <c r="H50">
        <v>2431</v>
      </c>
      <c r="I50" s="5">
        <f t="shared" si="3"/>
        <v>53.01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189.625</v>
      </c>
      <c r="G51" t="s">
        <v>20</v>
      </c>
      <c r="H51">
        <v>303</v>
      </c>
      <c r="I51" s="5">
        <f t="shared" si="3"/>
        <v>45.06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91.867805186590772</v>
      </c>
      <c r="G53" t="s">
        <v>14</v>
      </c>
      <c r="H53">
        <v>1467</v>
      </c>
      <c r="I53" s="5">
        <f t="shared" si="3"/>
        <v>99.01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34.152777777777779</v>
      </c>
      <c r="G54" t="s">
        <v>14</v>
      </c>
      <c r="H54">
        <v>75</v>
      </c>
      <c r="I54" s="5">
        <f t="shared" si="3"/>
        <v>32.79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140.40909090909091</v>
      </c>
      <c r="G55" t="s">
        <v>20</v>
      </c>
      <c r="H55">
        <v>209</v>
      </c>
      <c r="I55" s="5">
        <f t="shared" si="3"/>
        <v>59.12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89.86666666666666</v>
      </c>
      <c r="G56" t="s">
        <v>14</v>
      </c>
      <c r="H56">
        <v>120</v>
      </c>
      <c r="I56" s="5">
        <f t="shared" si="3"/>
        <v>44.93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177.96969696969697</v>
      </c>
      <c r="G57" t="s">
        <v>20</v>
      </c>
      <c r="H57">
        <v>131</v>
      </c>
      <c r="I57" s="5">
        <f t="shared" si="3"/>
        <v>89.66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143.66249999999999</v>
      </c>
      <c r="G58" t="s">
        <v>20</v>
      </c>
      <c r="H58">
        <v>164</v>
      </c>
      <c r="I58" s="5">
        <f t="shared" si="3"/>
        <v>70.08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215.27586206896552</v>
      </c>
      <c r="G59" t="s">
        <v>20</v>
      </c>
      <c r="H59">
        <v>201</v>
      </c>
      <c r="I59" s="5">
        <f t="shared" si="3"/>
        <v>31.06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227.11111111111114</v>
      </c>
      <c r="G60" t="s">
        <v>20</v>
      </c>
      <c r="H60">
        <v>211</v>
      </c>
      <c r="I60" s="5">
        <f t="shared" si="3"/>
        <v>29.06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275.07142857142861</v>
      </c>
      <c r="G61" t="s">
        <v>20</v>
      </c>
      <c r="H61">
        <v>128</v>
      </c>
      <c r="I61" s="5">
        <f t="shared" si="3"/>
        <v>30.09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144.37048832271762</v>
      </c>
      <c r="G62" t="s">
        <v>20</v>
      </c>
      <c r="H62">
        <v>1600</v>
      </c>
      <c r="I62" s="5">
        <f t="shared" si="3"/>
        <v>85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92.74598393574297</v>
      </c>
      <c r="G63" t="s">
        <v>14</v>
      </c>
      <c r="H63">
        <v>2253</v>
      </c>
      <c r="I63" s="5">
        <f t="shared" si="3"/>
        <v>82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722.6</v>
      </c>
      <c r="G64" t="s">
        <v>20</v>
      </c>
      <c r="H64">
        <v>249</v>
      </c>
      <c r="I64" s="5">
        <f t="shared" si="3"/>
        <v>58.04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97.642857142857139</v>
      </c>
      <c r="G66" t="s">
        <v>14</v>
      </c>
      <c r="H66">
        <v>38</v>
      </c>
      <c r="I66" s="5">
        <f t="shared" si="3"/>
        <v>71.95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4">(E67/D67)*100</f>
        <v>236.14754098360655</v>
      </c>
      <c r="G67" t="s">
        <v>20</v>
      </c>
      <c r="H67">
        <v>236</v>
      </c>
      <c r="I67" s="5">
        <f t="shared" si="3"/>
        <v>61.04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45.068965517241381</v>
      </c>
      <c r="G68" t="s">
        <v>14</v>
      </c>
      <c r="H68">
        <v>12</v>
      </c>
      <c r="I68" s="5">
        <f t="shared" ref="I68:I131" si="7">ROUND(E68/H68,2)</f>
        <v>108.92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162.38567493112947</v>
      </c>
      <c r="G69" t="s">
        <v>20</v>
      </c>
      <c r="H69">
        <v>4065</v>
      </c>
      <c r="I69" s="5">
        <f t="shared" si="7"/>
        <v>29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254.52631578947367</v>
      </c>
      <c r="G70" t="s">
        <v>20</v>
      </c>
      <c r="H70">
        <v>246</v>
      </c>
      <c r="I70" s="5">
        <f t="shared" si="7"/>
        <v>58.98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24.063291139240505</v>
      </c>
      <c r="G71" t="s">
        <v>74</v>
      </c>
      <c r="H71">
        <v>17</v>
      </c>
      <c r="I71" s="5">
        <f t="shared" si="7"/>
        <v>111.82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123.74140625000001</v>
      </c>
      <c r="G72" t="s">
        <v>20</v>
      </c>
      <c r="H72">
        <v>2475</v>
      </c>
      <c r="I72" s="5">
        <f t="shared" si="7"/>
        <v>64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108.06666666666666</v>
      </c>
      <c r="G73" t="s">
        <v>20</v>
      </c>
      <c r="H73">
        <v>76</v>
      </c>
      <c r="I73" s="5">
        <f t="shared" si="7"/>
        <v>85.32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670.33333333333326</v>
      </c>
      <c r="G74" t="s">
        <v>20</v>
      </c>
      <c r="H74">
        <v>54</v>
      </c>
      <c r="I74" s="5">
        <f t="shared" si="7"/>
        <v>74.48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660.92857142857144</v>
      </c>
      <c r="G75" t="s">
        <v>20</v>
      </c>
      <c r="H75">
        <v>88</v>
      </c>
      <c r="I75" s="5">
        <f t="shared" si="7"/>
        <v>105.15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122.46153846153847</v>
      </c>
      <c r="G76" t="s">
        <v>20</v>
      </c>
      <c r="H76">
        <v>85</v>
      </c>
      <c r="I76" s="5">
        <f t="shared" si="7"/>
        <v>56.19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150.57731958762886</v>
      </c>
      <c r="G77" t="s">
        <v>20</v>
      </c>
      <c r="H77">
        <v>170</v>
      </c>
      <c r="I77" s="5">
        <f t="shared" si="7"/>
        <v>85.92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78.106590724165997</v>
      </c>
      <c r="G78" t="s">
        <v>14</v>
      </c>
      <c r="H78">
        <v>1684</v>
      </c>
      <c r="I78" s="5">
        <f t="shared" si="7"/>
        <v>57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46.94736842105263</v>
      </c>
      <c r="G79" t="s">
        <v>14</v>
      </c>
      <c r="H79">
        <v>56</v>
      </c>
      <c r="I79" s="5">
        <f t="shared" si="7"/>
        <v>79.64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300.8</v>
      </c>
      <c r="G80" t="s">
        <v>20</v>
      </c>
      <c r="H80">
        <v>330</v>
      </c>
      <c r="I80" s="5">
        <f t="shared" si="7"/>
        <v>41.02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69.598615916955026</v>
      </c>
      <c r="G81" t="s">
        <v>14</v>
      </c>
      <c r="H81">
        <v>838</v>
      </c>
      <c r="I81" s="5">
        <f t="shared" si="7"/>
        <v>48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637.4545454545455</v>
      </c>
      <c r="G82" t="s">
        <v>20</v>
      </c>
      <c r="H82">
        <v>127</v>
      </c>
      <c r="I82" s="5">
        <f t="shared" si="7"/>
        <v>55.21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225.33928571428569</v>
      </c>
      <c r="G83" t="s">
        <v>20</v>
      </c>
      <c r="H83">
        <v>411</v>
      </c>
      <c r="I83" s="5">
        <f t="shared" si="7"/>
        <v>92.11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1497.3000000000002</v>
      </c>
      <c r="G84" t="s">
        <v>20</v>
      </c>
      <c r="H84">
        <v>180</v>
      </c>
      <c r="I84" s="5">
        <f t="shared" si="7"/>
        <v>83.18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37.590225563909776</v>
      </c>
      <c r="G85" t="s">
        <v>14</v>
      </c>
      <c r="H85">
        <v>1000</v>
      </c>
      <c r="I85" s="5">
        <f t="shared" si="7"/>
        <v>40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132.36942675159236</v>
      </c>
      <c r="G86" t="s">
        <v>20</v>
      </c>
      <c r="H86">
        <v>374</v>
      </c>
      <c r="I86" s="5">
        <f t="shared" si="7"/>
        <v>111.13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131.22448979591837</v>
      </c>
      <c r="G87" t="s">
        <v>20</v>
      </c>
      <c r="H87">
        <v>71</v>
      </c>
      <c r="I87" s="5">
        <f t="shared" si="7"/>
        <v>90.56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167.63513513513513</v>
      </c>
      <c r="G88" t="s">
        <v>20</v>
      </c>
      <c r="H88">
        <v>203</v>
      </c>
      <c r="I88" s="5">
        <f t="shared" si="7"/>
        <v>61.11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61.984886649874063</v>
      </c>
      <c r="G89" t="s">
        <v>14</v>
      </c>
      <c r="H89">
        <v>1482</v>
      </c>
      <c r="I89" s="5">
        <f t="shared" si="7"/>
        <v>83.02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260.75</v>
      </c>
      <c r="G90" t="s">
        <v>20</v>
      </c>
      <c r="H90">
        <v>113</v>
      </c>
      <c r="I90" s="5">
        <f t="shared" si="7"/>
        <v>110.76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252.58823529411765</v>
      </c>
      <c r="G91" t="s">
        <v>20</v>
      </c>
      <c r="H91">
        <v>96</v>
      </c>
      <c r="I91" s="5">
        <f t="shared" si="7"/>
        <v>89.46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78.615384615384613</v>
      </c>
      <c r="G92" t="s">
        <v>14</v>
      </c>
      <c r="H92">
        <v>106</v>
      </c>
      <c r="I92" s="5">
        <f t="shared" si="7"/>
        <v>57.85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48.404406999351913</v>
      </c>
      <c r="G93" t="s">
        <v>14</v>
      </c>
      <c r="H93">
        <v>679</v>
      </c>
      <c r="I93" s="5">
        <f t="shared" si="7"/>
        <v>110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258.875</v>
      </c>
      <c r="G94" t="s">
        <v>20</v>
      </c>
      <c r="H94">
        <v>498</v>
      </c>
      <c r="I94" s="5">
        <f t="shared" si="7"/>
        <v>103.97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60.548713235294116</v>
      </c>
      <c r="G95" t="s">
        <v>74</v>
      </c>
      <c r="H95">
        <v>610</v>
      </c>
      <c r="I95" s="5">
        <f t="shared" si="7"/>
        <v>108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303.68965517241378</v>
      </c>
      <c r="G96" t="s">
        <v>20</v>
      </c>
      <c r="H96">
        <v>180</v>
      </c>
      <c r="I96" s="5">
        <f t="shared" si="7"/>
        <v>48.93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112.99999999999999</v>
      </c>
      <c r="G97" t="s">
        <v>20</v>
      </c>
      <c r="H97">
        <v>27</v>
      </c>
      <c r="I97" s="5">
        <f t="shared" si="7"/>
        <v>37.67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217.37876614060258</v>
      </c>
      <c r="G98" t="s">
        <v>20</v>
      </c>
      <c r="H98">
        <v>2331</v>
      </c>
      <c r="I98" s="5">
        <f t="shared" si="7"/>
        <v>65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926.69230769230762</v>
      </c>
      <c r="G99" t="s">
        <v>20</v>
      </c>
      <c r="H99">
        <v>113</v>
      </c>
      <c r="I99" s="5">
        <f t="shared" si="7"/>
        <v>106.61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33.692229038854805</v>
      </c>
      <c r="G100" t="s">
        <v>14</v>
      </c>
      <c r="H100">
        <v>1220</v>
      </c>
      <c r="I100" s="5">
        <f t="shared" si="7"/>
        <v>27.01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196.7236842105263</v>
      </c>
      <c r="G101" t="s">
        <v>20</v>
      </c>
      <c r="H101">
        <v>164</v>
      </c>
      <c r="I101" s="5">
        <f t="shared" si="7"/>
        <v>91.16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1021.4444444444445</v>
      </c>
      <c r="G103" t="s">
        <v>20</v>
      </c>
      <c r="H103">
        <v>164</v>
      </c>
      <c r="I103" s="5">
        <f t="shared" si="7"/>
        <v>56.05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281.67567567567568</v>
      </c>
      <c r="G104" t="s">
        <v>20</v>
      </c>
      <c r="H104">
        <v>336</v>
      </c>
      <c r="I104" s="5">
        <f t="shared" si="7"/>
        <v>31.02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24.610000000000003</v>
      </c>
      <c r="G105" t="s">
        <v>14</v>
      </c>
      <c r="H105">
        <v>37</v>
      </c>
      <c r="I105" s="5">
        <f t="shared" si="7"/>
        <v>66.510000000000005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143.14010067114094</v>
      </c>
      <c r="G106" t="s">
        <v>20</v>
      </c>
      <c r="H106">
        <v>1917</v>
      </c>
      <c r="I106" s="5">
        <f t="shared" si="7"/>
        <v>89.01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144.54411764705884</v>
      </c>
      <c r="G107" t="s">
        <v>20</v>
      </c>
      <c r="H107">
        <v>95</v>
      </c>
      <c r="I107" s="5">
        <f t="shared" si="7"/>
        <v>103.46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359.12820512820514</v>
      </c>
      <c r="G108" t="s">
        <v>20</v>
      </c>
      <c r="H108">
        <v>147</v>
      </c>
      <c r="I108" s="5">
        <f t="shared" si="7"/>
        <v>95.28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186.48571428571427</v>
      </c>
      <c r="G109" t="s">
        <v>20</v>
      </c>
      <c r="H109">
        <v>86</v>
      </c>
      <c r="I109" s="5">
        <f t="shared" si="7"/>
        <v>75.900000000000006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595.26666666666665</v>
      </c>
      <c r="G110" t="s">
        <v>20</v>
      </c>
      <c r="H110">
        <v>83</v>
      </c>
      <c r="I110" s="5">
        <f t="shared" si="7"/>
        <v>107.58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59.21153846153846</v>
      </c>
      <c r="G111" t="s">
        <v>14</v>
      </c>
      <c r="H111">
        <v>60</v>
      </c>
      <c r="I111" s="5">
        <f t="shared" si="7"/>
        <v>51.32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14.962780898876405</v>
      </c>
      <c r="G112" t="s">
        <v>14</v>
      </c>
      <c r="H112">
        <v>296</v>
      </c>
      <c r="I112" s="5">
        <f t="shared" si="7"/>
        <v>71.98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119.95602605863192</v>
      </c>
      <c r="G113" t="s">
        <v>20</v>
      </c>
      <c r="H113">
        <v>676</v>
      </c>
      <c r="I113" s="5">
        <f t="shared" si="7"/>
        <v>108.95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376.87878787878788</v>
      </c>
      <c r="G115" t="s">
        <v>20</v>
      </c>
      <c r="H115">
        <v>131</v>
      </c>
      <c r="I115" s="5">
        <f t="shared" si="7"/>
        <v>94.94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727.15789473684208</v>
      </c>
      <c r="G116" t="s">
        <v>20</v>
      </c>
      <c r="H116">
        <v>126</v>
      </c>
      <c r="I116" s="5">
        <f t="shared" si="7"/>
        <v>109.65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87.211757648470297</v>
      </c>
      <c r="G117" t="s">
        <v>14</v>
      </c>
      <c r="H117">
        <v>3304</v>
      </c>
      <c r="I117" s="5">
        <f t="shared" si="7"/>
        <v>44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88</v>
      </c>
      <c r="G118" t="s">
        <v>14</v>
      </c>
      <c r="H118">
        <v>73</v>
      </c>
      <c r="I118" s="5">
        <f t="shared" si="7"/>
        <v>86.79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173.9387755102041</v>
      </c>
      <c r="G119" t="s">
        <v>20</v>
      </c>
      <c r="H119">
        <v>275</v>
      </c>
      <c r="I119" s="5">
        <f t="shared" si="7"/>
        <v>30.99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117.61111111111111</v>
      </c>
      <c r="G120" t="s">
        <v>20</v>
      </c>
      <c r="H120">
        <v>67</v>
      </c>
      <c r="I120" s="5">
        <f t="shared" si="7"/>
        <v>94.79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214.96</v>
      </c>
      <c r="G121" t="s">
        <v>20</v>
      </c>
      <c r="H121">
        <v>154</v>
      </c>
      <c r="I121" s="5">
        <f t="shared" si="7"/>
        <v>69.790000000000006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149.49667110519306</v>
      </c>
      <c r="G122" t="s">
        <v>20</v>
      </c>
      <c r="H122">
        <v>1782</v>
      </c>
      <c r="I122" s="5">
        <f t="shared" si="7"/>
        <v>63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219.33995584988963</v>
      </c>
      <c r="G123" t="s">
        <v>20</v>
      </c>
      <c r="H123">
        <v>903</v>
      </c>
      <c r="I123" s="5">
        <f t="shared" si="7"/>
        <v>110.03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64.367690058479525</v>
      </c>
      <c r="G124" t="s">
        <v>14</v>
      </c>
      <c r="H124">
        <v>3387</v>
      </c>
      <c r="I124" s="5">
        <f t="shared" si="7"/>
        <v>26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18.622397298818232</v>
      </c>
      <c r="G125" t="s">
        <v>14</v>
      </c>
      <c r="H125">
        <v>662</v>
      </c>
      <c r="I125" s="5">
        <f t="shared" si="7"/>
        <v>49.99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367.76923076923077</v>
      </c>
      <c r="G126" t="s">
        <v>20</v>
      </c>
      <c r="H126">
        <v>94</v>
      </c>
      <c r="I126" s="5">
        <f t="shared" si="7"/>
        <v>101.72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159.90566037735849</v>
      </c>
      <c r="G127" t="s">
        <v>20</v>
      </c>
      <c r="H127">
        <v>180</v>
      </c>
      <c r="I127" s="5">
        <f t="shared" si="7"/>
        <v>47.08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38.633185349611544</v>
      </c>
      <c r="G128" t="s">
        <v>14</v>
      </c>
      <c r="H128">
        <v>774</v>
      </c>
      <c r="I128" s="5">
        <f t="shared" si="7"/>
        <v>89.94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51.42151162790698</v>
      </c>
      <c r="G129" t="s">
        <v>14</v>
      </c>
      <c r="H129">
        <v>672</v>
      </c>
      <c r="I129" s="5">
        <f t="shared" si="7"/>
        <v>78.97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4"/>
        <v>60.334277620396605</v>
      </c>
      <c r="G130" t="s">
        <v>74</v>
      </c>
      <c r="H130">
        <v>532</v>
      </c>
      <c r="I130" s="5">
        <f t="shared" si="7"/>
        <v>80.069999999999993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8">(E131/D131)*100</f>
        <v>3.202693602693603</v>
      </c>
      <c r="G131" t="s">
        <v>74</v>
      </c>
      <c r="H131">
        <v>55</v>
      </c>
      <c r="I131" s="5">
        <f t="shared" si="7"/>
        <v>86.47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155.46875</v>
      </c>
      <c r="G132" t="s">
        <v>20</v>
      </c>
      <c r="H132">
        <v>533</v>
      </c>
      <c r="I132" s="5">
        <f t="shared" ref="I132:I195" si="11">ROUND(E132/H132,2)</f>
        <v>28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100.85974499089254</v>
      </c>
      <c r="G133" t="s">
        <v>20</v>
      </c>
      <c r="H133">
        <v>2443</v>
      </c>
      <c r="I133" s="5">
        <f t="shared" si="11"/>
        <v>68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116.18181818181819</v>
      </c>
      <c r="G134" t="s">
        <v>20</v>
      </c>
      <c r="H134">
        <v>89</v>
      </c>
      <c r="I134" s="5">
        <f t="shared" si="11"/>
        <v>43.08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310.77777777777777</v>
      </c>
      <c r="G135" t="s">
        <v>20</v>
      </c>
      <c r="H135">
        <v>159</v>
      </c>
      <c r="I135" s="5">
        <f t="shared" si="11"/>
        <v>87.96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89.73668341708543</v>
      </c>
      <c r="G136" t="s">
        <v>14</v>
      </c>
      <c r="H136">
        <v>940</v>
      </c>
      <c r="I136" s="5">
        <f t="shared" si="11"/>
        <v>94.99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71.27272727272728</v>
      </c>
      <c r="G137" t="s">
        <v>14</v>
      </c>
      <c r="H137">
        <v>117</v>
      </c>
      <c r="I137" s="5">
        <f t="shared" si="11"/>
        <v>46.91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3.2862318840579712</v>
      </c>
      <c r="G138" t="s">
        <v>74</v>
      </c>
      <c r="H138">
        <v>58</v>
      </c>
      <c r="I138" s="5">
        <f t="shared" si="11"/>
        <v>46.91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96</v>
      </c>
      <c r="G140" t="s">
        <v>14</v>
      </c>
      <c r="H140">
        <v>115</v>
      </c>
      <c r="I140" s="5">
        <f t="shared" si="11"/>
        <v>80.14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20.896851248642779</v>
      </c>
      <c r="G141" t="s">
        <v>14</v>
      </c>
      <c r="H141">
        <v>326</v>
      </c>
      <c r="I141" s="5">
        <f t="shared" si="11"/>
        <v>59.04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223.16363636363636</v>
      </c>
      <c r="G142" t="s">
        <v>20</v>
      </c>
      <c r="H142">
        <v>186</v>
      </c>
      <c r="I142" s="5">
        <f t="shared" si="11"/>
        <v>65.989999999999995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101.59097978227061</v>
      </c>
      <c r="G143" t="s">
        <v>20</v>
      </c>
      <c r="H143">
        <v>1071</v>
      </c>
      <c r="I143" s="5">
        <f t="shared" si="11"/>
        <v>60.99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230.03999999999996</v>
      </c>
      <c r="G144" t="s">
        <v>20</v>
      </c>
      <c r="H144">
        <v>117</v>
      </c>
      <c r="I144" s="5">
        <f t="shared" si="11"/>
        <v>98.31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129.1</v>
      </c>
      <c r="G146" t="s">
        <v>20</v>
      </c>
      <c r="H146">
        <v>135</v>
      </c>
      <c r="I146" s="5">
        <f t="shared" si="11"/>
        <v>86.07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236.512</v>
      </c>
      <c r="G147" t="s">
        <v>20</v>
      </c>
      <c r="H147">
        <v>768</v>
      </c>
      <c r="I147" s="5">
        <f t="shared" si="11"/>
        <v>76.989999999999995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17.25</v>
      </c>
      <c r="G148" t="s">
        <v>74</v>
      </c>
      <c r="H148">
        <v>51</v>
      </c>
      <c r="I148" s="5">
        <f t="shared" si="11"/>
        <v>29.76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112.49397590361446</v>
      </c>
      <c r="G149" t="s">
        <v>20</v>
      </c>
      <c r="H149">
        <v>199</v>
      </c>
      <c r="I149" s="5">
        <f t="shared" si="11"/>
        <v>46.92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121.02150537634408</v>
      </c>
      <c r="G150" t="s">
        <v>20</v>
      </c>
      <c r="H150">
        <v>107</v>
      </c>
      <c r="I150" s="5">
        <f t="shared" si="11"/>
        <v>105.19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219.87096774193549</v>
      </c>
      <c r="G151" t="s">
        <v>20</v>
      </c>
      <c r="H151">
        <v>195</v>
      </c>
      <c r="I151" s="5">
        <f t="shared" si="11"/>
        <v>69.91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64.166909620991248</v>
      </c>
      <c r="G153" t="s">
        <v>14</v>
      </c>
      <c r="H153">
        <v>1467</v>
      </c>
      <c r="I153" s="5">
        <f t="shared" si="11"/>
        <v>60.01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423.06746987951806</v>
      </c>
      <c r="G154" t="s">
        <v>20</v>
      </c>
      <c r="H154">
        <v>3376</v>
      </c>
      <c r="I154" s="5">
        <f t="shared" si="11"/>
        <v>52.01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92.984160506863773</v>
      </c>
      <c r="G155" t="s">
        <v>14</v>
      </c>
      <c r="H155">
        <v>5681</v>
      </c>
      <c r="I155" s="5">
        <f t="shared" si="11"/>
        <v>31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58.756567425569173</v>
      </c>
      <c r="G156" t="s">
        <v>14</v>
      </c>
      <c r="H156">
        <v>1059</v>
      </c>
      <c r="I156" s="5">
        <f t="shared" si="11"/>
        <v>95.04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65.022222222222226</v>
      </c>
      <c r="G157" t="s">
        <v>14</v>
      </c>
      <c r="H157">
        <v>1194</v>
      </c>
      <c r="I157" s="5">
        <f t="shared" si="11"/>
        <v>75.97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73.939560439560438</v>
      </c>
      <c r="G158" t="s">
        <v>74</v>
      </c>
      <c r="H158">
        <v>379</v>
      </c>
      <c r="I158" s="5">
        <f t="shared" si="11"/>
        <v>71.010000000000005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52.666666666666664</v>
      </c>
      <c r="G159" t="s">
        <v>14</v>
      </c>
      <c r="H159">
        <v>30</v>
      </c>
      <c r="I159" s="5">
        <f t="shared" si="11"/>
        <v>73.73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220.95238095238096</v>
      </c>
      <c r="G160" t="s">
        <v>20</v>
      </c>
      <c r="H160">
        <v>41</v>
      </c>
      <c r="I160" s="5">
        <f t="shared" si="11"/>
        <v>113.17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100.01150627615063</v>
      </c>
      <c r="G161" t="s">
        <v>20</v>
      </c>
      <c r="H161">
        <v>1821</v>
      </c>
      <c r="I161" s="5">
        <f t="shared" si="11"/>
        <v>105.01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162.3125</v>
      </c>
      <c r="G162" t="s">
        <v>20</v>
      </c>
      <c r="H162">
        <v>164</v>
      </c>
      <c r="I162" s="5">
        <f t="shared" si="11"/>
        <v>79.180000000000007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78.181818181818187</v>
      </c>
      <c r="G163" t="s">
        <v>14</v>
      </c>
      <c r="H163">
        <v>75</v>
      </c>
      <c r="I163" s="5">
        <f t="shared" si="11"/>
        <v>57.33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149.73770491803279</v>
      </c>
      <c r="G164" t="s">
        <v>20</v>
      </c>
      <c r="H164">
        <v>157</v>
      </c>
      <c r="I164" s="5">
        <f t="shared" si="11"/>
        <v>58.18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253.25714285714284</v>
      </c>
      <c r="G165" t="s">
        <v>20</v>
      </c>
      <c r="H165">
        <v>246</v>
      </c>
      <c r="I165" s="5">
        <f t="shared" si="11"/>
        <v>36.03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100.16943521594683</v>
      </c>
      <c r="G166" t="s">
        <v>20</v>
      </c>
      <c r="H166">
        <v>1396</v>
      </c>
      <c r="I166" s="5">
        <f t="shared" si="11"/>
        <v>107.99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121.99004424778761</v>
      </c>
      <c r="G167" t="s">
        <v>20</v>
      </c>
      <c r="H167">
        <v>2506</v>
      </c>
      <c r="I167" s="5">
        <f t="shared" si="11"/>
        <v>44.01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137.13265306122449</v>
      </c>
      <c r="G168" t="s">
        <v>20</v>
      </c>
      <c r="H168">
        <v>244</v>
      </c>
      <c r="I168" s="5">
        <f t="shared" si="11"/>
        <v>55.08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31.30913348946136</v>
      </c>
      <c r="G170" t="s">
        <v>14</v>
      </c>
      <c r="H170">
        <v>955</v>
      </c>
      <c r="I170" s="5">
        <f t="shared" si="11"/>
        <v>42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424.08154506437768</v>
      </c>
      <c r="G171" t="s">
        <v>20</v>
      </c>
      <c r="H171">
        <v>1267</v>
      </c>
      <c r="I171" s="5">
        <f t="shared" si="11"/>
        <v>77.989999999999995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2.93886230728336</v>
      </c>
      <c r="G172" t="s">
        <v>14</v>
      </c>
      <c r="H172">
        <v>67</v>
      </c>
      <c r="I172" s="5">
        <f t="shared" si="11"/>
        <v>82.51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163.01447776628748</v>
      </c>
      <c r="G175" t="s">
        <v>20</v>
      </c>
      <c r="H175">
        <v>1561</v>
      </c>
      <c r="I175" s="5">
        <f t="shared" si="11"/>
        <v>100.98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894.66666666666674</v>
      </c>
      <c r="G176" t="s">
        <v>20</v>
      </c>
      <c r="H176">
        <v>48</v>
      </c>
      <c r="I176" s="5">
        <f t="shared" si="11"/>
        <v>111.83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26.191501103752756</v>
      </c>
      <c r="G177" t="s">
        <v>14</v>
      </c>
      <c r="H177">
        <v>1130</v>
      </c>
      <c r="I177" s="5">
        <f t="shared" si="11"/>
        <v>42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74.834782608695647</v>
      </c>
      <c r="G178" t="s">
        <v>14</v>
      </c>
      <c r="H178">
        <v>782</v>
      </c>
      <c r="I178" s="5">
        <f t="shared" si="11"/>
        <v>110.05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416.47680412371136</v>
      </c>
      <c r="G179" t="s">
        <v>20</v>
      </c>
      <c r="H179">
        <v>2739</v>
      </c>
      <c r="I179" s="5">
        <f t="shared" si="11"/>
        <v>59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96.208333333333329</v>
      </c>
      <c r="G180" t="s">
        <v>14</v>
      </c>
      <c r="H180">
        <v>210</v>
      </c>
      <c r="I180" s="5">
        <f t="shared" si="11"/>
        <v>32.99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357.71910112359546</v>
      </c>
      <c r="G181" t="s">
        <v>20</v>
      </c>
      <c r="H181">
        <v>3537</v>
      </c>
      <c r="I181" s="5">
        <f t="shared" si="11"/>
        <v>45.01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308.45714285714286</v>
      </c>
      <c r="G182" t="s">
        <v>20</v>
      </c>
      <c r="H182">
        <v>2107</v>
      </c>
      <c r="I182" s="5">
        <f t="shared" si="11"/>
        <v>81.98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61.802325581395344</v>
      </c>
      <c r="G183" t="s">
        <v>14</v>
      </c>
      <c r="H183">
        <v>136</v>
      </c>
      <c r="I183" s="5">
        <f t="shared" si="11"/>
        <v>39.08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722.32472324723244</v>
      </c>
      <c r="G184" t="s">
        <v>20</v>
      </c>
      <c r="H184">
        <v>3318</v>
      </c>
      <c r="I184" s="5">
        <f t="shared" si="11"/>
        <v>59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69.117647058823522</v>
      </c>
      <c r="G185" t="s">
        <v>14</v>
      </c>
      <c r="H185">
        <v>86</v>
      </c>
      <c r="I185" s="5">
        <f t="shared" si="11"/>
        <v>40.99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293.05555555555554</v>
      </c>
      <c r="G186" t="s">
        <v>20</v>
      </c>
      <c r="H186">
        <v>340</v>
      </c>
      <c r="I186" s="5">
        <f t="shared" si="11"/>
        <v>31.03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71.8</v>
      </c>
      <c r="G187" t="s">
        <v>14</v>
      </c>
      <c r="H187">
        <v>19</v>
      </c>
      <c r="I187" s="5">
        <f t="shared" si="11"/>
        <v>37.79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31.934684684684683</v>
      </c>
      <c r="G188" t="s">
        <v>14</v>
      </c>
      <c r="H188">
        <v>886</v>
      </c>
      <c r="I188" s="5">
        <f t="shared" si="11"/>
        <v>32.01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229.87375415282392</v>
      </c>
      <c r="G189" t="s">
        <v>20</v>
      </c>
      <c r="H189">
        <v>1442</v>
      </c>
      <c r="I189" s="5">
        <f t="shared" si="11"/>
        <v>95.97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23.525352848928385</v>
      </c>
      <c r="G191" t="s">
        <v>74</v>
      </c>
      <c r="H191">
        <v>441</v>
      </c>
      <c r="I191" s="5">
        <f t="shared" si="11"/>
        <v>102.05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37.952380952380956</v>
      </c>
      <c r="G193" t="s">
        <v>14</v>
      </c>
      <c r="H193">
        <v>86</v>
      </c>
      <c r="I193" s="5">
        <f t="shared" si="11"/>
        <v>37.07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8"/>
        <v>19.992957746478872</v>
      </c>
      <c r="G194" t="s">
        <v>14</v>
      </c>
      <c r="H194">
        <v>243</v>
      </c>
      <c r="I194" s="5">
        <f t="shared" si="11"/>
        <v>35.049999999999997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12">(E195/D195)*100</f>
        <v>45.636363636363633</v>
      </c>
      <c r="G195" t="s">
        <v>14</v>
      </c>
      <c r="H195">
        <v>65</v>
      </c>
      <c r="I195" s="5">
        <f t="shared" si="11"/>
        <v>46.34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122.7605633802817</v>
      </c>
      <c r="G196" t="s">
        <v>20</v>
      </c>
      <c r="H196">
        <v>126</v>
      </c>
      <c r="I196" s="5">
        <f t="shared" ref="I196:I259" si="15">ROUND(E196/H196,2)</f>
        <v>69.17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361.75316455696202</v>
      </c>
      <c r="G197" t="s">
        <v>20</v>
      </c>
      <c r="H197">
        <v>524</v>
      </c>
      <c r="I197" s="5">
        <f t="shared" si="15"/>
        <v>109.08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298.20475319926874</v>
      </c>
      <c r="G199" t="s">
        <v>20</v>
      </c>
      <c r="H199">
        <v>1989</v>
      </c>
      <c r="I199" s="5">
        <f t="shared" si="15"/>
        <v>82.01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9.5585443037974684</v>
      </c>
      <c r="G200" t="s">
        <v>14</v>
      </c>
      <c r="H200">
        <v>168</v>
      </c>
      <c r="I200" s="5">
        <f t="shared" si="15"/>
        <v>35.96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53.777777777777779</v>
      </c>
      <c r="G201" t="s">
        <v>14</v>
      </c>
      <c r="H201">
        <v>13</v>
      </c>
      <c r="I201" s="5">
        <f t="shared" si="15"/>
        <v>74.459999999999994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681.19047619047615</v>
      </c>
      <c r="G203" t="s">
        <v>20</v>
      </c>
      <c r="H203">
        <v>157</v>
      </c>
      <c r="I203" s="5">
        <f t="shared" si="15"/>
        <v>91.11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78.831325301204828</v>
      </c>
      <c r="G204" t="s">
        <v>74</v>
      </c>
      <c r="H204">
        <v>82</v>
      </c>
      <c r="I204" s="5">
        <f t="shared" si="15"/>
        <v>79.790000000000006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134.40792216817235</v>
      </c>
      <c r="G205" t="s">
        <v>20</v>
      </c>
      <c r="H205">
        <v>4498</v>
      </c>
      <c r="I205" s="5">
        <f t="shared" si="15"/>
        <v>43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3.3719999999999999</v>
      </c>
      <c r="G206" t="s">
        <v>14</v>
      </c>
      <c r="H206">
        <v>40</v>
      </c>
      <c r="I206" s="5">
        <f t="shared" si="15"/>
        <v>63.23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431.84615384615387</v>
      </c>
      <c r="G207" t="s">
        <v>20</v>
      </c>
      <c r="H207">
        <v>80</v>
      </c>
      <c r="I207" s="5">
        <f t="shared" si="15"/>
        <v>70.180000000000007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38.844444444444441</v>
      </c>
      <c r="G208" t="s">
        <v>74</v>
      </c>
      <c r="H208">
        <v>57</v>
      </c>
      <c r="I208" s="5">
        <f t="shared" si="15"/>
        <v>61.33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101.12239715591672</v>
      </c>
      <c r="G210" t="s">
        <v>20</v>
      </c>
      <c r="H210">
        <v>2053</v>
      </c>
      <c r="I210" s="5">
        <f t="shared" si="15"/>
        <v>96.98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21.188688946015425</v>
      </c>
      <c r="G211" t="s">
        <v>47</v>
      </c>
      <c r="H211">
        <v>808</v>
      </c>
      <c r="I211" s="5">
        <f t="shared" si="15"/>
        <v>51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67.425531914893625</v>
      </c>
      <c r="G212" t="s">
        <v>14</v>
      </c>
      <c r="H212">
        <v>226</v>
      </c>
      <c r="I212" s="5">
        <f t="shared" si="15"/>
        <v>28.04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94.923371647509583</v>
      </c>
      <c r="G213" t="s">
        <v>14</v>
      </c>
      <c r="H213">
        <v>1625</v>
      </c>
      <c r="I213" s="5">
        <f t="shared" si="15"/>
        <v>60.98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151.85185185185185</v>
      </c>
      <c r="G214" t="s">
        <v>20</v>
      </c>
      <c r="H214">
        <v>168</v>
      </c>
      <c r="I214" s="5">
        <f t="shared" si="15"/>
        <v>73.209999999999994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195.16382252559728</v>
      </c>
      <c r="G215" t="s">
        <v>20</v>
      </c>
      <c r="H215">
        <v>4289</v>
      </c>
      <c r="I215" s="5">
        <f t="shared" si="15"/>
        <v>40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1023.1428571428571</v>
      </c>
      <c r="G216" t="s">
        <v>20</v>
      </c>
      <c r="H216">
        <v>165</v>
      </c>
      <c r="I216" s="5">
        <f t="shared" si="15"/>
        <v>86.81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3.841836734693878</v>
      </c>
      <c r="G217" t="s">
        <v>14</v>
      </c>
      <c r="H217">
        <v>143</v>
      </c>
      <c r="I217" s="5">
        <f t="shared" si="15"/>
        <v>42.13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155.07066557107643</v>
      </c>
      <c r="G218" t="s">
        <v>20</v>
      </c>
      <c r="H218">
        <v>1815</v>
      </c>
      <c r="I218" s="5">
        <f t="shared" si="15"/>
        <v>103.98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44.753477588871718</v>
      </c>
      <c r="G219" t="s">
        <v>14</v>
      </c>
      <c r="H219">
        <v>934</v>
      </c>
      <c r="I219" s="5">
        <f t="shared" si="15"/>
        <v>62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215.94736842105263</v>
      </c>
      <c r="G220" t="s">
        <v>20</v>
      </c>
      <c r="H220">
        <v>397</v>
      </c>
      <c r="I220" s="5">
        <f t="shared" si="15"/>
        <v>31.01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332.12709832134288</v>
      </c>
      <c r="G221" t="s">
        <v>20</v>
      </c>
      <c r="H221">
        <v>1539</v>
      </c>
      <c r="I221" s="5">
        <f t="shared" si="15"/>
        <v>89.99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8.4430379746835449</v>
      </c>
      <c r="G222" t="s">
        <v>14</v>
      </c>
      <c r="H222">
        <v>17</v>
      </c>
      <c r="I222" s="5">
        <f t="shared" si="15"/>
        <v>39.24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98.625514403292186</v>
      </c>
      <c r="G223" t="s">
        <v>14</v>
      </c>
      <c r="H223">
        <v>2179</v>
      </c>
      <c r="I223" s="5">
        <f t="shared" si="15"/>
        <v>54.99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137.97916666666669</v>
      </c>
      <c r="G224" t="s">
        <v>20</v>
      </c>
      <c r="H224">
        <v>138</v>
      </c>
      <c r="I224" s="5">
        <f t="shared" si="15"/>
        <v>47.99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93.81099656357388</v>
      </c>
      <c r="G225" t="s">
        <v>14</v>
      </c>
      <c r="H225">
        <v>931</v>
      </c>
      <c r="I225" s="5">
        <f t="shared" si="15"/>
        <v>87.97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403.63930885529157</v>
      </c>
      <c r="G226" t="s">
        <v>20</v>
      </c>
      <c r="H226">
        <v>3594</v>
      </c>
      <c r="I226" s="5">
        <f t="shared" si="15"/>
        <v>52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260.1740412979351</v>
      </c>
      <c r="G227" t="s">
        <v>20</v>
      </c>
      <c r="H227">
        <v>5880</v>
      </c>
      <c r="I227" s="5">
        <f t="shared" si="15"/>
        <v>30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366.63333333333333</v>
      </c>
      <c r="G228" t="s">
        <v>20</v>
      </c>
      <c r="H228">
        <v>112</v>
      </c>
      <c r="I228" s="5">
        <f t="shared" si="15"/>
        <v>98.21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168.72085385878489</v>
      </c>
      <c r="G229" t="s">
        <v>20</v>
      </c>
      <c r="H229">
        <v>943</v>
      </c>
      <c r="I229" s="5">
        <f t="shared" si="15"/>
        <v>108.96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119.90717911530093</v>
      </c>
      <c r="G230" t="s">
        <v>20</v>
      </c>
      <c r="H230">
        <v>2468</v>
      </c>
      <c r="I230" s="5">
        <f t="shared" si="15"/>
        <v>67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193.68925233644859</v>
      </c>
      <c r="G231" t="s">
        <v>20</v>
      </c>
      <c r="H231">
        <v>2551</v>
      </c>
      <c r="I231" s="5">
        <f t="shared" si="15"/>
        <v>64.989999999999995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420.16666666666669</v>
      </c>
      <c r="G232" t="s">
        <v>20</v>
      </c>
      <c r="H232">
        <v>101</v>
      </c>
      <c r="I232" s="5">
        <f t="shared" si="15"/>
        <v>99.84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76.708333333333329</v>
      </c>
      <c r="G233" t="s">
        <v>74</v>
      </c>
      <c r="H233">
        <v>67</v>
      </c>
      <c r="I233" s="5">
        <f t="shared" si="15"/>
        <v>82.43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171.26470588235293</v>
      </c>
      <c r="G234" t="s">
        <v>20</v>
      </c>
      <c r="H234">
        <v>92</v>
      </c>
      <c r="I234" s="5">
        <f t="shared" si="15"/>
        <v>63.29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157.89473684210526</v>
      </c>
      <c r="G235" t="s">
        <v>20</v>
      </c>
      <c r="H235">
        <v>62</v>
      </c>
      <c r="I235" s="5">
        <f t="shared" si="15"/>
        <v>96.77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109.08</v>
      </c>
      <c r="G236" t="s">
        <v>20</v>
      </c>
      <c r="H236">
        <v>149</v>
      </c>
      <c r="I236" s="5">
        <f t="shared" si="15"/>
        <v>54.91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41.732558139534881</v>
      </c>
      <c r="G237" t="s">
        <v>14</v>
      </c>
      <c r="H237">
        <v>92</v>
      </c>
      <c r="I237" s="5">
        <f t="shared" si="15"/>
        <v>39.01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10.944303797468354</v>
      </c>
      <c r="G238" t="s">
        <v>14</v>
      </c>
      <c r="H238">
        <v>57</v>
      </c>
      <c r="I238" s="5">
        <f t="shared" si="15"/>
        <v>75.84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159.3763440860215</v>
      </c>
      <c r="G239" t="s">
        <v>20</v>
      </c>
      <c r="H239">
        <v>329</v>
      </c>
      <c r="I239" s="5">
        <f t="shared" si="15"/>
        <v>45.05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422.41666666666669</v>
      </c>
      <c r="G240" t="s">
        <v>20</v>
      </c>
      <c r="H240">
        <v>97</v>
      </c>
      <c r="I240" s="5">
        <f t="shared" si="15"/>
        <v>104.52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97.71875</v>
      </c>
      <c r="G241" t="s">
        <v>14</v>
      </c>
      <c r="H241">
        <v>41</v>
      </c>
      <c r="I241" s="5">
        <f t="shared" si="15"/>
        <v>76.27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418.78911564625849</v>
      </c>
      <c r="G242" t="s">
        <v>20</v>
      </c>
      <c r="H242">
        <v>1784</v>
      </c>
      <c r="I242" s="5">
        <f t="shared" si="15"/>
        <v>69.02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101.91632047477745</v>
      </c>
      <c r="G243" t="s">
        <v>20</v>
      </c>
      <c r="H243">
        <v>1684</v>
      </c>
      <c r="I243" s="5">
        <f t="shared" si="15"/>
        <v>101.98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127.72619047619047</v>
      </c>
      <c r="G244" t="s">
        <v>20</v>
      </c>
      <c r="H244">
        <v>250</v>
      </c>
      <c r="I244" s="5">
        <f t="shared" si="15"/>
        <v>42.92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445.21739130434781</v>
      </c>
      <c r="G245" t="s">
        <v>20</v>
      </c>
      <c r="H245">
        <v>238</v>
      </c>
      <c r="I245" s="5">
        <f t="shared" si="15"/>
        <v>43.03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569.71428571428578</v>
      </c>
      <c r="G246" t="s">
        <v>20</v>
      </c>
      <c r="H246">
        <v>53</v>
      </c>
      <c r="I246" s="5">
        <f t="shared" si="15"/>
        <v>75.25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509.34482758620686</v>
      </c>
      <c r="G247" t="s">
        <v>20</v>
      </c>
      <c r="H247">
        <v>214</v>
      </c>
      <c r="I247" s="5">
        <f t="shared" si="15"/>
        <v>69.02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325.5333333333333</v>
      </c>
      <c r="G248" t="s">
        <v>20</v>
      </c>
      <c r="H248">
        <v>222</v>
      </c>
      <c r="I248" s="5">
        <f t="shared" si="15"/>
        <v>65.989999999999995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932.61616161616166</v>
      </c>
      <c r="G249" t="s">
        <v>20</v>
      </c>
      <c r="H249">
        <v>1884</v>
      </c>
      <c r="I249" s="5">
        <f t="shared" si="15"/>
        <v>98.01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211.33870967741933</v>
      </c>
      <c r="G250" t="s">
        <v>20</v>
      </c>
      <c r="H250">
        <v>218</v>
      </c>
      <c r="I250" s="5">
        <f t="shared" si="15"/>
        <v>60.11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273.32520325203251</v>
      </c>
      <c r="G251" t="s">
        <v>20</v>
      </c>
      <c r="H251">
        <v>6465</v>
      </c>
      <c r="I251" s="5">
        <f t="shared" si="15"/>
        <v>26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54.084507042253513</v>
      </c>
      <c r="G253" t="s">
        <v>14</v>
      </c>
      <c r="H253">
        <v>101</v>
      </c>
      <c r="I253" s="5">
        <f t="shared" si="15"/>
        <v>38.020000000000003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626.29999999999995</v>
      </c>
      <c r="G254" t="s">
        <v>20</v>
      </c>
      <c r="H254">
        <v>59</v>
      </c>
      <c r="I254" s="5">
        <f t="shared" si="15"/>
        <v>106.15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89.021399176954731</v>
      </c>
      <c r="G255" t="s">
        <v>14</v>
      </c>
      <c r="H255">
        <v>1335</v>
      </c>
      <c r="I255" s="5">
        <f t="shared" si="15"/>
        <v>81.02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184.89130434782609</v>
      </c>
      <c r="G256" t="s">
        <v>20</v>
      </c>
      <c r="H256">
        <v>88</v>
      </c>
      <c r="I256" s="5">
        <f t="shared" si="15"/>
        <v>96.65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120.16770186335404</v>
      </c>
      <c r="G257" t="s">
        <v>20</v>
      </c>
      <c r="H257">
        <v>1697</v>
      </c>
      <c r="I257" s="5">
        <f t="shared" si="15"/>
        <v>57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23.390243902439025</v>
      </c>
      <c r="G258" t="s">
        <v>14</v>
      </c>
      <c r="H258">
        <v>15</v>
      </c>
      <c r="I258" s="5">
        <f t="shared" si="15"/>
        <v>63.93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6">(E259/D259)*100</f>
        <v>146</v>
      </c>
      <c r="G259" t="s">
        <v>20</v>
      </c>
      <c r="H259">
        <v>92</v>
      </c>
      <c r="I259" s="5">
        <f t="shared" si="15"/>
        <v>90.46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268.48</v>
      </c>
      <c r="G260" t="s">
        <v>20</v>
      </c>
      <c r="H260">
        <v>186</v>
      </c>
      <c r="I260" s="5">
        <f t="shared" ref="I260:I323" si="19">ROUND(E260/H260,2)</f>
        <v>72.17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597.5</v>
      </c>
      <c r="G261" t="s">
        <v>20</v>
      </c>
      <c r="H261">
        <v>138</v>
      </c>
      <c r="I261" s="5">
        <f t="shared" si="19"/>
        <v>77.930000000000007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157.69841269841268</v>
      </c>
      <c r="G262" t="s">
        <v>20</v>
      </c>
      <c r="H262">
        <v>261</v>
      </c>
      <c r="I262" s="5">
        <f t="shared" si="19"/>
        <v>38.07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31.201660735468568</v>
      </c>
      <c r="G263" t="s">
        <v>14</v>
      </c>
      <c r="H263">
        <v>454</v>
      </c>
      <c r="I263" s="5">
        <f t="shared" si="19"/>
        <v>57.94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313.41176470588238</v>
      </c>
      <c r="G264" t="s">
        <v>20</v>
      </c>
      <c r="H264">
        <v>107</v>
      </c>
      <c r="I264" s="5">
        <f t="shared" si="19"/>
        <v>49.79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370.89655172413791</v>
      </c>
      <c r="G265" t="s">
        <v>20</v>
      </c>
      <c r="H265">
        <v>199</v>
      </c>
      <c r="I265" s="5">
        <f t="shared" si="19"/>
        <v>54.05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362.66447368421052</v>
      </c>
      <c r="G266" t="s">
        <v>20</v>
      </c>
      <c r="H266">
        <v>5512</v>
      </c>
      <c r="I266" s="5">
        <f t="shared" si="19"/>
        <v>30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123.08163265306122</v>
      </c>
      <c r="G267" t="s">
        <v>20</v>
      </c>
      <c r="H267">
        <v>86</v>
      </c>
      <c r="I267" s="5">
        <f t="shared" si="19"/>
        <v>70.13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76.766756032171585</v>
      </c>
      <c r="G268" t="s">
        <v>14</v>
      </c>
      <c r="H268">
        <v>3182</v>
      </c>
      <c r="I268" s="5">
        <f t="shared" si="19"/>
        <v>27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233.62012987012989</v>
      </c>
      <c r="G269" t="s">
        <v>20</v>
      </c>
      <c r="H269">
        <v>2768</v>
      </c>
      <c r="I269" s="5">
        <f t="shared" si="19"/>
        <v>51.99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180.53333333333333</v>
      </c>
      <c r="G270" t="s">
        <v>20</v>
      </c>
      <c r="H270">
        <v>48</v>
      </c>
      <c r="I270" s="5">
        <f t="shared" si="19"/>
        <v>56.42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252.62857142857143</v>
      </c>
      <c r="G271" t="s">
        <v>20</v>
      </c>
      <c r="H271">
        <v>87</v>
      </c>
      <c r="I271" s="5">
        <f t="shared" si="19"/>
        <v>101.63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27.176538240368025</v>
      </c>
      <c r="G272" t="s">
        <v>74</v>
      </c>
      <c r="H272">
        <v>1890</v>
      </c>
      <c r="I272" s="5">
        <f t="shared" si="19"/>
        <v>25.01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</v>
      </c>
      <c r="G273" t="s">
        <v>47</v>
      </c>
      <c r="H273">
        <v>61</v>
      </c>
      <c r="I273" s="5">
        <f t="shared" si="19"/>
        <v>32.020000000000003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304.0097847358121</v>
      </c>
      <c r="G274" t="s">
        <v>20</v>
      </c>
      <c r="H274">
        <v>1894</v>
      </c>
      <c r="I274" s="5">
        <f t="shared" si="19"/>
        <v>82.02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137.23076923076923</v>
      </c>
      <c r="G275" t="s">
        <v>20</v>
      </c>
      <c r="H275">
        <v>282</v>
      </c>
      <c r="I275" s="5">
        <f t="shared" si="19"/>
        <v>37.96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32.208333333333336</v>
      </c>
      <c r="G276" t="s">
        <v>14</v>
      </c>
      <c r="H276">
        <v>15</v>
      </c>
      <c r="I276" s="5">
        <f t="shared" si="19"/>
        <v>51.53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241.51282051282053</v>
      </c>
      <c r="G277" t="s">
        <v>20</v>
      </c>
      <c r="H277">
        <v>116</v>
      </c>
      <c r="I277" s="5">
        <f t="shared" si="19"/>
        <v>81.2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96.8</v>
      </c>
      <c r="G278" t="s">
        <v>14</v>
      </c>
      <c r="H278">
        <v>133</v>
      </c>
      <c r="I278" s="5">
        <f t="shared" si="19"/>
        <v>40.03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1066.4285714285716</v>
      </c>
      <c r="G279" t="s">
        <v>20</v>
      </c>
      <c r="H279">
        <v>83</v>
      </c>
      <c r="I279" s="5">
        <f t="shared" si="19"/>
        <v>89.94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325.88888888888891</v>
      </c>
      <c r="G280" t="s">
        <v>20</v>
      </c>
      <c r="H280">
        <v>91</v>
      </c>
      <c r="I280" s="5">
        <f t="shared" si="19"/>
        <v>96.69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170.70000000000002</v>
      </c>
      <c r="G281" t="s">
        <v>20</v>
      </c>
      <c r="H281">
        <v>546</v>
      </c>
      <c r="I281" s="5">
        <f t="shared" si="19"/>
        <v>25.01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581.44000000000005</v>
      </c>
      <c r="G282" t="s">
        <v>20</v>
      </c>
      <c r="H282">
        <v>393</v>
      </c>
      <c r="I282" s="5">
        <f t="shared" si="19"/>
        <v>36.99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91.520972644376897</v>
      </c>
      <c r="G283" t="s">
        <v>14</v>
      </c>
      <c r="H283">
        <v>2062</v>
      </c>
      <c r="I283" s="5">
        <f t="shared" si="19"/>
        <v>73.010000000000005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108.04761904761904</v>
      </c>
      <c r="G284" t="s">
        <v>20</v>
      </c>
      <c r="H284">
        <v>133</v>
      </c>
      <c r="I284" s="5">
        <f t="shared" si="19"/>
        <v>68.239999999999995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18.728395061728396</v>
      </c>
      <c r="G285" t="s">
        <v>14</v>
      </c>
      <c r="H285">
        <v>29</v>
      </c>
      <c r="I285" s="5">
        <f t="shared" si="19"/>
        <v>52.31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83.193877551020407</v>
      </c>
      <c r="G286" t="s">
        <v>14</v>
      </c>
      <c r="H286">
        <v>132</v>
      </c>
      <c r="I286" s="5">
        <f t="shared" si="19"/>
        <v>61.77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706.33333333333337</v>
      </c>
      <c r="G287" t="s">
        <v>20</v>
      </c>
      <c r="H287">
        <v>254</v>
      </c>
      <c r="I287" s="5">
        <f t="shared" si="19"/>
        <v>25.03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17.446030330062445</v>
      </c>
      <c r="G288" t="s">
        <v>74</v>
      </c>
      <c r="H288">
        <v>184</v>
      </c>
      <c r="I288" s="5">
        <f t="shared" si="19"/>
        <v>106.29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209.73015873015873</v>
      </c>
      <c r="G289" t="s">
        <v>20</v>
      </c>
      <c r="H289">
        <v>176</v>
      </c>
      <c r="I289" s="5">
        <f t="shared" si="19"/>
        <v>75.069999999999993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97.785714285714292</v>
      </c>
      <c r="G290" t="s">
        <v>14</v>
      </c>
      <c r="H290">
        <v>137</v>
      </c>
      <c r="I290" s="5">
        <f t="shared" si="19"/>
        <v>39.97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1684.25</v>
      </c>
      <c r="G291" t="s">
        <v>20</v>
      </c>
      <c r="H291">
        <v>337</v>
      </c>
      <c r="I291" s="5">
        <f t="shared" si="19"/>
        <v>39.979999999999997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54.402135231316727</v>
      </c>
      <c r="G292" t="s">
        <v>14</v>
      </c>
      <c r="H292">
        <v>908</v>
      </c>
      <c r="I292" s="5">
        <f t="shared" si="19"/>
        <v>101.02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456.61111111111109</v>
      </c>
      <c r="G293" t="s">
        <v>20</v>
      </c>
      <c r="H293">
        <v>107</v>
      </c>
      <c r="I293" s="5">
        <f t="shared" si="19"/>
        <v>76.81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16.384615384615383</v>
      </c>
      <c r="G295" t="s">
        <v>74</v>
      </c>
      <c r="H295">
        <v>32</v>
      </c>
      <c r="I295" s="5">
        <f t="shared" si="19"/>
        <v>33.28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1339.6666666666667</v>
      </c>
      <c r="G296" t="s">
        <v>20</v>
      </c>
      <c r="H296">
        <v>183</v>
      </c>
      <c r="I296" s="5">
        <f t="shared" si="19"/>
        <v>43.92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35.650077760497666</v>
      </c>
      <c r="G297" t="s">
        <v>14</v>
      </c>
      <c r="H297">
        <v>1910</v>
      </c>
      <c r="I297" s="5">
        <f t="shared" si="19"/>
        <v>36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54.950819672131146</v>
      </c>
      <c r="G298" t="s">
        <v>14</v>
      </c>
      <c r="H298">
        <v>38</v>
      </c>
      <c r="I298" s="5">
        <f t="shared" si="19"/>
        <v>88.21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94.236111111111114</v>
      </c>
      <c r="G299" t="s">
        <v>14</v>
      </c>
      <c r="H299">
        <v>104</v>
      </c>
      <c r="I299" s="5">
        <f t="shared" si="19"/>
        <v>65.239999999999995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143.91428571428571</v>
      </c>
      <c r="G300" t="s">
        <v>20</v>
      </c>
      <c r="H300">
        <v>72</v>
      </c>
      <c r="I300" s="5">
        <f t="shared" si="19"/>
        <v>69.959999999999994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51.421052631578945</v>
      </c>
      <c r="G301" t="s">
        <v>14</v>
      </c>
      <c r="H301">
        <v>49</v>
      </c>
      <c r="I301" s="5">
        <f t="shared" si="19"/>
        <v>39.880000000000003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1344.6666666666667</v>
      </c>
      <c r="G303" t="s">
        <v>20</v>
      </c>
      <c r="H303">
        <v>295</v>
      </c>
      <c r="I303" s="5">
        <f t="shared" si="19"/>
        <v>41.02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31.844940867279899</v>
      </c>
      <c r="G304" t="s">
        <v>14</v>
      </c>
      <c r="H304">
        <v>245</v>
      </c>
      <c r="I304" s="5">
        <f t="shared" si="19"/>
        <v>98.91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82.617647058823536</v>
      </c>
      <c r="G305" t="s">
        <v>14</v>
      </c>
      <c r="H305">
        <v>32</v>
      </c>
      <c r="I305" s="5">
        <f t="shared" si="19"/>
        <v>87.78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546.14285714285722</v>
      </c>
      <c r="G306" t="s">
        <v>20</v>
      </c>
      <c r="H306">
        <v>142</v>
      </c>
      <c r="I306" s="5">
        <f t="shared" si="19"/>
        <v>80.77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286.21428571428572</v>
      </c>
      <c r="G307" t="s">
        <v>20</v>
      </c>
      <c r="H307">
        <v>85</v>
      </c>
      <c r="I307" s="5">
        <f t="shared" si="19"/>
        <v>94.28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7.9076923076923071</v>
      </c>
      <c r="G308" t="s">
        <v>14</v>
      </c>
      <c r="H308">
        <v>7</v>
      </c>
      <c r="I308" s="5">
        <f t="shared" si="19"/>
        <v>73.430000000000007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132.13677811550153</v>
      </c>
      <c r="G309" t="s">
        <v>20</v>
      </c>
      <c r="H309">
        <v>659</v>
      </c>
      <c r="I309" s="5">
        <f t="shared" si="19"/>
        <v>65.97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74.077834179357026</v>
      </c>
      <c r="G310" t="s">
        <v>14</v>
      </c>
      <c r="H310">
        <v>803</v>
      </c>
      <c r="I310" s="5">
        <f t="shared" si="19"/>
        <v>109.04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20.333333333333332</v>
      </c>
      <c r="G312" t="s">
        <v>14</v>
      </c>
      <c r="H312">
        <v>16</v>
      </c>
      <c r="I312" s="5">
        <f t="shared" si="19"/>
        <v>99.13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203.36507936507937</v>
      </c>
      <c r="G313" t="s">
        <v>20</v>
      </c>
      <c r="H313">
        <v>121</v>
      </c>
      <c r="I313" s="5">
        <f t="shared" si="19"/>
        <v>105.88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310.2284263959391</v>
      </c>
      <c r="G314" t="s">
        <v>20</v>
      </c>
      <c r="H314">
        <v>3742</v>
      </c>
      <c r="I314" s="5">
        <f t="shared" si="19"/>
        <v>49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294.71428571428572</v>
      </c>
      <c r="G316" t="s">
        <v>20</v>
      </c>
      <c r="H316">
        <v>133</v>
      </c>
      <c r="I316" s="5">
        <f t="shared" si="19"/>
        <v>31.02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33.89473684210526</v>
      </c>
      <c r="G317" t="s">
        <v>14</v>
      </c>
      <c r="H317">
        <v>31</v>
      </c>
      <c r="I317" s="5">
        <f t="shared" si="19"/>
        <v>103.87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66.677083333333329</v>
      </c>
      <c r="G318" t="s">
        <v>14</v>
      </c>
      <c r="H318">
        <v>108</v>
      </c>
      <c r="I318" s="5">
        <f t="shared" si="19"/>
        <v>59.27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15.842105263157894</v>
      </c>
      <c r="G320" t="s">
        <v>14</v>
      </c>
      <c r="H320">
        <v>17</v>
      </c>
      <c r="I320" s="5">
        <f t="shared" si="19"/>
        <v>53.12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38.702380952380956</v>
      </c>
      <c r="G321" t="s">
        <v>74</v>
      </c>
      <c r="H321">
        <v>64</v>
      </c>
      <c r="I321" s="5">
        <f t="shared" si="19"/>
        <v>50.8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20">(E323/D323)*100</f>
        <v>94.144366197183089</v>
      </c>
      <c r="G323" t="s">
        <v>14</v>
      </c>
      <c r="H323">
        <v>2468</v>
      </c>
      <c r="I323" s="5">
        <f t="shared" si="19"/>
        <v>65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166.56234096692114</v>
      </c>
      <c r="G324" t="s">
        <v>20</v>
      </c>
      <c r="H324">
        <v>5168</v>
      </c>
      <c r="I324" s="5">
        <f t="shared" ref="I324:I387" si="23">ROUND(E324/H324,2)</f>
        <v>38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24.134831460674157</v>
      </c>
      <c r="G325" t="s">
        <v>14</v>
      </c>
      <c r="H325">
        <v>26</v>
      </c>
      <c r="I325" s="5">
        <f t="shared" si="23"/>
        <v>82.62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164.05633802816902</v>
      </c>
      <c r="G326" t="s">
        <v>20</v>
      </c>
      <c r="H326">
        <v>307</v>
      </c>
      <c r="I326" s="5">
        <f t="shared" si="23"/>
        <v>37.94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90.723076923076931</v>
      </c>
      <c r="G327" t="s">
        <v>14</v>
      </c>
      <c r="H327">
        <v>73</v>
      </c>
      <c r="I327" s="5">
        <f t="shared" si="23"/>
        <v>80.78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46.194444444444443</v>
      </c>
      <c r="G328" t="s">
        <v>14</v>
      </c>
      <c r="H328">
        <v>128</v>
      </c>
      <c r="I328" s="5">
        <f t="shared" si="23"/>
        <v>25.98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38.53846153846154</v>
      </c>
      <c r="G329" t="s">
        <v>14</v>
      </c>
      <c r="H329">
        <v>33</v>
      </c>
      <c r="I329" s="5">
        <f t="shared" si="23"/>
        <v>30.36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133.56231003039514</v>
      </c>
      <c r="G330" t="s">
        <v>20</v>
      </c>
      <c r="H330">
        <v>2441</v>
      </c>
      <c r="I330" s="5">
        <f t="shared" si="23"/>
        <v>54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22.896588486140725</v>
      </c>
      <c r="G331" t="s">
        <v>47</v>
      </c>
      <c r="H331">
        <v>211</v>
      </c>
      <c r="I331" s="5">
        <f t="shared" si="23"/>
        <v>101.79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184.95548961424333</v>
      </c>
      <c r="G332" t="s">
        <v>20</v>
      </c>
      <c r="H332">
        <v>1385</v>
      </c>
      <c r="I332" s="5">
        <f t="shared" si="23"/>
        <v>45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443.72727272727275</v>
      </c>
      <c r="G333" t="s">
        <v>20</v>
      </c>
      <c r="H333">
        <v>190</v>
      </c>
      <c r="I333" s="5">
        <f t="shared" si="23"/>
        <v>77.069999999999993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199.9806763285024</v>
      </c>
      <c r="G334" t="s">
        <v>20</v>
      </c>
      <c r="H334">
        <v>470</v>
      </c>
      <c r="I334" s="5">
        <f t="shared" si="23"/>
        <v>88.08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123.95833333333333</v>
      </c>
      <c r="G335" t="s">
        <v>20</v>
      </c>
      <c r="H335">
        <v>253</v>
      </c>
      <c r="I335" s="5">
        <f t="shared" si="23"/>
        <v>47.04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186.61329305135951</v>
      </c>
      <c r="G336" t="s">
        <v>20</v>
      </c>
      <c r="H336">
        <v>1113</v>
      </c>
      <c r="I336" s="5">
        <f t="shared" si="23"/>
        <v>111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114.28538550057536</v>
      </c>
      <c r="G337" t="s">
        <v>20</v>
      </c>
      <c r="H337">
        <v>2283</v>
      </c>
      <c r="I337" s="5">
        <f t="shared" si="23"/>
        <v>87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97.032531824611041</v>
      </c>
      <c r="G338" t="s">
        <v>14</v>
      </c>
      <c r="H338">
        <v>1072</v>
      </c>
      <c r="I338" s="5">
        <f t="shared" si="23"/>
        <v>63.99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122.81904761904762</v>
      </c>
      <c r="G339" t="s">
        <v>20</v>
      </c>
      <c r="H339">
        <v>1095</v>
      </c>
      <c r="I339" s="5">
        <f t="shared" si="23"/>
        <v>105.99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179.14326647564468</v>
      </c>
      <c r="G340" t="s">
        <v>20</v>
      </c>
      <c r="H340">
        <v>1690</v>
      </c>
      <c r="I340" s="5">
        <f t="shared" si="23"/>
        <v>73.989999999999995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79.951577402787962</v>
      </c>
      <c r="G341" t="s">
        <v>74</v>
      </c>
      <c r="H341">
        <v>1297</v>
      </c>
      <c r="I341" s="5">
        <f t="shared" si="23"/>
        <v>84.02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94.242587601078171</v>
      </c>
      <c r="G342" t="s">
        <v>14</v>
      </c>
      <c r="H342">
        <v>393</v>
      </c>
      <c r="I342" s="5">
        <f t="shared" si="23"/>
        <v>88.97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84.669291338582681</v>
      </c>
      <c r="G343" t="s">
        <v>14</v>
      </c>
      <c r="H343">
        <v>1257</v>
      </c>
      <c r="I343" s="5">
        <f t="shared" si="23"/>
        <v>76.989999999999995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66.521920668058456</v>
      </c>
      <c r="G344" t="s">
        <v>14</v>
      </c>
      <c r="H344">
        <v>328</v>
      </c>
      <c r="I344" s="5">
        <f t="shared" si="23"/>
        <v>97.15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53.922222222222224</v>
      </c>
      <c r="G345" t="s">
        <v>14</v>
      </c>
      <c r="H345">
        <v>147</v>
      </c>
      <c r="I345" s="5">
        <f t="shared" si="23"/>
        <v>33.01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41.983299595141702</v>
      </c>
      <c r="G346" t="s">
        <v>14</v>
      </c>
      <c r="H346">
        <v>830</v>
      </c>
      <c r="I346" s="5">
        <f t="shared" si="23"/>
        <v>99.95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14.69479695431472</v>
      </c>
      <c r="G347" t="s">
        <v>14</v>
      </c>
      <c r="H347">
        <v>331</v>
      </c>
      <c r="I347" s="5">
        <f t="shared" si="23"/>
        <v>69.97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1400.7777777777778</v>
      </c>
      <c r="G349" t="s">
        <v>20</v>
      </c>
      <c r="H349">
        <v>191</v>
      </c>
      <c r="I349" s="5">
        <f t="shared" si="23"/>
        <v>66.010000000000005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71.770351758793964</v>
      </c>
      <c r="G350" t="s">
        <v>14</v>
      </c>
      <c r="H350">
        <v>3483</v>
      </c>
      <c r="I350" s="5">
        <f t="shared" si="23"/>
        <v>41.01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53.074115044247783</v>
      </c>
      <c r="G351" t="s">
        <v>14</v>
      </c>
      <c r="H351">
        <v>923</v>
      </c>
      <c r="I351" s="5">
        <f t="shared" si="23"/>
        <v>103.96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127.70715249662618</v>
      </c>
      <c r="G353" t="s">
        <v>20</v>
      </c>
      <c r="H353">
        <v>2013</v>
      </c>
      <c r="I353" s="5">
        <f t="shared" si="23"/>
        <v>47.01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34.892857142857139</v>
      </c>
      <c r="G354" t="s">
        <v>14</v>
      </c>
      <c r="H354">
        <v>33</v>
      </c>
      <c r="I354" s="5">
        <f t="shared" si="23"/>
        <v>29.61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410.59821428571428</v>
      </c>
      <c r="G355" t="s">
        <v>20</v>
      </c>
      <c r="H355">
        <v>1703</v>
      </c>
      <c r="I355" s="5">
        <f t="shared" si="23"/>
        <v>81.010000000000005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58.973684210526315</v>
      </c>
      <c r="G357" t="s">
        <v>47</v>
      </c>
      <c r="H357">
        <v>86</v>
      </c>
      <c r="I357" s="5">
        <f t="shared" si="23"/>
        <v>26.06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36.892473118279568</v>
      </c>
      <c r="G358" t="s">
        <v>14</v>
      </c>
      <c r="H358">
        <v>40</v>
      </c>
      <c r="I358" s="5">
        <f t="shared" si="23"/>
        <v>85.78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184.91304347826087</v>
      </c>
      <c r="G359" t="s">
        <v>20</v>
      </c>
      <c r="H359">
        <v>41</v>
      </c>
      <c r="I359" s="5">
        <f t="shared" si="23"/>
        <v>103.73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11.814432989690722</v>
      </c>
      <c r="G360" t="s">
        <v>14</v>
      </c>
      <c r="H360">
        <v>23</v>
      </c>
      <c r="I360" s="5">
        <f t="shared" si="23"/>
        <v>49.83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298.7</v>
      </c>
      <c r="G361" t="s">
        <v>20</v>
      </c>
      <c r="H361">
        <v>187</v>
      </c>
      <c r="I361" s="5">
        <f t="shared" si="23"/>
        <v>63.89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226.35175879396985</v>
      </c>
      <c r="G362" t="s">
        <v>20</v>
      </c>
      <c r="H362">
        <v>2875</v>
      </c>
      <c r="I362" s="5">
        <f t="shared" si="23"/>
        <v>47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173.56363636363636</v>
      </c>
      <c r="G363" t="s">
        <v>20</v>
      </c>
      <c r="H363">
        <v>88</v>
      </c>
      <c r="I363" s="5">
        <f t="shared" si="23"/>
        <v>108.48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371.75675675675677</v>
      </c>
      <c r="G364" t="s">
        <v>20</v>
      </c>
      <c r="H364">
        <v>191</v>
      </c>
      <c r="I364" s="5">
        <f t="shared" si="23"/>
        <v>72.02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160.19230769230771</v>
      </c>
      <c r="G365" t="s">
        <v>20</v>
      </c>
      <c r="H365">
        <v>139</v>
      </c>
      <c r="I365" s="5">
        <f t="shared" si="23"/>
        <v>59.93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1616.3333333333335</v>
      </c>
      <c r="G366" t="s">
        <v>20</v>
      </c>
      <c r="H366">
        <v>186</v>
      </c>
      <c r="I366" s="5">
        <f t="shared" si="23"/>
        <v>78.209999999999994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733.4375</v>
      </c>
      <c r="G367" t="s">
        <v>20</v>
      </c>
      <c r="H367">
        <v>112</v>
      </c>
      <c r="I367" s="5">
        <f t="shared" si="23"/>
        <v>104.78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592.11111111111109</v>
      </c>
      <c r="G368" t="s">
        <v>20</v>
      </c>
      <c r="H368">
        <v>101</v>
      </c>
      <c r="I368" s="5">
        <f t="shared" si="23"/>
        <v>105.52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18.888888888888889</v>
      </c>
      <c r="G369" t="s">
        <v>14</v>
      </c>
      <c r="H369">
        <v>75</v>
      </c>
      <c r="I369" s="5">
        <f t="shared" si="23"/>
        <v>24.93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276.80769230769232</v>
      </c>
      <c r="G370" t="s">
        <v>20</v>
      </c>
      <c r="H370">
        <v>206</v>
      </c>
      <c r="I370" s="5">
        <f t="shared" si="23"/>
        <v>69.87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273.01851851851848</v>
      </c>
      <c r="G371" t="s">
        <v>20</v>
      </c>
      <c r="H371">
        <v>154</v>
      </c>
      <c r="I371" s="5">
        <f t="shared" si="23"/>
        <v>95.73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159.36331255565449</v>
      </c>
      <c r="G372" t="s">
        <v>20</v>
      </c>
      <c r="H372">
        <v>5966</v>
      </c>
      <c r="I372" s="5">
        <f t="shared" si="23"/>
        <v>30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67.869978858350947</v>
      </c>
      <c r="G373" t="s">
        <v>14</v>
      </c>
      <c r="H373">
        <v>2176</v>
      </c>
      <c r="I373" s="5">
        <f t="shared" si="23"/>
        <v>59.01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1591.5555555555554</v>
      </c>
      <c r="G374" t="s">
        <v>20</v>
      </c>
      <c r="H374">
        <v>169</v>
      </c>
      <c r="I374" s="5">
        <f t="shared" si="23"/>
        <v>84.76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730.18222222222221</v>
      </c>
      <c r="G375" t="s">
        <v>20</v>
      </c>
      <c r="H375">
        <v>2106</v>
      </c>
      <c r="I375" s="5">
        <f t="shared" si="23"/>
        <v>78.010000000000005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13.185782556750297</v>
      </c>
      <c r="G376" t="s">
        <v>14</v>
      </c>
      <c r="H376">
        <v>441</v>
      </c>
      <c r="I376" s="5">
        <f t="shared" si="23"/>
        <v>50.05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361.02941176470591</v>
      </c>
      <c r="G378" t="s">
        <v>20</v>
      </c>
      <c r="H378">
        <v>131</v>
      </c>
      <c r="I378" s="5">
        <f t="shared" si="23"/>
        <v>93.7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10.257545271629779</v>
      </c>
      <c r="G379" t="s">
        <v>14</v>
      </c>
      <c r="H379">
        <v>127</v>
      </c>
      <c r="I379" s="5">
        <f t="shared" si="23"/>
        <v>40.14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13.962962962962964</v>
      </c>
      <c r="G380" t="s">
        <v>14</v>
      </c>
      <c r="H380">
        <v>355</v>
      </c>
      <c r="I380" s="5">
        <f t="shared" si="23"/>
        <v>70.09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40.444444444444443</v>
      </c>
      <c r="G381" t="s">
        <v>14</v>
      </c>
      <c r="H381">
        <v>44</v>
      </c>
      <c r="I381" s="5">
        <f t="shared" si="23"/>
        <v>66.180000000000007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160.32</v>
      </c>
      <c r="G382" t="s">
        <v>20</v>
      </c>
      <c r="H382">
        <v>84</v>
      </c>
      <c r="I382" s="5">
        <f t="shared" si="23"/>
        <v>47.71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183.9433962264151</v>
      </c>
      <c r="G383" t="s">
        <v>20</v>
      </c>
      <c r="H383">
        <v>155</v>
      </c>
      <c r="I383" s="5">
        <f t="shared" si="23"/>
        <v>62.9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63.769230769230766</v>
      </c>
      <c r="G384" t="s">
        <v>14</v>
      </c>
      <c r="H384">
        <v>67</v>
      </c>
      <c r="I384" s="5">
        <f t="shared" si="23"/>
        <v>86.61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225.38095238095238</v>
      </c>
      <c r="G385" t="s">
        <v>20</v>
      </c>
      <c r="H385">
        <v>189</v>
      </c>
      <c r="I385" s="5">
        <f t="shared" si="23"/>
        <v>75.13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20"/>
        <v>172.00961538461539</v>
      </c>
      <c r="G386" t="s">
        <v>20</v>
      </c>
      <c r="H386">
        <v>4799</v>
      </c>
      <c r="I386" s="5">
        <f t="shared" si="23"/>
        <v>41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24">(E387/D387)*100</f>
        <v>146.16709511568124</v>
      </c>
      <c r="G387" t="s">
        <v>20</v>
      </c>
      <c r="H387">
        <v>1137</v>
      </c>
      <c r="I387" s="5">
        <f t="shared" si="23"/>
        <v>50.01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76.42361623616236</v>
      </c>
      <c r="G388" t="s">
        <v>14</v>
      </c>
      <c r="H388">
        <v>1068</v>
      </c>
      <c r="I388" s="5">
        <f t="shared" ref="I388:I451" si="27">ROUND(E388/H388,2)</f>
        <v>96.96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39.261467889908261</v>
      </c>
      <c r="G389" t="s">
        <v>14</v>
      </c>
      <c r="H389">
        <v>424</v>
      </c>
      <c r="I389" s="5">
        <f t="shared" si="27"/>
        <v>100.93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11.270034843205574</v>
      </c>
      <c r="G390" t="s">
        <v>74</v>
      </c>
      <c r="H390">
        <v>145</v>
      </c>
      <c r="I390" s="5">
        <f t="shared" si="27"/>
        <v>89.23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122.11084337349398</v>
      </c>
      <c r="G391" t="s">
        <v>20</v>
      </c>
      <c r="H391">
        <v>1152</v>
      </c>
      <c r="I391" s="5">
        <f t="shared" si="27"/>
        <v>87.98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7.2731788079470201</v>
      </c>
      <c r="G393" t="s">
        <v>14</v>
      </c>
      <c r="H393">
        <v>151</v>
      </c>
      <c r="I393" s="5">
        <f t="shared" si="27"/>
        <v>29.09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65.642371234207957</v>
      </c>
      <c r="G394" t="s">
        <v>14</v>
      </c>
      <c r="H394">
        <v>1608</v>
      </c>
      <c r="I394" s="5">
        <f t="shared" si="27"/>
        <v>42.01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228.96178343949046</v>
      </c>
      <c r="G395" t="s">
        <v>20</v>
      </c>
      <c r="H395">
        <v>3059</v>
      </c>
      <c r="I395" s="5">
        <f t="shared" si="27"/>
        <v>47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469.37499999999994</v>
      </c>
      <c r="G396" t="s">
        <v>20</v>
      </c>
      <c r="H396">
        <v>34</v>
      </c>
      <c r="I396" s="5">
        <f t="shared" si="27"/>
        <v>110.44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130.11267605633802</v>
      </c>
      <c r="G397" t="s">
        <v>20</v>
      </c>
      <c r="H397">
        <v>220</v>
      </c>
      <c r="I397" s="5">
        <f t="shared" si="27"/>
        <v>41.99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167.05422993492408</v>
      </c>
      <c r="G398" t="s">
        <v>20</v>
      </c>
      <c r="H398">
        <v>1604</v>
      </c>
      <c r="I398" s="5">
        <f t="shared" si="27"/>
        <v>48.01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173.8641975308642</v>
      </c>
      <c r="G399" t="s">
        <v>20</v>
      </c>
      <c r="H399">
        <v>454</v>
      </c>
      <c r="I399" s="5">
        <f t="shared" si="27"/>
        <v>31.02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717.76470588235293</v>
      </c>
      <c r="G400" t="s">
        <v>20</v>
      </c>
      <c r="H400">
        <v>123</v>
      </c>
      <c r="I400" s="5">
        <f t="shared" si="27"/>
        <v>99.2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63.850976361767728</v>
      </c>
      <c r="G401" t="s">
        <v>14</v>
      </c>
      <c r="H401">
        <v>941</v>
      </c>
      <c r="I401" s="5">
        <f t="shared" si="27"/>
        <v>66.02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1530.2222222222222</v>
      </c>
      <c r="G403" t="s">
        <v>20</v>
      </c>
      <c r="H403">
        <v>299</v>
      </c>
      <c r="I403" s="5">
        <f t="shared" si="27"/>
        <v>46.06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86.220633299284984</v>
      </c>
      <c r="G405" t="s">
        <v>14</v>
      </c>
      <c r="H405">
        <v>3015</v>
      </c>
      <c r="I405" s="5">
        <f t="shared" si="27"/>
        <v>55.99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315.58486707566465</v>
      </c>
      <c r="G406" t="s">
        <v>20</v>
      </c>
      <c r="H406">
        <v>2237</v>
      </c>
      <c r="I406" s="5">
        <f t="shared" si="27"/>
        <v>68.989999999999995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89.618243243243242</v>
      </c>
      <c r="G407" t="s">
        <v>14</v>
      </c>
      <c r="H407">
        <v>435</v>
      </c>
      <c r="I407" s="5">
        <f t="shared" si="27"/>
        <v>60.98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182.14503816793894</v>
      </c>
      <c r="G408" t="s">
        <v>20</v>
      </c>
      <c r="H408">
        <v>645</v>
      </c>
      <c r="I408" s="5">
        <f t="shared" si="27"/>
        <v>110.98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131.83695652173913</v>
      </c>
      <c r="G410" t="s">
        <v>20</v>
      </c>
      <c r="H410">
        <v>154</v>
      </c>
      <c r="I410" s="5">
        <f t="shared" si="27"/>
        <v>78.760000000000005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46.315634218289084</v>
      </c>
      <c r="G411" t="s">
        <v>14</v>
      </c>
      <c r="H411">
        <v>714</v>
      </c>
      <c r="I411" s="5">
        <f t="shared" si="27"/>
        <v>87.96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36.132726089785294</v>
      </c>
      <c r="G412" t="s">
        <v>47</v>
      </c>
      <c r="H412">
        <v>1111</v>
      </c>
      <c r="I412" s="5">
        <f t="shared" si="27"/>
        <v>49.99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104.62820512820512</v>
      </c>
      <c r="G413" t="s">
        <v>20</v>
      </c>
      <c r="H413">
        <v>82</v>
      </c>
      <c r="I413" s="5">
        <f t="shared" si="27"/>
        <v>99.52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668.85714285714289</v>
      </c>
      <c r="G414" t="s">
        <v>20</v>
      </c>
      <c r="H414">
        <v>134</v>
      </c>
      <c r="I414" s="5">
        <f t="shared" si="27"/>
        <v>104.82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62.072823218997364</v>
      </c>
      <c r="G415" t="s">
        <v>47</v>
      </c>
      <c r="H415">
        <v>1089</v>
      </c>
      <c r="I415" s="5">
        <f t="shared" si="27"/>
        <v>108.01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84.699787460148784</v>
      </c>
      <c r="G416" t="s">
        <v>14</v>
      </c>
      <c r="H416">
        <v>5497</v>
      </c>
      <c r="I416" s="5">
        <f t="shared" si="27"/>
        <v>29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11.059030837004405</v>
      </c>
      <c r="G417" t="s">
        <v>14</v>
      </c>
      <c r="H417">
        <v>418</v>
      </c>
      <c r="I417" s="5">
        <f t="shared" si="27"/>
        <v>30.03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43.838781575037146</v>
      </c>
      <c r="G418" t="s">
        <v>14</v>
      </c>
      <c r="H418">
        <v>1439</v>
      </c>
      <c r="I418" s="5">
        <f t="shared" si="27"/>
        <v>41.01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55.470588235294116</v>
      </c>
      <c r="G419" t="s">
        <v>14</v>
      </c>
      <c r="H419">
        <v>15</v>
      </c>
      <c r="I419" s="5">
        <f t="shared" si="27"/>
        <v>62.87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57.399511301160658</v>
      </c>
      <c r="G420" t="s">
        <v>14</v>
      </c>
      <c r="H420">
        <v>1999</v>
      </c>
      <c r="I420" s="5">
        <f t="shared" si="27"/>
        <v>47.01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123.43497363796135</v>
      </c>
      <c r="G421" t="s">
        <v>20</v>
      </c>
      <c r="H421">
        <v>5203</v>
      </c>
      <c r="I421" s="5">
        <f t="shared" si="27"/>
        <v>27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128.46</v>
      </c>
      <c r="G422" t="s">
        <v>20</v>
      </c>
      <c r="H422">
        <v>94</v>
      </c>
      <c r="I422" s="5">
        <f t="shared" si="27"/>
        <v>68.33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63.989361702127653</v>
      </c>
      <c r="G423" t="s">
        <v>14</v>
      </c>
      <c r="H423">
        <v>118</v>
      </c>
      <c r="I423" s="5">
        <f t="shared" si="27"/>
        <v>50.97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127.29885057471265</v>
      </c>
      <c r="G424" t="s">
        <v>20</v>
      </c>
      <c r="H424">
        <v>205</v>
      </c>
      <c r="I424" s="5">
        <f t="shared" si="27"/>
        <v>54.02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10.638024357239512</v>
      </c>
      <c r="G425" t="s">
        <v>14</v>
      </c>
      <c r="H425">
        <v>162</v>
      </c>
      <c r="I425" s="5">
        <f t="shared" si="27"/>
        <v>97.06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40.470588235294116</v>
      </c>
      <c r="G426" t="s">
        <v>14</v>
      </c>
      <c r="H426">
        <v>83</v>
      </c>
      <c r="I426" s="5">
        <f t="shared" si="27"/>
        <v>24.87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287.66666666666663</v>
      </c>
      <c r="G427" t="s">
        <v>20</v>
      </c>
      <c r="H427">
        <v>92</v>
      </c>
      <c r="I427" s="5">
        <f t="shared" si="27"/>
        <v>84.42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572.94444444444446</v>
      </c>
      <c r="G428" t="s">
        <v>20</v>
      </c>
      <c r="H428">
        <v>219</v>
      </c>
      <c r="I428" s="5">
        <f t="shared" si="27"/>
        <v>47.09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112.90429799426933</v>
      </c>
      <c r="G429" t="s">
        <v>20</v>
      </c>
      <c r="H429">
        <v>2526</v>
      </c>
      <c r="I429" s="5">
        <f t="shared" si="27"/>
        <v>78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46.387573964497044</v>
      </c>
      <c r="G430" t="s">
        <v>14</v>
      </c>
      <c r="H430">
        <v>747</v>
      </c>
      <c r="I430" s="5">
        <f t="shared" si="27"/>
        <v>62.97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90.675916230366497</v>
      </c>
      <c r="G431" t="s">
        <v>74</v>
      </c>
      <c r="H431">
        <v>2138</v>
      </c>
      <c r="I431" s="5">
        <f t="shared" si="27"/>
        <v>81.010000000000005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67.740740740740748</v>
      </c>
      <c r="G432" t="s">
        <v>14</v>
      </c>
      <c r="H432">
        <v>84</v>
      </c>
      <c r="I432" s="5">
        <f t="shared" si="27"/>
        <v>65.319999999999993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192.49019607843135</v>
      </c>
      <c r="G433" t="s">
        <v>20</v>
      </c>
      <c r="H433">
        <v>94</v>
      </c>
      <c r="I433" s="5">
        <f t="shared" si="27"/>
        <v>104.44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82.714285714285722</v>
      </c>
      <c r="G434" t="s">
        <v>14</v>
      </c>
      <c r="H434">
        <v>91</v>
      </c>
      <c r="I434" s="5">
        <f t="shared" si="27"/>
        <v>69.989999999999995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54.163920922570021</v>
      </c>
      <c r="G435" t="s">
        <v>14</v>
      </c>
      <c r="H435">
        <v>792</v>
      </c>
      <c r="I435" s="5">
        <f t="shared" si="27"/>
        <v>83.02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116.87664041994749</v>
      </c>
      <c r="G437" t="s">
        <v>20</v>
      </c>
      <c r="H437">
        <v>1713</v>
      </c>
      <c r="I437" s="5">
        <f t="shared" si="27"/>
        <v>103.98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1052.1538461538462</v>
      </c>
      <c r="G438" t="s">
        <v>20</v>
      </c>
      <c r="H438">
        <v>249</v>
      </c>
      <c r="I438" s="5">
        <f t="shared" si="27"/>
        <v>54.93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123.07407407407408</v>
      </c>
      <c r="G439" t="s">
        <v>20</v>
      </c>
      <c r="H439">
        <v>192</v>
      </c>
      <c r="I439" s="5">
        <f t="shared" si="27"/>
        <v>51.92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178.63855421686748</v>
      </c>
      <c r="G440" t="s">
        <v>20</v>
      </c>
      <c r="H440">
        <v>247</v>
      </c>
      <c r="I440" s="5">
        <f t="shared" si="27"/>
        <v>60.03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355.28169014084506</v>
      </c>
      <c r="G441" t="s">
        <v>20</v>
      </c>
      <c r="H441">
        <v>2293</v>
      </c>
      <c r="I441" s="5">
        <f t="shared" si="27"/>
        <v>44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161.90634146341463</v>
      </c>
      <c r="G442" t="s">
        <v>20</v>
      </c>
      <c r="H442">
        <v>3131</v>
      </c>
      <c r="I442" s="5">
        <f t="shared" si="27"/>
        <v>53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198.72222222222223</v>
      </c>
      <c r="G444" t="s">
        <v>20</v>
      </c>
      <c r="H444">
        <v>143</v>
      </c>
      <c r="I444" s="5">
        <f t="shared" si="27"/>
        <v>75.040000000000006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34.752688172043008</v>
      </c>
      <c r="G445" t="s">
        <v>74</v>
      </c>
      <c r="H445">
        <v>90</v>
      </c>
      <c r="I445" s="5">
        <f t="shared" si="27"/>
        <v>35.909999999999997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176.41935483870967</v>
      </c>
      <c r="G446" t="s">
        <v>20</v>
      </c>
      <c r="H446">
        <v>296</v>
      </c>
      <c r="I446" s="5">
        <f t="shared" si="27"/>
        <v>36.950000000000003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511.38095238095235</v>
      </c>
      <c r="G447" t="s">
        <v>20</v>
      </c>
      <c r="H447">
        <v>170</v>
      </c>
      <c r="I447" s="5">
        <f t="shared" si="27"/>
        <v>63.17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82.044117647058826</v>
      </c>
      <c r="G448" t="s">
        <v>14</v>
      </c>
      <c r="H448">
        <v>186</v>
      </c>
      <c r="I448" s="5">
        <f t="shared" si="27"/>
        <v>29.99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4"/>
        <v>50.482758620689658</v>
      </c>
      <c r="G450" t="s">
        <v>14</v>
      </c>
      <c r="H450">
        <v>605</v>
      </c>
      <c r="I450" s="5">
        <f t="shared" si="27"/>
        <v>75.010000000000005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8">(E451/D451)*100</f>
        <v>967</v>
      </c>
      <c r="G451" t="s">
        <v>20</v>
      </c>
      <c r="H451">
        <v>86</v>
      </c>
      <c r="I451" s="5">
        <f t="shared" si="27"/>
        <v>101.2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4</v>
      </c>
      <c r="G452" t="s">
        <v>14</v>
      </c>
      <c r="H452">
        <v>1</v>
      </c>
      <c r="I452" s="5">
        <f t="shared" ref="I452:I515" si="31">ROUND(E452/H452,2)</f>
        <v>4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122.84501347708894</v>
      </c>
      <c r="G453" t="s">
        <v>20</v>
      </c>
      <c r="H453">
        <v>6286</v>
      </c>
      <c r="I453" s="5">
        <f t="shared" si="31"/>
        <v>29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63.4375</v>
      </c>
      <c r="G454" t="s">
        <v>14</v>
      </c>
      <c r="H454">
        <v>31</v>
      </c>
      <c r="I454" s="5">
        <f t="shared" si="31"/>
        <v>98.23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56.331688596491226</v>
      </c>
      <c r="G455" t="s">
        <v>14</v>
      </c>
      <c r="H455">
        <v>1181</v>
      </c>
      <c r="I455" s="5">
        <f t="shared" si="31"/>
        <v>87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44.074999999999996</v>
      </c>
      <c r="G456" t="s">
        <v>14</v>
      </c>
      <c r="H456">
        <v>39</v>
      </c>
      <c r="I456" s="5">
        <f t="shared" si="31"/>
        <v>45.21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118.37253218884121</v>
      </c>
      <c r="G457" t="s">
        <v>20</v>
      </c>
      <c r="H457">
        <v>3727</v>
      </c>
      <c r="I457" s="5">
        <f t="shared" si="31"/>
        <v>37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104.1243169398907</v>
      </c>
      <c r="G458" t="s">
        <v>20</v>
      </c>
      <c r="H458">
        <v>1605</v>
      </c>
      <c r="I458" s="5">
        <f t="shared" si="31"/>
        <v>94.98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26.640000000000004</v>
      </c>
      <c r="G459" t="s">
        <v>14</v>
      </c>
      <c r="H459">
        <v>46</v>
      </c>
      <c r="I459" s="5">
        <f t="shared" si="31"/>
        <v>28.96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351.20118343195264</v>
      </c>
      <c r="G460" t="s">
        <v>20</v>
      </c>
      <c r="H460">
        <v>2120</v>
      </c>
      <c r="I460" s="5">
        <f t="shared" si="31"/>
        <v>55.99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90.063492063492063</v>
      </c>
      <c r="G461" t="s">
        <v>14</v>
      </c>
      <c r="H461">
        <v>105</v>
      </c>
      <c r="I461" s="5">
        <f t="shared" si="31"/>
        <v>54.04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141.04655870445345</v>
      </c>
      <c r="G463" t="s">
        <v>20</v>
      </c>
      <c r="H463">
        <v>2080</v>
      </c>
      <c r="I463" s="5">
        <f t="shared" si="31"/>
        <v>67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30.57944915254237</v>
      </c>
      <c r="G464" t="s">
        <v>14</v>
      </c>
      <c r="H464">
        <v>535</v>
      </c>
      <c r="I464" s="5">
        <f t="shared" si="31"/>
        <v>107.91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108.16455696202532</v>
      </c>
      <c r="G465" t="s">
        <v>20</v>
      </c>
      <c r="H465">
        <v>2105</v>
      </c>
      <c r="I465" s="5">
        <f t="shared" si="31"/>
        <v>69.010000000000005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133.45505617977528</v>
      </c>
      <c r="G466" t="s">
        <v>20</v>
      </c>
      <c r="H466">
        <v>2436</v>
      </c>
      <c r="I466" s="5">
        <f t="shared" si="31"/>
        <v>39.01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187.85106382978722</v>
      </c>
      <c r="G467" t="s">
        <v>20</v>
      </c>
      <c r="H467">
        <v>80</v>
      </c>
      <c r="I467" s="5">
        <f t="shared" si="31"/>
        <v>110.36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332</v>
      </c>
      <c r="G468" t="s">
        <v>20</v>
      </c>
      <c r="H468">
        <v>42</v>
      </c>
      <c r="I468" s="5">
        <f t="shared" si="31"/>
        <v>94.86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575.21428571428578</v>
      </c>
      <c r="G469" t="s">
        <v>20</v>
      </c>
      <c r="H469">
        <v>139</v>
      </c>
      <c r="I469" s="5">
        <f t="shared" si="31"/>
        <v>57.94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184.42857142857144</v>
      </c>
      <c r="G471" t="s">
        <v>20</v>
      </c>
      <c r="H471">
        <v>159</v>
      </c>
      <c r="I471" s="5">
        <f t="shared" si="31"/>
        <v>64.959999999999994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285.80555555555554</v>
      </c>
      <c r="G472" t="s">
        <v>20</v>
      </c>
      <c r="H472">
        <v>381</v>
      </c>
      <c r="I472" s="5">
        <f t="shared" si="31"/>
        <v>27.01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319</v>
      </c>
      <c r="G473" t="s">
        <v>20</v>
      </c>
      <c r="H473">
        <v>194</v>
      </c>
      <c r="I473" s="5">
        <f t="shared" si="31"/>
        <v>50.97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39.234070221066318</v>
      </c>
      <c r="G474" t="s">
        <v>14</v>
      </c>
      <c r="H474">
        <v>575</v>
      </c>
      <c r="I474" s="5">
        <f t="shared" si="31"/>
        <v>104.94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178.14000000000001</v>
      </c>
      <c r="G475" t="s">
        <v>20</v>
      </c>
      <c r="H475">
        <v>106</v>
      </c>
      <c r="I475" s="5">
        <f t="shared" si="31"/>
        <v>84.03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365.15</v>
      </c>
      <c r="G476" t="s">
        <v>20</v>
      </c>
      <c r="H476">
        <v>142</v>
      </c>
      <c r="I476" s="5">
        <f t="shared" si="31"/>
        <v>102.86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113.94594594594594</v>
      </c>
      <c r="G477" t="s">
        <v>20</v>
      </c>
      <c r="H477">
        <v>211</v>
      </c>
      <c r="I477" s="5">
        <f t="shared" si="31"/>
        <v>39.96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29.828720626631856</v>
      </c>
      <c r="G478" t="s">
        <v>14</v>
      </c>
      <c r="H478">
        <v>1120</v>
      </c>
      <c r="I478" s="5">
        <f t="shared" si="31"/>
        <v>51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54.270588235294113</v>
      </c>
      <c r="G479" t="s">
        <v>14</v>
      </c>
      <c r="H479">
        <v>113</v>
      </c>
      <c r="I479" s="5">
        <f t="shared" si="31"/>
        <v>40.82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236.34156976744185</v>
      </c>
      <c r="G480" t="s">
        <v>20</v>
      </c>
      <c r="H480">
        <v>2756</v>
      </c>
      <c r="I480" s="5">
        <f t="shared" si="31"/>
        <v>59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512.91666666666663</v>
      </c>
      <c r="G481" t="s">
        <v>20</v>
      </c>
      <c r="H481">
        <v>173</v>
      </c>
      <c r="I481" s="5">
        <f t="shared" si="31"/>
        <v>71.16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100.65116279069768</v>
      </c>
      <c r="G482" t="s">
        <v>20</v>
      </c>
      <c r="H482">
        <v>87</v>
      </c>
      <c r="I482" s="5">
        <f t="shared" si="31"/>
        <v>99.49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81.348423194303152</v>
      </c>
      <c r="G483" t="s">
        <v>14</v>
      </c>
      <c r="H483">
        <v>1538</v>
      </c>
      <c r="I483" s="5">
        <f t="shared" si="31"/>
        <v>103.99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16.404761904761905</v>
      </c>
      <c r="G484" t="s">
        <v>14</v>
      </c>
      <c r="H484">
        <v>9</v>
      </c>
      <c r="I484" s="5">
        <f t="shared" si="31"/>
        <v>76.56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52.774617067833695</v>
      </c>
      <c r="G485" t="s">
        <v>14</v>
      </c>
      <c r="H485">
        <v>554</v>
      </c>
      <c r="I485" s="5">
        <f t="shared" si="31"/>
        <v>87.07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260.20608108108109</v>
      </c>
      <c r="G486" t="s">
        <v>20</v>
      </c>
      <c r="H486">
        <v>1572</v>
      </c>
      <c r="I486" s="5">
        <f t="shared" si="31"/>
        <v>49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30.73289183222958</v>
      </c>
      <c r="G487" t="s">
        <v>14</v>
      </c>
      <c r="H487">
        <v>648</v>
      </c>
      <c r="I487" s="5">
        <f t="shared" si="31"/>
        <v>42.97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13.5</v>
      </c>
      <c r="G488" t="s">
        <v>14</v>
      </c>
      <c r="H488">
        <v>21</v>
      </c>
      <c r="I488" s="5">
        <f t="shared" si="31"/>
        <v>33.43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178.62556663644605</v>
      </c>
      <c r="G489" t="s">
        <v>20</v>
      </c>
      <c r="H489">
        <v>2346</v>
      </c>
      <c r="I489" s="5">
        <f t="shared" si="31"/>
        <v>83.98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220.0566037735849</v>
      </c>
      <c r="G490" t="s">
        <v>20</v>
      </c>
      <c r="H490">
        <v>115</v>
      </c>
      <c r="I490" s="5">
        <f t="shared" si="31"/>
        <v>101.42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101.5108695652174</v>
      </c>
      <c r="G491" t="s">
        <v>20</v>
      </c>
      <c r="H491">
        <v>85</v>
      </c>
      <c r="I491" s="5">
        <f t="shared" si="31"/>
        <v>109.87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191.5</v>
      </c>
      <c r="G492" t="s">
        <v>20</v>
      </c>
      <c r="H492">
        <v>144</v>
      </c>
      <c r="I492" s="5">
        <f t="shared" si="31"/>
        <v>31.92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305.34683098591546</v>
      </c>
      <c r="G493" t="s">
        <v>20</v>
      </c>
      <c r="H493">
        <v>2443</v>
      </c>
      <c r="I493" s="5">
        <f t="shared" si="31"/>
        <v>70.989999999999995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23.995287958115181</v>
      </c>
      <c r="G494" t="s">
        <v>74</v>
      </c>
      <c r="H494">
        <v>595</v>
      </c>
      <c r="I494" s="5">
        <f t="shared" si="31"/>
        <v>77.03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723.77777777777771</v>
      </c>
      <c r="G495" t="s">
        <v>20</v>
      </c>
      <c r="H495">
        <v>64</v>
      </c>
      <c r="I495" s="5">
        <f t="shared" si="31"/>
        <v>101.78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547.36</v>
      </c>
      <c r="G496" t="s">
        <v>20</v>
      </c>
      <c r="H496">
        <v>268</v>
      </c>
      <c r="I496" s="5">
        <f t="shared" si="31"/>
        <v>51.06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414.49999999999994</v>
      </c>
      <c r="G497" t="s">
        <v>20</v>
      </c>
      <c r="H497">
        <v>195</v>
      </c>
      <c r="I497" s="5">
        <f t="shared" si="31"/>
        <v>68.02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0.90696409140369971</v>
      </c>
      <c r="G498" t="s">
        <v>14</v>
      </c>
      <c r="H498">
        <v>54</v>
      </c>
      <c r="I498" s="5">
        <f t="shared" si="31"/>
        <v>30.87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34.173469387755098</v>
      </c>
      <c r="G499" t="s">
        <v>14</v>
      </c>
      <c r="H499">
        <v>120</v>
      </c>
      <c r="I499" s="5">
        <f t="shared" si="31"/>
        <v>27.91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23.948810754912099</v>
      </c>
      <c r="G500" t="s">
        <v>14</v>
      </c>
      <c r="H500">
        <v>579</v>
      </c>
      <c r="I500" s="5">
        <f t="shared" si="31"/>
        <v>79.989999999999995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48.072649572649574</v>
      </c>
      <c r="G501" t="s">
        <v>14</v>
      </c>
      <c r="H501">
        <v>2072</v>
      </c>
      <c r="I501" s="5">
        <f t="shared" si="31"/>
        <v>38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70.145182291666657</v>
      </c>
      <c r="G503" t="s">
        <v>14</v>
      </c>
      <c r="H503">
        <v>1796</v>
      </c>
      <c r="I503" s="5">
        <f t="shared" si="31"/>
        <v>59.99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529.92307692307691</v>
      </c>
      <c r="G504" t="s">
        <v>20</v>
      </c>
      <c r="H504">
        <v>186</v>
      </c>
      <c r="I504" s="5">
        <f t="shared" si="31"/>
        <v>37.04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180.32549019607845</v>
      </c>
      <c r="G505" t="s">
        <v>20</v>
      </c>
      <c r="H505">
        <v>460</v>
      </c>
      <c r="I505" s="5">
        <f t="shared" si="31"/>
        <v>99.96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92.320000000000007</v>
      </c>
      <c r="G506" t="s">
        <v>14</v>
      </c>
      <c r="H506">
        <v>62</v>
      </c>
      <c r="I506" s="5">
        <f t="shared" si="31"/>
        <v>111.68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13.901001112347053</v>
      </c>
      <c r="G507" t="s">
        <v>14</v>
      </c>
      <c r="H507">
        <v>347</v>
      </c>
      <c r="I507" s="5">
        <f t="shared" si="31"/>
        <v>36.01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927.07777777777767</v>
      </c>
      <c r="G508" t="s">
        <v>20</v>
      </c>
      <c r="H508">
        <v>2528</v>
      </c>
      <c r="I508" s="5">
        <f t="shared" si="31"/>
        <v>66.010000000000005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39.857142857142861</v>
      </c>
      <c r="G509" t="s">
        <v>14</v>
      </c>
      <c r="H509">
        <v>19</v>
      </c>
      <c r="I509" s="5">
        <f t="shared" si="31"/>
        <v>44.05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112.22929936305732</v>
      </c>
      <c r="G510" t="s">
        <v>20</v>
      </c>
      <c r="H510">
        <v>3657</v>
      </c>
      <c r="I510" s="5">
        <f t="shared" si="31"/>
        <v>53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119.08974358974358</v>
      </c>
      <c r="G512" t="s">
        <v>20</v>
      </c>
      <c r="H512">
        <v>131</v>
      </c>
      <c r="I512" s="5">
        <f t="shared" si="31"/>
        <v>70.91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24.017591339648174</v>
      </c>
      <c r="G513" t="s">
        <v>14</v>
      </c>
      <c r="H513">
        <v>362</v>
      </c>
      <c r="I513" s="5">
        <f t="shared" si="31"/>
        <v>98.06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8"/>
        <v>139.31868131868131</v>
      </c>
      <c r="G514" t="s">
        <v>20</v>
      </c>
      <c r="H514">
        <v>239</v>
      </c>
      <c r="I514" s="5">
        <f t="shared" si="31"/>
        <v>53.05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32">(E515/D515)*100</f>
        <v>39.277108433734945</v>
      </c>
      <c r="G515" t="s">
        <v>74</v>
      </c>
      <c r="H515">
        <v>35</v>
      </c>
      <c r="I515" s="5">
        <f t="shared" si="31"/>
        <v>93.14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22.439077144917089</v>
      </c>
      <c r="G516" t="s">
        <v>74</v>
      </c>
      <c r="H516">
        <v>528</v>
      </c>
      <c r="I516" s="5">
        <f t="shared" ref="I516:I579" si="35">ROUND(E516/H516,2)</f>
        <v>58.95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55.779069767441861</v>
      </c>
      <c r="G517" t="s">
        <v>14</v>
      </c>
      <c r="H517">
        <v>133</v>
      </c>
      <c r="I517" s="5">
        <f t="shared" si="35"/>
        <v>36.07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42.523125996810208</v>
      </c>
      <c r="G518" t="s">
        <v>14</v>
      </c>
      <c r="H518">
        <v>846</v>
      </c>
      <c r="I518" s="5">
        <f t="shared" si="35"/>
        <v>63.03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112.00000000000001</v>
      </c>
      <c r="G519" t="s">
        <v>20</v>
      </c>
      <c r="H519">
        <v>78</v>
      </c>
      <c r="I519" s="5">
        <f t="shared" si="35"/>
        <v>84.72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101.74563871693867</v>
      </c>
      <c r="G521" t="s">
        <v>20</v>
      </c>
      <c r="H521">
        <v>1773</v>
      </c>
      <c r="I521" s="5">
        <f t="shared" si="35"/>
        <v>101.98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425.75</v>
      </c>
      <c r="G522" t="s">
        <v>20</v>
      </c>
      <c r="H522">
        <v>32</v>
      </c>
      <c r="I522" s="5">
        <f t="shared" si="35"/>
        <v>106.44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145.53947368421052</v>
      </c>
      <c r="G523" t="s">
        <v>20</v>
      </c>
      <c r="H523">
        <v>369</v>
      </c>
      <c r="I523" s="5">
        <f t="shared" si="35"/>
        <v>29.98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32.453465346534657</v>
      </c>
      <c r="G524" t="s">
        <v>14</v>
      </c>
      <c r="H524">
        <v>191</v>
      </c>
      <c r="I524" s="5">
        <f t="shared" si="35"/>
        <v>85.81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700.33333333333326</v>
      </c>
      <c r="G525" t="s">
        <v>20</v>
      </c>
      <c r="H525">
        <v>89</v>
      </c>
      <c r="I525" s="5">
        <f t="shared" si="35"/>
        <v>70.819999999999993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83.904860392967933</v>
      </c>
      <c r="G526" t="s">
        <v>14</v>
      </c>
      <c r="H526">
        <v>1979</v>
      </c>
      <c r="I526" s="5">
        <f t="shared" si="35"/>
        <v>41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84.19047619047619</v>
      </c>
      <c r="G527" t="s">
        <v>14</v>
      </c>
      <c r="H527">
        <v>63</v>
      </c>
      <c r="I527" s="5">
        <f t="shared" si="35"/>
        <v>28.06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155.95180722891567</v>
      </c>
      <c r="G528" t="s">
        <v>20</v>
      </c>
      <c r="H528">
        <v>147</v>
      </c>
      <c r="I528" s="5">
        <f t="shared" si="35"/>
        <v>88.05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80.300000000000011</v>
      </c>
      <c r="G530" t="s">
        <v>14</v>
      </c>
      <c r="H530">
        <v>80</v>
      </c>
      <c r="I530" s="5">
        <f t="shared" si="35"/>
        <v>90.34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11.254901960784313</v>
      </c>
      <c r="G531" t="s">
        <v>14</v>
      </c>
      <c r="H531">
        <v>9</v>
      </c>
      <c r="I531" s="5">
        <f t="shared" si="35"/>
        <v>63.78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91.740952380952379</v>
      </c>
      <c r="G532" t="s">
        <v>14</v>
      </c>
      <c r="H532">
        <v>1784</v>
      </c>
      <c r="I532" s="5">
        <f t="shared" si="35"/>
        <v>54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95.521156936261391</v>
      </c>
      <c r="G533" t="s">
        <v>47</v>
      </c>
      <c r="H533">
        <v>3640</v>
      </c>
      <c r="I533" s="5">
        <f t="shared" si="35"/>
        <v>48.99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502.87499999999994</v>
      </c>
      <c r="G534" t="s">
        <v>20</v>
      </c>
      <c r="H534">
        <v>126</v>
      </c>
      <c r="I534" s="5">
        <f t="shared" si="35"/>
        <v>63.86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159.24394463667818</v>
      </c>
      <c r="G535" t="s">
        <v>20</v>
      </c>
      <c r="H535">
        <v>2218</v>
      </c>
      <c r="I535" s="5">
        <f t="shared" si="35"/>
        <v>83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15.022446689113355</v>
      </c>
      <c r="G536" t="s">
        <v>14</v>
      </c>
      <c r="H536">
        <v>243</v>
      </c>
      <c r="I536" s="5">
        <f t="shared" si="35"/>
        <v>55.08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482.03846153846149</v>
      </c>
      <c r="G537" t="s">
        <v>20</v>
      </c>
      <c r="H537">
        <v>202</v>
      </c>
      <c r="I537" s="5">
        <f t="shared" si="35"/>
        <v>62.04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149.96938775510205</v>
      </c>
      <c r="G538" t="s">
        <v>20</v>
      </c>
      <c r="H538">
        <v>140</v>
      </c>
      <c r="I538" s="5">
        <f t="shared" si="35"/>
        <v>104.98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117.22156398104266</v>
      </c>
      <c r="G539" t="s">
        <v>20</v>
      </c>
      <c r="H539">
        <v>1052</v>
      </c>
      <c r="I539" s="5">
        <f t="shared" si="35"/>
        <v>94.04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37.695968274950431</v>
      </c>
      <c r="G540" t="s">
        <v>14</v>
      </c>
      <c r="H540">
        <v>1296</v>
      </c>
      <c r="I540" s="5">
        <f t="shared" si="35"/>
        <v>44.01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72.653061224489804</v>
      </c>
      <c r="G541" t="s">
        <v>14</v>
      </c>
      <c r="H541">
        <v>77</v>
      </c>
      <c r="I541" s="5">
        <f t="shared" si="35"/>
        <v>92.47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265.98113207547169</v>
      </c>
      <c r="G542" t="s">
        <v>20</v>
      </c>
      <c r="H542">
        <v>247</v>
      </c>
      <c r="I542" s="5">
        <f t="shared" si="35"/>
        <v>57.07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24.205617977528089</v>
      </c>
      <c r="G543" t="s">
        <v>14</v>
      </c>
      <c r="H543">
        <v>395</v>
      </c>
      <c r="I543" s="5">
        <f t="shared" si="35"/>
        <v>109.08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2.5064935064935066</v>
      </c>
      <c r="G544" t="s">
        <v>14</v>
      </c>
      <c r="H544">
        <v>49</v>
      </c>
      <c r="I544" s="5">
        <f t="shared" si="35"/>
        <v>39.39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16.329799764428738</v>
      </c>
      <c r="G545" t="s">
        <v>14</v>
      </c>
      <c r="H545">
        <v>180</v>
      </c>
      <c r="I545" s="5">
        <f t="shared" si="35"/>
        <v>77.02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276.5</v>
      </c>
      <c r="G546" t="s">
        <v>20</v>
      </c>
      <c r="H546">
        <v>84</v>
      </c>
      <c r="I546" s="5">
        <f t="shared" si="35"/>
        <v>92.17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88.803571428571431</v>
      </c>
      <c r="G547" t="s">
        <v>14</v>
      </c>
      <c r="H547">
        <v>2690</v>
      </c>
      <c r="I547" s="5">
        <f t="shared" si="35"/>
        <v>61.01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163.57142857142856</v>
      </c>
      <c r="G548" t="s">
        <v>20</v>
      </c>
      <c r="H548">
        <v>88</v>
      </c>
      <c r="I548" s="5">
        <f t="shared" si="35"/>
        <v>78.069999999999993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270.91376701966715</v>
      </c>
      <c r="G550" t="s">
        <v>20</v>
      </c>
      <c r="H550">
        <v>2985</v>
      </c>
      <c r="I550" s="5">
        <f t="shared" si="35"/>
        <v>59.99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284.21355932203392</v>
      </c>
      <c r="G551" t="s">
        <v>20</v>
      </c>
      <c r="H551">
        <v>762</v>
      </c>
      <c r="I551" s="5">
        <f t="shared" si="35"/>
        <v>110.03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58.6329816768462</v>
      </c>
      <c r="G553" t="s">
        <v>14</v>
      </c>
      <c r="H553">
        <v>2779</v>
      </c>
      <c r="I553" s="5">
        <f t="shared" si="35"/>
        <v>38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98.51111111111112</v>
      </c>
      <c r="G554" t="s">
        <v>14</v>
      </c>
      <c r="H554">
        <v>92</v>
      </c>
      <c r="I554" s="5">
        <f t="shared" si="35"/>
        <v>96.37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43.975381008206334</v>
      </c>
      <c r="G555" t="s">
        <v>14</v>
      </c>
      <c r="H555">
        <v>1028</v>
      </c>
      <c r="I555" s="5">
        <f t="shared" si="35"/>
        <v>72.98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151.66315789473683</v>
      </c>
      <c r="G556" t="s">
        <v>20</v>
      </c>
      <c r="H556">
        <v>554</v>
      </c>
      <c r="I556" s="5">
        <f t="shared" si="35"/>
        <v>26.01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223.63492063492063</v>
      </c>
      <c r="G557" t="s">
        <v>20</v>
      </c>
      <c r="H557">
        <v>135</v>
      </c>
      <c r="I557" s="5">
        <f t="shared" si="35"/>
        <v>104.36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239.75</v>
      </c>
      <c r="G558" t="s">
        <v>20</v>
      </c>
      <c r="H558">
        <v>122</v>
      </c>
      <c r="I558" s="5">
        <f t="shared" si="35"/>
        <v>102.19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199.33333333333334</v>
      </c>
      <c r="G559" t="s">
        <v>20</v>
      </c>
      <c r="H559">
        <v>221</v>
      </c>
      <c r="I559" s="5">
        <f t="shared" si="35"/>
        <v>54.12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137.34482758620689</v>
      </c>
      <c r="G560" t="s">
        <v>20</v>
      </c>
      <c r="H560">
        <v>126</v>
      </c>
      <c r="I560" s="5">
        <f t="shared" si="35"/>
        <v>63.22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100.9696106362773</v>
      </c>
      <c r="G561" t="s">
        <v>20</v>
      </c>
      <c r="H561">
        <v>1022</v>
      </c>
      <c r="I561" s="5">
        <f t="shared" si="35"/>
        <v>104.03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794.16</v>
      </c>
      <c r="G562" t="s">
        <v>20</v>
      </c>
      <c r="H562">
        <v>3177</v>
      </c>
      <c r="I562" s="5">
        <f t="shared" si="35"/>
        <v>49.99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369.7</v>
      </c>
      <c r="G563" t="s">
        <v>20</v>
      </c>
      <c r="H563">
        <v>198</v>
      </c>
      <c r="I563" s="5">
        <f t="shared" si="35"/>
        <v>56.02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12.818181818181817</v>
      </c>
      <c r="G564" t="s">
        <v>14</v>
      </c>
      <c r="H564">
        <v>26</v>
      </c>
      <c r="I564" s="5">
        <f t="shared" si="35"/>
        <v>48.81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138.02702702702703</v>
      </c>
      <c r="G565" t="s">
        <v>20</v>
      </c>
      <c r="H565">
        <v>85</v>
      </c>
      <c r="I565" s="5">
        <f t="shared" si="35"/>
        <v>60.08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83.813278008298752</v>
      </c>
      <c r="G566" t="s">
        <v>14</v>
      </c>
      <c r="H566">
        <v>1790</v>
      </c>
      <c r="I566" s="5">
        <f t="shared" si="35"/>
        <v>78.989999999999995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204.60063224446787</v>
      </c>
      <c r="G567" t="s">
        <v>20</v>
      </c>
      <c r="H567">
        <v>3596</v>
      </c>
      <c r="I567" s="5">
        <f t="shared" si="35"/>
        <v>53.99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44.344086021505376</v>
      </c>
      <c r="G568" t="s">
        <v>14</v>
      </c>
      <c r="H568">
        <v>37</v>
      </c>
      <c r="I568" s="5">
        <f t="shared" si="35"/>
        <v>111.46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218.60294117647058</v>
      </c>
      <c r="G569" t="s">
        <v>20</v>
      </c>
      <c r="H569">
        <v>244</v>
      </c>
      <c r="I569" s="5">
        <f t="shared" si="35"/>
        <v>60.92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186.03314917127071</v>
      </c>
      <c r="G570" t="s">
        <v>20</v>
      </c>
      <c r="H570">
        <v>5180</v>
      </c>
      <c r="I570" s="5">
        <f t="shared" si="35"/>
        <v>26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237.33830845771143</v>
      </c>
      <c r="G571" t="s">
        <v>20</v>
      </c>
      <c r="H571">
        <v>589</v>
      </c>
      <c r="I571" s="5">
        <f t="shared" si="35"/>
        <v>80.989999999999995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305.65384615384613</v>
      </c>
      <c r="G572" t="s">
        <v>20</v>
      </c>
      <c r="H572">
        <v>2725</v>
      </c>
      <c r="I572" s="5">
        <f t="shared" si="35"/>
        <v>35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94.142857142857139</v>
      </c>
      <c r="G573" t="s">
        <v>14</v>
      </c>
      <c r="H573">
        <v>35</v>
      </c>
      <c r="I573" s="5">
        <f t="shared" si="35"/>
        <v>94.14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54.400000000000006</v>
      </c>
      <c r="G574" t="s">
        <v>74</v>
      </c>
      <c r="H574">
        <v>94</v>
      </c>
      <c r="I574" s="5">
        <f t="shared" si="35"/>
        <v>52.09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111.88059701492537</v>
      </c>
      <c r="G575" t="s">
        <v>20</v>
      </c>
      <c r="H575">
        <v>300</v>
      </c>
      <c r="I575" s="5">
        <f t="shared" si="35"/>
        <v>24.99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369.14814814814815</v>
      </c>
      <c r="G576" t="s">
        <v>20</v>
      </c>
      <c r="H576">
        <v>144</v>
      </c>
      <c r="I576" s="5">
        <f t="shared" si="35"/>
        <v>69.22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62.930372148859547</v>
      </c>
      <c r="G577" t="s">
        <v>14</v>
      </c>
      <c r="H577">
        <v>558</v>
      </c>
      <c r="I577" s="5">
        <f t="shared" si="35"/>
        <v>93.94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32"/>
        <v>64.927835051546396</v>
      </c>
      <c r="G578" t="s">
        <v>14</v>
      </c>
      <c r="H578">
        <v>64</v>
      </c>
      <c r="I578" s="5">
        <f t="shared" si="35"/>
        <v>98.41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36">(E579/D579)*100</f>
        <v>18.853658536585368</v>
      </c>
      <c r="G579" t="s">
        <v>74</v>
      </c>
      <c r="H579">
        <v>37</v>
      </c>
      <c r="I579" s="5">
        <f t="shared" si="35"/>
        <v>41.78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16.754404145077721</v>
      </c>
      <c r="G580" t="s">
        <v>14</v>
      </c>
      <c r="H580">
        <v>245</v>
      </c>
      <c r="I580" s="5">
        <f t="shared" ref="I580:I643" si="39">ROUND(E580/H580,2)</f>
        <v>65.989999999999995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101.11290322580646</v>
      </c>
      <c r="G581" t="s">
        <v>20</v>
      </c>
      <c r="H581">
        <v>87</v>
      </c>
      <c r="I581" s="5">
        <f t="shared" si="39"/>
        <v>72.06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341.5022831050228</v>
      </c>
      <c r="G582" t="s">
        <v>20</v>
      </c>
      <c r="H582">
        <v>3116</v>
      </c>
      <c r="I582" s="5">
        <f t="shared" si="39"/>
        <v>48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64.016666666666666</v>
      </c>
      <c r="G583" t="s">
        <v>14</v>
      </c>
      <c r="H583">
        <v>71</v>
      </c>
      <c r="I583" s="5">
        <f t="shared" si="39"/>
        <v>54.1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52.080459770114942</v>
      </c>
      <c r="G584" t="s">
        <v>14</v>
      </c>
      <c r="H584">
        <v>42</v>
      </c>
      <c r="I584" s="5">
        <f t="shared" si="39"/>
        <v>107.88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322.40211640211641</v>
      </c>
      <c r="G585" t="s">
        <v>20</v>
      </c>
      <c r="H585">
        <v>909</v>
      </c>
      <c r="I585" s="5">
        <f t="shared" si="39"/>
        <v>67.03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119.50810185185186</v>
      </c>
      <c r="G586" t="s">
        <v>20</v>
      </c>
      <c r="H586">
        <v>1613</v>
      </c>
      <c r="I586" s="5">
        <f t="shared" si="39"/>
        <v>64.010000000000005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146.79775280898878</v>
      </c>
      <c r="G587" t="s">
        <v>20</v>
      </c>
      <c r="H587">
        <v>136</v>
      </c>
      <c r="I587" s="5">
        <f t="shared" si="39"/>
        <v>96.07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950.57142857142856</v>
      </c>
      <c r="G588" t="s">
        <v>20</v>
      </c>
      <c r="H588">
        <v>130</v>
      </c>
      <c r="I588" s="5">
        <f t="shared" si="39"/>
        <v>51.18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72.893617021276597</v>
      </c>
      <c r="G589" t="s">
        <v>14</v>
      </c>
      <c r="H589">
        <v>156</v>
      </c>
      <c r="I589" s="5">
        <f t="shared" si="39"/>
        <v>43.92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79.008248730964468</v>
      </c>
      <c r="G590" t="s">
        <v>14</v>
      </c>
      <c r="H590">
        <v>1368</v>
      </c>
      <c r="I590" s="5">
        <f t="shared" si="39"/>
        <v>91.02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64.721518987341781</v>
      </c>
      <c r="G591" t="s">
        <v>14</v>
      </c>
      <c r="H591">
        <v>102</v>
      </c>
      <c r="I591" s="5">
        <f t="shared" si="39"/>
        <v>50.13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82.028169014084511</v>
      </c>
      <c r="G592" t="s">
        <v>14</v>
      </c>
      <c r="H592">
        <v>86</v>
      </c>
      <c r="I592" s="5">
        <f t="shared" si="39"/>
        <v>67.72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1037.6666666666667</v>
      </c>
      <c r="G593" t="s">
        <v>20</v>
      </c>
      <c r="H593">
        <v>102</v>
      </c>
      <c r="I593" s="5">
        <f t="shared" si="39"/>
        <v>61.04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12.910076530612244</v>
      </c>
      <c r="G594" t="s">
        <v>14</v>
      </c>
      <c r="H594">
        <v>253</v>
      </c>
      <c r="I594" s="5">
        <f t="shared" si="39"/>
        <v>80.010000000000005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154.84210526315789</v>
      </c>
      <c r="G595" t="s">
        <v>20</v>
      </c>
      <c r="H595">
        <v>4006</v>
      </c>
      <c r="I595" s="5">
        <f t="shared" si="39"/>
        <v>47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7.0991735537190088</v>
      </c>
      <c r="G596" t="s">
        <v>14</v>
      </c>
      <c r="H596">
        <v>157</v>
      </c>
      <c r="I596" s="5">
        <f t="shared" si="39"/>
        <v>71.13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208.52773826458036</v>
      </c>
      <c r="G597" t="s">
        <v>20</v>
      </c>
      <c r="H597">
        <v>1629</v>
      </c>
      <c r="I597" s="5">
        <f t="shared" si="39"/>
        <v>89.99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99.683544303797461</v>
      </c>
      <c r="G598" t="s">
        <v>14</v>
      </c>
      <c r="H598">
        <v>183</v>
      </c>
      <c r="I598" s="5">
        <f t="shared" si="39"/>
        <v>43.03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201.59756097560978</v>
      </c>
      <c r="G599" t="s">
        <v>20</v>
      </c>
      <c r="H599">
        <v>2188</v>
      </c>
      <c r="I599" s="5">
        <f t="shared" si="39"/>
        <v>68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162.09032258064516</v>
      </c>
      <c r="G600" t="s">
        <v>20</v>
      </c>
      <c r="H600">
        <v>2409</v>
      </c>
      <c r="I600" s="5">
        <f t="shared" si="39"/>
        <v>73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</v>
      </c>
      <c r="G601" t="s">
        <v>14</v>
      </c>
      <c r="H601">
        <v>82</v>
      </c>
      <c r="I601" s="5">
        <f t="shared" si="39"/>
        <v>62.34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206.63492063492063</v>
      </c>
      <c r="G603" t="s">
        <v>20</v>
      </c>
      <c r="H603">
        <v>194</v>
      </c>
      <c r="I603" s="5">
        <f t="shared" si="39"/>
        <v>67.099999999999994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128.23628691983123</v>
      </c>
      <c r="G604" t="s">
        <v>20</v>
      </c>
      <c r="H604">
        <v>1140</v>
      </c>
      <c r="I604" s="5">
        <f t="shared" si="39"/>
        <v>79.98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119.66037735849055</v>
      </c>
      <c r="G605" t="s">
        <v>20</v>
      </c>
      <c r="H605">
        <v>102</v>
      </c>
      <c r="I605" s="5">
        <f t="shared" si="39"/>
        <v>62.18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170.73055242390078</v>
      </c>
      <c r="G606" t="s">
        <v>20</v>
      </c>
      <c r="H606">
        <v>2857</v>
      </c>
      <c r="I606" s="5">
        <f t="shared" si="39"/>
        <v>53.01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187.21212121212122</v>
      </c>
      <c r="G607" t="s">
        <v>20</v>
      </c>
      <c r="H607">
        <v>107</v>
      </c>
      <c r="I607" s="5">
        <f t="shared" si="39"/>
        <v>57.74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188.38235294117646</v>
      </c>
      <c r="G608" t="s">
        <v>20</v>
      </c>
      <c r="H608">
        <v>160</v>
      </c>
      <c r="I608" s="5">
        <f t="shared" si="39"/>
        <v>40.03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131.29869186046511</v>
      </c>
      <c r="G609" t="s">
        <v>20</v>
      </c>
      <c r="H609">
        <v>2230</v>
      </c>
      <c r="I609" s="5">
        <f t="shared" si="39"/>
        <v>81.02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283.97435897435901</v>
      </c>
      <c r="G610" t="s">
        <v>20</v>
      </c>
      <c r="H610">
        <v>316</v>
      </c>
      <c r="I610" s="5">
        <f t="shared" si="39"/>
        <v>35.049999999999997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120.41999999999999</v>
      </c>
      <c r="G611" t="s">
        <v>20</v>
      </c>
      <c r="H611">
        <v>117</v>
      </c>
      <c r="I611" s="5">
        <f t="shared" si="39"/>
        <v>102.92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419.0560747663551</v>
      </c>
      <c r="G612" t="s">
        <v>20</v>
      </c>
      <c r="H612">
        <v>6406</v>
      </c>
      <c r="I612" s="5">
        <f t="shared" si="39"/>
        <v>28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13.853658536585368</v>
      </c>
      <c r="G613" t="s">
        <v>74</v>
      </c>
      <c r="H613">
        <v>15</v>
      </c>
      <c r="I613" s="5">
        <f t="shared" si="39"/>
        <v>75.73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139.43548387096774</v>
      </c>
      <c r="G614" t="s">
        <v>20</v>
      </c>
      <c r="H614">
        <v>192</v>
      </c>
      <c r="I614" s="5">
        <f t="shared" si="39"/>
        <v>45.03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174</v>
      </c>
      <c r="G615" t="s">
        <v>20</v>
      </c>
      <c r="H615">
        <v>26</v>
      </c>
      <c r="I615" s="5">
        <f t="shared" si="39"/>
        <v>73.62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155.49056603773585</v>
      </c>
      <c r="G616" t="s">
        <v>20</v>
      </c>
      <c r="H616">
        <v>723</v>
      </c>
      <c r="I616" s="5">
        <f t="shared" si="39"/>
        <v>56.99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170.44705882352943</v>
      </c>
      <c r="G617" t="s">
        <v>20</v>
      </c>
      <c r="H617">
        <v>170</v>
      </c>
      <c r="I617" s="5">
        <f t="shared" si="39"/>
        <v>85.22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189.515625</v>
      </c>
      <c r="G618" t="s">
        <v>20</v>
      </c>
      <c r="H618">
        <v>238</v>
      </c>
      <c r="I618" s="5">
        <f t="shared" si="39"/>
        <v>50.96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249.71428571428572</v>
      </c>
      <c r="G619" t="s">
        <v>20</v>
      </c>
      <c r="H619">
        <v>55</v>
      </c>
      <c r="I619" s="5">
        <f t="shared" si="39"/>
        <v>63.56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48.860523665659613</v>
      </c>
      <c r="G620" t="s">
        <v>14</v>
      </c>
      <c r="H620">
        <v>1198</v>
      </c>
      <c r="I620" s="5">
        <f t="shared" si="39"/>
        <v>81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28.461970393057683</v>
      </c>
      <c r="G621" t="s">
        <v>14</v>
      </c>
      <c r="H621">
        <v>648</v>
      </c>
      <c r="I621" s="5">
        <f t="shared" si="39"/>
        <v>86.04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268.02325581395348</v>
      </c>
      <c r="G622" t="s">
        <v>20</v>
      </c>
      <c r="H622">
        <v>128</v>
      </c>
      <c r="I622" s="5">
        <f t="shared" si="39"/>
        <v>90.04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619.80078125</v>
      </c>
      <c r="G623" t="s">
        <v>20</v>
      </c>
      <c r="H623">
        <v>2144</v>
      </c>
      <c r="I623" s="5">
        <f t="shared" si="39"/>
        <v>74.010000000000005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3.1301587301587301</v>
      </c>
      <c r="G624" t="s">
        <v>14</v>
      </c>
      <c r="H624">
        <v>64</v>
      </c>
      <c r="I624" s="5">
        <f t="shared" si="39"/>
        <v>92.44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159.92152704135739</v>
      </c>
      <c r="G625" t="s">
        <v>20</v>
      </c>
      <c r="H625">
        <v>2693</v>
      </c>
      <c r="I625" s="5">
        <f t="shared" si="39"/>
        <v>56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279.39215686274508</v>
      </c>
      <c r="G626" t="s">
        <v>20</v>
      </c>
      <c r="H626">
        <v>432</v>
      </c>
      <c r="I626" s="5">
        <f t="shared" si="39"/>
        <v>32.979999999999997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77.373333333333335</v>
      </c>
      <c r="G627" t="s">
        <v>14</v>
      </c>
      <c r="H627">
        <v>62</v>
      </c>
      <c r="I627" s="5">
        <f t="shared" si="39"/>
        <v>93.6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206.32812500000003</v>
      </c>
      <c r="G628" t="s">
        <v>20</v>
      </c>
      <c r="H628">
        <v>189</v>
      </c>
      <c r="I628" s="5">
        <f t="shared" si="39"/>
        <v>69.87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694.25</v>
      </c>
      <c r="G629" t="s">
        <v>20</v>
      </c>
      <c r="H629">
        <v>154</v>
      </c>
      <c r="I629" s="5">
        <f t="shared" si="39"/>
        <v>72.13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151.78947368421052</v>
      </c>
      <c r="G630" t="s">
        <v>20</v>
      </c>
      <c r="H630">
        <v>96</v>
      </c>
      <c r="I630" s="5">
        <f t="shared" si="39"/>
        <v>30.04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64.58207217694995</v>
      </c>
      <c r="G631" t="s">
        <v>14</v>
      </c>
      <c r="H631">
        <v>750</v>
      </c>
      <c r="I631" s="5">
        <f t="shared" si="39"/>
        <v>73.97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62.873684210526314</v>
      </c>
      <c r="G632" t="s">
        <v>74</v>
      </c>
      <c r="H632">
        <v>87</v>
      </c>
      <c r="I632" s="5">
        <f t="shared" si="39"/>
        <v>68.66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310.39864864864865</v>
      </c>
      <c r="G633" t="s">
        <v>20</v>
      </c>
      <c r="H633">
        <v>3063</v>
      </c>
      <c r="I633" s="5">
        <f t="shared" si="39"/>
        <v>59.99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42.859916782246884</v>
      </c>
      <c r="G634" t="s">
        <v>47</v>
      </c>
      <c r="H634">
        <v>278</v>
      </c>
      <c r="I634" s="5">
        <f t="shared" si="39"/>
        <v>111.16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83.119402985074629</v>
      </c>
      <c r="G635" t="s">
        <v>14</v>
      </c>
      <c r="H635">
        <v>105</v>
      </c>
      <c r="I635" s="5">
        <f t="shared" si="39"/>
        <v>53.04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78.531302876480552</v>
      </c>
      <c r="G636" t="s">
        <v>74</v>
      </c>
      <c r="H636">
        <v>1658</v>
      </c>
      <c r="I636" s="5">
        <f t="shared" si="39"/>
        <v>55.99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114.09352517985612</v>
      </c>
      <c r="G637" t="s">
        <v>20</v>
      </c>
      <c r="H637">
        <v>2266</v>
      </c>
      <c r="I637" s="5">
        <f t="shared" si="39"/>
        <v>69.989999999999995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64.537683358624179</v>
      </c>
      <c r="G638" t="s">
        <v>14</v>
      </c>
      <c r="H638">
        <v>2604</v>
      </c>
      <c r="I638" s="5">
        <f t="shared" si="39"/>
        <v>49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79.411764705882348</v>
      </c>
      <c r="G639" t="s">
        <v>14</v>
      </c>
      <c r="H639">
        <v>65</v>
      </c>
      <c r="I639" s="5">
        <f t="shared" si="39"/>
        <v>103.85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11.419117647058824</v>
      </c>
      <c r="G640" t="s">
        <v>14</v>
      </c>
      <c r="H640">
        <v>94</v>
      </c>
      <c r="I640" s="5">
        <f t="shared" si="39"/>
        <v>99.13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56.186046511627907</v>
      </c>
      <c r="G641" t="s">
        <v>47</v>
      </c>
      <c r="H641">
        <v>45</v>
      </c>
      <c r="I641" s="5">
        <f t="shared" si="39"/>
        <v>107.38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6"/>
        <v>16.501669449081803</v>
      </c>
      <c r="G642" t="s">
        <v>14</v>
      </c>
      <c r="H642">
        <v>257</v>
      </c>
      <c r="I642" s="5">
        <f t="shared" si="39"/>
        <v>76.92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40">(E643/D643)*100</f>
        <v>119.96808510638297</v>
      </c>
      <c r="G643" t="s">
        <v>20</v>
      </c>
      <c r="H643">
        <v>194</v>
      </c>
      <c r="I643" s="5">
        <f t="shared" si="39"/>
        <v>58.13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145.45652173913044</v>
      </c>
      <c r="G644" t="s">
        <v>20</v>
      </c>
      <c r="H644">
        <v>129</v>
      </c>
      <c r="I644" s="5">
        <f t="shared" ref="I644:I707" si="43">ROUND(E644/H644,2)</f>
        <v>103.74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221.38255033557047</v>
      </c>
      <c r="G645" t="s">
        <v>20</v>
      </c>
      <c r="H645">
        <v>375</v>
      </c>
      <c r="I645" s="5">
        <f t="shared" si="43"/>
        <v>87.96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92.911504424778755</v>
      </c>
      <c r="G647" t="s">
        <v>14</v>
      </c>
      <c r="H647">
        <v>4697</v>
      </c>
      <c r="I647" s="5">
        <f t="shared" si="43"/>
        <v>38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88.599797365754824</v>
      </c>
      <c r="G648" t="s">
        <v>14</v>
      </c>
      <c r="H648">
        <v>2915</v>
      </c>
      <c r="I648" s="5">
        <f t="shared" si="43"/>
        <v>30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63.056795131845846</v>
      </c>
      <c r="G650" t="s">
        <v>74</v>
      </c>
      <c r="H650">
        <v>723</v>
      </c>
      <c r="I650" s="5">
        <f t="shared" si="43"/>
        <v>85.99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48.482333607230892</v>
      </c>
      <c r="G651" t="s">
        <v>14</v>
      </c>
      <c r="H651">
        <v>602</v>
      </c>
      <c r="I651" s="5">
        <f t="shared" si="43"/>
        <v>98.01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88.47941026944585</v>
      </c>
      <c r="G653" t="s">
        <v>14</v>
      </c>
      <c r="H653">
        <v>3868</v>
      </c>
      <c r="I653" s="5">
        <f t="shared" si="43"/>
        <v>44.99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126.84</v>
      </c>
      <c r="G654" t="s">
        <v>20</v>
      </c>
      <c r="H654">
        <v>409</v>
      </c>
      <c r="I654" s="5">
        <f t="shared" si="43"/>
        <v>31.01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2338.833333333333</v>
      </c>
      <c r="G655" t="s">
        <v>20</v>
      </c>
      <c r="H655">
        <v>234</v>
      </c>
      <c r="I655" s="5">
        <f t="shared" si="43"/>
        <v>59.97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508.38857142857148</v>
      </c>
      <c r="G656" t="s">
        <v>20</v>
      </c>
      <c r="H656">
        <v>3016</v>
      </c>
      <c r="I656" s="5">
        <f t="shared" si="43"/>
        <v>59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191.47826086956522</v>
      </c>
      <c r="G657" t="s">
        <v>20</v>
      </c>
      <c r="H657">
        <v>264</v>
      </c>
      <c r="I657" s="5">
        <f t="shared" si="43"/>
        <v>50.05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42.127533783783782</v>
      </c>
      <c r="G658" t="s">
        <v>14</v>
      </c>
      <c r="H658">
        <v>504</v>
      </c>
      <c r="I658" s="5">
        <f t="shared" si="43"/>
        <v>98.97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</v>
      </c>
      <c r="G659" t="s">
        <v>14</v>
      </c>
      <c r="H659">
        <v>14</v>
      </c>
      <c r="I659" s="5">
        <f t="shared" si="43"/>
        <v>58.86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60.064638783269963</v>
      </c>
      <c r="G660" t="s">
        <v>74</v>
      </c>
      <c r="H660">
        <v>390</v>
      </c>
      <c r="I660" s="5">
        <f t="shared" si="43"/>
        <v>81.010000000000005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47.232808616404313</v>
      </c>
      <c r="G661" t="s">
        <v>14</v>
      </c>
      <c r="H661">
        <v>750</v>
      </c>
      <c r="I661" s="5">
        <f t="shared" si="43"/>
        <v>76.010000000000005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81.736263736263737</v>
      </c>
      <c r="G662" t="s">
        <v>14</v>
      </c>
      <c r="H662">
        <v>77</v>
      </c>
      <c r="I662" s="5">
        <f t="shared" si="43"/>
        <v>96.6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54.187265917603</v>
      </c>
      <c r="G663" t="s">
        <v>14</v>
      </c>
      <c r="H663">
        <v>752</v>
      </c>
      <c r="I663" s="5">
        <f t="shared" si="43"/>
        <v>76.959999999999994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97.868131868131869</v>
      </c>
      <c r="G664" t="s">
        <v>14</v>
      </c>
      <c r="H664">
        <v>131</v>
      </c>
      <c r="I664" s="5">
        <f t="shared" si="43"/>
        <v>67.98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77.239999999999995</v>
      </c>
      <c r="G665" t="s">
        <v>14</v>
      </c>
      <c r="H665">
        <v>87</v>
      </c>
      <c r="I665" s="5">
        <f t="shared" si="43"/>
        <v>88.78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33.464735516372798</v>
      </c>
      <c r="G666" t="s">
        <v>14</v>
      </c>
      <c r="H666">
        <v>1063</v>
      </c>
      <c r="I666" s="5">
        <f t="shared" si="43"/>
        <v>25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239.58823529411765</v>
      </c>
      <c r="G667" t="s">
        <v>20</v>
      </c>
      <c r="H667">
        <v>272</v>
      </c>
      <c r="I667" s="5">
        <f t="shared" si="43"/>
        <v>44.92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176.15942028985506</v>
      </c>
      <c r="G669" t="s">
        <v>20</v>
      </c>
      <c r="H669">
        <v>419</v>
      </c>
      <c r="I669" s="5">
        <f t="shared" si="43"/>
        <v>29.01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20.33818181818182</v>
      </c>
      <c r="G670" t="s">
        <v>14</v>
      </c>
      <c r="H670">
        <v>76</v>
      </c>
      <c r="I670" s="5">
        <f t="shared" si="43"/>
        <v>73.59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358.64754098360658</v>
      </c>
      <c r="G671" t="s">
        <v>20</v>
      </c>
      <c r="H671">
        <v>1621</v>
      </c>
      <c r="I671" s="5">
        <f t="shared" si="43"/>
        <v>107.97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468.85802469135803</v>
      </c>
      <c r="G672" t="s">
        <v>20</v>
      </c>
      <c r="H672">
        <v>1101</v>
      </c>
      <c r="I672" s="5">
        <f t="shared" si="43"/>
        <v>68.989999999999995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122.05635245901641</v>
      </c>
      <c r="G673" t="s">
        <v>20</v>
      </c>
      <c r="H673">
        <v>1073</v>
      </c>
      <c r="I673" s="5">
        <f t="shared" si="43"/>
        <v>111.02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55.931783729156137</v>
      </c>
      <c r="G674" t="s">
        <v>14</v>
      </c>
      <c r="H674">
        <v>4428</v>
      </c>
      <c r="I674" s="5">
        <f t="shared" si="43"/>
        <v>25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43.660714285714285</v>
      </c>
      <c r="G675" t="s">
        <v>14</v>
      </c>
      <c r="H675">
        <v>58</v>
      </c>
      <c r="I675" s="5">
        <f t="shared" si="43"/>
        <v>42.16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33.53837141183363</v>
      </c>
      <c r="G676" t="s">
        <v>74</v>
      </c>
      <c r="H676">
        <v>1218</v>
      </c>
      <c r="I676" s="5">
        <f t="shared" si="43"/>
        <v>47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122.97938144329896</v>
      </c>
      <c r="G677" t="s">
        <v>20</v>
      </c>
      <c r="H677">
        <v>331</v>
      </c>
      <c r="I677" s="5">
        <f t="shared" si="43"/>
        <v>36.04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189.74959871589084</v>
      </c>
      <c r="G678" t="s">
        <v>20</v>
      </c>
      <c r="H678">
        <v>1170</v>
      </c>
      <c r="I678" s="5">
        <f t="shared" si="43"/>
        <v>101.04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83.622641509433961</v>
      </c>
      <c r="G679" t="s">
        <v>14</v>
      </c>
      <c r="H679">
        <v>111</v>
      </c>
      <c r="I679" s="5">
        <f t="shared" si="43"/>
        <v>39.93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17.968844221105527</v>
      </c>
      <c r="G680" t="s">
        <v>74</v>
      </c>
      <c r="H680">
        <v>215</v>
      </c>
      <c r="I680" s="5">
        <f t="shared" si="43"/>
        <v>83.16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1036.5</v>
      </c>
      <c r="G681" t="s">
        <v>20</v>
      </c>
      <c r="H681">
        <v>363</v>
      </c>
      <c r="I681" s="5">
        <f t="shared" si="43"/>
        <v>39.979999999999997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97.405219780219781</v>
      </c>
      <c r="G682" t="s">
        <v>14</v>
      </c>
      <c r="H682">
        <v>2955</v>
      </c>
      <c r="I682" s="5">
        <f t="shared" si="43"/>
        <v>47.99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86.386203150461711</v>
      </c>
      <c r="G683" t="s">
        <v>14</v>
      </c>
      <c r="H683">
        <v>1657</v>
      </c>
      <c r="I683" s="5">
        <f t="shared" si="43"/>
        <v>95.98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150.16666666666666</v>
      </c>
      <c r="G684" t="s">
        <v>20</v>
      </c>
      <c r="H684">
        <v>103</v>
      </c>
      <c r="I684" s="5">
        <f t="shared" si="43"/>
        <v>78.73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358.43478260869563</v>
      </c>
      <c r="G685" t="s">
        <v>20</v>
      </c>
      <c r="H685">
        <v>147</v>
      </c>
      <c r="I685" s="5">
        <f t="shared" si="43"/>
        <v>56.08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542.85714285714289</v>
      </c>
      <c r="G686" t="s">
        <v>20</v>
      </c>
      <c r="H686">
        <v>110</v>
      </c>
      <c r="I686" s="5">
        <f t="shared" si="43"/>
        <v>69.09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67.500714285714281</v>
      </c>
      <c r="G687" t="s">
        <v>14</v>
      </c>
      <c r="H687">
        <v>926</v>
      </c>
      <c r="I687" s="5">
        <f t="shared" si="43"/>
        <v>102.05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191.74666666666667</v>
      </c>
      <c r="G688" t="s">
        <v>20</v>
      </c>
      <c r="H688">
        <v>134</v>
      </c>
      <c r="I688" s="5">
        <f t="shared" si="43"/>
        <v>107.32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932</v>
      </c>
      <c r="G689" t="s">
        <v>20</v>
      </c>
      <c r="H689">
        <v>269</v>
      </c>
      <c r="I689" s="5">
        <f t="shared" si="43"/>
        <v>51.97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429.27586206896552</v>
      </c>
      <c r="G690" t="s">
        <v>20</v>
      </c>
      <c r="H690">
        <v>175</v>
      </c>
      <c r="I690" s="5">
        <f t="shared" si="43"/>
        <v>71.14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100.65753424657535</v>
      </c>
      <c r="G691" t="s">
        <v>20</v>
      </c>
      <c r="H691">
        <v>69</v>
      </c>
      <c r="I691" s="5">
        <f t="shared" si="43"/>
        <v>106.49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226.61111111111109</v>
      </c>
      <c r="G692" t="s">
        <v>20</v>
      </c>
      <c r="H692">
        <v>190</v>
      </c>
      <c r="I692" s="5">
        <f t="shared" si="43"/>
        <v>42.94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142.38</v>
      </c>
      <c r="G693" t="s">
        <v>20</v>
      </c>
      <c r="H693">
        <v>237</v>
      </c>
      <c r="I693" s="5">
        <f t="shared" si="43"/>
        <v>30.04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90.633333333333326</v>
      </c>
      <c r="G694" t="s">
        <v>14</v>
      </c>
      <c r="H694">
        <v>77</v>
      </c>
      <c r="I694" s="5">
        <f t="shared" si="43"/>
        <v>70.62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63.966740576496676</v>
      </c>
      <c r="G695" t="s">
        <v>14</v>
      </c>
      <c r="H695">
        <v>1748</v>
      </c>
      <c r="I695" s="5">
        <f t="shared" si="43"/>
        <v>66.02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84.131868131868131</v>
      </c>
      <c r="G696" t="s">
        <v>14</v>
      </c>
      <c r="H696">
        <v>79</v>
      </c>
      <c r="I696" s="5">
        <f t="shared" si="43"/>
        <v>96.91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133.93478260869566</v>
      </c>
      <c r="G697" t="s">
        <v>20</v>
      </c>
      <c r="H697">
        <v>196</v>
      </c>
      <c r="I697" s="5">
        <f t="shared" si="43"/>
        <v>62.87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59.042047531992694</v>
      </c>
      <c r="G698" t="s">
        <v>14</v>
      </c>
      <c r="H698">
        <v>889</v>
      </c>
      <c r="I698" s="5">
        <f t="shared" si="43"/>
        <v>108.99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152.80062063615205</v>
      </c>
      <c r="G699" t="s">
        <v>20</v>
      </c>
      <c r="H699">
        <v>7295</v>
      </c>
      <c r="I699" s="5">
        <f t="shared" si="43"/>
        <v>27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446.69121140142522</v>
      </c>
      <c r="G700" t="s">
        <v>20</v>
      </c>
      <c r="H700">
        <v>2893</v>
      </c>
      <c r="I700" s="5">
        <f t="shared" si="43"/>
        <v>65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84.391891891891888</v>
      </c>
      <c r="G701" t="s">
        <v>14</v>
      </c>
      <c r="H701">
        <v>56</v>
      </c>
      <c r="I701" s="5">
        <f t="shared" si="43"/>
        <v>111.52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175.02692307692308</v>
      </c>
      <c r="G703" t="s">
        <v>20</v>
      </c>
      <c r="H703">
        <v>820</v>
      </c>
      <c r="I703" s="5">
        <f t="shared" si="43"/>
        <v>110.99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54.137931034482754</v>
      </c>
      <c r="G704" t="s">
        <v>14</v>
      </c>
      <c r="H704">
        <v>83</v>
      </c>
      <c r="I704" s="5">
        <f t="shared" si="43"/>
        <v>56.75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311.87381703470032</v>
      </c>
      <c r="G705" t="s">
        <v>20</v>
      </c>
      <c r="H705">
        <v>2038</v>
      </c>
      <c r="I705" s="5">
        <f t="shared" si="43"/>
        <v>97.02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40"/>
        <v>122.78160919540231</v>
      </c>
      <c r="G706" t="s">
        <v>20</v>
      </c>
      <c r="H706">
        <v>116</v>
      </c>
      <c r="I706" s="5">
        <f t="shared" si="43"/>
        <v>92.09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44">(E707/D707)*100</f>
        <v>99.026517383618156</v>
      </c>
      <c r="G707" t="s">
        <v>14</v>
      </c>
      <c r="H707">
        <v>2025</v>
      </c>
      <c r="I707" s="5">
        <f t="shared" si="43"/>
        <v>82.99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127.84686346863469</v>
      </c>
      <c r="G708" t="s">
        <v>20</v>
      </c>
      <c r="H708">
        <v>1345</v>
      </c>
      <c r="I708" s="5">
        <f t="shared" ref="I708:I771" si="47">ROUND(E708/H708,2)</f>
        <v>103.04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158.61643835616439</v>
      </c>
      <c r="G709" t="s">
        <v>20</v>
      </c>
      <c r="H709">
        <v>168</v>
      </c>
      <c r="I709" s="5">
        <f t="shared" si="47"/>
        <v>68.92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707.05882352941171</v>
      </c>
      <c r="G710" t="s">
        <v>20</v>
      </c>
      <c r="H710">
        <v>137</v>
      </c>
      <c r="I710" s="5">
        <f t="shared" si="47"/>
        <v>87.74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142.38775510204081</v>
      </c>
      <c r="G711" t="s">
        <v>20</v>
      </c>
      <c r="H711">
        <v>186</v>
      </c>
      <c r="I711" s="5">
        <f t="shared" si="47"/>
        <v>75.02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147.86046511627907</v>
      </c>
      <c r="G712" t="s">
        <v>20</v>
      </c>
      <c r="H712">
        <v>125</v>
      </c>
      <c r="I712" s="5">
        <f t="shared" si="47"/>
        <v>50.86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1840.625</v>
      </c>
      <c r="G714" t="s">
        <v>20</v>
      </c>
      <c r="H714">
        <v>202</v>
      </c>
      <c r="I714" s="5">
        <f t="shared" si="47"/>
        <v>72.900000000000006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161.94202898550725</v>
      </c>
      <c r="G715" t="s">
        <v>20</v>
      </c>
      <c r="H715">
        <v>103</v>
      </c>
      <c r="I715" s="5">
        <f t="shared" si="47"/>
        <v>108.49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472.82077922077923</v>
      </c>
      <c r="G716" t="s">
        <v>20</v>
      </c>
      <c r="H716">
        <v>1785</v>
      </c>
      <c r="I716" s="5">
        <f t="shared" si="47"/>
        <v>101.98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24.466101694915253</v>
      </c>
      <c r="G717" t="s">
        <v>14</v>
      </c>
      <c r="H717">
        <v>656</v>
      </c>
      <c r="I717" s="5">
        <f t="shared" si="47"/>
        <v>44.01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517.65</v>
      </c>
      <c r="G718" t="s">
        <v>20</v>
      </c>
      <c r="H718">
        <v>157</v>
      </c>
      <c r="I718" s="5">
        <f t="shared" si="47"/>
        <v>65.94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247.64285714285714</v>
      </c>
      <c r="G719" t="s">
        <v>20</v>
      </c>
      <c r="H719">
        <v>555</v>
      </c>
      <c r="I719" s="5">
        <f t="shared" si="47"/>
        <v>24.99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100.20481927710843</v>
      </c>
      <c r="G720" t="s">
        <v>20</v>
      </c>
      <c r="H720">
        <v>297</v>
      </c>
      <c r="I720" s="5">
        <f t="shared" si="47"/>
        <v>28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153</v>
      </c>
      <c r="G721" t="s">
        <v>20</v>
      </c>
      <c r="H721">
        <v>123</v>
      </c>
      <c r="I721" s="5">
        <f t="shared" si="47"/>
        <v>85.83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37.091954022988503</v>
      </c>
      <c r="G722" t="s">
        <v>74</v>
      </c>
      <c r="H722">
        <v>38</v>
      </c>
      <c r="I722" s="5">
        <f t="shared" si="47"/>
        <v>84.92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4.392394822006473</v>
      </c>
      <c r="G723" t="s">
        <v>74</v>
      </c>
      <c r="H723">
        <v>60</v>
      </c>
      <c r="I723" s="5">
        <f t="shared" si="47"/>
        <v>90.48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156.50721649484535</v>
      </c>
      <c r="G724" t="s">
        <v>20</v>
      </c>
      <c r="H724">
        <v>3036</v>
      </c>
      <c r="I724" s="5">
        <f t="shared" si="47"/>
        <v>25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270.40816326530609</v>
      </c>
      <c r="G725" t="s">
        <v>20</v>
      </c>
      <c r="H725">
        <v>144</v>
      </c>
      <c r="I725" s="5">
        <f t="shared" si="47"/>
        <v>92.01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134.05952380952382</v>
      </c>
      <c r="G726" t="s">
        <v>20</v>
      </c>
      <c r="H726">
        <v>121</v>
      </c>
      <c r="I726" s="5">
        <f t="shared" si="47"/>
        <v>93.07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50.398033126293996</v>
      </c>
      <c r="G727" t="s">
        <v>14</v>
      </c>
      <c r="H727">
        <v>1596</v>
      </c>
      <c r="I727" s="5">
        <f t="shared" si="47"/>
        <v>61.01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88.815837937384899</v>
      </c>
      <c r="G728" t="s">
        <v>74</v>
      </c>
      <c r="H728">
        <v>524</v>
      </c>
      <c r="I728" s="5">
        <f t="shared" si="47"/>
        <v>92.04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165</v>
      </c>
      <c r="G729" t="s">
        <v>20</v>
      </c>
      <c r="H729">
        <v>181</v>
      </c>
      <c r="I729" s="5">
        <f t="shared" si="47"/>
        <v>81.13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185.66071428571428</v>
      </c>
      <c r="G731" t="s">
        <v>20</v>
      </c>
      <c r="H731">
        <v>122</v>
      </c>
      <c r="I731" s="5">
        <f t="shared" si="47"/>
        <v>85.22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412.6631944444444</v>
      </c>
      <c r="G732" t="s">
        <v>20</v>
      </c>
      <c r="H732">
        <v>1071</v>
      </c>
      <c r="I732" s="5">
        <f t="shared" si="47"/>
        <v>110.97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90.25</v>
      </c>
      <c r="G733" t="s">
        <v>74</v>
      </c>
      <c r="H733">
        <v>219</v>
      </c>
      <c r="I733" s="5">
        <f t="shared" si="47"/>
        <v>32.97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91.984615384615381</v>
      </c>
      <c r="G734" t="s">
        <v>14</v>
      </c>
      <c r="H734">
        <v>1121</v>
      </c>
      <c r="I734" s="5">
        <f t="shared" si="47"/>
        <v>96.01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527.00632911392404</v>
      </c>
      <c r="G735" t="s">
        <v>20</v>
      </c>
      <c r="H735">
        <v>980</v>
      </c>
      <c r="I735" s="5">
        <f t="shared" si="47"/>
        <v>84.97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319.14285714285711</v>
      </c>
      <c r="G736" t="s">
        <v>20</v>
      </c>
      <c r="H736">
        <v>536</v>
      </c>
      <c r="I736" s="5">
        <f t="shared" si="47"/>
        <v>25.01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354.18867924528303</v>
      </c>
      <c r="G737" t="s">
        <v>20</v>
      </c>
      <c r="H737">
        <v>1991</v>
      </c>
      <c r="I737" s="5">
        <f t="shared" si="47"/>
        <v>66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32.896103896103895</v>
      </c>
      <c r="G738" t="s">
        <v>74</v>
      </c>
      <c r="H738">
        <v>29</v>
      </c>
      <c r="I738" s="5">
        <f t="shared" si="47"/>
        <v>87.34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135.8918918918919</v>
      </c>
      <c r="G739" t="s">
        <v>20</v>
      </c>
      <c r="H739">
        <v>180</v>
      </c>
      <c r="I739" s="5">
        <f t="shared" si="47"/>
        <v>27.93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61</v>
      </c>
      <c r="G741" t="s">
        <v>14</v>
      </c>
      <c r="H741">
        <v>191</v>
      </c>
      <c r="I741" s="5">
        <f t="shared" si="47"/>
        <v>31.94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1179.1666666666665</v>
      </c>
      <c r="G743" t="s">
        <v>20</v>
      </c>
      <c r="H743">
        <v>130</v>
      </c>
      <c r="I743" s="5">
        <f t="shared" si="47"/>
        <v>108.85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1126.0833333333335</v>
      </c>
      <c r="G744" t="s">
        <v>20</v>
      </c>
      <c r="H744">
        <v>122</v>
      </c>
      <c r="I744" s="5">
        <f t="shared" si="47"/>
        <v>110.76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12.923076923076923</v>
      </c>
      <c r="G745" t="s">
        <v>14</v>
      </c>
      <c r="H745">
        <v>17</v>
      </c>
      <c r="I745" s="5">
        <f t="shared" si="47"/>
        <v>29.65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712</v>
      </c>
      <c r="G746" t="s">
        <v>20</v>
      </c>
      <c r="H746">
        <v>140</v>
      </c>
      <c r="I746" s="5">
        <f t="shared" si="47"/>
        <v>101.71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34.959979476654695</v>
      </c>
      <c r="G750" t="s">
        <v>74</v>
      </c>
      <c r="H750">
        <v>614</v>
      </c>
      <c r="I750" s="5">
        <f t="shared" si="47"/>
        <v>110.97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157.29069767441862</v>
      </c>
      <c r="G751" t="s">
        <v>20</v>
      </c>
      <c r="H751">
        <v>366</v>
      </c>
      <c r="I751" s="5">
        <f t="shared" si="47"/>
        <v>36.96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232.30555555555554</v>
      </c>
      <c r="G753" t="s">
        <v>20</v>
      </c>
      <c r="H753">
        <v>270</v>
      </c>
      <c r="I753" s="5">
        <f t="shared" si="47"/>
        <v>30.97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92.448275862068968</v>
      </c>
      <c r="G754" t="s">
        <v>74</v>
      </c>
      <c r="H754">
        <v>114</v>
      </c>
      <c r="I754" s="5">
        <f t="shared" si="47"/>
        <v>47.04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256.70212765957444</v>
      </c>
      <c r="G755" t="s">
        <v>20</v>
      </c>
      <c r="H755">
        <v>137</v>
      </c>
      <c r="I755" s="5">
        <f t="shared" si="47"/>
        <v>88.07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168.47017045454547</v>
      </c>
      <c r="G756" t="s">
        <v>20</v>
      </c>
      <c r="H756">
        <v>3205</v>
      </c>
      <c r="I756" s="5">
        <f t="shared" si="47"/>
        <v>37.01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166.57777777777778</v>
      </c>
      <c r="G757" t="s">
        <v>20</v>
      </c>
      <c r="H757">
        <v>288</v>
      </c>
      <c r="I757" s="5">
        <f t="shared" si="47"/>
        <v>26.03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772.07692307692309</v>
      </c>
      <c r="G758" t="s">
        <v>20</v>
      </c>
      <c r="H758">
        <v>148</v>
      </c>
      <c r="I758" s="5">
        <f t="shared" si="47"/>
        <v>67.819999999999993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406.85714285714283</v>
      </c>
      <c r="G759" t="s">
        <v>20</v>
      </c>
      <c r="H759">
        <v>114</v>
      </c>
      <c r="I759" s="5">
        <f t="shared" si="47"/>
        <v>49.96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564.20608108108115</v>
      </c>
      <c r="G760" t="s">
        <v>20</v>
      </c>
      <c r="H760">
        <v>1518</v>
      </c>
      <c r="I760" s="5">
        <f t="shared" si="47"/>
        <v>110.02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68.426865671641792</v>
      </c>
      <c r="G761" t="s">
        <v>14</v>
      </c>
      <c r="H761">
        <v>1274</v>
      </c>
      <c r="I761" s="5">
        <f t="shared" si="47"/>
        <v>89.96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34.351966873706004</v>
      </c>
      <c r="G762" t="s">
        <v>14</v>
      </c>
      <c r="H762">
        <v>210</v>
      </c>
      <c r="I762" s="5">
        <f t="shared" si="47"/>
        <v>79.010000000000005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655.4545454545455</v>
      </c>
      <c r="G763" t="s">
        <v>20</v>
      </c>
      <c r="H763">
        <v>166</v>
      </c>
      <c r="I763" s="5">
        <f t="shared" si="47"/>
        <v>86.87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113.17857142857144</v>
      </c>
      <c r="G765" t="s">
        <v>20</v>
      </c>
      <c r="H765">
        <v>235</v>
      </c>
      <c r="I765" s="5">
        <f t="shared" si="47"/>
        <v>26.97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728.18181818181824</v>
      </c>
      <c r="G766" t="s">
        <v>20</v>
      </c>
      <c r="H766">
        <v>148</v>
      </c>
      <c r="I766" s="5">
        <f t="shared" si="47"/>
        <v>54.12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208.33333333333334</v>
      </c>
      <c r="G767" t="s">
        <v>20</v>
      </c>
      <c r="H767">
        <v>198</v>
      </c>
      <c r="I767" s="5">
        <f t="shared" si="47"/>
        <v>41.04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31.171232876712331</v>
      </c>
      <c r="G768" t="s">
        <v>14</v>
      </c>
      <c r="H768">
        <v>248</v>
      </c>
      <c r="I768" s="5">
        <f t="shared" si="47"/>
        <v>55.05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56.967078189300416</v>
      </c>
      <c r="G769" t="s">
        <v>14</v>
      </c>
      <c r="H769">
        <v>513</v>
      </c>
      <c r="I769" s="5">
        <f t="shared" si="47"/>
        <v>107.94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48">(E771/D771)*100</f>
        <v>86.867834394904463</v>
      </c>
      <c r="G771" t="s">
        <v>14</v>
      </c>
      <c r="H771">
        <v>3410</v>
      </c>
      <c r="I771" s="5">
        <f t="shared" si="47"/>
        <v>32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270.74418604651163</v>
      </c>
      <c r="G772" t="s">
        <v>20</v>
      </c>
      <c r="H772">
        <v>216</v>
      </c>
      <c r="I772" s="5">
        <f t="shared" ref="I772:I835" si="51">ROUND(E772/H772,2)</f>
        <v>53.9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113.3596256684492</v>
      </c>
      <c r="G774" t="s">
        <v>20</v>
      </c>
      <c r="H774">
        <v>5139</v>
      </c>
      <c r="I774" s="5">
        <f t="shared" si="51"/>
        <v>33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190.55555555555554</v>
      </c>
      <c r="G775" t="s">
        <v>20</v>
      </c>
      <c r="H775">
        <v>2353</v>
      </c>
      <c r="I775" s="5">
        <f t="shared" si="51"/>
        <v>43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135.5</v>
      </c>
      <c r="G776" t="s">
        <v>20</v>
      </c>
      <c r="H776">
        <v>78</v>
      </c>
      <c r="I776" s="5">
        <f t="shared" si="51"/>
        <v>86.86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65.544223826714799</v>
      </c>
      <c r="G778" t="s">
        <v>14</v>
      </c>
      <c r="H778">
        <v>2201</v>
      </c>
      <c r="I778" s="5">
        <f t="shared" si="51"/>
        <v>33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49.026652452025587</v>
      </c>
      <c r="G779" t="s">
        <v>14</v>
      </c>
      <c r="H779">
        <v>676</v>
      </c>
      <c r="I779" s="5">
        <f t="shared" si="51"/>
        <v>68.03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787.92307692307691</v>
      </c>
      <c r="G780" t="s">
        <v>20</v>
      </c>
      <c r="H780">
        <v>174</v>
      </c>
      <c r="I780" s="5">
        <f t="shared" si="51"/>
        <v>58.87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80.306347746090154</v>
      </c>
      <c r="G781" t="s">
        <v>14</v>
      </c>
      <c r="H781">
        <v>831</v>
      </c>
      <c r="I781" s="5">
        <f t="shared" si="51"/>
        <v>105.05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106.29411764705883</v>
      </c>
      <c r="G782" t="s">
        <v>20</v>
      </c>
      <c r="H782">
        <v>164</v>
      </c>
      <c r="I782" s="5">
        <f t="shared" si="51"/>
        <v>33.049999999999997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50.735632183908038</v>
      </c>
      <c r="G783" t="s">
        <v>74</v>
      </c>
      <c r="H783">
        <v>56</v>
      </c>
      <c r="I783" s="5">
        <f t="shared" si="51"/>
        <v>78.819999999999993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215.31372549019611</v>
      </c>
      <c r="G784" t="s">
        <v>20</v>
      </c>
      <c r="H784">
        <v>161</v>
      </c>
      <c r="I784" s="5">
        <f t="shared" si="51"/>
        <v>68.2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141.22972972972974</v>
      </c>
      <c r="G785" t="s">
        <v>20</v>
      </c>
      <c r="H785">
        <v>138</v>
      </c>
      <c r="I785" s="5">
        <f t="shared" si="51"/>
        <v>75.73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115.33745781777279</v>
      </c>
      <c r="G786" t="s">
        <v>20</v>
      </c>
      <c r="H786">
        <v>3308</v>
      </c>
      <c r="I786" s="5">
        <f t="shared" si="51"/>
        <v>31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193.11940298507463</v>
      </c>
      <c r="G787" t="s">
        <v>20</v>
      </c>
      <c r="H787">
        <v>127</v>
      </c>
      <c r="I787" s="5">
        <f t="shared" si="51"/>
        <v>101.88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729.73333333333335</v>
      </c>
      <c r="G788" t="s">
        <v>20</v>
      </c>
      <c r="H788">
        <v>207</v>
      </c>
      <c r="I788" s="5">
        <f t="shared" si="51"/>
        <v>52.88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99.66339869281046</v>
      </c>
      <c r="G789" t="s">
        <v>14</v>
      </c>
      <c r="H789">
        <v>859</v>
      </c>
      <c r="I789" s="5">
        <f t="shared" si="51"/>
        <v>71.010000000000005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88.166666666666671</v>
      </c>
      <c r="G790" t="s">
        <v>47</v>
      </c>
      <c r="H790">
        <v>31</v>
      </c>
      <c r="I790" s="5">
        <f t="shared" si="51"/>
        <v>102.39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37.233333333333334</v>
      </c>
      <c r="G791" t="s">
        <v>14</v>
      </c>
      <c r="H791">
        <v>45</v>
      </c>
      <c r="I791" s="5">
        <f t="shared" si="51"/>
        <v>74.47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30.540075309306079</v>
      </c>
      <c r="G792" t="s">
        <v>74</v>
      </c>
      <c r="H792">
        <v>1113</v>
      </c>
      <c r="I792" s="5">
        <f t="shared" si="51"/>
        <v>51.01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34</v>
      </c>
      <c r="G794" t="s">
        <v>14</v>
      </c>
      <c r="H794">
        <v>7</v>
      </c>
      <c r="I794" s="5">
        <f t="shared" si="51"/>
        <v>97.14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1185.909090909091</v>
      </c>
      <c r="G795" t="s">
        <v>20</v>
      </c>
      <c r="H795">
        <v>181</v>
      </c>
      <c r="I795" s="5">
        <f t="shared" si="51"/>
        <v>72.069999999999993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125.39393939393939</v>
      </c>
      <c r="G796" t="s">
        <v>20</v>
      </c>
      <c r="H796">
        <v>110</v>
      </c>
      <c r="I796" s="5">
        <f t="shared" si="51"/>
        <v>75.239999999999995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14.394366197183098</v>
      </c>
      <c r="G797" t="s">
        <v>14</v>
      </c>
      <c r="H797">
        <v>31</v>
      </c>
      <c r="I797" s="5">
        <f t="shared" si="51"/>
        <v>32.97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54.807692307692314</v>
      </c>
      <c r="G798" t="s">
        <v>14</v>
      </c>
      <c r="H798">
        <v>78</v>
      </c>
      <c r="I798" s="5">
        <f t="shared" si="51"/>
        <v>54.81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109.63157894736841</v>
      </c>
      <c r="G799" t="s">
        <v>20</v>
      </c>
      <c r="H799">
        <v>185</v>
      </c>
      <c r="I799" s="5">
        <f t="shared" si="51"/>
        <v>45.04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188.47058823529412</v>
      </c>
      <c r="G800" t="s">
        <v>20</v>
      </c>
      <c r="H800">
        <v>121</v>
      </c>
      <c r="I800" s="5">
        <f t="shared" si="51"/>
        <v>52.96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87.008284023668637</v>
      </c>
      <c r="G801" t="s">
        <v>14</v>
      </c>
      <c r="H801">
        <v>1225</v>
      </c>
      <c r="I801" s="5">
        <f t="shared" si="51"/>
        <v>60.02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202.9130434782609</v>
      </c>
      <c r="G803" t="s">
        <v>20</v>
      </c>
      <c r="H803">
        <v>106</v>
      </c>
      <c r="I803" s="5">
        <f t="shared" si="51"/>
        <v>44.03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197.03225806451613</v>
      </c>
      <c r="G804" t="s">
        <v>20</v>
      </c>
      <c r="H804">
        <v>142</v>
      </c>
      <c r="I804" s="5">
        <f t="shared" si="51"/>
        <v>86.03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107</v>
      </c>
      <c r="G805" t="s">
        <v>20</v>
      </c>
      <c r="H805">
        <v>233</v>
      </c>
      <c r="I805" s="5">
        <f t="shared" si="51"/>
        <v>28.01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268.73076923076923</v>
      </c>
      <c r="G806" t="s">
        <v>20</v>
      </c>
      <c r="H806">
        <v>218</v>
      </c>
      <c r="I806" s="5">
        <f t="shared" si="51"/>
        <v>32.049999999999997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50.845360824742272</v>
      </c>
      <c r="G807" t="s">
        <v>14</v>
      </c>
      <c r="H807">
        <v>67</v>
      </c>
      <c r="I807" s="5">
        <f t="shared" si="51"/>
        <v>73.61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1180.2857142857142</v>
      </c>
      <c r="G808" t="s">
        <v>20</v>
      </c>
      <c r="H808">
        <v>76</v>
      </c>
      <c r="I808" s="5">
        <f t="shared" si="51"/>
        <v>108.71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264</v>
      </c>
      <c r="G809" t="s">
        <v>20</v>
      </c>
      <c r="H809">
        <v>43</v>
      </c>
      <c r="I809" s="5">
        <f t="shared" si="51"/>
        <v>42.98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30.44230769230769</v>
      </c>
      <c r="G810" t="s">
        <v>14</v>
      </c>
      <c r="H810">
        <v>19</v>
      </c>
      <c r="I810" s="5">
        <f t="shared" si="51"/>
        <v>83.32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193.125</v>
      </c>
      <c r="G812" t="s">
        <v>20</v>
      </c>
      <c r="H812">
        <v>221</v>
      </c>
      <c r="I812" s="5">
        <f t="shared" si="51"/>
        <v>55.93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77.102702702702715</v>
      </c>
      <c r="G813" t="s">
        <v>14</v>
      </c>
      <c r="H813">
        <v>679</v>
      </c>
      <c r="I813" s="5">
        <f t="shared" si="51"/>
        <v>105.04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239.40625</v>
      </c>
      <c r="G815" t="s">
        <v>20</v>
      </c>
      <c r="H815">
        <v>68</v>
      </c>
      <c r="I815" s="5">
        <f t="shared" si="51"/>
        <v>112.66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92.1875</v>
      </c>
      <c r="G816" t="s">
        <v>14</v>
      </c>
      <c r="H816">
        <v>36</v>
      </c>
      <c r="I816" s="5">
        <f t="shared" si="51"/>
        <v>81.94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130.23333333333335</v>
      </c>
      <c r="G817" t="s">
        <v>20</v>
      </c>
      <c r="H817">
        <v>183</v>
      </c>
      <c r="I817" s="5">
        <f t="shared" si="51"/>
        <v>64.05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615.21739130434787</v>
      </c>
      <c r="G818" t="s">
        <v>20</v>
      </c>
      <c r="H818">
        <v>133</v>
      </c>
      <c r="I818" s="5">
        <f t="shared" si="51"/>
        <v>106.39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368.79532163742692</v>
      </c>
      <c r="G819" t="s">
        <v>20</v>
      </c>
      <c r="H819">
        <v>2489</v>
      </c>
      <c r="I819" s="5">
        <f t="shared" si="51"/>
        <v>76.010000000000005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1094.8571428571429</v>
      </c>
      <c r="G820" t="s">
        <v>20</v>
      </c>
      <c r="H820">
        <v>69</v>
      </c>
      <c r="I820" s="5">
        <f t="shared" si="51"/>
        <v>111.07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50.662921348314605</v>
      </c>
      <c r="G821" t="s">
        <v>14</v>
      </c>
      <c r="H821">
        <v>47</v>
      </c>
      <c r="I821" s="5">
        <f t="shared" si="51"/>
        <v>95.94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800.6</v>
      </c>
      <c r="G822" t="s">
        <v>20</v>
      </c>
      <c r="H822">
        <v>279</v>
      </c>
      <c r="I822" s="5">
        <f t="shared" si="51"/>
        <v>43.04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291.28571428571428</v>
      </c>
      <c r="G823" t="s">
        <v>20</v>
      </c>
      <c r="H823">
        <v>210</v>
      </c>
      <c r="I823" s="5">
        <f t="shared" si="51"/>
        <v>67.97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349.9666666666667</v>
      </c>
      <c r="G824" t="s">
        <v>20</v>
      </c>
      <c r="H824">
        <v>2100</v>
      </c>
      <c r="I824" s="5">
        <f t="shared" si="51"/>
        <v>89.99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357.07317073170731</v>
      </c>
      <c r="G825" t="s">
        <v>20</v>
      </c>
      <c r="H825">
        <v>252</v>
      </c>
      <c r="I825" s="5">
        <f t="shared" si="51"/>
        <v>58.1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126.48941176470588</v>
      </c>
      <c r="G826" t="s">
        <v>20</v>
      </c>
      <c r="H826">
        <v>1280</v>
      </c>
      <c r="I826" s="5">
        <f t="shared" si="51"/>
        <v>84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387.5</v>
      </c>
      <c r="G827" t="s">
        <v>20</v>
      </c>
      <c r="H827">
        <v>157</v>
      </c>
      <c r="I827" s="5">
        <f t="shared" si="51"/>
        <v>88.85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457.03571428571428</v>
      </c>
      <c r="G828" t="s">
        <v>20</v>
      </c>
      <c r="H828">
        <v>194</v>
      </c>
      <c r="I828" s="5">
        <f t="shared" si="51"/>
        <v>65.959999999999994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266.69565217391306</v>
      </c>
      <c r="G829" t="s">
        <v>20</v>
      </c>
      <c r="H829">
        <v>82</v>
      </c>
      <c r="I829" s="5">
        <f t="shared" si="51"/>
        <v>74.8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69</v>
      </c>
      <c r="G830" t="s">
        <v>14</v>
      </c>
      <c r="H830">
        <v>70</v>
      </c>
      <c r="I830" s="5">
        <f t="shared" si="51"/>
        <v>69.989999999999995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51.34375</v>
      </c>
      <c r="G831" t="s">
        <v>14</v>
      </c>
      <c r="H831">
        <v>154</v>
      </c>
      <c r="I831" s="5">
        <f t="shared" si="51"/>
        <v>32.01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</v>
      </c>
      <c r="G832" t="s">
        <v>14</v>
      </c>
      <c r="H832">
        <v>22</v>
      </c>
      <c r="I832" s="5">
        <f t="shared" si="51"/>
        <v>64.73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108.97734294541709</v>
      </c>
      <c r="G833" t="s">
        <v>20</v>
      </c>
      <c r="H833">
        <v>4233</v>
      </c>
      <c r="I833" s="5">
        <f t="shared" si="51"/>
        <v>25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48"/>
        <v>315.17592592592592</v>
      </c>
      <c r="G834" t="s">
        <v>20</v>
      </c>
      <c r="H834">
        <v>1297</v>
      </c>
      <c r="I834" s="5">
        <f t="shared" si="51"/>
        <v>104.98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52">(E835/D835)*100</f>
        <v>157.69117647058823</v>
      </c>
      <c r="G835" t="s">
        <v>20</v>
      </c>
      <c r="H835">
        <v>165</v>
      </c>
      <c r="I835" s="5">
        <f t="shared" si="51"/>
        <v>64.989999999999995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153.8082191780822</v>
      </c>
      <c r="G836" t="s">
        <v>20</v>
      </c>
      <c r="H836">
        <v>119</v>
      </c>
      <c r="I836" s="5">
        <f t="shared" ref="I836:I899" si="55">ROUND(E836/H836,2)</f>
        <v>94.35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89.738979118329468</v>
      </c>
      <c r="G837" t="s">
        <v>14</v>
      </c>
      <c r="H837">
        <v>1758</v>
      </c>
      <c r="I837" s="5">
        <f t="shared" si="55"/>
        <v>44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75.135802469135797</v>
      </c>
      <c r="G838" t="s">
        <v>14</v>
      </c>
      <c r="H838">
        <v>94</v>
      </c>
      <c r="I838" s="5">
        <f t="shared" si="55"/>
        <v>64.739999999999995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852.88135593220341</v>
      </c>
      <c r="G839" t="s">
        <v>20</v>
      </c>
      <c r="H839">
        <v>1797</v>
      </c>
      <c r="I839" s="5">
        <f t="shared" si="55"/>
        <v>84.01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138.90625</v>
      </c>
      <c r="G840" t="s">
        <v>20</v>
      </c>
      <c r="H840">
        <v>261</v>
      </c>
      <c r="I840" s="5">
        <f t="shared" si="55"/>
        <v>34.06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190.18181818181819</v>
      </c>
      <c r="G841" t="s">
        <v>20</v>
      </c>
      <c r="H841">
        <v>157</v>
      </c>
      <c r="I841" s="5">
        <f t="shared" si="55"/>
        <v>93.27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100.24333619948409</v>
      </c>
      <c r="G842" t="s">
        <v>20</v>
      </c>
      <c r="H842">
        <v>3533</v>
      </c>
      <c r="I842" s="5">
        <f t="shared" si="55"/>
        <v>33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142.75824175824175</v>
      </c>
      <c r="G843" t="s">
        <v>20</v>
      </c>
      <c r="H843">
        <v>155</v>
      </c>
      <c r="I843" s="5">
        <f t="shared" si="55"/>
        <v>83.81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563.13333333333333</v>
      </c>
      <c r="G844" t="s">
        <v>20</v>
      </c>
      <c r="H844">
        <v>132</v>
      </c>
      <c r="I844" s="5">
        <f t="shared" si="55"/>
        <v>63.99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30.715909090909086</v>
      </c>
      <c r="G845" t="s">
        <v>14</v>
      </c>
      <c r="H845">
        <v>33</v>
      </c>
      <c r="I845" s="5">
        <f t="shared" si="55"/>
        <v>81.91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99.39772727272728</v>
      </c>
      <c r="G846" t="s">
        <v>74</v>
      </c>
      <c r="H846">
        <v>94</v>
      </c>
      <c r="I846" s="5">
        <f t="shared" si="55"/>
        <v>93.05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197.54935622317598</v>
      </c>
      <c r="G847" t="s">
        <v>20</v>
      </c>
      <c r="H847">
        <v>1354</v>
      </c>
      <c r="I847" s="5">
        <f t="shared" si="55"/>
        <v>101.98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508.5</v>
      </c>
      <c r="G848" t="s">
        <v>20</v>
      </c>
      <c r="H848">
        <v>48</v>
      </c>
      <c r="I848" s="5">
        <f t="shared" si="55"/>
        <v>105.94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237.74468085106383</v>
      </c>
      <c r="G849" t="s">
        <v>20</v>
      </c>
      <c r="H849">
        <v>110</v>
      </c>
      <c r="I849" s="5">
        <f t="shared" si="55"/>
        <v>101.58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338.46875</v>
      </c>
      <c r="G850" t="s">
        <v>20</v>
      </c>
      <c r="H850">
        <v>172</v>
      </c>
      <c r="I850" s="5">
        <f t="shared" si="55"/>
        <v>62.97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133.08955223880596</v>
      </c>
      <c r="G851" t="s">
        <v>20</v>
      </c>
      <c r="H851">
        <v>307</v>
      </c>
      <c r="I851" s="5">
        <f t="shared" si="55"/>
        <v>29.05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207.79999999999998</v>
      </c>
      <c r="G853" t="s">
        <v>20</v>
      </c>
      <c r="H853">
        <v>160</v>
      </c>
      <c r="I853" s="5">
        <f t="shared" si="55"/>
        <v>77.930000000000007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51.122448979591837</v>
      </c>
      <c r="G854" t="s">
        <v>14</v>
      </c>
      <c r="H854">
        <v>31</v>
      </c>
      <c r="I854" s="5">
        <f t="shared" si="55"/>
        <v>80.81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652.05847953216369</v>
      </c>
      <c r="G855" t="s">
        <v>20</v>
      </c>
      <c r="H855">
        <v>1467</v>
      </c>
      <c r="I855" s="5">
        <f t="shared" si="55"/>
        <v>76.010000000000005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113.63099415204678</v>
      </c>
      <c r="G856" t="s">
        <v>20</v>
      </c>
      <c r="H856">
        <v>2662</v>
      </c>
      <c r="I856" s="5">
        <f t="shared" si="55"/>
        <v>72.989999999999995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356.58333333333331</v>
      </c>
      <c r="G858" t="s">
        <v>20</v>
      </c>
      <c r="H858">
        <v>158</v>
      </c>
      <c r="I858" s="5">
        <f t="shared" si="55"/>
        <v>54.16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139.86792452830187</v>
      </c>
      <c r="G859" t="s">
        <v>20</v>
      </c>
      <c r="H859">
        <v>225</v>
      </c>
      <c r="I859" s="5">
        <f t="shared" si="55"/>
        <v>32.950000000000003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69.45</v>
      </c>
      <c r="G860" t="s">
        <v>14</v>
      </c>
      <c r="H860">
        <v>35</v>
      </c>
      <c r="I860" s="5">
        <f t="shared" si="55"/>
        <v>79.37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35.534246575342465</v>
      </c>
      <c r="G861" t="s">
        <v>14</v>
      </c>
      <c r="H861">
        <v>63</v>
      </c>
      <c r="I861" s="5">
        <f t="shared" si="55"/>
        <v>41.17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251.65</v>
      </c>
      <c r="G862" t="s">
        <v>20</v>
      </c>
      <c r="H862">
        <v>65</v>
      </c>
      <c r="I862" s="5">
        <f t="shared" si="55"/>
        <v>77.430000000000007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105.87500000000001</v>
      </c>
      <c r="G863" t="s">
        <v>20</v>
      </c>
      <c r="H863">
        <v>163</v>
      </c>
      <c r="I863" s="5">
        <f t="shared" si="55"/>
        <v>57.16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187.42857142857144</v>
      </c>
      <c r="G864" t="s">
        <v>20</v>
      </c>
      <c r="H864">
        <v>85</v>
      </c>
      <c r="I864" s="5">
        <f t="shared" si="55"/>
        <v>77.180000000000007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386.78571428571428</v>
      </c>
      <c r="G865" t="s">
        <v>20</v>
      </c>
      <c r="H865">
        <v>217</v>
      </c>
      <c r="I865" s="5">
        <f t="shared" si="55"/>
        <v>24.95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185.82098765432099</v>
      </c>
      <c r="G867" t="s">
        <v>20</v>
      </c>
      <c r="H867">
        <v>3272</v>
      </c>
      <c r="I867" s="5">
        <f t="shared" si="55"/>
        <v>46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43.241247264770237</v>
      </c>
      <c r="G868" t="s">
        <v>74</v>
      </c>
      <c r="H868">
        <v>898</v>
      </c>
      <c r="I868" s="5">
        <f t="shared" si="55"/>
        <v>88.02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184.84285714285716</v>
      </c>
      <c r="G870" t="s">
        <v>20</v>
      </c>
      <c r="H870">
        <v>126</v>
      </c>
      <c r="I870" s="5">
        <f t="shared" si="55"/>
        <v>102.69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23.703520691785052</v>
      </c>
      <c r="G871" t="s">
        <v>14</v>
      </c>
      <c r="H871">
        <v>526</v>
      </c>
      <c r="I871" s="5">
        <f t="shared" si="55"/>
        <v>72.959999999999994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89.870129870129873</v>
      </c>
      <c r="G872" t="s">
        <v>14</v>
      </c>
      <c r="H872">
        <v>121</v>
      </c>
      <c r="I872" s="5">
        <f t="shared" si="55"/>
        <v>57.19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272.6041958041958</v>
      </c>
      <c r="G873" t="s">
        <v>20</v>
      </c>
      <c r="H873">
        <v>2320</v>
      </c>
      <c r="I873" s="5">
        <f t="shared" si="55"/>
        <v>84.01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170.04255319148936</v>
      </c>
      <c r="G874" t="s">
        <v>20</v>
      </c>
      <c r="H874">
        <v>81</v>
      </c>
      <c r="I874" s="5">
        <f t="shared" si="55"/>
        <v>98.67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188.28503562945369</v>
      </c>
      <c r="G875" t="s">
        <v>20</v>
      </c>
      <c r="H875">
        <v>1887</v>
      </c>
      <c r="I875" s="5">
        <f t="shared" si="55"/>
        <v>42.01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346.93532338308455</v>
      </c>
      <c r="G876" t="s">
        <v>20</v>
      </c>
      <c r="H876">
        <v>4358</v>
      </c>
      <c r="I876" s="5">
        <f t="shared" si="55"/>
        <v>32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69.177215189873422</v>
      </c>
      <c r="G877" t="s">
        <v>14</v>
      </c>
      <c r="H877">
        <v>67</v>
      </c>
      <c r="I877" s="5">
        <f t="shared" si="55"/>
        <v>81.569999999999993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25.433734939759034</v>
      </c>
      <c r="G878" t="s">
        <v>14</v>
      </c>
      <c r="H878">
        <v>57</v>
      </c>
      <c r="I878" s="5">
        <f t="shared" si="55"/>
        <v>37.04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77.400977995110026</v>
      </c>
      <c r="G879" t="s">
        <v>14</v>
      </c>
      <c r="H879">
        <v>1229</v>
      </c>
      <c r="I879" s="5">
        <f t="shared" si="55"/>
        <v>103.03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37.481481481481481</v>
      </c>
      <c r="G880" t="s">
        <v>14</v>
      </c>
      <c r="H880">
        <v>12</v>
      </c>
      <c r="I880" s="5">
        <f t="shared" si="55"/>
        <v>84.33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543.79999999999995</v>
      </c>
      <c r="G881" t="s">
        <v>20</v>
      </c>
      <c r="H881">
        <v>53</v>
      </c>
      <c r="I881" s="5">
        <f t="shared" si="55"/>
        <v>102.6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228.52189349112427</v>
      </c>
      <c r="G882" t="s">
        <v>20</v>
      </c>
      <c r="H882">
        <v>2414</v>
      </c>
      <c r="I882" s="5">
        <f t="shared" si="55"/>
        <v>79.989999999999995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38.948339483394832</v>
      </c>
      <c r="G883" t="s">
        <v>14</v>
      </c>
      <c r="H883">
        <v>452</v>
      </c>
      <c r="I883" s="5">
        <f t="shared" si="55"/>
        <v>70.06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237.91176470588232</v>
      </c>
      <c r="G885" t="s">
        <v>20</v>
      </c>
      <c r="H885">
        <v>193</v>
      </c>
      <c r="I885" s="5">
        <f t="shared" si="55"/>
        <v>41.91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64.036299765807954</v>
      </c>
      <c r="G886" t="s">
        <v>14</v>
      </c>
      <c r="H886">
        <v>1886</v>
      </c>
      <c r="I886" s="5">
        <f t="shared" si="55"/>
        <v>57.99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118.27777777777777</v>
      </c>
      <c r="G887" t="s">
        <v>20</v>
      </c>
      <c r="H887">
        <v>52</v>
      </c>
      <c r="I887" s="5">
        <f t="shared" si="55"/>
        <v>40.94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84.824037184594957</v>
      </c>
      <c r="G888" t="s">
        <v>14</v>
      </c>
      <c r="H888">
        <v>1825</v>
      </c>
      <c r="I888" s="5">
        <f t="shared" si="55"/>
        <v>70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29.346153846153843</v>
      </c>
      <c r="G889" t="s">
        <v>14</v>
      </c>
      <c r="H889">
        <v>31</v>
      </c>
      <c r="I889" s="5">
        <f t="shared" si="55"/>
        <v>73.84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209.89655172413794</v>
      </c>
      <c r="G890" t="s">
        <v>20</v>
      </c>
      <c r="H890">
        <v>290</v>
      </c>
      <c r="I890" s="5">
        <f t="shared" si="55"/>
        <v>41.98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169.78571428571431</v>
      </c>
      <c r="G891" t="s">
        <v>20</v>
      </c>
      <c r="H891">
        <v>122</v>
      </c>
      <c r="I891" s="5">
        <f t="shared" si="55"/>
        <v>77.930000000000007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115.95907738095239</v>
      </c>
      <c r="G892" t="s">
        <v>20</v>
      </c>
      <c r="H892">
        <v>1470</v>
      </c>
      <c r="I892" s="5">
        <f t="shared" si="55"/>
        <v>106.02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258.59999999999997</v>
      </c>
      <c r="G893" t="s">
        <v>20</v>
      </c>
      <c r="H893">
        <v>165</v>
      </c>
      <c r="I893" s="5">
        <f t="shared" si="55"/>
        <v>47.02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230.58333333333331</v>
      </c>
      <c r="G894" t="s">
        <v>20</v>
      </c>
      <c r="H894">
        <v>182</v>
      </c>
      <c r="I894" s="5">
        <f t="shared" si="55"/>
        <v>76.02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128.21428571428572</v>
      </c>
      <c r="G895" t="s">
        <v>20</v>
      </c>
      <c r="H895">
        <v>199</v>
      </c>
      <c r="I895" s="5">
        <f t="shared" si="55"/>
        <v>54.12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188.70588235294116</v>
      </c>
      <c r="G896" t="s">
        <v>20</v>
      </c>
      <c r="H896">
        <v>56</v>
      </c>
      <c r="I896" s="5">
        <f t="shared" si="55"/>
        <v>57.29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6.9511889862327907</v>
      </c>
      <c r="G897" t="s">
        <v>14</v>
      </c>
      <c r="H897">
        <v>107</v>
      </c>
      <c r="I897" s="5">
        <f t="shared" si="55"/>
        <v>103.81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52"/>
        <v>774.43434343434342</v>
      </c>
      <c r="G898" t="s">
        <v>20</v>
      </c>
      <c r="H898">
        <v>1460</v>
      </c>
      <c r="I898" s="5">
        <f t="shared" si="55"/>
        <v>105.03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56">(E899/D899)*100</f>
        <v>27.693181818181817</v>
      </c>
      <c r="G899" t="s">
        <v>14</v>
      </c>
      <c r="H899">
        <v>27</v>
      </c>
      <c r="I899" s="5">
        <f t="shared" si="55"/>
        <v>90.26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52.479620323841424</v>
      </c>
      <c r="G900" t="s">
        <v>14</v>
      </c>
      <c r="H900">
        <v>1221</v>
      </c>
      <c r="I900" s="5">
        <f t="shared" ref="I900:I963" si="59">ROUND(E900/H900,2)</f>
        <v>76.98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407.09677419354841</v>
      </c>
      <c r="G901" t="s">
        <v>20</v>
      </c>
      <c r="H901">
        <v>123</v>
      </c>
      <c r="I901" s="5">
        <f t="shared" si="59"/>
        <v>102.6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156.17857142857144</v>
      </c>
      <c r="G903" t="s">
        <v>20</v>
      </c>
      <c r="H903">
        <v>159</v>
      </c>
      <c r="I903" s="5">
        <f t="shared" si="59"/>
        <v>55.01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252.42857142857144</v>
      </c>
      <c r="G904" t="s">
        <v>20</v>
      </c>
      <c r="H904">
        <v>110</v>
      </c>
      <c r="I904" s="5">
        <f t="shared" si="59"/>
        <v>32.130000000000003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</v>
      </c>
      <c r="G905" t="s">
        <v>47</v>
      </c>
      <c r="H905">
        <v>14</v>
      </c>
      <c r="I905" s="5">
        <f t="shared" si="59"/>
        <v>50.64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12.230769230769232</v>
      </c>
      <c r="G906" t="s">
        <v>14</v>
      </c>
      <c r="H906">
        <v>16</v>
      </c>
      <c r="I906" s="5">
        <f t="shared" si="59"/>
        <v>49.69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163.98734177215189</v>
      </c>
      <c r="G907" t="s">
        <v>20</v>
      </c>
      <c r="H907">
        <v>236</v>
      </c>
      <c r="I907" s="5">
        <f t="shared" si="59"/>
        <v>54.89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162.98181818181817</v>
      </c>
      <c r="G908" t="s">
        <v>20</v>
      </c>
      <c r="H908">
        <v>191</v>
      </c>
      <c r="I908" s="5">
        <f t="shared" si="59"/>
        <v>46.93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20.252747252747252</v>
      </c>
      <c r="G909" t="s">
        <v>14</v>
      </c>
      <c r="H909">
        <v>41</v>
      </c>
      <c r="I909" s="5">
        <f t="shared" si="59"/>
        <v>44.95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319.24083769633506</v>
      </c>
      <c r="G910" t="s">
        <v>20</v>
      </c>
      <c r="H910">
        <v>3934</v>
      </c>
      <c r="I910" s="5">
        <f t="shared" si="59"/>
        <v>31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478.94444444444446</v>
      </c>
      <c r="G911" t="s">
        <v>20</v>
      </c>
      <c r="H911">
        <v>80</v>
      </c>
      <c r="I911" s="5">
        <f t="shared" si="59"/>
        <v>107.76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19.556634304207122</v>
      </c>
      <c r="G912" t="s">
        <v>74</v>
      </c>
      <c r="H912">
        <v>296</v>
      </c>
      <c r="I912" s="5">
        <f t="shared" si="59"/>
        <v>102.08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198.94827586206895</v>
      </c>
      <c r="G913" t="s">
        <v>20</v>
      </c>
      <c r="H913">
        <v>462</v>
      </c>
      <c r="I913" s="5">
        <f t="shared" si="59"/>
        <v>24.98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795</v>
      </c>
      <c r="G914" t="s">
        <v>20</v>
      </c>
      <c r="H914">
        <v>179</v>
      </c>
      <c r="I914" s="5">
        <f t="shared" si="59"/>
        <v>79.94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50.621082621082621</v>
      </c>
      <c r="G915" t="s">
        <v>14</v>
      </c>
      <c r="H915">
        <v>523</v>
      </c>
      <c r="I915" s="5">
        <f t="shared" si="59"/>
        <v>67.95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57.4375</v>
      </c>
      <c r="G916" t="s">
        <v>14</v>
      </c>
      <c r="H916">
        <v>141</v>
      </c>
      <c r="I916" s="5">
        <f t="shared" si="59"/>
        <v>26.07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155.62827640984909</v>
      </c>
      <c r="G917" t="s">
        <v>20</v>
      </c>
      <c r="H917">
        <v>1866</v>
      </c>
      <c r="I917" s="5">
        <f t="shared" si="59"/>
        <v>105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36.297297297297298</v>
      </c>
      <c r="G918" t="s">
        <v>14</v>
      </c>
      <c r="H918">
        <v>52</v>
      </c>
      <c r="I918" s="5">
        <f t="shared" si="59"/>
        <v>25.83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58.25</v>
      </c>
      <c r="G919" t="s">
        <v>47</v>
      </c>
      <c r="H919">
        <v>27</v>
      </c>
      <c r="I919" s="5">
        <f t="shared" si="59"/>
        <v>77.67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237.39473684210526</v>
      </c>
      <c r="G920" t="s">
        <v>20</v>
      </c>
      <c r="H920">
        <v>156</v>
      </c>
      <c r="I920" s="5">
        <f t="shared" si="59"/>
        <v>57.83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58.75</v>
      </c>
      <c r="G921" t="s">
        <v>14</v>
      </c>
      <c r="H921">
        <v>225</v>
      </c>
      <c r="I921" s="5">
        <f t="shared" si="59"/>
        <v>92.96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182.56603773584905</v>
      </c>
      <c r="G922" t="s">
        <v>20</v>
      </c>
      <c r="H922">
        <v>255</v>
      </c>
      <c r="I922" s="5">
        <f t="shared" si="59"/>
        <v>37.950000000000003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0.75436408977556113</v>
      </c>
      <c r="G923" t="s">
        <v>14</v>
      </c>
      <c r="H923">
        <v>38</v>
      </c>
      <c r="I923" s="5">
        <f t="shared" si="59"/>
        <v>31.84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488.05076142131981</v>
      </c>
      <c r="G926" t="s">
        <v>20</v>
      </c>
      <c r="H926">
        <v>2289</v>
      </c>
      <c r="I926" s="5">
        <f t="shared" si="59"/>
        <v>84.01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224.06666666666669</v>
      </c>
      <c r="G927" t="s">
        <v>20</v>
      </c>
      <c r="H927">
        <v>65</v>
      </c>
      <c r="I927" s="5">
        <f t="shared" si="59"/>
        <v>103.42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18.126436781609197</v>
      </c>
      <c r="G928" t="s">
        <v>14</v>
      </c>
      <c r="H928">
        <v>15</v>
      </c>
      <c r="I928" s="5">
        <f t="shared" si="59"/>
        <v>105.13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45.847222222222221</v>
      </c>
      <c r="G929" t="s">
        <v>14</v>
      </c>
      <c r="H929">
        <v>37</v>
      </c>
      <c r="I929" s="5">
        <f t="shared" si="59"/>
        <v>89.22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117.31541218637993</v>
      </c>
      <c r="G930" t="s">
        <v>20</v>
      </c>
      <c r="H930">
        <v>3777</v>
      </c>
      <c r="I930" s="5">
        <f t="shared" si="59"/>
        <v>52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217.30909090909088</v>
      </c>
      <c r="G931" t="s">
        <v>20</v>
      </c>
      <c r="H931">
        <v>184</v>
      </c>
      <c r="I931" s="5">
        <f t="shared" si="59"/>
        <v>64.959999999999994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112.28571428571428</v>
      </c>
      <c r="G932" t="s">
        <v>20</v>
      </c>
      <c r="H932">
        <v>85</v>
      </c>
      <c r="I932" s="5">
        <f t="shared" si="59"/>
        <v>46.24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72.51898734177216</v>
      </c>
      <c r="G933" t="s">
        <v>14</v>
      </c>
      <c r="H933">
        <v>112</v>
      </c>
      <c r="I933" s="5">
        <f t="shared" si="59"/>
        <v>51.15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212.30434782608697</v>
      </c>
      <c r="G934" t="s">
        <v>20</v>
      </c>
      <c r="H934">
        <v>144</v>
      </c>
      <c r="I934" s="5">
        <f t="shared" si="59"/>
        <v>33.909999999999997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239.74657534246577</v>
      </c>
      <c r="G935" t="s">
        <v>20</v>
      </c>
      <c r="H935">
        <v>1902</v>
      </c>
      <c r="I935" s="5">
        <f t="shared" si="59"/>
        <v>92.02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181.93548387096774</v>
      </c>
      <c r="G936" t="s">
        <v>20</v>
      </c>
      <c r="H936">
        <v>105</v>
      </c>
      <c r="I936" s="5">
        <f t="shared" si="59"/>
        <v>107.43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164.13114754098362</v>
      </c>
      <c r="G937" t="s">
        <v>20</v>
      </c>
      <c r="H937">
        <v>132</v>
      </c>
      <c r="I937" s="5">
        <f t="shared" si="59"/>
        <v>75.849999999999994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1.6375968992248062</v>
      </c>
      <c r="G938" t="s">
        <v>14</v>
      </c>
      <c r="H938">
        <v>21</v>
      </c>
      <c r="I938" s="5">
        <f t="shared" si="59"/>
        <v>80.48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49.64385964912281</v>
      </c>
      <c r="G939" t="s">
        <v>74</v>
      </c>
      <c r="H939">
        <v>976</v>
      </c>
      <c r="I939" s="5">
        <f t="shared" si="59"/>
        <v>86.98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109.70652173913042</v>
      </c>
      <c r="G940" t="s">
        <v>20</v>
      </c>
      <c r="H940">
        <v>96</v>
      </c>
      <c r="I940" s="5">
        <f t="shared" si="59"/>
        <v>105.14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49.217948717948715</v>
      </c>
      <c r="G941" t="s">
        <v>14</v>
      </c>
      <c r="H941">
        <v>67</v>
      </c>
      <c r="I941" s="5">
        <f t="shared" si="59"/>
        <v>57.3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62.232323232323225</v>
      </c>
      <c r="G942" t="s">
        <v>47</v>
      </c>
      <c r="H942">
        <v>66</v>
      </c>
      <c r="I942" s="5">
        <f t="shared" si="59"/>
        <v>93.35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13.05813953488372</v>
      </c>
      <c r="G943" t="s">
        <v>14</v>
      </c>
      <c r="H943">
        <v>78</v>
      </c>
      <c r="I943" s="5">
        <f t="shared" si="59"/>
        <v>71.989999999999995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64.635416666666671</v>
      </c>
      <c r="G944" t="s">
        <v>14</v>
      </c>
      <c r="H944">
        <v>67</v>
      </c>
      <c r="I944" s="5">
        <f t="shared" si="59"/>
        <v>92.61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159.58666666666667</v>
      </c>
      <c r="G945" t="s">
        <v>20</v>
      </c>
      <c r="H945">
        <v>114</v>
      </c>
      <c r="I945" s="5">
        <f t="shared" si="59"/>
        <v>104.99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81.42</v>
      </c>
      <c r="G946" t="s">
        <v>14</v>
      </c>
      <c r="H946">
        <v>263</v>
      </c>
      <c r="I946" s="5">
        <f t="shared" si="59"/>
        <v>30.96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32.444767441860463</v>
      </c>
      <c r="G947" t="s">
        <v>14</v>
      </c>
      <c r="H947">
        <v>1691</v>
      </c>
      <c r="I947" s="5">
        <f t="shared" si="59"/>
        <v>33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</v>
      </c>
      <c r="G948" t="s">
        <v>14</v>
      </c>
      <c r="H948">
        <v>181</v>
      </c>
      <c r="I948" s="5">
        <f t="shared" si="59"/>
        <v>84.19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26.694444444444443</v>
      </c>
      <c r="G949" t="s">
        <v>14</v>
      </c>
      <c r="H949">
        <v>13</v>
      </c>
      <c r="I949" s="5">
        <f t="shared" si="59"/>
        <v>73.92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62.957446808510639</v>
      </c>
      <c r="G950" t="s">
        <v>74</v>
      </c>
      <c r="H950">
        <v>160</v>
      </c>
      <c r="I950" s="5">
        <f t="shared" si="59"/>
        <v>36.99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161.35593220338984</v>
      </c>
      <c r="G951" t="s">
        <v>20</v>
      </c>
      <c r="H951">
        <v>203</v>
      </c>
      <c r="I951" s="5">
        <f t="shared" si="59"/>
        <v>46.9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1096.9379310344827</v>
      </c>
      <c r="G953" t="s">
        <v>20</v>
      </c>
      <c r="H953">
        <v>1559</v>
      </c>
      <c r="I953" s="5">
        <f t="shared" si="59"/>
        <v>102.02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70.094158075601371</v>
      </c>
      <c r="G954" t="s">
        <v>74</v>
      </c>
      <c r="H954">
        <v>2266</v>
      </c>
      <c r="I954" s="5">
        <f t="shared" si="59"/>
        <v>45.01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60</v>
      </c>
      <c r="G955" t="s">
        <v>14</v>
      </c>
      <c r="H955">
        <v>21</v>
      </c>
      <c r="I955" s="5">
        <f t="shared" si="59"/>
        <v>94.29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367.0985915492958</v>
      </c>
      <c r="G956" t="s">
        <v>20</v>
      </c>
      <c r="H956">
        <v>1548</v>
      </c>
      <c r="I956" s="5">
        <f t="shared" si="59"/>
        <v>101.02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1109</v>
      </c>
      <c r="G957" t="s">
        <v>20</v>
      </c>
      <c r="H957">
        <v>80</v>
      </c>
      <c r="I957" s="5">
        <f t="shared" si="59"/>
        <v>97.04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19.028784648187631</v>
      </c>
      <c r="G958" t="s">
        <v>14</v>
      </c>
      <c r="H958">
        <v>830</v>
      </c>
      <c r="I958" s="5">
        <f t="shared" si="59"/>
        <v>43.01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126.87755102040816</v>
      </c>
      <c r="G959" t="s">
        <v>20</v>
      </c>
      <c r="H959">
        <v>131</v>
      </c>
      <c r="I959" s="5">
        <f t="shared" si="59"/>
        <v>94.92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734.63636363636363</v>
      </c>
      <c r="G960" t="s">
        <v>20</v>
      </c>
      <c r="H960">
        <v>112</v>
      </c>
      <c r="I960" s="5">
        <f t="shared" si="59"/>
        <v>72.150000000000006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4.5731034482758623</v>
      </c>
      <c r="G961" t="s">
        <v>14</v>
      </c>
      <c r="H961">
        <v>130</v>
      </c>
      <c r="I961" s="5">
        <f t="shared" si="59"/>
        <v>51.01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56"/>
        <v>85.054545454545448</v>
      </c>
      <c r="G962" t="s">
        <v>14</v>
      </c>
      <c r="H962">
        <v>55</v>
      </c>
      <c r="I962" s="5">
        <f t="shared" si="59"/>
        <v>85.05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60">(E963/D963)*100</f>
        <v>119.29824561403508</v>
      </c>
      <c r="G963" t="s">
        <v>20</v>
      </c>
      <c r="H963">
        <v>155</v>
      </c>
      <c r="I963" s="5">
        <f t="shared" si="59"/>
        <v>43.87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296.02777777777777</v>
      </c>
      <c r="G964" t="s">
        <v>20</v>
      </c>
      <c r="H964">
        <v>266</v>
      </c>
      <c r="I964" s="5">
        <f t="shared" ref="I964:I1001" si="63">ROUND(E964/H964,2)</f>
        <v>40.06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84.694915254237287</v>
      </c>
      <c r="G965" t="s">
        <v>14</v>
      </c>
      <c r="H965">
        <v>114</v>
      </c>
      <c r="I965" s="5">
        <f t="shared" si="63"/>
        <v>43.83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355.7837837837838</v>
      </c>
      <c r="G966" t="s">
        <v>20</v>
      </c>
      <c r="H966">
        <v>155</v>
      </c>
      <c r="I966" s="5">
        <f t="shared" si="63"/>
        <v>84.93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386.40909090909093</v>
      </c>
      <c r="G967" t="s">
        <v>20</v>
      </c>
      <c r="H967">
        <v>207</v>
      </c>
      <c r="I967" s="5">
        <f t="shared" si="63"/>
        <v>41.07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792.23529411764707</v>
      </c>
      <c r="G968" t="s">
        <v>20</v>
      </c>
      <c r="H968">
        <v>245</v>
      </c>
      <c r="I968" s="5">
        <f t="shared" si="63"/>
        <v>54.97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137.03393665158373</v>
      </c>
      <c r="G969" t="s">
        <v>20</v>
      </c>
      <c r="H969">
        <v>1573</v>
      </c>
      <c r="I969" s="5">
        <f t="shared" si="63"/>
        <v>77.010000000000005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338.20833333333337</v>
      </c>
      <c r="G970" t="s">
        <v>20</v>
      </c>
      <c r="H970">
        <v>114</v>
      </c>
      <c r="I970" s="5">
        <f t="shared" si="63"/>
        <v>71.2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108.22784810126582</v>
      </c>
      <c r="G971" t="s">
        <v>20</v>
      </c>
      <c r="H971">
        <v>93</v>
      </c>
      <c r="I971" s="5">
        <f t="shared" si="63"/>
        <v>91.94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60.757639620653315</v>
      </c>
      <c r="G972" t="s">
        <v>14</v>
      </c>
      <c r="H972">
        <v>594</v>
      </c>
      <c r="I972" s="5">
        <f t="shared" si="63"/>
        <v>97.07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27.725490196078432</v>
      </c>
      <c r="G973" t="s">
        <v>14</v>
      </c>
      <c r="H973">
        <v>24</v>
      </c>
      <c r="I973" s="5">
        <f t="shared" si="63"/>
        <v>58.92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228.3934426229508</v>
      </c>
      <c r="G974" t="s">
        <v>20</v>
      </c>
      <c r="H974">
        <v>1681</v>
      </c>
      <c r="I974" s="5">
        <f t="shared" si="63"/>
        <v>58.02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21.615194054500414</v>
      </c>
      <c r="G975" t="s">
        <v>14</v>
      </c>
      <c r="H975">
        <v>252</v>
      </c>
      <c r="I975" s="5">
        <f t="shared" si="63"/>
        <v>103.87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373.875</v>
      </c>
      <c r="G976" t="s">
        <v>20</v>
      </c>
      <c r="H976">
        <v>32</v>
      </c>
      <c r="I976" s="5">
        <f t="shared" si="63"/>
        <v>93.47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154.92592592592592</v>
      </c>
      <c r="G977" t="s">
        <v>20</v>
      </c>
      <c r="H977">
        <v>135</v>
      </c>
      <c r="I977" s="5">
        <f t="shared" si="63"/>
        <v>61.97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322.14999999999998</v>
      </c>
      <c r="G978" t="s">
        <v>20</v>
      </c>
      <c r="H978">
        <v>140</v>
      </c>
      <c r="I978" s="5">
        <f t="shared" si="63"/>
        <v>92.04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73.957142857142856</v>
      </c>
      <c r="G979" t="s">
        <v>14</v>
      </c>
      <c r="H979">
        <v>67</v>
      </c>
      <c r="I979" s="5">
        <f t="shared" si="63"/>
        <v>77.27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864.1</v>
      </c>
      <c r="G980" t="s">
        <v>20</v>
      </c>
      <c r="H980">
        <v>92</v>
      </c>
      <c r="I980" s="5">
        <f t="shared" si="63"/>
        <v>93.92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143.26245847176079</v>
      </c>
      <c r="G981" t="s">
        <v>20</v>
      </c>
      <c r="H981">
        <v>1015</v>
      </c>
      <c r="I981" s="5">
        <f t="shared" si="63"/>
        <v>84.97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40.281762295081968</v>
      </c>
      <c r="G982" t="s">
        <v>14</v>
      </c>
      <c r="H982">
        <v>742</v>
      </c>
      <c r="I982" s="5">
        <f t="shared" si="63"/>
        <v>105.97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178.22388059701493</v>
      </c>
      <c r="G983" t="s">
        <v>20</v>
      </c>
      <c r="H983">
        <v>323</v>
      </c>
      <c r="I983" s="5">
        <f t="shared" si="63"/>
        <v>36.97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84.930555555555557</v>
      </c>
      <c r="G984" t="s">
        <v>14</v>
      </c>
      <c r="H984">
        <v>75</v>
      </c>
      <c r="I984" s="5">
        <f t="shared" si="63"/>
        <v>81.53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145.93648334624322</v>
      </c>
      <c r="G985" t="s">
        <v>20</v>
      </c>
      <c r="H985">
        <v>2326</v>
      </c>
      <c r="I985" s="5">
        <f t="shared" si="63"/>
        <v>81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152.46153846153848</v>
      </c>
      <c r="G986" t="s">
        <v>20</v>
      </c>
      <c r="H986">
        <v>381</v>
      </c>
      <c r="I986" s="5">
        <f t="shared" si="63"/>
        <v>26.01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67.129542790152414</v>
      </c>
      <c r="G987" t="s">
        <v>14</v>
      </c>
      <c r="H987">
        <v>4405</v>
      </c>
      <c r="I987" s="5">
        <f t="shared" si="63"/>
        <v>26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40.307692307692307</v>
      </c>
      <c r="G988" t="s">
        <v>14</v>
      </c>
      <c r="H988">
        <v>92</v>
      </c>
      <c r="I988" s="5">
        <f t="shared" si="63"/>
        <v>34.17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216.79032258064518</v>
      </c>
      <c r="G989" t="s">
        <v>20</v>
      </c>
      <c r="H989">
        <v>480</v>
      </c>
      <c r="I989" s="5">
        <f t="shared" si="63"/>
        <v>28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52.117021276595743</v>
      </c>
      <c r="G990" t="s">
        <v>14</v>
      </c>
      <c r="H990">
        <v>64</v>
      </c>
      <c r="I990" s="5">
        <f t="shared" si="63"/>
        <v>76.55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499.58333333333337</v>
      </c>
      <c r="G991" t="s">
        <v>20</v>
      </c>
      <c r="H991">
        <v>226</v>
      </c>
      <c r="I991" s="5">
        <f t="shared" si="63"/>
        <v>53.05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87.679487179487182</v>
      </c>
      <c r="G992" t="s">
        <v>14</v>
      </c>
      <c r="H992">
        <v>64</v>
      </c>
      <c r="I992" s="5">
        <f t="shared" si="63"/>
        <v>106.86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113.17346938775511</v>
      </c>
      <c r="G993" t="s">
        <v>20</v>
      </c>
      <c r="H993">
        <v>241</v>
      </c>
      <c r="I993" s="5">
        <f t="shared" si="63"/>
        <v>46.02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426.54838709677421</v>
      </c>
      <c r="G994" t="s">
        <v>20</v>
      </c>
      <c r="H994">
        <v>132</v>
      </c>
      <c r="I994" s="5">
        <f t="shared" si="63"/>
        <v>100.17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52.496810772501767</v>
      </c>
      <c r="G996" t="s">
        <v>14</v>
      </c>
      <c r="H996">
        <v>842</v>
      </c>
      <c r="I996" s="5">
        <f t="shared" si="63"/>
        <v>87.97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157.46762589928059</v>
      </c>
      <c r="G997" t="s">
        <v>20</v>
      </c>
      <c r="H997">
        <v>2043</v>
      </c>
      <c r="I997" s="5">
        <f t="shared" si="63"/>
        <v>75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72.939393939393938</v>
      </c>
      <c r="G998" t="s">
        <v>14</v>
      </c>
      <c r="H998">
        <v>112</v>
      </c>
      <c r="I998" s="5">
        <f t="shared" si="63"/>
        <v>42.98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60.565789473684205</v>
      </c>
      <c r="G999" t="s">
        <v>74</v>
      </c>
      <c r="H999">
        <v>139</v>
      </c>
      <c r="I999" s="5">
        <f t="shared" si="63"/>
        <v>33.119999999999997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56.791291291291287</v>
      </c>
      <c r="G1000" t="s">
        <v>14</v>
      </c>
      <c r="H1000">
        <v>374</v>
      </c>
      <c r="I1000" s="5">
        <f t="shared" si="63"/>
        <v>101.13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56.542754275427541</v>
      </c>
      <c r="G1001" t="s">
        <v>74</v>
      </c>
      <c r="H1001">
        <v>1122</v>
      </c>
      <c r="I1001" s="5">
        <f t="shared" si="63"/>
        <v>55.99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  <row r="1004" spans="1:20" x14ac:dyDescent="0.3">
      <c r="K1004" s="5"/>
    </row>
    <row r="1005" spans="1:20" x14ac:dyDescent="0.3">
      <c r="K1005" s="5"/>
    </row>
    <row r="1019" spans="11:11" x14ac:dyDescent="0.3">
      <c r="K1019" s="5"/>
    </row>
  </sheetData>
  <autoFilter ref="A1:T1001" xr:uid="{00000000-0001-0000-0000-000000000000}"/>
  <conditionalFormatting sqref="G1:G1048576">
    <cfRule type="containsText" dxfId="17" priority="8" operator="containsText" text="live">
      <formula>NOT(ISERROR(SEARCH("live",G1)))</formula>
    </cfRule>
    <cfRule type="containsText" dxfId="16" priority="11" operator="containsText" text="canceled">
      <formula>NOT(ISERROR(SEARCH("canceled",G1)))</formula>
    </cfRule>
    <cfRule type="containsText" dxfId="15" priority="12" operator="containsText" text="failed">
      <formula>NOT(ISERROR(SEARCH("failed",G1)))</formula>
    </cfRule>
    <cfRule type="containsText" dxfId="14" priority="13" operator="containsText" text="successful">
      <formula>NOT(ISERROR(SEARCH("successful",G1)))</formula>
    </cfRule>
  </conditionalFormatting>
  <conditionalFormatting sqref="G1">
    <cfRule type="containsText" dxfId="13" priority="7" operator="containsText" text="outcome">
      <formula>NOT(ISERROR(SEARCH("outcome",G1)))</formula>
    </cfRule>
    <cfRule type="containsText" dxfId="12" priority="9" operator="containsText" text="outcome">
      <formula>NOT(ISERROR(SEARCH("outcome",G1)))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874D-FB68-4E9D-A80B-D2667FB0D3E9}">
  <sheetPr codeName="Sheet2"/>
  <dimension ref="A1:F14"/>
  <sheetViews>
    <sheetView tabSelected="1" workbookViewId="0">
      <selection activeCell="A3" sqref="A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2043</v>
      </c>
    </row>
    <row r="3" spans="1:6" x14ac:dyDescent="0.3">
      <c r="A3" s="9" t="s">
        <v>2042</v>
      </c>
      <c r="B3" s="9" t="s">
        <v>2041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2040</v>
      </c>
    </row>
    <row r="5" spans="1:6" x14ac:dyDescent="0.3">
      <c r="A5" s="10" t="s">
        <v>2034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3">
      <c r="A6" s="10" t="s">
        <v>2119</v>
      </c>
      <c r="B6" s="18">
        <v>4</v>
      </c>
      <c r="C6" s="18">
        <v>20</v>
      </c>
      <c r="D6" s="18"/>
      <c r="E6" s="18">
        <v>22</v>
      </c>
      <c r="F6" s="18">
        <v>46</v>
      </c>
    </row>
    <row r="7" spans="1:6" x14ac:dyDescent="0.3">
      <c r="A7" s="10" t="s">
        <v>2035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3">
      <c r="A8" s="10" t="s">
        <v>2120</v>
      </c>
      <c r="B8" s="18"/>
      <c r="C8" s="18"/>
      <c r="D8" s="18"/>
      <c r="E8" s="18">
        <v>4</v>
      </c>
      <c r="F8" s="18">
        <v>4</v>
      </c>
    </row>
    <row r="9" spans="1:6" x14ac:dyDescent="0.3">
      <c r="A9" s="10" t="s">
        <v>2036</v>
      </c>
      <c r="B9" s="18">
        <v>10</v>
      </c>
      <c r="C9" s="18">
        <v>66</v>
      </c>
      <c r="D9" s="18"/>
      <c r="E9" s="18">
        <v>99</v>
      </c>
      <c r="F9" s="18">
        <v>175</v>
      </c>
    </row>
    <row r="10" spans="1:6" x14ac:dyDescent="0.3">
      <c r="A10" s="10" t="s">
        <v>2121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3">
      <c r="A11" s="10" t="s">
        <v>2037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3">
      <c r="A12" s="10" t="s">
        <v>2038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3">
      <c r="A13" s="10" t="s">
        <v>2039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3">
      <c r="A14" s="10" t="s">
        <v>2040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1242-B446-49B2-99D2-863F8E8108E8}">
  <sheetPr codeName="Sheet3"/>
  <dimension ref="A1:F30"/>
  <sheetViews>
    <sheetView topLeftCell="A3" zoomScaleNormal="100" workbookViewId="0">
      <selection activeCell="B2" sqref="B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69921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2043</v>
      </c>
    </row>
    <row r="2" spans="1:6" x14ac:dyDescent="0.3">
      <c r="A2" s="9" t="s">
        <v>2031</v>
      </c>
      <c r="B2" t="s">
        <v>2043</v>
      </c>
    </row>
    <row r="4" spans="1:6" x14ac:dyDescent="0.3">
      <c r="A4" s="9" t="s">
        <v>2042</v>
      </c>
      <c r="B4" s="9" t="s">
        <v>2041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2040</v>
      </c>
    </row>
    <row r="6" spans="1:6" x14ac:dyDescent="0.3">
      <c r="A6" s="10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2110</v>
      </c>
      <c r="E7">
        <v>4</v>
      </c>
      <c r="F7">
        <v>4</v>
      </c>
    </row>
    <row r="8" spans="1:6" x14ac:dyDescent="0.3">
      <c r="A8" s="10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2111</v>
      </c>
      <c r="C10">
        <v>8</v>
      </c>
      <c r="E10">
        <v>10</v>
      </c>
      <c r="F10">
        <v>18</v>
      </c>
    </row>
    <row r="11" spans="1:6" x14ac:dyDescent="0.3">
      <c r="A11" s="10" t="s">
        <v>2047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0" t="s">
        <v>2112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0" t="s">
        <v>2048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0" t="s">
        <v>2049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0" t="s">
        <v>2050</v>
      </c>
      <c r="C15">
        <v>3</v>
      </c>
      <c r="E15">
        <v>4</v>
      </c>
      <c r="F15">
        <v>7</v>
      </c>
    </row>
    <row r="16" spans="1:6" x14ac:dyDescent="0.3">
      <c r="A16" s="10" t="s">
        <v>2113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2114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2052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2115</v>
      </c>
      <c r="C20">
        <v>4</v>
      </c>
      <c r="E20">
        <v>4</v>
      </c>
      <c r="F20">
        <v>8</v>
      </c>
    </row>
    <row r="21" spans="1:6" x14ac:dyDescent="0.3">
      <c r="A21" s="10" t="s">
        <v>2053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0" t="s">
        <v>2054</v>
      </c>
      <c r="C22">
        <v>9</v>
      </c>
      <c r="E22">
        <v>5</v>
      </c>
      <c r="F22">
        <v>14</v>
      </c>
    </row>
    <row r="23" spans="1:6" x14ac:dyDescent="0.3">
      <c r="A23" s="10" t="s">
        <v>2116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2117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0" t="s">
        <v>2055</v>
      </c>
      <c r="C25">
        <v>7</v>
      </c>
      <c r="E25">
        <v>14</v>
      </c>
      <c r="F25">
        <v>21</v>
      </c>
    </row>
    <row r="26" spans="1:6" x14ac:dyDescent="0.3">
      <c r="A26" s="10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2057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2058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2118</v>
      </c>
      <c r="E29">
        <v>3</v>
      </c>
      <c r="F29">
        <v>3</v>
      </c>
    </row>
    <row r="30" spans="1:6" x14ac:dyDescent="0.3">
      <c r="A30" s="10" t="s">
        <v>2040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788-2575-4A82-B5E2-99CC36FA24F7}">
  <sheetPr codeName="Sheet4"/>
  <dimension ref="A1:E18"/>
  <sheetViews>
    <sheetView workbookViewId="0">
      <selection activeCell="B7" sqref="B7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9" t="s">
        <v>2031</v>
      </c>
      <c r="B1" t="s">
        <v>2043</v>
      </c>
    </row>
    <row r="2" spans="1:5" x14ac:dyDescent="0.3">
      <c r="A2" s="9" t="s">
        <v>2073</v>
      </c>
      <c r="B2" t="s">
        <v>2043</v>
      </c>
    </row>
    <row r="4" spans="1:5" x14ac:dyDescent="0.3">
      <c r="A4" s="9" t="s">
        <v>2042</v>
      </c>
      <c r="B4" s="9" t="s">
        <v>2041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2040</v>
      </c>
    </row>
    <row r="6" spans="1:5" x14ac:dyDescent="0.3">
      <c r="A6" s="12" t="s">
        <v>2061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2" t="s">
        <v>2062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2" t="s">
        <v>2063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2" t="s">
        <v>2064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2" t="s">
        <v>2065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2" t="s">
        <v>2066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2" t="s">
        <v>2067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2" t="s">
        <v>2068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2" t="s">
        <v>2069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2" t="s">
        <v>2070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2" t="s">
        <v>2071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2" t="s">
        <v>2072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2" t="s">
        <v>2040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B70-9A6A-4D95-BD88-702FEBCC72D6}">
  <sheetPr codeName="Sheet5"/>
  <dimension ref="A1:H13"/>
  <sheetViews>
    <sheetView workbookViewId="0">
      <selection activeCell="I15" sqref="I15"/>
    </sheetView>
  </sheetViews>
  <sheetFormatPr defaultRowHeight="15.6" x14ac:dyDescent="0.3"/>
  <cols>
    <col min="1" max="1" width="26.3984375" bestFit="1" customWidth="1"/>
    <col min="2" max="2" width="17.19921875" bestFit="1" customWidth="1"/>
    <col min="3" max="3" width="13.5" bestFit="1" customWidth="1"/>
    <col min="4" max="4" width="16.09765625" bestFit="1" customWidth="1"/>
    <col min="5" max="5" width="12.59765625" bestFit="1" customWidth="1"/>
    <col min="6" max="6" width="19.8984375" bestFit="1" customWidth="1"/>
    <col min="7" max="7" width="16.09765625" bestFit="1" customWidth="1"/>
    <col min="8" max="8" width="18.8984375" bestFit="1" customWidth="1"/>
    <col min="9" max="9" width="22.8984375" bestFit="1" customWidth="1"/>
    <col min="10" max="10" width="26.59765625" bestFit="1" customWidth="1"/>
    <col min="11" max="11" width="22.8984375" bestFit="1" customWidth="1"/>
    <col min="12" max="12" width="26.59765625" bestFit="1" customWidth="1"/>
    <col min="13" max="13" width="22.8984375" bestFit="1" customWidth="1"/>
    <col min="14" max="14" width="31.59765625" bestFit="1" customWidth="1"/>
    <col min="15" max="15" width="27.8984375" bestFit="1" customWidth="1"/>
    <col min="16" max="20" width="11.8984375" bestFit="1" customWidth="1"/>
    <col min="21" max="22" width="9.19921875" bestFit="1" customWidth="1"/>
    <col min="23" max="23" width="4.3984375" bestFit="1" customWidth="1"/>
    <col min="24" max="25" width="9.19921875" bestFit="1" customWidth="1"/>
    <col min="26" max="26" width="5.3984375" bestFit="1" customWidth="1"/>
    <col min="27" max="27" width="8.19921875" bestFit="1" customWidth="1"/>
    <col min="28" max="28" width="10.19921875" bestFit="1" customWidth="1"/>
    <col min="29" max="29" width="11" bestFit="1" customWidth="1"/>
  </cols>
  <sheetData>
    <row r="1" spans="1:8" x14ac:dyDescent="0.3">
      <c r="A1" s="1" t="s">
        <v>2074</v>
      </c>
      <c r="B1" s="1" t="s">
        <v>2075</v>
      </c>
      <c r="C1" s="1" t="s">
        <v>2076</v>
      </c>
      <c r="D1" s="1" t="s">
        <v>2077</v>
      </c>
      <c r="E1" s="1" t="s">
        <v>2078</v>
      </c>
      <c r="F1" s="1" t="s">
        <v>2079</v>
      </c>
      <c r="G1" s="1" t="s">
        <v>2080</v>
      </c>
      <c r="H1" s="1" t="s">
        <v>2081</v>
      </c>
    </row>
    <row r="2" spans="1:8" x14ac:dyDescent="0.3">
      <c r="A2" t="s">
        <v>2082</v>
      </c>
      <c r="B2">
        <f>COUNTIFS(goal,"&lt;1000",outcome,"=successful")</f>
        <v>30</v>
      </c>
      <c r="C2">
        <f>COUNTIFS(goal,"&lt;1000",outcome,"=failed")</f>
        <v>20</v>
      </c>
      <c r="D2">
        <f>COUNTIFS(goal,"&lt;1000",outcome,"=canceled")</f>
        <v>1</v>
      </c>
      <c r="E2">
        <f>SUM(B2:D2)</f>
        <v>51</v>
      </c>
      <c r="F2" s="14">
        <f>(B2/E2)</f>
        <v>0.58823529411764708</v>
      </c>
      <c r="G2" s="14">
        <f>(C2/E2)</f>
        <v>0.39215686274509803</v>
      </c>
      <c r="H2" s="14">
        <f>(D2/E2)</f>
        <v>1.9607843137254902E-2</v>
      </c>
    </row>
    <row r="3" spans="1:8" x14ac:dyDescent="0.3">
      <c r="A3" t="s">
        <v>2083</v>
      </c>
      <c r="B3">
        <f>COUNTIFS(goal,"&gt;=1000",goal,"&lt;5000",outcome,"=successful")</f>
        <v>191</v>
      </c>
      <c r="C3">
        <f>COUNTIFS(goal,"&gt;=1000",goal,"&lt;5000",outcome,"=failed")</f>
        <v>38</v>
      </c>
      <c r="D3">
        <f>COUNTIFS(goal,"&gt;=1000",goal,"&lt;5000",outcome,"=canceled")</f>
        <v>2</v>
      </c>
      <c r="E3">
        <f t="shared" ref="E3:E13" si="0">SUM(B3:D3)</f>
        <v>231</v>
      </c>
      <c r="F3" s="14">
        <f t="shared" ref="F3:F13" si="1">(B3/E3)</f>
        <v>0.82683982683982682</v>
      </c>
      <c r="G3" s="14">
        <f t="shared" ref="G3:G13" si="2">(C3/E3)</f>
        <v>0.16450216450216451</v>
      </c>
      <c r="H3" s="14">
        <f t="shared" ref="H3:H13" si="3">(D3/E3)</f>
        <v>8.658008658008658E-3</v>
      </c>
    </row>
    <row r="4" spans="1:8" x14ac:dyDescent="0.3">
      <c r="A4" t="s">
        <v>2093</v>
      </c>
      <c r="B4">
        <f>COUNTIFS(goal,"&gt;=5000",goal,"&lt;10000",outcome,"=successful")</f>
        <v>164</v>
      </c>
      <c r="C4">
        <f>COUNTIFS(goal,"&gt;=5000",goal,"&lt;10000",outcome,"=failed")</f>
        <v>126</v>
      </c>
      <c r="D4">
        <f>COUNTIFS(goal,"&gt;=5000",goal,"&lt;10000",outcome,"=canceled")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3">
      <c r="A5" t="s">
        <v>2092</v>
      </c>
      <c r="B5">
        <f>COUNTIFS(goal,"&gt;=10000",goal,"&lt;15000",outcome,"=successful")</f>
        <v>4</v>
      </c>
      <c r="C5">
        <f>COUNTIFS(goal,"&gt;=10000",goal,"&lt;15000",outcome,"=failed")</f>
        <v>5</v>
      </c>
      <c r="D5">
        <f>COUNTIFS(goal,"&gt;=10000",goal,"&lt;15000",outcome,"=canceled")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3">
      <c r="A6" t="s">
        <v>2091</v>
      </c>
      <c r="B6">
        <f>COUNTIFS(goal,"&gt;=15000",goal,"&lt;20000",outcome,"=successful")</f>
        <v>10</v>
      </c>
      <c r="C6">
        <f>COUNTIFS(goal,"&gt;=15000",goal,"&lt;20000",outcome,"=failed")</f>
        <v>0</v>
      </c>
      <c r="D6">
        <f>COUNTIFS(goal,"&gt;=15000",goal,"&lt;20000",outcome,"=canceled")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">
      <c r="A7" t="s">
        <v>2090</v>
      </c>
      <c r="B7">
        <f>COUNTIFS(goal,"&gt;=20000",goal,"&lt;25000",outcome,"=successful")</f>
        <v>7</v>
      </c>
      <c r="C7">
        <f>COUNTIFS(goal,"&gt;=20000",goal,"&lt;25000",outcome,"=failed")</f>
        <v>0</v>
      </c>
      <c r="D7">
        <f>COUNTIFS(goal,"&gt;=20000",goal,"&lt;25000",outcome,"=canceled")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">
      <c r="A8" t="s">
        <v>2089</v>
      </c>
      <c r="B8">
        <f>COUNTIFS(goal,"&gt;=25000",goal,"&lt;30000",outcome,"=successful")</f>
        <v>11</v>
      </c>
      <c r="C8">
        <f>COUNTIFS(goal,"&gt;=25000",goal,"&lt;30000",outcome,"=failed")</f>
        <v>3</v>
      </c>
      <c r="D8">
        <f>COUNTIFS(goal,"&gt;=25000",goal,"&lt;30000",outcome,"=canceled")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3">
      <c r="A9" t="s">
        <v>2087</v>
      </c>
      <c r="B9">
        <f>COUNTIFS(goal,"&gt;=30000",goal,"&lt;35000",outcome,"=successful")</f>
        <v>7</v>
      </c>
      <c r="C9">
        <f>COUNTIFS(goal,"&gt;=30000",goal,"&lt;35000",outcome,"=failed")</f>
        <v>0</v>
      </c>
      <c r="D9">
        <f>COUNTIFS(goal,"&gt;=30000",goal,"&lt;35000",outcome,"=canceled")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">
      <c r="A10" t="s">
        <v>2086</v>
      </c>
      <c r="B10">
        <f>COUNTIFS(goal,"&gt;=35000",goal,"&lt;40000",outcome,"=successful")</f>
        <v>8</v>
      </c>
      <c r="C10">
        <f>COUNTIFS(goal,"&gt;=35000",goal,"&lt;40000",outcome,"=failed")</f>
        <v>3</v>
      </c>
      <c r="D10">
        <f>COUNTIFS(goal,"&gt;=35000",goal,"&lt;40000",outcome,"=canceled")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3">
      <c r="A11" t="s">
        <v>2088</v>
      </c>
      <c r="B11">
        <f>COUNTIFS(goal,"&gt;=40000",goal,"&lt;45000",outcome,"=successful")</f>
        <v>11</v>
      </c>
      <c r="C11">
        <f>COUNTIFS(goal,"&gt;=40000",goal,"&lt;45000",outcome,"=failed")</f>
        <v>3</v>
      </c>
      <c r="D11">
        <f>COUNTIFS(goal,"&gt;=40000",goal,"&lt;45000",outcome,"=canceled")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">
      <c r="A12" t="s">
        <v>2085</v>
      </c>
      <c r="B12">
        <f>COUNTIFS(goal,"&gt;=45000",goal,"&lt;50000",outcome,"=successful")</f>
        <v>8</v>
      </c>
      <c r="C12">
        <f>COUNTIFS(goal,"&gt;=45000",goal,"&lt;50000",outcome,"=failed")</f>
        <v>3</v>
      </c>
      <c r="D12">
        <f>COUNTIFS(goal,"&gt;=45000",goal,"&lt;50000",outcome,"=canceled")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3">
      <c r="A13" t="s">
        <v>2084</v>
      </c>
      <c r="B13">
        <f>COUNTIFS(goal,"&gt;=50000",outcome,"=successful")</f>
        <v>114</v>
      </c>
      <c r="C13">
        <f>COUNTIFS(goal,"&gt;=50000",outcome,"=failed")</f>
        <v>163</v>
      </c>
      <c r="D13">
        <f>COUNTIFS(goal,"&gt;=50000",outcome,"=canceled")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9AFC-96BC-4C66-AFC6-AB017934A280}">
  <sheetPr codeName="Sheet6"/>
  <dimension ref="A1:T566"/>
  <sheetViews>
    <sheetView workbookViewId="0">
      <selection activeCell="M23" sqref="M23"/>
    </sheetView>
  </sheetViews>
  <sheetFormatPr defaultRowHeight="15.6" x14ac:dyDescent="0.3"/>
  <cols>
    <col min="2" max="2" width="13.5" bestFit="1" customWidth="1"/>
    <col min="5" max="5" width="13.5" bestFit="1" customWidth="1"/>
    <col min="15" max="15" width="10.8984375" bestFit="1" customWidth="1"/>
    <col min="16" max="16" width="11.19921875" bestFit="1" customWidth="1"/>
    <col min="17" max="17" width="5.8984375" bestFit="1" customWidth="1"/>
    <col min="18" max="18" width="11.8984375" bestFit="1" customWidth="1"/>
    <col min="19" max="19" width="12.09765625" bestFit="1" customWidth="1"/>
  </cols>
  <sheetData>
    <row r="1" spans="1:20" x14ac:dyDescent="0.3">
      <c r="A1" s="4" t="s">
        <v>4</v>
      </c>
      <c r="B1" s="1" t="s">
        <v>5</v>
      </c>
      <c r="D1" s="4" t="s">
        <v>4</v>
      </c>
      <c r="E1" s="1" t="s">
        <v>5</v>
      </c>
      <c r="G1" s="16" t="s">
        <v>2098</v>
      </c>
      <c r="H1" s="16" t="s">
        <v>2099</v>
      </c>
      <c r="I1" s="16" t="s">
        <v>2100</v>
      </c>
      <c r="J1" s="16" t="s">
        <v>2101</v>
      </c>
      <c r="K1" s="16" t="s">
        <v>2102</v>
      </c>
      <c r="L1" s="16" t="s">
        <v>2103</v>
      </c>
      <c r="M1" s="16" t="s">
        <v>2104</v>
      </c>
      <c r="N1" s="16" t="s">
        <v>2105</v>
      </c>
      <c r="O1" s="16" t="s">
        <v>2106</v>
      </c>
      <c r="P1" s="16" t="s">
        <v>2107</v>
      </c>
      <c r="Q1" s="16" t="s">
        <v>2094</v>
      </c>
      <c r="R1" s="16" t="s">
        <v>2095</v>
      </c>
      <c r="S1" s="16" t="s">
        <v>2096</v>
      </c>
      <c r="T1" s="16" t="s">
        <v>2109</v>
      </c>
    </row>
    <row r="2" spans="1:20" x14ac:dyDescent="0.3">
      <c r="A2" t="s">
        <v>20</v>
      </c>
      <c r="B2">
        <v>158</v>
      </c>
      <c r="D2" t="s">
        <v>14</v>
      </c>
      <c r="E2">
        <v>0</v>
      </c>
      <c r="G2" s="15" t="s">
        <v>2108</v>
      </c>
      <c r="H2" s="15">
        <v>565</v>
      </c>
      <c r="I2" s="15">
        <f>AVERAGE(B:B)</f>
        <v>851.14690265486729</v>
      </c>
      <c r="J2" s="15">
        <f>MEDIAN(B:B)</f>
        <v>201</v>
      </c>
      <c r="K2" s="15">
        <f>MIN(B:B)</f>
        <v>16</v>
      </c>
      <c r="L2" s="15">
        <f>MAX(B:B)</f>
        <v>7295</v>
      </c>
      <c r="M2" s="15">
        <f>_xlfn.VAR.P(B:B)</f>
        <v>1603373.7324019109</v>
      </c>
      <c r="N2" s="15">
        <f>_xlfn.STDEV.P(B:B)</f>
        <v>1266.2439466397898</v>
      </c>
      <c r="O2" s="15">
        <f>_xlfn.QUARTILE.EXC(B:B,1)</f>
        <v>127.5</v>
      </c>
      <c r="P2" s="15">
        <f>_xlfn.QUARTILE.EXC(B:B,3)</f>
        <v>1288.5</v>
      </c>
      <c r="Q2" s="15">
        <f>P2-O2</f>
        <v>1161</v>
      </c>
      <c r="R2" s="15">
        <v>0</v>
      </c>
      <c r="S2" s="15">
        <f>P2+1.5*Q2</f>
        <v>3030</v>
      </c>
      <c r="T2" s="15">
        <f>COUNTIF(B:B,"&gt;3030")</f>
        <v>41</v>
      </c>
    </row>
    <row r="3" spans="1:20" x14ac:dyDescent="0.3">
      <c r="A3" t="s">
        <v>20</v>
      </c>
      <c r="B3">
        <v>1425</v>
      </c>
      <c r="D3" t="s">
        <v>14</v>
      </c>
      <c r="E3">
        <v>24</v>
      </c>
      <c r="G3" s="15" t="s">
        <v>2097</v>
      </c>
      <c r="H3" s="15">
        <v>364</v>
      </c>
      <c r="I3" s="15">
        <f>AVERAGE(E:E)</f>
        <v>585.61538461538464</v>
      </c>
      <c r="J3" s="17">
        <f>MEDIAN(E:E)</f>
        <v>114.5</v>
      </c>
      <c r="K3" s="15">
        <f>MIN(E:E)</f>
        <v>0</v>
      </c>
      <c r="L3" s="15">
        <f>MAX(E:E)</f>
        <v>6080</v>
      </c>
      <c r="M3" s="15">
        <f>_xlfn.VAR.P(E:E)</f>
        <v>921574.68174133555</v>
      </c>
      <c r="N3" s="15">
        <f>_xlfn.STDEV.P(E:E)</f>
        <v>959.98681331637863</v>
      </c>
      <c r="O3" s="15">
        <f>_xlfn.QUARTILE.EXC(E:E,1)</f>
        <v>38</v>
      </c>
      <c r="P3" s="15">
        <f>_xlfn.QUARTILE.EXC(E:E,3)</f>
        <v>789.5</v>
      </c>
      <c r="Q3" s="15">
        <f>P3-O3</f>
        <v>751.5</v>
      </c>
      <c r="R3" s="15">
        <v>0</v>
      </c>
      <c r="S3" s="15">
        <f>P3+1.5*Q3</f>
        <v>1916.75</v>
      </c>
      <c r="T3" s="15">
        <f>COUNTIF(E:E,"&gt;1916.75")</f>
        <v>31</v>
      </c>
    </row>
    <row r="4" spans="1:20" x14ac:dyDescent="0.3">
      <c r="A4" t="s">
        <v>20</v>
      </c>
      <c r="B4">
        <v>174</v>
      </c>
      <c r="D4" t="s">
        <v>14</v>
      </c>
      <c r="E4">
        <v>53</v>
      </c>
      <c r="Q4" s="13"/>
    </row>
    <row r="5" spans="1:20" x14ac:dyDescent="0.3">
      <c r="A5" t="s">
        <v>20</v>
      </c>
      <c r="B5">
        <v>227</v>
      </c>
      <c r="D5" t="s">
        <v>14</v>
      </c>
      <c r="E5">
        <v>18</v>
      </c>
    </row>
    <row r="6" spans="1:20" x14ac:dyDescent="0.3">
      <c r="A6" t="s">
        <v>20</v>
      </c>
      <c r="B6">
        <v>220</v>
      </c>
      <c r="D6" t="s">
        <v>14</v>
      </c>
      <c r="E6">
        <v>44</v>
      </c>
    </row>
    <row r="7" spans="1:20" x14ac:dyDescent="0.3">
      <c r="A7" t="s">
        <v>20</v>
      </c>
      <c r="B7">
        <v>98</v>
      </c>
      <c r="D7" t="s">
        <v>14</v>
      </c>
      <c r="E7">
        <v>27</v>
      </c>
    </row>
    <row r="8" spans="1:20" x14ac:dyDescent="0.3">
      <c r="A8" t="s">
        <v>20</v>
      </c>
      <c r="B8">
        <v>100</v>
      </c>
      <c r="D8" t="s">
        <v>14</v>
      </c>
      <c r="E8">
        <v>55</v>
      </c>
    </row>
    <row r="9" spans="1:20" x14ac:dyDescent="0.3">
      <c r="A9" t="s">
        <v>20</v>
      </c>
      <c r="B9">
        <v>1249</v>
      </c>
      <c r="D9" t="s">
        <v>14</v>
      </c>
      <c r="E9">
        <v>200</v>
      </c>
    </row>
    <row r="10" spans="1:20" x14ac:dyDescent="0.3">
      <c r="A10" t="s">
        <v>20</v>
      </c>
      <c r="B10">
        <v>1396</v>
      </c>
      <c r="D10" t="s">
        <v>14</v>
      </c>
      <c r="E10">
        <v>452</v>
      </c>
    </row>
    <row r="11" spans="1:20" x14ac:dyDescent="0.3">
      <c r="A11" t="s">
        <v>20</v>
      </c>
      <c r="B11">
        <v>890</v>
      </c>
      <c r="D11" t="s">
        <v>14</v>
      </c>
      <c r="E11">
        <v>674</v>
      </c>
    </row>
    <row r="12" spans="1:20" x14ac:dyDescent="0.3">
      <c r="A12" t="s">
        <v>20</v>
      </c>
      <c r="B12">
        <v>142</v>
      </c>
      <c r="D12" t="s">
        <v>14</v>
      </c>
      <c r="E12">
        <v>558</v>
      </c>
    </row>
    <row r="13" spans="1:20" x14ac:dyDescent="0.3">
      <c r="A13" t="s">
        <v>20</v>
      </c>
      <c r="B13">
        <v>2673</v>
      </c>
      <c r="D13" t="s">
        <v>14</v>
      </c>
      <c r="E13">
        <v>15</v>
      </c>
    </row>
    <row r="14" spans="1:20" x14ac:dyDescent="0.3">
      <c r="A14" t="s">
        <v>20</v>
      </c>
      <c r="B14">
        <v>163</v>
      </c>
      <c r="D14" t="s">
        <v>14</v>
      </c>
      <c r="E14">
        <v>2307</v>
      </c>
    </row>
    <row r="15" spans="1:20" x14ac:dyDescent="0.3">
      <c r="A15" t="s">
        <v>20</v>
      </c>
      <c r="B15">
        <v>2220</v>
      </c>
      <c r="D15" t="s">
        <v>14</v>
      </c>
      <c r="E15">
        <v>88</v>
      </c>
    </row>
    <row r="16" spans="1:20" x14ac:dyDescent="0.3">
      <c r="A16" t="s">
        <v>20</v>
      </c>
      <c r="B16">
        <v>1606</v>
      </c>
      <c r="D16" t="s">
        <v>14</v>
      </c>
      <c r="E16">
        <v>48</v>
      </c>
      <c r="N16" s="13"/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1:A1048141">
    <cfRule type="containsText" dxfId="11" priority="8" operator="containsText" text="live">
      <formula>NOT(ISERROR(SEARCH("live",A1)))</formula>
    </cfRule>
    <cfRule type="containsText" dxfId="10" priority="10" operator="containsText" text="canceled">
      <formula>NOT(ISERROR(SEARCH("canceled",A1)))</formula>
    </cfRule>
    <cfRule type="containsText" dxfId="9" priority="11" operator="containsText" text="failed">
      <formula>NOT(ISERROR(SEARCH("failed",A1)))</formula>
    </cfRule>
    <cfRule type="containsText" dxfId="8" priority="12" operator="containsText" text="successful">
      <formula>NOT(ISERROR(SEARCH("successful",A1)))</formula>
    </cfRule>
  </conditionalFormatting>
  <conditionalFormatting sqref="A1">
    <cfRule type="containsText" dxfId="7" priority="7" operator="containsText" text="outcome">
      <formula>NOT(ISERROR(SEARCH("outcome",A1)))</formula>
    </cfRule>
    <cfRule type="containsText" dxfId="6" priority="9" operator="containsText" text="outcome">
      <formula>NOT(ISERROR(SEARCH("outcome",A1)))</formula>
    </cfRule>
  </conditionalFormatting>
  <conditionalFormatting sqref="D1:D1047940">
    <cfRule type="containsText" dxfId="5" priority="2" operator="containsText" text="live">
      <formula>NOT(ISERROR(SEARCH("live",D1)))</formula>
    </cfRule>
    <cfRule type="containsText" dxfId="4" priority="4" operator="containsText" text="canceled">
      <formula>NOT(ISERROR(SEARCH("canceled",D1)))</formula>
    </cfRule>
    <cfRule type="containsText" dxfId="3" priority="5" operator="containsText" text="failed">
      <formula>NOT(ISERROR(SEARCH("failed",D1)))</formula>
    </cfRule>
    <cfRule type="containsText" dxfId="2" priority="6" operator="containsText" text="successful">
      <formula>NOT(ISERROR(SEARCH("successful",D1)))</formula>
    </cfRule>
  </conditionalFormatting>
  <conditionalFormatting sqref="D1">
    <cfRule type="containsText" dxfId="1" priority="1" operator="containsText" text="outcome">
      <formula>NOT(ISERROR(SEARCH("outcome",D1)))</formula>
    </cfRule>
    <cfRule type="containsText" dxfId="0" priority="3" operator="containsText" text="outcome">
      <formula>NOT(ISERROR(SEARCH("outcome",D1)))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Pivot1</vt:lpstr>
      <vt:lpstr>Pivot2</vt:lpstr>
      <vt:lpstr>Pivot3</vt:lpstr>
      <vt:lpstr>Goal outcomes</vt:lpstr>
      <vt:lpstr>Backer analysis</vt:lpstr>
      <vt:lpstr>avedonation</vt:lpstr>
      <vt:lpstr>backers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Anna</cp:lastModifiedBy>
  <dcterms:created xsi:type="dcterms:W3CDTF">2021-09-29T18:52:28Z</dcterms:created>
  <dcterms:modified xsi:type="dcterms:W3CDTF">2022-12-22T22:44:24Z</dcterms:modified>
</cp:coreProperties>
</file>