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zart/Desktop/Master Project work/Report and presentation/report images/"/>
    </mc:Choice>
  </mc:AlternateContent>
  <xr:revisionPtr revIDLastSave="0" documentId="8_{B6982AC4-EEDB-A342-97A8-C6AFEDA79DF8}" xr6:coauthVersionLast="31" xr6:coauthVersionMax="31" xr10:uidLastSave="{00000000-0000-0000-0000-000000000000}"/>
  <bookViews>
    <workbookView xWindow="0" yWindow="0" windowWidth="28800" windowHeight="18000" activeTab="6" xr2:uid="{A96FE771-5649-814D-BA7D-A5852629DD8E}"/>
  </bookViews>
  <sheets>
    <sheet name="Chart1" sheetId="2" r:id="rId1"/>
    <sheet name="Chart2" sheetId="3" r:id="rId2"/>
    <sheet name="Chart3" sheetId="4" r:id="rId3"/>
    <sheet name="Chart4" sheetId="5" r:id="rId4"/>
    <sheet name="pie chart of pp countreis" sheetId="6" r:id="rId5"/>
    <sheet name="indian emission" sheetId="7" r:id="rId6"/>
    <sheet name="SO2 profile" sheetId="8" r:id="rId7"/>
    <sheet name="AC Profile" sheetId="9" r:id="rId8"/>
    <sheet name="Sheet1" sheetId="1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L10" i="1"/>
  <c r="AN8" i="1"/>
  <c r="AN9" i="1"/>
  <c r="AM8" i="1"/>
  <c r="AM9" i="1"/>
  <c r="AL8" i="1"/>
  <c r="AL9" i="1"/>
  <c r="AN5" i="1"/>
  <c r="AN6" i="1"/>
  <c r="AN7" i="1"/>
  <c r="AN4" i="1"/>
  <c r="AM5" i="1"/>
  <c r="AM6" i="1"/>
  <c r="AM7" i="1"/>
  <c r="AM4" i="1"/>
  <c r="AL4" i="1"/>
  <c r="AL5" i="1"/>
  <c r="AL6" i="1"/>
  <c r="AL7" i="1"/>
  <c r="P41" i="1" l="1"/>
  <c r="P42" i="1"/>
  <c r="P43" i="1"/>
  <c r="P44" i="1"/>
  <c r="P45" i="1"/>
  <c r="P46" i="1"/>
  <c r="P47" i="1"/>
  <c r="P48" i="1"/>
  <c r="P49" i="1"/>
  <c r="P50" i="1"/>
  <c r="P51" i="1"/>
  <c r="P52" i="1"/>
  <c r="P40" i="1"/>
  <c r="P39" i="1"/>
  <c r="O52" i="1"/>
  <c r="O51" i="1"/>
  <c r="L52" i="1"/>
  <c r="N52" i="1"/>
  <c r="N51" i="1"/>
  <c r="L51" i="1"/>
  <c r="O59" i="1" l="1"/>
  <c r="O58" i="1"/>
  <c r="O57" i="1"/>
  <c r="N59" i="1"/>
  <c r="N58" i="1"/>
  <c r="N57" i="1"/>
  <c r="N56" i="1"/>
  <c r="N55" i="1"/>
  <c r="L47" i="1"/>
  <c r="L46" i="1"/>
  <c r="D73" i="1"/>
  <c r="D72" i="1"/>
  <c r="O40" i="1"/>
  <c r="O39" i="1"/>
  <c r="N40" i="1" l="1"/>
  <c r="N41" i="1"/>
  <c r="N42" i="1"/>
  <c r="N43" i="1"/>
  <c r="N39" i="1"/>
  <c r="M40" i="1" l="1"/>
  <c r="M41" i="1"/>
  <c r="M42" i="1"/>
  <c r="M43" i="1"/>
  <c r="M44" i="1"/>
  <c r="M45" i="1"/>
  <c r="M39" i="1"/>
  <c r="L43" i="1"/>
  <c r="L39" i="1"/>
  <c r="B40" i="1" l="1"/>
  <c r="I40" i="1" s="1"/>
  <c r="H40" i="1"/>
  <c r="J39" i="1"/>
  <c r="I39" i="1"/>
  <c r="H39" i="1"/>
  <c r="I65" i="1"/>
  <c r="H65" i="1"/>
  <c r="C40" i="1"/>
  <c r="J40" i="1" s="1"/>
  <c r="C41" i="1"/>
  <c r="H64" i="1"/>
  <c r="I64" i="1"/>
  <c r="L40" i="1" l="1"/>
  <c r="J68" i="1"/>
  <c r="C58" i="1"/>
  <c r="C57" i="1"/>
  <c r="C54" i="1"/>
  <c r="C55" i="1"/>
  <c r="B47" i="1"/>
  <c r="C46" i="1"/>
  <c r="B46" i="1"/>
  <c r="B45" i="1"/>
  <c r="C45" i="1"/>
  <c r="E45" i="1" s="1"/>
  <c r="C44" i="1"/>
  <c r="B44" i="1"/>
  <c r="C42" i="1"/>
  <c r="B42" i="1"/>
  <c r="L42" i="1" s="1"/>
  <c r="I66" i="1"/>
  <c r="H66" i="1"/>
  <c r="B41" i="1"/>
  <c r="L41" i="1" s="1"/>
  <c r="J69" i="1" l="1"/>
  <c r="J70" i="1"/>
  <c r="L45" i="1"/>
  <c r="D45" i="1"/>
  <c r="C47" i="1"/>
  <c r="L44" i="1"/>
</calcChain>
</file>

<file path=xl/sharedStrings.xml><?xml version="1.0" encoding="utf-8"?>
<sst xmlns="http://schemas.openxmlformats.org/spreadsheetml/2006/main" count="277" uniqueCount="204">
  <si>
    <t>AirTGM</t>
  </si>
  <si>
    <t>Airtest</t>
  </si>
  <si>
    <t>TGMSTST</t>
  </si>
  <si>
    <t>SOHgoStSt</t>
  </si>
  <si>
    <t>SOTHgStSt</t>
  </si>
  <si>
    <t>S1</t>
  </si>
  <si>
    <t>S1_0.4</t>
  </si>
  <si>
    <t>S2</t>
  </si>
  <si>
    <t>S2_0.4</t>
  </si>
  <si>
    <t>with AC</t>
  </si>
  <si>
    <t>wo AC</t>
  </si>
  <si>
    <t>with wet scrubber</t>
  </si>
  <si>
    <t>All data</t>
  </si>
  <si>
    <t>Particle Control</t>
  </si>
  <si>
    <t>SO2 control</t>
  </si>
  <si>
    <t>Hg control</t>
  </si>
  <si>
    <t>Nox control</t>
  </si>
  <si>
    <t>Baghouse</t>
  </si>
  <si>
    <t>Cyclone</t>
  </si>
  <si>
    <t>Electrostatic precipitator</t>
  </si>
  <si>
    <t>None</t>
  </si>
  <si>
    <t>Wet scrubber</t>
  </si>
  <si>
    <t>Dry Scrubber</t>
  </si>
  <si>
    <t>Fluidized bed</t>
  </si>
  <si>
    <t>Spray-dry adsorption</t>
  </si>
  <si>
    <t>Trona</t>
  </si>
  <si>
    <t>Activated carbon injection</t>
  </si>
  <si>
    <t>Low Nox burner</t>
  </si>
  <si>
    <t xml:space="preserve">Low Nox burner/ selective catalytic reduction </t>
  </si>
  <si>
    <t xml:space="preserve">   None </t>
  </si>
  <si>
    <t>Selective catalytic reduction</t>
  </si>
  <si>
    <t>Selective non-catalytic reduction</t>
  </si>
  <si>
    <t>SI</t>
  </si>
  <si>
    <t>SII</t>
  </si>
  <si>
    <t>Hg0andHgII</t>
  </si>
  <si>
    <t>Hgp</t>
  </si>
  <si>
    <t>HgP</t>
  </si>
  <si>
    <t>After the change</t>
  </si>
  <si>
    <t>with Dry scrubber</t>
  </si>
  <si>
    <t>Fludized bed</t>
  </si>
  <si>
    <t>Spray dry adsorption</t>
  </si>
  <si>
    <t>NONE</t>
  </si>
  <si>
    <t>20% CHANGES</t>
  </si>
  <si>
    <t>40%  CHANGES</t>
  </si>
  <si>
    <t>full profile</t>
  </si>
  <si>
    <t>Technical equipment change</t>
  </si>
  <si>
    <t>Emission Calculation Result</t>
  </si>
  <si>
    <t>AMAP adapted</t>
  </si>
  <si>
    <t>AMAP 2000</t>
  </si>
  <si>
    <t>AMAP 2010</t>
  </si>
  <si>
    <t>AMAP 2010 coal</t>
  </si>
  <si>
    <t>CPPE Coal</t>
  </si>
  <si>
    <t>AMAP 2010 without coal</t>
  </si>
  <si>
    <t>?1.3855*10^7</t>
  </si>
  <si>
    <t>?404760</t>
  </si>
  <si>
    <t>WaterHg0</t>
  </si>
  <si>
    <t>WaterTHg</t>
  </si>
  <si>
    <t>SOHgo</t>
  </si>
  <si>
    <t>SOTHg</t>
  </si>
  <si>
    <t>SI 0.4</t>
  </si>
  <si>
    <t>SI 0.2</t>
  </si>
  <si>
    <t>SII 0.2</t>
  </si>
  <si>
    <t>SII 0.4</t>
  </si>
  <si>
    <t>S3</t>
  </si>
  <si>
    <t>Summary of PP_HG contry</t>
  </si>
  <si>
    <t>NS2</t>
  </si>
  <si>
    <t>NS1</t>
  </si>
  <si>
    <t>only coal</t>
  </si>
  <si>
    <t>Only Coal</t>
  </si>
  <si>
    <t xml:space="preserve">without coal </t>
  </si>
  <si>
    <t>Total emission</t>
  </si>
  <si>
    <t>ALL</t>
  </si>
  <si>
    <t>COAL</t>
  </si>
  <si>
    <t>INDIAN POWER PLANTS</t>
  </si>
  <si>
    <t>SO2 CONTROL</t>
  </si>
  <si>
    <t>AC</t>
  </si>
  <si>
    <t>none</t>
  </si>
  <si>
    <t>Wet scrubber equipment</t>
  </si>
  <si>
    <t>AC equipment</t>
  </si>
  <si>
    <t>wet scrubber equipment</t>
  </si>
  <si>
    <t>WET SCRUBBER INDIA</t>
  </si>
  <si>
    <t>AC EQUIPMENT INDIA</t>
  </si>
  <si>
    <t>Reduction per unit power plants equipment</t>
  </si>
  <si>
    <t>Emission reduction</t>
  </si>
  <si>
    <t xml:space="preserve">  AL   AR   AT   AU   BA   BD   BE   BG   BR   BW   CA   CL   CN   CO   CZ   DE   DK   DO   ES   FI   FR </t>
  </si>
  <si>
    <t xml:space="preserve">   2    1   11  106   28    2   13   43   26    4   44   25 2809   18  114  260   15    3   36   22   67 </t>
  </si>
  <si>
    <t xml:space="preserve">  GB   GP   GR   GT   HR   HU   ID   IE   IL   IN   IT   JP   KG   KH   KP   KR   KZ   LK   MA   MD   ME </t>
  </si>
  <si>
    <t xml:space="preserve">  72    3   19    4    2   13  106    5   10  892   45  147    2    1   48   89  121    1   10    8    1 </t>
  </si>
  <si>
    <t xml:space="preserve">  MK   MM   MN   MU   MX   MY   NA   NC   NE   NL   NO   NZ   PA   PE   PH   PK   PL   PT   RE   RO   RS </t>
  </si>
  <si>
    <t xml:space="preserve">   4    2   32    5   15   18    4    2    2    7    2   11    3    1   26    1  539    6    4   59   33 </t>
  </si>
  <si>
    <t xml:space="preserve">  RU   SE   SI   SK   TH   TR   TW   TZ   UA   US   UZ   VN   ZA   ZW </t>
  </si>
  <si>
    <t xml:space="preserve"> 487    5    7   26   34   85   54    1   80 1028   12   28  117   16 </t>
  </si>
  <si>
    <t>AL</t>
  </si>
  <si>
    <t>AR</t>
  </si>
  <si>
    <t>AT</t>
  </si>
  <si>
    <t>AU</t>
  </si>
  <si>
    <t>BA</t>
  </si>
  <si>
    <t>BD</t>
  </si>
  <si>
    <t>BE</t>
  </si>
  <si>
    <t>BG</t>
  </si>
  <si>
    <t>BR</t>
  </si>
  <si>
    <t>BW</t>
  </si>
  <si>
    <t>CA</t>
  </si>
  <si>
    <t>CL</t>
  </si>
  <si>
    <t>CN</t>
  </si>
  <si>
    <t>CO</t>
  </si>
  <si>
    <t>CZ</t>
  </si>
  <si>
    <t>DE</t>
  </si>
  <si>
    <t>DK</t>
  </si>
  <si>
    <t>DO</t>
  </si>
  <si>
    <t>ES</t>
  </si>
  <si>
    <t>FI</t>
  </si>
  <si>
    <t>FR</t>
  </si>
  <si>
    <t>GB</t>
  </si>
  <si>
    <t>GP</t>
  </si>
  <si>
    <t>GR</t>
  </si>
  <si>
    <t>GT</t>
  </si>
  <si>
    <t>HR</t>
  </si>
  <si>
    <t>HU</t>
  </si>
  <si>
    <t>ID</t>
  </si>
  <si>
    <t>IE</t>
  </si>
  <si>
    <t>IL</t>
  </si>
  <si>
    <t>IN</t>
  </si>
  <si>
    <t>IT</t>
  </si>
  <si>
    <t>JP</t>
  </si>
  <si>
    <t>KG</t>
  </si>
  <si>
    <t>KH</t>
  </si>
  <si>
    <t>KP</t>
  </si>
  <si>
    <t>KR</t>
  </si>
  <si>
    <t>KZ</t>
  </si>
  <si>
    <t>LK</t>
  </si>
  <si>
    <t>MA</t>
  </si>
  <si>
    <t>MD</t>
  </si>
  <si>
    <t>ME</t>
  </si>
  <si>
    <t>MK</t>
  </si>
  <si>
    <t>MM</t>
  </si>
  <si>
    <t>MN</t>
  </si>
  <si>
    <t>MU</t>
  </si>
  <si>
    <t>MX</t>
  </si>
  <si>
    <t>MY</t>
  </si>
  <si>
    <t>NA</t>
  </si>
  <si>
    <t>NC</t>
  </si>
  <si>
    <t>NE</t>
  </si>
  <si>
    <t>NL</t>
  </si>
  <si>
    <t>NO</t>
  </si>
  <si>
    <t>NZ</t>
  </si>
  <si>
    <t>PA</t>
  </si>
  <si>
    <t>PE</t>
  </si>
  <si>
    <t>PH</t>
  </si>
  <si>
    <t>PL</t>
  </si>
  <si>
    <t>PT</t>
  </si>
  <si>
    <t>RE</t>
  </si>
  <si>
    <t>RO</t>
  </si>
  <si>
    <t>RS</t>
  </si>
  <si>
    <t>RU</t>
  </si>
  <si>
    <t>SE</t>
  </si>
  <si>
    <t>SK</t>
  </si>
  <si>
    <t>TH</t>
  </si>
  <si>
    <t>TR</t>
  </si>
  <si>
    <t>TW</t>
  </si>
  <si>
    <t>TZ</t>
  </si>
  <si>
    <t>UA</t>
  </si>
  <si>
    <t>US</t>
  </si>
  <si>
    <t>UZ</t>
  </si>
  <si>
    <t>VN</t>
  </si>
  <si>
    <t>ZA</t>
  </si>
  <si>
    <t>ZW</t>
  </si>
  <si>
    <t xml:space="preserve"> AL  AR  AT  AU  BA  BD  BE  BG  BR  BW  CA  CL  CN  CO  CZ  DE  DK  DO  ES  FI  FR  GB  GP  GR  GT  HU  ID </t>
  </si>
  <si>
    <t xml:space="preserve">  2   1   6 105  28   2   8  18  25   4  33  19  44  18  33  75   4   3  15   9  60  37   3  16   4   5  83 </t>
  </si>
  <si>
    <t xml:space="preserve"> IL  IN  IT  JP  KG  KH  KP  KR  KZ  MA  MD  ME  MK  MM  MN  MU  MX  MY  NA  NC  NE  NO  NZ  PA  PE  PH  PL </t>
  </si>
  <si>
    <t xml:space="preserve">  8 786  17  57   2   1  48  21 121  10   8   1   4   2  32   5  15  10   4   2   2   2  10   3   1  14 404 </t>
  </si>
  <si>
    <t xml:space="preserve"> RE  RO  RS  RU  SE  SI  SK  TH  TR  TW  TZ  UA  US  UZ  VN  ZA  ZW </t>
  </si>
  <si>
    <t xml:space="preserve">  4  37  33 472   1   5  20  11  54  27   1  80 578  12  13 116  16 </t>
  </si>
  <si>
    <t>power plants</t>
  </si>
  <si>
    <t>power plants without SO2 treatment</t>
  </si>
  <si>
    <t>India</t>
  </si>
  <si>
    <t>Other Countries</t>
  </si>
  <si>
    <t>without_coal</t>
  </si>
  <si>
    <t>NS1_india</t>
  </si>
  <si>
    <t>NS2_india</t>
  </si>
  <si>
    <t>wet scrubber-India</t>
  </si>
  <si>
    <t>AC-India</t>
  </si>
  <si>
    <t>AMAP adapted-India</t>
  </si>
  <si>
    <t>Among all the power plants equuiped in NS1,NS2, HOW many are Indians?</t>
  </si>
  <si>
    <t>NS1_0.4</t>
  </si>
  <si>
    <t>NS2_0.4</t>
  </si>
  <si>
    <t>percentage</t>
  </si>
  <si>
    <t xml:space="preserve">Concentration </t>
  </si>
  <si>
    <t>Northn hemisphere</t>
  </si>
  <si>
    <t>Southern hemisphere</t>
  </si>
  <si>
    <t>Northern hemisphere</t>
  </si>
  <si>
    <t>Concentration reduction  absolute</t>
  </si>
  <si>
    <t>Concentration reduction relative</t>
  </si>
  <si>
    <t>Total</t>
  </si>
  <si>
    <t>Global</t>
  </si>
  <si>
    <t>AMAP_adapted</t>
  </si>
  <si>
    <t>Emission</t>
  </si>
  <si>
    <t>global</t>
  </si>
  <si>
    <t>northern hemisphere</t>
  </si>
  <si>
    <t>southern hemisphere</t>
  </si>
  <si>
    <t>Reduction</t>
  </si>
  <si>
    <t>coal</t>
  </si>
  <si>
    <t>northern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</si>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</sst>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Global Total Mercury emission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06566499721759E-2"/>
          <c:y val="0.2363888888888889"/>
          <c:w val="0.77047134550585183"/>
          <c:h val="0.66483012540099151"/>
        </c:manualLayout>
      </c:layout>
      <c:barChart>
        <c:barDir val="col"/>
        <c:grouping val="stacked"/>
        <c:varyColors val="0"/>
        <c:ser>
          <c:idx val="0"/>
          <c:order val="0"/>
          <c:tx>
            <c:v>Emission from coal power plant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515881662962727E-17"/>
                  <c:y val="-1.0471976084975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4-A644-8101-539964582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Sheet1!$K$43:$K$45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Sheet1!$M$43:$M$45</c:f>
              <c:numCache>
                <c:formatCode>0</c:formatCode>
                <c:ptCount val="2"/>
                <c:pt idx="0">
                  <c:v>142594.13099999999</c:v>
                </c:pt>
                <c:pt idx="1">
                  <c:v>316109.16399999999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4-A644-8101-5399645825D7}"/>
            </c:ext>
          </c:extLst>
        </c:ser>
        <c:ser>
          <c:idx val="1"/>
          <c:order val="1"/>
          <c:tx>
            <c:v>Emission from all anthropogenic sources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Sheet1!$K$43:$K$45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Sheet1!$L$43:$L$45</c:f>
              <c:numCache>
                <c:formatCode>0</c:formatCode>
                <c:ptCount val="2"/>
                <c:pt idx="0">
                  <c:v>1701994.92</c:v>
                </c:pt>
                <c:pt idx="1">
                  <c:v>1875448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4-A644-8101-539964582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49049071"/>
        <c:axId val="1149050799"/>
      </c:barChart>
      <c:catAx>
        <c:axId val="11490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0799"/>
        <c:crosses val="autoZero"/>
        <c:auto val="1"/>
        <c:lblAlgn val="ctr"/>
        <c:lblOffset val="100"/>
        <c:noMultiLvlLbl val="0"/>
      </c:catAx>
      <c:valAx>
        <c:axId val="11490507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490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7240282360364"/>
          <c:y val="0.28837744240303298"/>
          <c:w val="0.17944518204005799"/>
          <c:h val="0.65181025834777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Hg0andHgII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98006398864131E-2"/>
          <c:y val="8.1764732402044099E-2"/>
          <c:w val="0.96270199360113584"/>
          <c:h val="0.85225990382421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Sheet1!$B$41:$B$45</c:f>
              <c:numCache>
                <c:formatCode>0</c:formatCode>
                <c:ptCount val="2"/>
                <c:pt idx="0">
                  <c:v>1654573</c:v>
                </c:pt>
                <c:pt idx="1">
                  <c:v>1800800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D740-9D91-C788D29728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0430624"/>
        <c:axId val="710432320"/>
      </c:barChart>
      <c:catAx>
        <c:axId val="7104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32320"/>
        <c:crosses val="autoZero"/>
        <c:auto val="1"/>
        <c:lblAlgn val="ctr"/>
        <c:lblOffset val="100"/>
        <c:noMultiLvlLbl val="0"/>
      </c:catAx>
      <c:valAx>
        <c:axId val="710432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04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90123024635633"/>
          <c:y val="0.19573626874258637"/>
          <c:w val="0.83909876975364373"/>
          <c:h val="0.719662581259226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Sheet1!$K$39:$K$43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Sheet1!$L$39:$L$43</c:f>
              <c:numCache>
                <c:formatCode>0</c:formatCode>
                <c:ptCount val="3"/>
                <c:pt idx="0">
                  <c:v>1692129.77</c:v>
                </c:pt>
                <c:pt idx="1">
                  <c:v>1675940</c:v>
                </c:pt>
                <c:pt idx="2">
                  <c:v>1701994.92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3041-9970-265B83C1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65663"/>
        <c:axId val="493567359"/>
      </c:barChart>
      <c:catAx>
        <c:axId val="4935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7359"/>
        <c:crosses val="autoZero"/>
        <c:auto val="1"/>
        <c:lblAlgn val="ctr"/>
        <c:lblOffset val="100"/>
        <c:noMultiLvlLbl val="0"/>
      </c:catAx>
      <c:valAx>
        <c:axId val="4935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E-CD4E-AAD7-DB732F36D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E-CD4E-AAD7-DB732F36D619}"/>
              </c:ext>
            </c:extLst>
          </c:dPt>
          <c:cat>
            <c:strRef>
              <c:f>Sheet1!$A$116:$A$117</c:f>
              <c:strCache>
                <c:ptCount val="2"/>
                <c:pt idx="0">
                  <c:v>Other Countries</c:v>
                </c:pt>
                <c:pt idx="1">
                  <c:v>India</c:v>
                </c:pt>
              </c:strCache>
            </c:strRef>
          </c:cat>
          <c:val>
            <c:numRef>
              <c:f>Sheet1!$B$116:$B$117</c:f>
              <c:numCache>
                <c:formatCode>General</c:formatCode>
                <c:ptCount val="2"/>
                <c:pt idx="0">
                  <c:v>3730</c:v>
                </c:pt>
                <c:pt idx="1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5-6A43-A997-3A0EC29C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Sheet1!$L$61:$L$63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Sheet1!$M$61:$M$63</c:f>
              <c:numCache>
                <c:formatCode>0</c:formatCode>
                <c:ptCount val="3"/>
                <c:pt idx="0">
                  <c:v>13566.08</c:v>
                </c:pt>
                <c:pt idx="1">
                  <c:v>10326.31</c:v>
                </c:pt>
                <c:pt idx="2">
                  <c:v>8051.5230000000001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7547-8E6B-BA4B2E2FA6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Sheet1!$L$61:$L$63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Sheet1!$N$61:$N$63</c:f>
              <c:numCache>
                <c:formatCode>0</c:formatCode>
                <c:ptCount val="3"/>
                <c:pt idx="0">
                  <c:v>1688428.8399999999</c:v>
                </c:pt>
                <c:pt idx="1">
                  <c:v>1688429.0899999999</c:v>
                </c:pt>
                <c:pt idx="2">
                  <c:v>1688429.077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7547-8E6B-BA4B2E2F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166335"/>
        <c:axId val="525634415"/>
      </c:barChart>
      <c:catAx>
        <c:axId val="5261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4415"/>
        <c:crosses val="autoZero"/>
        <c:auto val="1"/>
        <c:lblAlgn val="ctr"/>
        <c:lblOffset val="100"/>
        <c:noMultiLvlLbl val="0"/>
      </c:catAx>
      <c:valAx>
        <c:axId val="525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NS1:</a:t>
            </a:r>
            <a:r>
              <a:rPr lang="zh-Hans" altLang="en-US"/>
              <a:t> </a:t>
            </a:r>
            <a:r>
              <a:rPr lang="en-US" altLang="zh-Hans"/>
              <a:t>Mean</a:t>
            </a:r>
            <a:r>
              <a:rPr lang="zh-Hans" altLang="en-US" baseline="0"/>
              <a:t> </a:t>
            </a:r>
            <a:r>
              <a:rPr lang="en-US" altLang="zh-Hans" baseline="0"/>
              <a:t>mercury</a:t>
            </a:r>
            <a:r>
              <a:rPr lang="zh-Hans" altLang="en-US" baseline="0"/>
              <a:t> </a:t>
            </a:r>
            <a:r>
              <a:rPr lang="en-US" altLang="zh-Hans" baseline="0"/>
              <a:t>concentration</a:t>
            </a:r>
            <a:r>
              <a:rPr lang="zh-Hans" altLang="en-US" baseline="0"/>
              <a:t> </a:t>
            </a:r>
            <a:r>
              <a:rPr lang="en-US" altLang="zh-Hans" baseline="0"/>
              <a:t>reduction</a:t>
            </a:r>
            <a:r>
              <a:rPr lang="zh-Hans" altLang="en-US" baseline="0"/>
              <a:t> </a:t>
            </a:r>
            <a:r>
              <a:rPr lang="en-US" altLang="zh-Hans" baseline="0"/>
              <a:t>value</a:t>
            </a:r>
            <a:r>
              <a:rPr lang="zh-Hans" altLang="en-US" baseline="0"/>
              <a:t> </a:t>
            </a:r>
            <a:r>
              <a:rPr lang="en-US" altLang="zh-Hans" baseline="0"/>
              <a:t>(g/m</a:t>
            </a:r>
            <a:r>
              <a:rPr lang="en-US" altLang="zh-Hans" baseline="30000"/>
              <a:t>3</a:t>
            </a:r>
            <a:r>
              <a:rPr lang="en-US" altLang="zh-Hans" baseline="0"/>
              <a:t>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Sheet1!$X$38:$Z$38</c:f>
              <c:strCache>
                <c:ptCount val="3"/>
                <c:pt idx="0">
                  <c:v>Global</c:v>
                </c:pt>
                <c:pt idx="1">
                  <c:v>Northern hemisphere</c:v>
                </c:pt>
                <c:pt idx="2">
                  <c:v>Southern hemisphere</c:v>
                </c:pt>
              </c:strCache>
            </c:strRef>
          </c:cat>
          <c:val>
            <c:numRef>
              <c:f>Sheet1!$X$39:$Z$39</c:f>
              <c:numCache>
                <c:formatCode>0.00E+00</c:formatCode>
                <c:ptCount val="3"/>
                <c:pt idx="0">
                  <c:v>5.7565969999999998E-12</c:v>
                </c:pt>
                <c:pt idx="1">
                  <c:v>5.702083E-12</c:v>
                </c:pt>
                <c:pt idx="2">
                  <c:v>5.8111109999999996E-12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3843-A0CF-2247C163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0783"/>
        <c:axId val="639702479"/>
      </c:barChart>
      <c:catAx>
        <c:axId val="6397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2479"/>
        <c:crosses val="autoZero"/>
        <c:auto val="1"/>
        <c:lblAlgn val="ctr"/>
        <c:lblOffset val="100"/>
        <c:noMultiLvlLbl val="0"/>
      </c:catAx>
      <c:valAx>
        <c:axId val="6397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Mean</a:t>
            </a:r>
            <a:r>
              <a:rPr lang="zh-Hans" altLang="en-US" baseline="0"/>
              <a:t> </a:t>
            </a:r>
            <a:r>
              <a:rPr lang="en-US" altLang="zh-Hans" baseline="0"/>
              <a:t>mercury</a:t>
            </a:r>
            <a:r>
              <a:rPr lang="zh-Hans" altLang="en-US" baseline="0"/>
              <a:t> </a:t>
            </a:r>
            <a:r>
              <a:rPr lang="en-US" altLang="zh-Hans" baseline="0"/>
              <a:t>concentration</a:t>
            </a:r>
            <a:r>
              <a:rPr lang="zh-Hans" altLang="en-US" baseline="0"/>
              <a:t> </a:t>
            </a:r>
            <a:r>
              <a:rPr lang="en-US" sz="1400" b="0" i="0" u="none" strike="noStrike" baseline="0">
                <a:effectLst/>
              </a:rPr>
              <a:t>(g/m</a:t>
            </a:r>
            <a:r>
              <a:rPr lang="en-US" sz="1400" b="0" i="0" u="none" strike="noStrike" baseline="30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Sheet1!$U$38:$W$38</c:f>
              <c:strCache>
                <c:ptCount val="3"/>
                <c:pt idx="0">
                  <c:v>Total</c:v>
                </c:pt>
                <c:pt idx="1">
                  <c:v>Northn hemisphere</c:v>
                </c:pt>
                <c:pt idx="2">
                  <c:v>Southern hemisphere</c:v>
                </c:pt>
              </c:strCache>
            </c:strRef>
          </c:cat>
          <c:val>
            <c:numRef>
              <c:f>Sheet1!$U$39:$W$39</c:f>
              <c:numCache>
                <c:formatCode>0.00E+00</c:formatCode>
                <c:ptCount val="3"/>
                <c:pt idx="0">
                  <c:v>9.8790549999999997E-10</c:v>
                </c:pt>
                <c:pt idx="1">
                  <c:v>1.114315E-9</c:v>
                </c:pt>
                <c:pt idx="2">
                  <c:v>8.6149649999999999E-10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7E4F-B9BD-6D34F2CE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690207"/>
        <c:axId val="568054799"/>
      </c:barChart>
      <c:catAx>
        <c:axId val="4896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4799"/>
        <c:crosses val="autoZero"/>
        <c:auto val="1"/>
        <c:lblAlgn val="ctr"/>
        <c:lblOffset val="100"/>
        <c:noMultiLvlLbl val="0"/>
      </c:catAx>
      <c:valAx>
        <c:axId val="5680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Sheet1!$K$39:$K$43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Sheet1!$L$39:$L$43</c:f>
              <c:numCache>
                <c:formatCode>0</c:formatCode>
                <c:ptCount val="3"/>
                <c:pt idx="0">
                  <c:v>1692129.77</c:v>
                </c:pt>
                <c:pt idx="1">
                  <c:v>1675940</c:v>
                </c:pt>
                <c:pt idx="2">
                  <c:v>1701994.92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BE42-A5B4-6F326B5B1F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Sheet1!$K$39:$K$43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Sheet1!$M$39:$M$43</c:f>
              <c:numCache>
                <c:formatCode>0</c:formatCode>
                <c:ptCount val="3"/>
                <c:pt idx="0">
                  <c:v>132728.98499999999</c:v>
                </c:pt>
                <c:pt idx="1">
                  <c:v>116539.731</c:v>
                </c:pt>
                <c:pt idx="2">
                  <c:v>142594.13099999999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BE42-A5B4-6F326B5B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48495"/>
        <c:axId val="525441471"/>
      </c:barChart>
      <c:catAx>
        <c:axId val="525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1471"/>
        <c:crosses val="autoZero"/>
        <c:auto val="1"/>
        <c:lblAlgn val="ctr"/>
        <c:lblOffset val="100"/>
        <c:noMultiLvlLbl val="0"/>
      </c:catAx>
      <c:valAx>
        <c:axId val="525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(kg)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Sheet1!$K$48:$K$50</c:f>
              <c:strCache>
                <c:ptCount val="3"/>
                <c:pt idx="0">
                  <c:v>Wet scrubber equipment</c:v>
                </c:pt>
                <c:pt idx="1">
                  <c:v>AC equipment</c:v>
                </c:pt>
                <c:pt idx="2">
                  <c:v>AMAP adapted</c:v>
                </c:pt>
              </c:strCache>
            </c:strRef>
          </c:cat>
          <c:val>
            <c:numRef>
              <c:f>Sheet1!$L$48:$L$50</c:f>
              <c:numCache>
                <c:formatCode>0</c:formatCode>
                <c:ptCount val="3"/>
                <c:pt idx="0">
                  <c:v>132728.98499999999</c:v>
                </c:pt>
                <c:pt idx="1">
                  <c:v>116539.731</c:v>
                </c:pt>
                <c:pt idx="2">
                  <c:v>142594.13099999999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5E4B-BFF7-051C46F793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18671"/>
        <c:axId val="523754367"/>
      </c:barChart>
      <c:catAx>
        <c:axId val="4938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4367"/>
        <c:crosses val="autoZero"/>
        <c:auto val="1"/>
        <c:lblAlgn val="ctr"/>
        <c:lblOffset val="100"/>
        <c:noMultiLvlLbl val="0"/>
      </c:catAx>
      <c:valAx>
        <c:axId val="5237543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938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Number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of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upgraded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Sheet1!$A$72:$A$73</c:f>
              <c:strCache>
                <c:ptCount val="2"/>
                <c:pt idx="0">
                  <c:v>wet scrubber equipment</c:v>
                </c:pt>
                <c:pt idx="1">
                  <c:v>AC equipment</c:v>
                </c:pt>
              </c:strCache>
            </c:strRef>
          </c:cat>
          <c:val>
            <c:numRef>
              <c:f>Sheet1!$B$72:$B$73</c:f>
              <c:numCache>
                <c:formatCode>General</c:formatCode>
                <c:ptCount val="2"/>
                <c:pt idx="0">
                  <c:v>746</c:v>
                </c:pt>
                <c:pt idx="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E-3946-A998-55C898FF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23071"/>
        <c:axId val="526255871"/>
      </c:barChart>
      <c:catAx>
        <c:axId val="4904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5871"/>
        <c:crosses val="autoZero"/>
        <c:auto val="1"/>
        <c:lblAlgn val="ctr"/>
        <c:lblOffset val="100"/>
        <c:noMultiLvlLbl val="0"/>
      </c:catAx>
      <c:valAx>
        <c:axId val="526255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/>
              <a:t>Distribution</a:t>
            </a:r>
            <a:r>
              <a:rPr lang="en-US" altLang="zh-Hans" sz="2800" baseline="0"/>
              <a:t> OF POWER PLANTS IN COUNTRIES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59-904E-840C-267149F8843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59-904E-840C-267149F8843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59-904E-840C-267149F8843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59-904E-840C-267149F8843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59-904E-840C-267149F88436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759-904E-840C-267149F884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759-904E-840C-267149F884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759-904E-840C-267149F884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759-904E-840C-267149F884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59-904E-840C-267149F884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759-904E-840C-267149F884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759-904E-840C-267149F884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759-904E-840C-267149F884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759-904E-840C-267149F884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759-904E-840C-267149F884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59-904E-840C-267149F884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759-904E-840C-267149F8843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759-904E-840C-267149F8843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759-904E-840C-267149F8843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59-904E-840C-267149F8843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759-904E-840C-267149F8843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759-904E-840C-267149F8843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759-904E-840C-267149F8843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759-904E-840C-267149F8843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759-904E-840C-267149F8843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759-904E-840C-267149F8843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759-904E-840C-267149F8843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759-904E-840C-267149F8843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759-904E-840C-267149F8843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759-904E-840C-267149F8843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759-904E-840C-267149F8843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759-904E-840C-267149F8843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759-904E-840C-267149F8843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759-904E-840C-267149F8843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759-904E-840C-267149F8843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759-904E-840C-267149F8843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759-904E-840C-267149F8843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759-904E-840C-267149F8843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3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759-904E-840C-267149F8843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4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759-904E-840C-267149F8843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5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759-904E-840C-267149F8843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6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759-904E-840C-267149F8843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759-904E-840C-267149F8843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759-904E-840C-267149F8843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  <a:alpha val="90000"/>
                </a:schemeClr>
              </a:solidFill>
              <a:ln w="19050">
                <a:solidFill>
                  <a:schemeClr val="accent3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759-904E-840C-267149F8843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  <a:alpha val="90000"/>
                </a:schemeClr>
              </a:solidFill>
              <a:ln w="19050">
                <a:solidFill>
                  <a:schemeClr val="accent4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759-904E-840C-267149F8843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  <a:alpha val="90000"/>
                </a:schemeClr>
              </a:solidFill>
              <a:ln w="19050">
                <a:solidFill>
                  <a:schemeClr val="accent5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759-904E-840C-267149F8843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  <a:alpha val="90000"/>
                </a:schemeClr>
              </a:solidFill>
              <a:ln w="19050">
                <a:solidFill>
                  <a:schemeClr val="accent6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759-904E-840C-267149F8843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759-904E-840C-267149F8843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759-904E-840C-267149F8843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759-904E-840C-267149F8843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759-904E-840C-267149F8843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759-904E-840C-267149F8843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759-904E-840C-267149F88436}"/>
              </c:ext>
            </c:extLst>
          </c:dPt>
          <c:dPt>
            <c:idx val="54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759-904E-840C-267149F88436}"/>
              </c:ext>
            </c:extLst>
          </c:dPt>
          <c:dPt>
            <c:idx val="55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759-904E-840C-267149F88436}"/>
              </c:ext>
            </c:extLst>
          </c:dPt>
          <c:dPt>
            <c:idx val="56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759-904E-840C-267149F88436}"/>
              </c:ext>
            </c:extLst>
          </c:dPt>
          <c:dPt>
            <c:idx val="57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759-904E-840C-267149F88436}"/>
              </c:ext>
            </c:extLst>
          </c:dPt>
          <c:dPt>
            <c:idx val="58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759-904E-840C-267149F88436}"/>
              </c:ext>
            </c:extLst>
          </c:dPt>
          <c:dPt>
            <c:idx val="59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759-904E-840C-267149F8843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759-904E-840C-267149F8843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759-904E-840C-267149F8843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759-904E-840C-267149F8843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759-904E-840C-267149F8843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759-904E-840C-267149F8843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759-904E-840C-267149F8843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759-904E-840C-267149F8843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759-904E-840C-267149F8843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759-904E-840C-267149F8843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759-904E-840C-267149F8843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759-904E-840C-267149F8843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759-904E-840C-267149F8843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759-904E-840C-267149F8843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759-904E-840C-267149F8843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759-904E-840C-267149F8843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759-904E-840C-267149F8843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759-904E-840C-267149F8843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59-904E-840C-267149F8843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59-904E-840C-267149F8843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59-904E-840C-267149F8843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59-904E-840C-267149F8843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59-904E-840C-267149F88436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59-904E-840C-267149F88436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59-904E-840C-267149F88436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759-904E-840C-267149F88436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759-904E-840C-267149F88436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B759-904E-840C-267149F88436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B759-904E-840C-267149F88436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B759-904E-840C-267149F88436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759-904E-840C-267149F88436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759-904E-840C-267149F88436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B759-904E-840C-267149F88436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B759-904E-840C-267149F88436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B759-904E-840C-267149F88436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B759-904E-840C-267149F88436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B759-904E-840C-267149F88436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B759-904E-840C-267149F88436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B759-904E-840C-267149F88436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B759-904E-840C-267149F88436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B759-904E-840C-267149F88436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B759-904E-840C-267149F88436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B759-904E-840C-267149F88436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B759-904E-840C-267149F88436}"/>
                </c:ext>
              </c:extLst>
            </c:dLbl>
            <c:dLbl>
              <c:idx val="2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B759-904E-840C-267149F88436}"/>
                </c:ext>
              </c:extLst>
            </c:dLbl>
            <c:dLbl>
              <c:idx val="2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B759-904E-840C-267149F88436}"/>
                </c:ext>
              </c:extLst>
            </c:dLbl>
            <c:dLbl>
              <c:idx val="2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B759-904E-840C-267149F88436}"/>
                </c:ext>
              </c:extLst>
            </c:dLbl>
            <c:dLbl>
              <c:idx val="2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B759-904E-840C-267149F88436}"/>
                </c:ext>
              </c:extLst>
            </c:dLbl>
            <c:dLbl>
              <c:idx val="3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B759-904E-840C-267149F88436}"/>
                </c:ext>
              </c:extLst>
            </c:dLbl>
            <c:dLbl>
              <c:idx val="3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B759-904E-840C-267149F88436}"/>
                </c:ext>
              </c:extLst>
            </c:dLbl>
            <c:dLbl>
              <c:idx val="3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B759-904E-840C-267149F88436}"/>
                </c:ext>
              </c:extLst>
            </c:dLbl>
            <c:dLbl>
              <c:idx val="3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B759-904E-840C-267149F88436}"/>
                </c:ext>
              </c:extLst>
            </c:dLbl>
            <c:dLbl>
              <c:idx val="3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B759-904E-840C-267149F88436}"/>
                </c:ext>
              </c:extLst>
            </c:dLbl>
            <c:dLbl>
              <c:idx val="3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B759-904E-840C-267149F88436}"/>
                </c:ext>
              </c:extLst>
            </c:dLbl>
            <c:dLbl>
              <c:idx val="3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B759-904E-840C-267149F88436}"/>
                </c:ext>
              </c:extLst>
            </c:dLbl>
            <c:dLbl>
              <c:idx val="3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B759-904E-840C-267149F88436}"/>
                </c:ext>
              </c:extLst>
            </c:dLbl>
            <c:dLbl>
              <c:idx val="3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B759-904E-840C-267149F88436}"/>
                </c:ext>
              </c:extLst>
            </c:dLbl>
            <c:dLbl>
              <c:idx val="3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B759-904E-840C-267149F88436}"/>
                </c:ext>
              </c:extLst>
            </c:dLbl>
            <c:dLbl>
              <c:idx val="4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B759-904E-840C-267149F88436}"/>
                </c:ext>
              </c:extLst>
            </c:dLbl>
            <c:dLbl>
              <c:idx val="4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B759-904E-840C-267149F88436}"/>
                </c:ext>
              </c:extLst>
            </c:dLbl>
            <c:dLbl>
              <c:idx val="4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B759-904E-840C-267149F88436}"/>
                </c:ext>
              </c:extLst>
            </c:dLbl>
            <c:dLbl>
              <c:idx val="4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B759-904E-840C-267149F88436}"/>
                </c:ext>
              </c:extLst>
            </c:dLbl>
            <c:dLbl>
              <c:idx val="4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B759-904E-840C-267149F88436}"/>
                </c:ext>
              </c:extLst>
            </c:dLbl>
            <c:dLbl>
              <c:idx val="4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B759-904E-840C-267149F88436}"/>
                </c:ext>
              </c:extLst>
            </c:dLbl>
            <c:dLbl>
              <c:idx val="4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B759-904E-840C-267149F88436}"/>
                </c:ext>
              </c:extLst>
            </c:dLbl>
            <c:dLbl>
              <c:idx val="4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B759-904E-840C-267149F88436}"/>
                </c:ext>
              </c:extLst>
            </c:dLbl>
            <c:dLbl>
              <c:idx val="4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B759-904E-840C-267149F88436}"/>
                </c:ext>
              </c:extLst>
            </c:dLbl>
            <c:dLbl>
              <c:idx val="4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B759-904E-840C-267149F88436}"/>
                </c:ext>
              </c:extLst>
            </c:dLbl>
            <c:dLbl>
              <c:idx val="5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B759-904E-840C-267149F88436}"/>
                </c:ext>
              </c:extLst>
            </c:dLbl>
            <c:dLbl>
              <c:idx val="5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B759-904E-840C-267149F88436}"/>
                </c:ext>
              </c:extLst>
            </c:dLbl>
            <c:dLbl>
              <c:idx val="5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B759-904E-840C-267149F88436}"/>
                </c:ext>
              </c:extLst>
            </c:dLbl>
            <c:dLbl>
              <c:idx val="5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B759-904E-840C-267149F88436}"/>
                </c:ext>
              </c:extLst>
            </c:dLbl>
            <c:dLbl>
              <c:idx val="5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D-B759-904E-840C-267149F88436}"/>
                </c:ext>
              </c:extLst>
            </c:dLbl>
            <c:dLbl>
              <c:idx val="5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F-B759-904E-840C-267149F88436}"/>
                </c:ext>
              </c:extLst>
            </c:dLbl>
            <c:dLbl>
              <c:idx val="5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1-B759-904E-840C-267149F88436}"/>
                </c:ext>
              </c:extLst>
            </c:dLbl>
            <c:dLbl>
              <c:idx val="5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3-B759-904E-840C-267149F88436}"/>
                </c:ext>
              </c:extLst>
            </c:dLbl>
            <c:dLbl>
              <c:idx val="5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5-B759-904E-840C-267149F88436}"/>
                </c:ext>
              </c:extLst>
            </c:dLbl>
            <c:dLbl>
              <c:idx val="5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7-B759-904E-840C-267149F88436}"/>
                </c:ext>
              </c:extLst>
            </c:dLbl>
            <c:dLbl>
              <c:idx val="6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9-B759-904E-840C-267149F88436}"/>
                </c:ext>
              </c:extLst>
            </c:dLbl>
            <c:dLbl>
              <c:idx val="6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B-B759-904E-840C-267149F88436}"/>
                </c:ext>
              </c:extLst>
            </c:dLbl>
            <c:dLbl>
              <c:idx val="6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D-B759-904E-840C-267149F88436}"/>
                </c:ext>
              </c:extLst>
            </c:dLbl>
            <c:dLbl>
              <c:idx val="6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F-B759-904E-840C-267149F88436}"/>
                </c:ext>
              </c:extLst>
            </c:dLbl>
            <c:dLbl>
              <c:idx val="6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1-B759-904E-840C-267149F88436}"/>
                </c:ext>
              </c:extLst>
            </c:dLbl>
            <c:dLbl>
              <c:idx val="6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B759-904E-840C-267149F88436}"/>
                </c:ext>
              </c:extLst>
            </c:dLbl>
            <c:dLbl>
              <c:idx val="6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B759-904E-840C-267149F88436}"/>
                </c:ext>
              </c:extLst>
            </c:dLbl>
            <c:dLbl>
              <c:idx val="6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B759-904E-840C-267149F88436}"/>
                </c:ext>
              </c:extLst>
            </c:dLbl>
            <c:dLbl>
              <c:idx val="6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9-B759-904E-840C-267149F88436}"/>
                </c:ext>
              </c:extLst>
            </c:dLbl>
            <c:dLbl>
              <c:idx val="6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B-B759-904E-840C-267149F88436}"/>
                </c:ext>
              </c:extLst>
            </c:dLbl>
            <c:dLbl>
              <c:idx val="7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D-B759-904E-840C-267149F88436}"/>
                </c:ext>
              </c:extLst>
            </c:dLbl>
            <c:dLbl>
              <c:idx val="7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F-B759-904E-840C-267149F88436}"/>
                </c:ext>
              </c:extLst>
            </c:dLbl>
            <c:dLbl>
              <c:idx val="7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1-B759-904E-840C-267149F88436}"/>
                </c:ext>
              </c:extLst>
            </c:dLbl>
            <c:dLbl>
              <c:idx val="7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3-B759-904E-840C-267149F88436}"/>
                </c:ext>
              </c:extLst>
            </c:dLbl>
            <c:dLbl>
              <c:idx val="7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5-B759-904E-840C-267149F88436}"/>
                </c:ext>
              </c:extLst>
            </c:dLbl>
            <c:dLbl>
              <c:idx val="7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7-B759-904E-840C-267149F88436}"/>
                </c:ext>
              </c:extLst>
            </c:dLbl>
            <c:dLbl>
              <c:idx val="7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9-B759-904E-840C-267149F8843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Sheet1!$D$83:$D$159</c:f>
              <c:strCache>
                <c:ptCount val="77"/>
                <c:pt idx="0">
                  <c:v>AL</c:v>
                </c:pt>
                <c:pt idx="1">
                  <c:v>AR</c:v>
                </c:pt>
                <c:pt idx="2">
                  <c:v>AT</c:v>
                </c:pt>
                <c:pt idx="3">
                  <c:v>AU</c:v>
                </c:pt>
                <c:pt idx="4">
                  <c:v>BA</c:v>
                </c:pt>
                <c:pt idx="5">
                  <c:v>BD</c:v>
                </c:pt>
                <c:pt idx="6">
                  <c:v>BE</c:v>
                </c:pt>
                <c:pt idx="7">
                  <c:v>BG</c:v>
                </c:pt>
                <c:pt idx="8">
                  <c:v>BR</c:v>
                </c:pt>
                <c:pt idx="9">
                  <c:v>BW</c:v>
                </c:pt>
                <c:pt idx="10">
                  <c:v>CA</c:v>
                </c:pt>
                <c:pt idx="11">
                  <c:v>CL</c:v>
                </c:pt>
                <c:pt idx="12">
                  <c:v>CN</c:v>
                </c:pt>
                <c:pt idx="13">
                  <c:v>CO</c:v>
                </c:pt>
                <c:pt idx="14">
                  <c:v>CZ</c:v>
                </c:pt>
                <c:pt idx="15">
                  <c:v>DE</c:v>
                </c:pt>
                <c:pt idx="16">
                  <c:v>DK</c:v>
                </c:pt>
                <c:pt idx="17">
                  <c:v>DO</c:v>
                </c:pt>
                <c:pt idx="18">
                  <c:v>ES</c:v>
                </c:pt>
                <c:pt idx="19">
                  <c:v>FI</c:v>
                </c:pt>
                <c:pt idx="20">
                  <c:v>FR</c:v>
                </c:pt>
                <c:pt idx="21">
                  <c:v>GB</c:v>
                </c:pt>
                <c:pt idx="22">
                  <c:v>GP</c:v>
                </c:pt>
                <c:pt idx="23">
                  <c:v>GR</c:v>
                </c:pt>
                <c:pt idx="24">
                  <c:v>GT</c:v>
                </c:pt>
                <c:pt idx="25">
                  <c:v>HR</c:v>
                </c:pt>
                <c:pt idx="26">
                  <c:v>HU</c:v>
                </c:pt>
                <c:pt idx="27">
                  <c:v>ID</c:v>
                </c:pt>
                <c:pt idx="28">
                  <c:v>IE</c:v>
                </c:pt>
                <c:pt idx="29">
                  <c:v>IL</c:v>
                </c:pt>
                <c:pt idx="30">
                  <c:v>IN</c:v>
                </c:pt>
                <c:pt idx="31">
                  <c:v>IT</c:v>
                </c:pt>
                <c:pt idx="32">
                  <c:v>JP</c:v>
                </c:pt>
                <c:pt idx="33">
                  <c:v>KG</c:v>
                </c:pt>
                <c:pt idx="34">
                  <c:v>KH</c:v>
                </c:pt>
                <c:pt idx="35">
                  <c:v>KP</c:v>
                </c:pt>
                <c:pt idx="36">
                  <c:v>KR</c:v>
                </c:pt>
                <c:pt idx="37">
                  <c:v>KZ</c:v>
                </c:pt>
                <c:pt idx="38">
                  <c:v>LK</c:v>
                </c:pt>
                <c:pt idx="39">
                  <c:v>MA</c:v>
                </c:pt>
                <c:pt idx="40">
                  <c:v>MD</c:v>
                </c:pt>
                <c:pt idx="41">
                  <c:v>ME</c:v>
                </c:pt>
                <c:pt idx="42">
                  <c:v>MK</c:v>
                </c:pt>
                <c:pt idx="43">
                  <c:v>MM</c:v>
                </c:pt>
                <c:pt idx="44">
                  <c:v>MN</c:v>
                </c:pt>
                <c:pt idx="45">
                  <c:v>MU</c:v>
                </c:pt>
                <c:pt idx="46">
                  <c:v>MX</c:v>
                </c:pt>
                <c:pt idx="47">
                  <c:v>MY</c:v>
                </c:pt>
                <c:pt idx="48">
                  <c:v>NA</c:v>
                </c:pt>
                <c:pt idx="49">
                  <c:v>NC</c:v>
                </c:pt>
                <c:pt idx="50">
                  <c:v>NE</c:v>
                </c:pt>
                <c:pt idx="51">
                  <c:v>NL</c:v>
                </c:pt>
                <c:pt idx="52">
                  <c:v>NO</c:v>
                </c:pt>
                <c:pt idx="53">
                  <c:v>NZ</c:v>
                </c:pt>
                <c:pt idx="54">
                  <c:v>PA</c:v>
                </c:pt>
                <c:pt idx="55">
                  <c:v>PE</c:v>
                </c:pt>
                <c:pt idx="56">
                  <c:v>PH</c:v>
                </c:pt>
                <c:pt idx="57">
                  <c:v>PL</c:v>
                </c:pt>
                <c:pt idx="58">
                  <c:v>PL</c:v>
                </c:pt>
                <c:pt idx="59">
                  <c:v>PT</c:v>
                </c:pt>
                <c:pt idx="60">
                  <c:v>RE</c:v>
                </c:pt>
                <c:pt idx="61">
                  <c:v>RO</c:v>
                </c:pt>
                <c:pt idx="62">
                  <c:v>RS</c:v>
                </c:pt>
                <c:pt idx="63">
                  <c:v>RU</c:v>
                </c:pt>
                <c:pt idx="64">
                  <c:v>SE</c:v>
                </c:pt>
                <c:pt idx="65">
                  <c:v>SI</c:v>
                </c:pt>
                <c:pt idx="66">
                  <c:v>SK</c:v>
                </c:pt>
                <c:pt idx="67">
                  <c:v>TH</c:v>
                </c:pt>
                <c:pt idx="68">
                  <c:v>TR</c:v>
                </c:pt>
                <c:pt idx="69">
                  <c:v>TW</c:v>
                </c:pt>
                <c:pt idx="70">
                  <c:v>TZ</c:v>
                </c:pt>
                <c:pt idx="71">
                  <c:v>UA</c:v>
                </c:pt>
                <c:pt idx="72">
                  <c:v>US</c:v>
                </c:pt>
                <c:pt idx="73">
                  <c:v>UZ</c:v>
                </c:pt>
                <c:pt idx="74">
                  <c:v>VN</c:v>
                </c:pt>
                <c:pt idx="75">
                  <c:v>ZA</c:v>
                </c:pt>
                <c:pt idx="76">
                  <c:v>ZW</c:v>
                </c:pt>
              </c:strCache>
            </c:strRef>
          </c:cat>
          <c:val>
            <c:numRef>
              <c:f>Sheet1!$E$83:$E$159</c:f>
              <c:numCache>
                <c:formatCode>General</c:formatCode>
                <c:ptCount val="77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106</c:v>
                </c:pt>
                <c:pt idx="4">
                  <c:v>28</c:v>
                </c:pt>
                <c:pt idx="5">
                  <c:v>2</c:v>
                </c:pt>
                <c:pt idx="6">
                  <c:v>13</c:v>
                </c:pt>
                <c:pt idx="7">
                  <c:v>43</c:v>
                </c:pt>
                <c:pt idx="8">
                  <c:v>26</c:v>
                </c:pt>
                <c:pt idx="9">
                  <c:v>4</c:v>
                </c:pt>
                <c:pt idx="10">
                  <c:v>44</c:v>
                </c:pt>
                <c:pt idx="11">
                  <c:v>25</c:v>
                </c:pt>
                <c:pt idx="12">
                  <c:v>2809</c:v>
                </c:pt>
                <c:pt idx="13">
                  <c:v>18</c:v>
                </c:pt>
                <c:pt idx="14">
                  <c:v>114</c:v>
                </c:pt>
                <c:pt idx="15">
                  <c:v>260</c:v>
                </c:pt>
                <c:pt idx="16">
                  <c:v>15</c:v>
                </c:pt>
                <c:pt idx="17">
                  <c:v>3</c:v>
                </c:pt>
                <c:pt idx="18">
                  <c:v>36</c:v>
                </c:pt>
                <c:pt idx="19">
                  <c:v>22</c:v>
                </c:pt>
                <c:pt idx="20">
                  <c:v>67</c:v>
                </c:pt>
                <c:pt idx="21">
                  <c:v>72</c:v>
                </c:pt>
                <c:pt idx="22">
                  <c:v>3</c:v>
                </c:pt>
                <c:pt idx="23">
                  <c:v>19</c:v>
                </c:pt>
                <c:pt idx="24">
                  <c:v>4</c:v>
                </c:pt>
                <c:pt idx="25">
                  <c:v>2</c:v>
                </c:pt>
                <c:pt idx="26">
                  <c:v>13</c:v>
                </c:pt>
                <c:pt idx="27">
                  <c:v>106</c:v>
                </c:pt>
                <c:pt idx="28">
                  <c:v>5</c:v>
                </c:pt>
                <c:pt idx="29">
                  <c:v>10</c:v>
                </c:pt>
                <c:pt idx="30">
                  <c:v>892</c:v>
                </c:pt>
                <c:pt idx="31">
                  <c:v>45</c:v>
                </c:pt>
                <c:pt idx="32">
                  <c:v>147</c:v>
                </c:pt>
                <c:pt idx="33">
                  <c:v>2</c:v>
                </c:pt>
                <c:pt idx="34">
                  <c:v>1</c:v>
                </c:pt>
                <c:pt idx="35">
                  <c:v>48</c:v>
                </c:pt>
                <c:pt idx="36">
                  <c:v>89</c:v>
                </c:pt>
                <c:pt idx="37">
                  <c:v>121</c:v>
                </c:pt>
                <c:pt idx="38">
                  <c:v>1</c:v>
                </c:pt>
                <c:pt idx="39">
                  <c:v>10</c:v>
                </c:pt>
                <c:pt idx="40">
                  <c:v>8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32</c:v>
                </c:pt>
                <c:pt idx="45">
                  <c:v>5</c:v>
                </c:pt>
                <c:pt idx="46">
                  <c:v>15</c:v>
                </c:pt>
                <c:pt idx="47">
                  <c:v>18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2</c:v>
                </c:pt>
                <c:pt idx="53">
                  <c:v>11</c:v>
                </c:pt>
                <c:pt idx="54">
                  <c:v>3</c:v>
                </c:pt>
                <c:pt idx="55">
                  <c:v>1</c:v>
                </c:pt>
                <c:pt idx="56">
                  <c:v>26</c:v>
                </c:pt>
                <c:pt idx="57">
                  <c:v>1</c:v>
                </c:pt>
                <c:pt idx="58">
                  <c:v>539</c:v>
                </c:pt>
                <c:pt idx="59">
                  <c:v>6</c:v>
                </c:pt>
                <c:pt idx="60">
                  <c:v>4</c:v>
                </c:pt>
                <c:pt idx="61">
                  <c:v>59</c:v>
                </c:pt>
                <c:pt idx="62">
                  <c:v>33</c:v>
                </c:pt>
                <c:pt idx="63">
                  <c:v>487</c:v>
                </c:pt>
                <c:pt idx="64">
                  <c:v>5</c:v>
                </c:pt>
                <c:pt idx="65">
                  <c:v>7</c:v>
                </c:pt>
                <c:pt idx="66">
                  <c:v>26</c:v>
                </c:pt>
                <c:pt idx="67">
                  <c:v>34</c:v>
                </c:pt>
                <c:pt idx="68">
                  <c:v>85</c:v>
                </c:pt>
                <c:pt idx="69">
                  <c:v>54</c:v>
                </c:pt>
                <c:pt idx="70">
                  <c:v>1</c:v>
                </c:pt>
                <c:pt idx="71">
                  <c:v>80</c:v>
                </c:pt>
                <c:pt idx="72">
                  <c:v>1028</c:v>
                </c:pt>
                <c:pt idx="73">
                  <c:v>12</c:v>
                </c:pt>
                <c:pt idx="74">
                  <c:v>28</c:v>
                </c:pt>
                <c:pt idx="75">
                  <c:v>117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759-904E-840C-267149F8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Indian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(kg)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Sheet1!$K$57:$K$59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Sheet1!$M$57:$M$59</c:f>
              <c:numCache>
                <c:formatCode>0</c:formatCode>
                <c:ptCount val="3"/>
                <c:pt idx="0">
                  <c:v>13566.08</c:v>
                </c:pt>
                <c:pt idx="1">
                  <c:v>10326.31</c:v>
                </c:pt>
                <c:pt idx="2">
                  <c:v>8051.5230000000001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A243-8A5B-12DD4D5A05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32927"/>
        <c:axId val="563363135"/>
      </c:barChart>
      <c:catAx>
        <c:axId val="5264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3135"/>
        <c:crosses val="autoZero"/>
        <c:auto val="1"/>
        <c:lblAlgn val="ctr"/>
        <c:lblOffset val="100"/>
        <c:noMultiLvlLbl val="0"/>
      </c:catAx>
      <c:valAx>
        <c:axId val="563363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264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Profile of SO2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16-694C-A949-7460DAB2A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16-694C-A949-7460DAB2A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16-694C-A949-7460DAB2A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16-694C-A949-7460DAB2A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16-694C-A949-7460DAB2A9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16-694C-A949-7460DAB2A9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Sheet1!$A$16:$A$21</c:f>
              <c:strCache>
                <c:ptCount val="6"/>
                <c:pt idx="0">
                  <c:v>with wet scrubber</c:v>
                </c:pt>
                <c:pt idx="1">
                  <c:v>with Dry scrubber</c:v>
                </c:pt>
                <c:pt idx="2">
                  <c:v>Fludized bed</c:v>
                </c:pt>
                <c:pt idx="3">
                  <c:v>Spray dry adsorption</c:v>
                </c:pt>
                <c:pt idx="4">
                  <c:v>Trona</c:v>
                </c:pt>
                <c:pt idx="5">
                  <c:v>NONE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3571</c:v>
                </c:pt>
                <c:pt idx="1">
                  <c:v>77</c:v>
                </c:pt>
                <c:pt idx="2">
                  <c:v>550</c:v>
                </c:pt>
                <c:pt idx="3">
                  <c:v>67</c:v>
                </c:pt>
                <c:pt idx="4">
                  <c:v>9</c:v>
                </c:pt>
                <c:pt idx="5">
                  <c:v>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6-694C-A949-7460DAB2A9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Profile</a:t>
            </a:r>
            <a:r>
              <a:rPr lang="en-US" sz="2000" baseline="0"/>
              <a:t> of AC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0-974D-970B-E3A87D41F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0-974D-970B-E3A87D41F2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Sheet1!$A$14:$A$15</c:f>
              <c:strCache>
                <c:ptCount val="2"/>
                <c:pt idx="0">
                  <c:v>with AC</c:v>
                </c:pt>
                <c:pt idx="1">
                  <c:v>wo AC</c:v>
                </c:pt>
              </c:strCache>
            </c:strRef>
          </c:cat>
          <c:val>
            <c:numRef>
              <c:f>Sheet1!$B$14:$B$15</c:f>
              <c:numCache>
                <c:formatCode>General</c:formatCode>
                <c:ptCount val="2"/>
                <c:pt idx="0">
                  <c:v>153</c:v>
                </c:pt>
                <c:pt idx="1">
                  <c:v>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0-974D-970B-E3A87D41F2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7-A74B-BB58-5A24142571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7-A74B-BB58-5A24142571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7-A74B-BB58-5A24142571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D7-A74B-BB58-5A24142571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D7-A74B-BB58-5A24142571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D7-A74B-BB58-5A24142571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Sheet1!$E$16:$E$21</c:f>
              <c:strCache>
                <c:ptCount val="6"/>
                <c:pt idx="0">
                  <c:v>with wet scrubber</c:v>
                </c:pt>
                <c:pt idx="1">
                  <c:v>with Dry scrubber</c:v>
                </c:pt>
                <c:pt idx="2">
                  <c:v>Fludized bed</c:v>
                </c:pt>
                <c:pt idx="3">
                  <c:v>Spray dry adsorption</c:v>
                </c:pt>
                <c:pt idx="4">
                  <c:v>Trona</c:v>
                </c:pt>
                <c:pt idx="5">
                  <c:v>NONE</c:v>
                </c:pt>
              </c:strCache>
            </c:strRef>
          </c:cat>
          <c:val>
            <c:numRef>
              <c:f>Sheet1!$F$16:$F$21</c:f>
              <c:numCache>
                <c:formatCode>General</c:formatCode>
                <c:ptCount val="6"/>
                <c:pt idx="0">
                  <c:v>4113</c:v>
                </c:pt>
                <c:pt idx="1">
                  <c:v>77</c:v>
                </c:pt>
                <c:pt idx="2">
                  <c:v>550</c:v>
                </c:pt>
                <c:pt idx="3">
                  <c:v>67</c:v>
                </c:pt>
                <c:pt idx="4">
                  <c:v>9</c:v>
                </c:pt>
                <c:pt idx="5">
                  <c:v>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EF41-8EC8-D2013EC90A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2E612-F9EE-C348-AD31-994AE2571824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6E34D0-9970-E54F-8B39-1199798D0519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0A323-0358-FE44-8DF5-1A13DB4B180C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8E005D-C07F-DD4B-8540-DA3225041CF6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8618F4-24E1-1F4F-841C-E093B30A0006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2D4C8-7685-7047-8D03-5A4CBF34FAE0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324AE-E90D-8D4A-8A13-B592DEE5E8A5}">
  <sheetPr/>
  <sheetViews>
    <sheetView tabSelected="1"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0704E1-94B7-9A41-8C20-A13AB71CC1E8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E2E7-7678-B044-A006-CE2466EE9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3C7CF-1A40-0D4A-A3F4-347258768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054F3-CE30-B843-A40A-D8AB9C8C7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75776-2194-4740-BCBD-5FC8EFA557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38F42-2581-F44D-B321-5DE6429B9F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E895D-A575-E648-BFF0-C19898CFBF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5793-F253-274B-BD5E-4472F0326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7E89E-733F-1B41-A218-C8D077CCCE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647755</xdr:colOff>
      <xdr:row>67</xdr:row>
      <xdr:rowOff>57656</xdr:rowOff>
    </xdr:from>
    <xdr:to>
      <xdr:col>29</xdr:col>
      <xdr:colOff>96093</xdr:colOff>
      <xdr:row>90</xdr:row>
      <xdr:rowOff>121157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82AB0-A8F7-A943-8E69-D1D6E59E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809400</xdr:colOff>
      <xdr:row>69</xdr:row>
      <xdr:rowOff>111993</xdr:rowOff>
    </xdr:from>
    <xdr:to>
      <xdr:col>21</xdr:col>
      <xdr:colOff>95992</xdr:colOff>
      <xdr:row>98</xdr:row>
      <xdr:rowOff>56710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2F2E4-FB41-4141-B130-1A4649EA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745592</xdr:colOff>
      <xdr:row>64</xdr:row>
      <xdr:rowOff>137160</xdr:rowOff>
    </xdr:from>
    <xdr:to>
      <xdr:col>41</xdr:col>
      <xdr:colOff>382349</xdr:colOff>
      <xdr:row>79</xdr:row>
      <xdr:rowOff>35561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5DDA37-057A-2542-BFD2-117D8DAC8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664221</xdr:colOff>
      <xdr:row>99</xdr:row>
      <xdr:rowOff>78223</xdr:rowOff>
    </xdr:from>
    <xdr:to>
      <xdr:col>4</xdr:col>
      <xdr:colOff>583301</xdr:colOff>
      <xdr:row>112</xdr:row>
      <xdr:rowOff>191511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3C5855-E346-0243-AE2F-C61F1EE5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197803</xdr:colOff>
      <xdr:row>78</xdr:row>
      <xdr:rowOff>134868</xdr:rowOff>
    </xdr:from>
    <xdr:to>
      <xdr:col>35</xdr:col>
      <xdr:colOff>348404</xdr:colOff>
      <xdr:row>99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90FB83-8816-364B-9BF4-7F2F6B47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681080</xdr:colOff>
      <xdr:row>19</xdr:row>
      <xdr:rowOff>173754</xdr:rowOff>
    </xdr:from>
    <xdr:to>
      <xdr:col>31</xdr:col>
      <xdr:colOff>330425</xdr:colOff>
      <xdr:row>33</xdr:row>
      <xdr:rowOff>84742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B9D680-88C7-6445-9E11-A07B302B4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1136257</xdr:colOff>
      <xdr:row>20</xdr:row>
      <xdr:rowOff>38886</xdr:rowOff>
    </xdr:from>
    <xdr:to>
      <xdr:col>26</xdr:col>
      <xdr:colOff>369762</xdr:colOff>
      <xdr:row>33</xdr:row>
      <xdr:rowOff>152175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E865B2-AA80-304B-A50C-E12FD643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DC9-BEA6-2A48-92AB-AE7399A3E4A1}">
  <dimension ref="A1:AN159"/>
  <sheetViews>
    <sheetView topLeftCell="R1" zoomScale="113" workbookViewId="0">
      <selection activeCell="AI17" sqref="AI17"/>
    </sheetView>
  </sheetViews>
  <sheetFormatPr baseColWidth="10" defaultRowHeight="16" x14ac:dyDescent="0.2"/>
  <cols>
    <col min="1" max="1" width="20.6640625" bestFit="1" customWidth="1"/>
    <col min="2" max="2" width="22.6640625" bestFit="1" customWidth="1"/>
    <col min="3" max="3" width="39.33203125" bestFit="1" customWidth="1"/>
    <col min="4" max="4" width="21.6640625" bestFit="1" customWidth="1"/>
    <col min="5" max="5" width="24.33203125" bestFit="1" customWidth="1"/>
    <col min="6" max="6" width="28.1640625" bestFit="1" customWidth="1"/>
    <col min="7" max="7" width="12.1640625" bestFit="1" customWidth="1"/>
    <col min="8" max="8" width="13.6640625" bestFit="1" customWidth="1"/>
    <col min="12" max="12" width="10.83203125" customWidth="1"/>
    <col min="15" max="15" width="16.83203125" bestFit="1" customWidth="1"/>
    <col min="22" max="22" width="18.83203125" bestFit="1" customWidth="1"/>
    <col min="24" max="24" width="18.83203125" bestFit="1" customWidth="1"/>
    <col min="36" max="37" width="18.83203125" bestFit="1" customWidth="1"/>
  </cols>
  <sheetData>
    <row r="1" spans="1: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AL1" t="s">
        <v>200</v>
      </c>
    </row>
    <row r="2" spans="1:40" x14ac:dyDescent="0.2">
      <c r="A2" t="s">
        <v>5</v>
      </c>
      <c r="AH2" t="s">
        <v>196</v>
      </c>
      <c r="AI2" t="s">
        <v>197</v>
      </c>
      <c r="AJ2" t="s">
        <v>198</v>
      </c>
      <c r="AK2" t="s">
        <v>199</v>
      </c>
      <c r="AL2" t="s">
        <v>197</v>
      </c>
      <c r="AM2" t="s">
        <v>198</v>
      </c>
      <c r="AN2" t="s">
        <v>199</v>
      </c>
    </row>
    <row r="3" spans="1:40" x14ac:dyDescent="0.2">
      <c r="A3" t="s">
        <v>6</v>
      </c>
    </row>
    <row r="4" spans="1:40" x14ac:dyDescent="0.2">
      <c r="A4" t="s">
        <v>7</v>
      </c>
      <c r="AH4" t="s">
        <v>66</v>
      </c>
      <c r="AI4">
        <v>26.113109999999999</v>
      </c>
      <c r="AJ4">
        <v>37.715739999999997</v>
      </c>
      <c r="AK4">
        <v>14.510479999999999</v>
      </c>
      <c r="AL4">
        <f t="shared" ref="AL4:AL6" si="0">AI4-$AI$8</f>
        <v>-0.1522400000000026</v>
      </c>
      <c r="AM4">
        <f>AJ4-$AJ$8</f>
        <v>-0.12560000000000571</v>
      </c>
      <c r="AN4">
        <f>AK4-$AK$8</f>
        <v>-0.17888000000000126</v>
      </c>
    </row>
    <row r="5" spans="1:40" x14ac:dyDescent="0.2">
      <c r="A5" t="s">
        <v>8</v>
      </c>
      <c r="AH5" t="s">
        <v>184</v>
      </c>
      <c r="AI5">
        <v>26.066420000000001</v>
      </c>
      <c r="AJ5">
        <v>36.56447</v>
      </c>
      <c r="AK5">
        <v>14.1157</v>
      </c>
      <c r="AL5">
        <f t="shared" si="0"/>
        <v>-0.19893000000000072</v>
      </c>
      <c r="AM5">
        <f t="shared" ref="AM5:AM10" si="1">AJ5-$AJ$8</f>
        <v>-1.2768700000000024</v>
      </c>
      <c r="AN5">
        <f t="shared" ref="AN5:AN10" si="2">AK5-$AK$8</f>
        <v>-0.57366000000000028</v>
      </c>
    </row>
    <row r="6" spans="1:40" x14ac:dyDescent="0.2">
      <c r="AH6" t="s">
        <v>65</v>
      </c>
      <c r="AI6">
        <v>25.86328</v>
      </c>
      <c r="AJ6">
        <v>37.73977</v>
      </c>
      <c r="AK6">
        <v>13.986789999999999</v>
      </c>
      <c r="AL6">
        <f t="shared" si="0"/>
        <v>-0.40207000000000193</v>
      </c>
      <c r="AM6">
        <f t="shared" si="1"/>
        <v>-0.10157000000000238</v>
      </c>
      <c r="AN6">
        <f t="shared" si="2"/>
        <v>-0.70257000000000147</v>
      </c>
    </row>
    <row r="7" spans="1:40" x14ac:dyDescent="0.2">
      <c r="AH7" t="s">
        <v>185</v>
      </c>
      <c r="AI7">
        <v>25.607890000000001</v>
      </c>
      <c r="AJ7">
        <v>37.713059999999999</v>
      </c>
      <c r="AK7">
        <v>13.50273</v>
      </c>
      <c r="AL7">
        <f>AI7-$AI$8</f>
        <v>-0.65746000000000038</v>
      </c>
      <c r="AM7">
        <f t="shared" si="1"/>
        <v>-0.12828000000000372</v>
      </c>
      <c r="AN7">
        <f t="shared" si="2"/>
        <v>-1.186630000000001</v>
      </c>
    </row>
    <row r="8" spans="1:40" x14ac:dyDescent="0.2">
      <c r="AH8" t="s">
        <v>195</v>
      </c>
      <c r="AI8">
        <v>26.265350000000002</v>
      </c>
      <c r="AJ8">
        <v>37.841340000000002</v>
      </c>
      <c r="AK8">
        <v>14.689360000000001</v>
      </c>
      <c r="AL8">
        <f t="shared" ref="AL8:AL10" si="3">AI8-$AI$8</f>
        <v>0</v>
      </c>
      <c r="AM8">
        <f t="shared" si="1"/>
        <v>0</v>
      </c>
      <c r="AN8">
        <f t="shared" si="2"/>
        <v>0</v>
      </c>
    </row>
    <row r="9" spans="1:40" x14ac:dyDescent="0.2">
      <c r="AH9" t="s">
        <v>178</v>
      </c>
      <c r="AI9">
        <v>26.21536</v>
      </c>
      <c r="AJ9">
        <v>37.841340000000002</v>
      </c>
      <c r="AK9">
        <v>14.589370000000001</v>
      </c>
      <c r="AL9">
        <f t="shared" si="3"/>
        <v>-4.9990000000001089E-2</v>
      </c>
      <c r="AM9">
        <f t="shared" si="1"/>
        <v>0</v>
      </c>
      <c r="AN9">
        <f t="shared" si="2"/>
        <v>-9.9990000000000023E-2</v>
      </c>
    </row>
    <row r="10" spans="1:40" x14ac:dyDescent="0.2">
      <c r="AH10" t="s">
        <v>179</v>
      </c>
      <c r="AI10">
        <v>26.180250000000001</v>
      </c>
      <c r="AJ10">
        <v>37.841340000000002</v>
      </c>
      <c r="AK10">
        <v>14.519159999999999</v>
      </c>
      <c r="AL10">
        <f t="shared" si="3"/>
        <v>-8.510000000000062E-2</v>
      </c>
      <c r="AM10">
        <f t="shared" si="1"/>
        <v>0</v>
      </c>
      <c r="AN10">
        <f t="shared" si="2"/>
        <v>-0.17020000000000124</v>
      </c>
    </row>
    <row r="11" spans="1:40" x14ac:dyDescent="0.2">
      <c r="A11" t="s">
        <v>45</v>
      </c>
      <c r="AI11" t="s">
        <v>201</v>
      </c>
      <c r="AJ11" t="s">
        <v>202</v>
      </c>
      <c r="AK11" t="s">
        <v>203</v>
      </c>
    </row>
    <row r="12" spans="1:40" x14ac:dyDescent="0.2">
      <c r="E12" t="s">
        <v>37</v>
      </c>
      <c r="F12" s="1" t="s">
        <v>42</v>
      </c>
      <c r="H12" t="s">
        <v>43</v>
      </c>
      <c r="AH12" t="s">
        <v>66</v>
      </c>
    </row>
    <row r="13" spans="1:40" x14ac:dyDescent="0.2">
      <c r="B13" t="s">
        <v>44</v>
      </c>
      <c r="C13" s="1">
        <v>0.2</v>
      </c>
      <c r="D13" s="1">
        <v>0.4</v>
      </c>
      <c r="F13" t="s">
        <v>44</v>
      </c>
      <c r="G13" s="1">
        <v>0.2</v>
      </c>
      <c r="H13" t="s">
        <v>44</v>
      </c>
      <c r="I13" s="1">
        <v>0.4</v>
      </c>
      <c r="AH13" t="s">
        <v>184</v>
      </c>
    </row>
    <row r="14" spans="1:40" x14ac:dyDescent="0.2">
      <c r="A14" t="s">
        <v>9</v>
      </c>
      <c r="B14">
        <v>153</v>
      </c>
      <c r="C14">
        <v>21</v>
      </c>
      <c r="D14">
        <v>51</v>
      </c>
      <c r="E14" t="s">
        <v>9</v>
      </c>
      <c r="F14">
        <v>1732</v>
      </c>
      <c r="G14">
        <v>1600</v>
      </c>
      <c r="H14">
        <v>3303</v>
      </c>
      <c r="I14">
        <v>3201</v>
      </c>
      <c r="AH14" t="s">
        <v>65</v>
      </c>
    </row>
    <row r="15" spans="1:40" x14ac:dyDescent="0.2">
      <c r="A15" t="s">
        <v>10</v>
      </c>
      <c r="B15">
        <v>7581</v>
      </c>
      <c r="C15">
        <v>1579</v>
      </c>
      <c r="D15">
        <v>3150</v>
      </c>
      <c r="E15" t="s">
        <v>10</v>
      </c>
      <c r="F15">
        <v>6272</v>
      </c>
      <c r="G15">
        <v>0</v>
      </c>
      <c r="H15">
        <v>4701</v>
      </c>
      <c r="I15">
        <v>0</v>
      </c>
      <c r="AH15" t="s">
        <v>185</v>
      </c>
    </row>
    <row r="16" spans="1:40" x14ac:dyDescent="0.2">
      <c r="A16" t="s">
        <v>11</v>
      </c>
      <c r="B16">
        <v>3571</v>
      </c>
      <c r="C16">
        <v>943</v>
      </c>
      <c r="D16">
        <v>1830</v>
      </c>
      <c r="E16" t="s">
        <v>11</v>
      </c>
      <c r="F16">
        <v>4113</v>
      </c>
      <c r="G16">
        <v>1485</v>
      </c>
      <c r="H16">
        <v>4695</v>
      </c>
      <c r="I16">
        <v>2954</v>
      </c>
      <c r="AH16" t="s">
        <v>195</v>
      </c>
      <c r="AI16">
        <v>2.2005270000000001</v>
      </c>
      <c r="AJ16">
        <v>0.42987180000000003</v>
      </c>
      <c r="AK16">
        <v>3.9711810000000001</v>
      </c>
    </row>
    <row r="17" spans="1:37" x14ac:dyDescent="0.2">
      <c r="A17" t="s">
        <v>38</v>
      </c>
      <c r="B17">
        <v>77</v>
      </c>
      <c r="C17">
        <v>23</v>
      </c>
      <c r="D17">
        <v>41</v>
      </c>
      <c r="E17" t="s">
        <v>38</v>
      </c>
      <c r="F17">
        <v>77</v>
      </c>
      <c r="G17">
        <v>23</v>
      </c>
      <c r="H17">
        <v>77</v>
      </c>
      <c r="I17">
        <v>41</v>
      </c>
      <c r="AH17" t="s">
        <v>178</v>
      </c>
      <c r="AI17">
        <v>2.15035</v>
      </c>
      <c r="AJ17">
        <v>0.42987180000000003</v>
      </c>
      <c r="AK17">
        <v>3.8711880000000001</v>
      </c>
    </row>
    <row r="18" spans="1:37" x14ac:dyDescent="0.2">
      <c r="A18" t="s">
        <v>39</v>
      </c>
      <c r="B18">
        <v>550</v>
      </c>
      <c r="C18">
        <v>84</v>
      </c>
      <c r="D18">
        <v>189</v>
      </c>
      <c r="E18" t="s">
        <v>39</v>
      </c>
      <c r="F18">
        <v>550</v>
      </c>
      <c r="G18">
        <v>84</v>
      </c>
      <c r="H18">
        <v>550</v>
      </c>
      <c r="I18">
        <v>189</v>
      </c>
      <c r="AH18" t="s">
        <v>179</v>
      </c>
      <c r="AI18">
        <v>2.1154250000000001</v>
      </c>
      <c r="AJ18">
        <v>0.42987180000000003</v>
      </c>
      <c r="AK18">
        <v>3.8009789999999999</v>
      </c>
    </row>
    <row r="19" spans="1:37" x14ac:dyDescent="0.2">
      <c r="A19" t="s">
        <v>40</v>
      </c>
      <c r="B19">
        <v>67</v>
      </c>
      <c r="C19">
        <v>8</v>
      </c>
      <c r="D19">
        <v>17</v>
      </c>
      <c r="E19" t="s">
        <v>40</v>
      </c>
      <c r="F19">
        <v>67</v>
      </c>
      <c r="G19">
        <v>8</v>
      </c>
      <c r="H19">
        <v>67</v>
      </c>
      <c r="I19">
        <v>17</v>
      </c>
    </row>
    <row r="20" spans="1:37" x14ac:dyDescent="0.2">
      <c r="A20" t="s">
        <v>25</v>
      </c>
      <c r="B20">
        <v>9</v>
      </c>
      <c r="C20">
        <v>0</v>
      </c>
      <c r="D20">
        <v>0</v>
      </c>
      <c r="E20" t="s">
        <v>25</v>
      </c>
      <c r="F20">
        <v>9</v>
      </c>
      <c r="G20">
        <v>0</v>
      </c>
      <c r="H20">
        <v>9</v>
      </c>
      <c r="I20">
        <v>0</v>
      </c>
    </row>
    <row r="21" spans="1:37" x14ac:dyDescent="0.2">
      <c r="A21" t="s">
        <v>41</v>
      </c>
      <c r="B21">
        <v>3730</v>
      </c>
      <c r="C21">
        <v>542</v>
      </c>
      <c r="D21">
        <v>1124</v>
      </c>
      <c r="E21" t="s">
        <v>41</v>
      </c>
      <c r="F21">
        <v>3188</v>
      </c>
      <c r="G21">
        <v>0</v>
      </c>
      <c r="H21">
        <v>2606</v>
      </c>
      <c r="I21">
        <v>0</v>
      </c>
    </row>
    <row r="25" spans="1:37" x14ac:dyDescent="0.2">
      <c r="A25" t="s">
        <v>12</v>
      </c>
    </row>
    <row r="26" spans="1:37" x14ac:dyDescent="0.2">
      <c r="A26" t="s">
        <v>13</v>
      </c>
      <c r="B26" s="2" t="s">
        <v>17</v>
      </c>
      <c r="C26" t="s">
        <v>18</v>
      </c>
      <c r="D26" t="s">
        <v>19</v>
      </c>
      <c r="E26" t="s">
        <v>20</v>
      </c>
      <c r="F26" t="s">
        <v>21</v>
      </c>
    </row>
    <row r="27" spans="1:37" x14ac:dyDescent="0.2">
      <c r="B27">
        <v>381</v>
      </c>
      <c r="C27">
        <v>157</v>
      </c>
      <c r="D27">
        <v>7094</v>
      </c>
      <c r="E27">
        <v>28</v>
      </c>
      <c r="F27">
        <v>344</v>
      </c>
    </row>
    <row r="28" spans="1:37" x14ac:dyDescent="0.2">
      <c r="A28" t="s">
        <v>14</v>
      </c>
      <c r="B28" t="s">
        <v>22</v>
      </c>
      <c r="C28" t="s">
        <v>23</v>
      </c>
      <c r="D28" t="s">
        <v>20</v>
      </c>
      <c r="E28" t="s">
        <v>24</v>
      </c>
      <c r="F28" s="2" t="s">
        <v>25</v>
      </c>
      <c r="G28" t="s">
        <v>21</v>
      </c>
    </row>
    <row r="29" spans="1:37" x14ac:dyDescent="0.2">
      <c r="B29">
        <v>77</v>
      </c>
      <c r="C29">
        <v>550</v>
      </c>
      <c r="D29">
        <v>3730</v>
      </c>
      <c r="E29">
        <v>67</v>
      </c>
      <c r="F29">
        <v>9</v>
      </c>
      <c r="G29">
        <v>3571</v>
      </c>
    </row>
    <row r="30" spans="1:37" x14ac:dyDescent="0.2">
      <c r="A30" t="s">
        <v>15</v>
      </c>
      <c r="B30" s="2" t="s">
        <v>26</v>
      </c>
      <c r="C30" t="s">
        <v>20</v>
      </c>
    </row>
    <row r="31" spans="1:37" x14ac:dyDescent="0.2">
      <c r="B31">
        <v>153</v>
      </c>
      <c r="C31">
        <v>7851</v>
      </c>
    </row>
    <row r="32" spans="1:37" x14ac:dyDescent="0.2">
      <c r="A32" t="s">
        <v>16</v>
      </c>
      <c r="B32" t="s">
        <v>27</v>
      </c>
      <c r="C32" s="2" t="s">
        <v>28</v>
      </c>
      <c r="D32" t="s">
        <v>29</v>
      </c>
      <c r="E32" t="s">
        <v>30</v>
      </c>
      <c r="F32" t="s">
        <v>31</v>
      </c>
    </row>
    <row r="33" spans="1:29" x14ac:dyDescent="0.2">
      <c r="B33">
        <v>5850</v>
      </c>
      <c r="C33">
        <v>414</v>
      </c>
      <c r="D33">
        <v>930</v>
      </c>
      <c r="E33">
        <v>691</v>
      </c>
      <c r="F33">
        <v>119</v>
      </c>
    </row>
    <row r="37" spans="1:29" x14ac:dyDescent="0.2">
      <c r="A37" t="s">
        <v>46</v>
      </c>
      <c r="B37" s="1">
        <v>0.2</v>
      </c>
      <c r="D37" t="s">
        <v>68</v>
      </c>
      <c r="F37" t="s">
        <v>69</v>
      </c>
      <c r="Q37" t="s">
        <v>175</v>
      </c>
      <c r="U37" t="s">
        <v>187</v>
      </c>
      <c r="X37" t="s">
        <v>191</v>
      </c>
      <c r="AA37" t="s">
        <v>192</v>
      </c>
    </row>
    <row r="38" spans="1:29" x14ac:dyDescent="0.2">
      <c r="B38" t="s">
        <v>34</v>
      </c>
      <c r="C38" t="s">
        <v>35</v>
      </c>
      <c r="D38" t="s">
        <v>34</v>
      </c>
      <c r="E38" t="s">
        <v>36</v>
      </c>
      <c r="F38" t="s">
        <v>34</v>
      </c>
      <c r="G38" t="s">
        <v>36</v>
      </c>
      <c r="K38" t="s">
        <v>70</v>
      </c>
      <c r="L38" t="s">
        <v>71</v>
      </c>
      <c r="M38" t="s">
        <v>72</v>
      </c>
      <c r="O38" t="s">
        <v>83</v>
      </c>
      <c r="P38" t="s">
        <v>186</v>
      </c>
      <c r="Q38" t="s">
        <v>71</v>
      </c>
      <c r="R38" t="s">
        <v>72</v>
      </c>
      <c r="S38" t="s">
        <v>177</v>
      </c>
      <c r="U38" t="s">
        <v>193</v>
      </c>
      <c r="V38" t="s">
        <v>188</v>
      </c>
      <c r="W38" t="s">
        <v>189</v>
      </c>
      <c r="X38" t="s">
        <v>194</v>
      </c>
      <c r="Y38" t="s">
        <v>190</v>
      </c>
      <c r="Z38" t="s">
        <v>189</v>
      </c>
      <c r="AA38" t="s">
        <v>194</v>
      </c>
      <c r="AB38" t="s">
        <v>190</v>
      </c>
      <c r="AC38" t="s">
        <v>189</v>
      </c>
    </row>
    <row r="39" spans="1:29" x14ac:dyDescent="0.2">
      <c r="A39" t="s">
        <v>66</v>
      </c>
      <c r="B39" s="3">
        <v>1644993</v>
      </c>
      <c r="C39" s="3">
        <v>47136.77</v>
      </c>
      <c r="D39" s="3">
        <v>128966.5</v>
      </c>
      <c r="E39" s="3">
        <v>3762.4850000000001</v>
      </c>
      <c r="F39">
        <v>1516026</v>
      </c>
      <c r="G39">
        <v>43374.28</v>
      </c>
      <c r="H39">
        <f>F39+D39</f>
        <v>1644992.5</v>
      </c>
      <c r="I39">
        <f>D39-D40</f>
        <v>16474.399999999994</v>
      </c>
      <c r="J39">
        <f>E39-E40</f>
        <v>-285.14599999999973</v>
      </c>
      <c r="K39" t="s">
        <v>66</v>
      </c>
      <c r="L39" s="3">
        <f>B39+C39</f>
        <v>1692129.77</v>
      </c>
      <c r="M39" s="3">
        <f>D39+E39</f>
        <v>132728.98499999999</v>
      </c>
      <c r="N39" s="3">
        <f>L39-M39</f>
        <v>1559400.7850000001</v>
      </c>
      <c r="O39" s="3">
        <f>L43-L39</f>
        <v>9865.1499999999069</v>
      </c>
      <c r="P39" s="4">
        <f>O39/$L$43</f>
        <v>5.7962276409144085E-3</v>
      </c>
      <c r="R39">
        <v>11370.46</v>
      </c>
      <c r="U39" s="5">
        <v>9.8790549999999997E-10</v>
      </c>
      <c r="V39" s="5">
        <v>1.114315E-9</v>
      </c>
      <c r="W39" s="5">
        <v>8.6149649999999999E-10</v>
      </c>
      <c r="X39" s="5">
        <v>5.7565969999999998E-12</v>
      </c>
      <c r="Y39" s="5">
        <v>5.702083E-12</v>
      </c>
      <c r="Z39" s="5">
        <v>5.8111109999999996E-12</v>
      </c>
      <c r="AA39">
        <v>5.9083479999999999E-3</v>
      </c>
      <c r="AB39">
        <v>5.093322E-3</v>
      </c>
      <c r="AC39">
        <v>6.7233730000000004E-3</v>
      </c>
    </row>
    <row r="40" spans="1:29" x14ac:dyDescent="0.2">
      <c r="A40" t="s">
        <v>65</v>
      </c>
      <c r="B40" s="3">
        <f>1628518</f>
        <v>1628518</v>
      </c>
      <c r="C40" s="3">
        <f>47422</f>
        <v>47422</v>
      </c>
      <c r="D40" s="3">
        <v>112492.1</v>
      </c>
      <c r="E40" s="3">
        <v>4047.6309999999999</v>
      </c>
      <c r="F40">
        <v>1516026</v>
      </c>
      <c r="G40">
        <v>43374.28</v>
      </c>
      <c r="H40">
        <f>F40+D40</f>
        <v>1628518.1</v>
      </c>
      <c r="I40">
        <f>B39-B40</f>
        <v>16475</v>
      </c>
      <c r="J40">
        <f>C39-C40</f>
        <v>-285.2300000000032</v>
      </c>
      <c r="K40" t="s">
        <v>65</v>
      </c>
      <c r="L40" s="3">
        <f t="shared" ref="L40:L44" si="4">B40+C40</f>
        <v>1675940</v>
      </c>
      <c r="M40" s="3">
        <f t="shared" ref="M40:M45" si="5">D40+E40</f>
        <v>116539.731</v>
      </c>
      <c r="N40" s="3">
        <f t="shared" ref="N40:N43" si="6">L40-M40</f>
        <v>1559400.2690000001</v>
      </c>
      <c r="O40" s="3">
        <f>L43-L40</f>
        <v>26054.919999999925</v>
      </c>
      <c r="P40" s="4">
        <f>O40/$L$43</f>
        <v>1.5308459322545997E-2</v>
      </c>
      <c r="R40">
        <v>10655.37</v>
      </c>
      <c r="U40" s="5">
        <v>9.8613420000000008E-10</v>
      </c>
      <c r="V40" s="5">
        <v>1.112773E-9</v>
      </c>
      <c r="W40" s="5">
        <v>8.5949539999999996E-10</v>
      </c>
      <c r="X40" s="5">
        <v>7.5279510000000002E-12</v>
      </c>
      <c r="Y40" s="5">
        <v>7.2437499999999997E-12</v>
      </c>
      <c r="Z40" s="5">
        <v>7.8121530000000005E-12</v>
      </c>
      <c r="AA40">
        <v>7.757374E-3</v>
      </c>
      <c r="AB40">
        <v>6.470918E-3</v>
      </c>
      <c r="AC40">
        <v>9.0438299999999992E-3</v>
      </c>
    </row>
    <row r="41" spans="1:29" hidden="1" x14ac:dyDescent="0.2">
      <c r="A41" t="s">
        <v>32</v>
      </c>
      <c r="B41" s="3">
        <f>1.6453*10^6</f>
        <v>1645300</v>
      </c>
      <c r="C41" s="3">
        <f>4.712*10^4</f>
        <v>47120</v>
      </c>
      <c r="E41" s="3"/>
      <c r="K41" t="s">
        <v>32</v>
      </c>
      <c r="L41" s="3">
        <f t="shared" si="4"/>
        <v>1692420</v>
      </c>
      <c r="M41" s="3">
        <f t="shared" si="5"/>
        <v>0</v>
      </c>
      <c r="N41" s="3">
        <f t="shared" si="6"/>
        <v>1692420</v>
      </c>
      <c r="P41" s="4">
        <f t="shared" ref="P41:P52" si="7">O41/$L$43</f>
        <v>0</v>
      </c>
    </row>
    <row r="42" spans="1:29" hidden="1" x14ac:dyDescent="0.2">
      <c r="A42" t="s">
        <v>33</v>
      </c>
      <c r="B42" s="3">
        <f>1.6171*10^6</f>
        <v>1617100</v>
      </c>
      <c r="C42" s="3">
        <f>47422</f>
        <v>47422</v>
      </c>
      <c r="E42" s="3"/>
      <c r="K42" t="s">
        <v>33</v>
      </c>
      <c r="L42" s="3">
        <f t="shared" si="4"/>
        <v>1664522</v>
      </c>
      <c r="M42" s="3">
        <f t="shared" si="5"/>
        <v>0</v>
      </c>
      <c r="N42" s="3">
        <f t="shared" si="6"/>
        <v>1664522</v>
      </c>
      <c r="P42" s="4">
        <f t="shared" si="7"/>
        <v>0</v>
      </c>
    </row>
    <row r="43" spans="1:29" x14ac:dyDescent="0.2">
      <c r="A43" t="s">
        <v>47</v>
      </c>
      <c r="B43" s="3">
        <v>1654573</v>
      </c>
      <c r="C43" s="3">
        <v>47421.919999999998</v>
      </c>
      <c r="D43" s="3">
        <v>138546.5</v>
      </c>
      <c r="E43" s="3">
        <v>4047.6309999999999</v>
      </c>
      <c r="F43">
        <v>1516026</v>
      </c>
      <c r="G43">
        <v>43374.28</v>
      </c>
      <c r="K43" t="s">
        <v>47</v>
      </c>
      <c r="L43" s="3">
        <f t="shared" si="4"/>
        <v>1701994.92</v>
      </c>
      <c r="M43" s="3">
        <f t="shared" si="5"/>
        <v>142594.13099999999</v>
      </c>
      <c r="N43" s="3">
        <f t="shared" si="6"/>
        <v>1559400.7889999999</v>
      </c>
      <c r="P43" s="4">
        <f t="shared" si="7"/>
        <v>0</v>
      </c>
      <c r="R43">
        <v>13566.08</v>
      </c>
      <c r="U43" s="5">
        <v>9.936620999999999E-10</v>
      </c>
      <c r="V43" s="5">
        <v>1.1200169999999999E-9</v>
      </c>
      <c r="W43" s="5">
        <v>8.6730760000000004E-10</v>
      </c>
    </row>
    <row r="44" spans="1:29" hidden="1" x14ac:dyDescent="0.2">
      <c r="A44" t="s">
        <v>48</v>
      </c>
      <c r="B44" s="3">
        <f>1.9978*10^6</f>
        <v>1997800</v>
      </c>
      <c r="C44" s="3">
        <f>1.9194*10^5</f>
        <v>191940</v>
      </c>
      <c r="K44" t="s">
        <v>48</v>
      </c>
      <c r="L44" s="3">
        <f t="shared" si="4"/>
        <v>2189740</v>
      </c>
      <c r="M44" s="3">
        <f t="shared" si="5"/>
        <v>0</v>
      </c>
      <c r="P44" s="4">
        <f t="shared" si="7"/>
        <v>0</v>
      </c>
    </row>
    <row r="45" spans="1:29" x14ac:dyDescent="0.2">
      <c r="A45" t="s">
        <v>49</v>
      </c>
      <c r="B45" s="3">
        <f>1.8008*10^6</f>
        <v>1800800</v>
      </c>
      <c r="C45" s="3">
        <f>74648</f>
        <v>74648</v>
      </c>
      <c r="D45" s="3">
        <f>316109.164*B45/(B45+C45)</f>
        <v>303527.14793009456</v>
      </c>
      <c r="E45" s="3">
        <f>316109.164*C45/(B45+C45)</f>
        <v>12582.01606990543</v>
      </c>
      <c r="K45" t="s">
        <v>49</v>
      </c>
      <c r="L45" s="3">
        <f>B45+C45</f>
        <v>1875448</v>
      </c>
      <c r="M45" s="3">
        <f t="shared" si="5"/>
        <v>316109.16399999999</v>
      </c>
      <c r="P45" s="4">
        <f t="shared" si="7"/>
        <v>0</v>
      </c>
      <c r="X45" s="5"/>
    </row>
    <row r="46" spans="1:29" x14ac:dyDescent="0.2">
      <c r="A46" t="s">
        <v>52</v>
      </c>
      <c r="B46">
        <f>1.516*10^6</f>
        <v>1516000</v>
      </c>
      <c r="C46">
        <f>43374</f>
        <v>43374</v>
      </c>
      <c r="E46" s="3"/>
      <c r="K46" t="s">
        <v>178</v>
      </c>
      <c r="L46" s="3">
        <f>M46+N46</f>
        <v>1698755.4</v>
      </c>
      <c r="M46">
        <v>139354.4</v>
      </c>
      <c r="N46">
        <v>1559401</v>
      </c>
      <c r="P46" s="4">
        <f t="shared" si="7"/>
        <v>0</v>
      </c>
      <c r="R46">
        <v>10326.31</v>
      </c>
    </row>
    <row r="47" spans="1:29" x14ac:dyDescent="0.2">
      <c r="A47" t="s">
        <v>50</v>
      </c>
      <c r="B47">
        <f>B45-B46</f>
        <v>284800</v>
      </c>
      <c r="C47">
        <f>C45-C46</f>
        <v>31274</v>
      </c>
      <c r="K47" t="s">
        <v>179</v>
      </c>
      <c r="L47" s="3">
        <f>M47+N47</f>
        <v>1696480.6</v>
      </c>
      <c r="M47">
        <v>137079.6</v>
      </c>
      <c r="N47">
        <v>1559401</v>
      </c>
      <c r="P47" s="4">
        <f t="shared" si="7"/>
        <v>0</v>
      </c>
      <c r="R47">
        <v>8051.5230000000001</v>
      </c>
    </row>
    <row r="48" spans="1:29" x14ac:dyDescent="0.2">
      <c r="A48" t="s">
        <v>51</v>
      </c>
      <c r="B48" t="s">
        <v>53</v>
      </c>
      <c r="C48" t="s">
        <v>54</v>
      </c>
      <c r="K48" t="s">
        <v>77</v>
      </c>
      <c r="L48" s="3">
        <v>132728.98499999999</v>
      </c>
      <c r="P48" s="4">
        <f t="shared" si="7"/>
        <v>0</v>
      </c>
    </row>
    <row r="49" spans="1:16" x14ac:dyDescent="0.2">
      <c r="A49" t="s">
        <v>184</v>
      </c>
      <c r="B49">
        <v>1642038</v>
      </c>
      <c r="C49">
        <v>47066.35</v>
      </c>
      <c r="K49" t="s">
        <v>78</v>
      </c>
      <c r="L49" s="3">
        <v>116539.731</v>
      </c>
      <c r="P49" s="4">
        <f t="shared" si="7"/>
        <v>0</v>
      </c>
    </row>
    <row r="50" spans="1:16" x14ac:dyDescent="0.2">
      <c r="A50" t="s">
        <v>185</v>
      </c>
      <c r="B50">
        <v>1611970</v>
      </c>
      <c r="C50">
        <v>47421.919999999998</v>
      </c>
      <c r="K50" t="s">
        <v>47</v>
      </c>
      <c r="L50" s="3">
        <v>142594.13099999999</v>
      </c>
      <c r="P50" s="4">
        <f t="shared" si="7"/>
        <v>0</v>
      </c>
    </row>
    <row r="51" spans="1:16" x14ac:dyDescent="0.2">
      <c r="K51" t="s">
        <v>184</v>
      </c>
      <c r="L51" s="3">
        <f>B49+C49</f>
        <v>1689104.35</v>
      </c>
      <c r="M51">
        <v>129703.2</v>
      </c>
      <c r="N51" s="3">
        <f>L51-M51</f>
        <v>1559401.1500000001</v>
      </c>
      <c r="O51" s="3">
        <f>L51-L43</f>
        <v>-12890.569999999832</v>
      </c>
      <c r="P51" s="4">
        <f t="shared" si="7"/>
        <v>-7.5738005140460899E-3</v>
      </c>
    </row>
    <row r="52" spans="1:16" x14ac:dyDescent="0.2">
      <c r="K52" t="s">
        <v>185</v>
      </c>
      <c r="L52" s="3">
        <f>B50+C50</f>
        <v>1659391.92</v>
      </c>
      <c r="M52">
        <v>99990.84</v>
      </c>
      <c r="N52" s="3">
        <f>L52-M52</f>
        <v>1559401.0799999998</v>
      </c>
      <c r="O52" s="3">
        <f>L52-L43</f>
        <v>-42603</v>
      </c>
      <c r="P52" s="4">
        <f t="shared" si="7"/>
        <v>-2.5031214546750821E-2</v>
      </c>
    </row>
    <row r="53" spans="1:16" x14ac:dyDescent="0.2">
      <c r="C53" t="s">
        <v>0</v>
      </c>
      <c r="D53" t="s">
        <v>55</v>
      </c>
      <c r="E53" t="s">
        <v>56</v>
      </c>
      <c r="F53" t="s">
        <v>57</v>
      </c>
      <c r="G53" t="s">
        <v>58</v>
      </c>
    </row>
    <row r="54" spans="1:16" x14ac:dyDescent="0.2">
      <c r="A54" t="s">
        <v>5</v>
      </c>
      <c r="B54" t="s">
        <v>60</v>
      </c>
      <c r="C54">
        <f>0.0000002845735</f>
        <v>2.845735E-7</v>
      </c>
      <c r="D54">
        <v>3.0337779999999999E-6</v>
      </c>
      <c r="E54">
        <v>1.3246679999999998E-4</v>
      </c>
      <c r="F54">
        <v>1.5168859999999999E-11</v>
      </c>
      <c r="G54">
        <v>6.6233279999999999E-10</v>
      </c>
      <c r="L54" t="s">
        <v>72</v>
      </c>
      <c r="M54" t="s">
        <v>175</v>
      </c>
    </row>
    <row r="55" spans="1:16" x14ac:dyDescent="0.2">
      <c r="B55" t="s">
        <v>59</v>
      </c>
      <c r="C55">
        <f>0.0000002845735</f>
        <v>2.845735E-7</v>
      </c>
      <c r="D55">
        <v>3.0337779999999999E-6</v>
      </c>
      <c r="E55">
        <v>1.3246679999999998E-4</v>
      </c>
      <c r="F55">
        <v>1.5168859999999999E-11</v>
      </c>
      <c r="G55">
        <v>6.6233279999999999E-10</v>
      </c>
      <c r="K55" t="s">
        <v>66</v>
      </c>
      <c r="L55" s="3">
        <v>1692129.77</v>
      </c>
      <c r="M55" s="3">
        <v>11370.46</v>
      </c>
      <c r="N55" s="3">
        <f>L55-M55</f>
        <v>1680759.31</v>
      </c>
    </row>
    <row r="56" spans="1:16" x14ac:dyDescent="0.2">
      <c r="A56" t="s">
        <v>33</v>
      </c>
      <c r="B56" t="s">
        <v>61</v>
      </c>
      <c r="C56">
        <v>2.7986849999999999E-7</v>
      </c>
      <c r="D56">
        <v>2.9847579999999999E-6</v>
      </c>
      <c r="E56">
        <v>1.3032709999999999E-4</v>
      </c>
      <c r="F56">
        <v>1.4923839999999999E-11</v>
      </c>
      <c r="G56">
        <v>6.5163699999999991E-10</v>
      </c>
      <c r="K56" t="s">
        <v>65</v>
      </c>
      <c r="L56" s="3">
        <v>1675940</v>
      </c>
      <c r="M56" s="3">
        <v>10655.37</v>
      </c>
      <c r="N56" s="3">
        <f>L56-M56</f>
        <v>1665284.63</v>
      </c>
    </row>
    <row r="57" spans="1:16" x14ac:dyDescent="0.2">
      <c r="B57" t="s">
        <v>62</v>
      </c>
      <c r="C57">
        <f>0.0000002798685</f>
        <v>2.7986849999999999E-7</v>
      </c>
      <c r="D57">
        <v>2.9847579999999999E-6</v>
      </c>
      <c r="E57">
        <v>1.3032709999999999E-4</v>
      </c>
      <c r="F57">
        <v>1.4923839999999999E-11</v>
      </c>
      <c r="G57">
        <v>6.5163699999999991E-10</v>
      </c>
      <c r="K57" t="s">
        <v>182</v>
      </c>
      <c r="L57" s="3">
        <v>1701994.92</v>
      </c>
      <c r="M57" s="3">
        <v>13566.08</v>
      </c>
      <c r="N57" s="3">
        <f>L57-M57</f>
        <v>1688428.8399999999</v>
      </c>
      <c r="O57" s="3">
        <f>M57-$M$57</f>
        <v>0</v>
      </c>
      <c r="P57" s="3"/>
    </row>
    <row r="58" spans="1:16" x14ac:dyDescent="0.2">
      <c r="A58" t="s">
        <v>47</v>
      </c>
      <c r="B58" t="s">
        <v>47</v>
      </c>
      <c r="C58">
        <f>0.0000002861747</f>
        <v>2.8617469999999998E-7</v>
      </c>
      <c r="D58">
        <v>3.050842E-6</v>
      </c>
      <c r="E58">
        <v>1.3321169999999999E-4</v>
      </c>
      <c r="F58">
        <v>1.5254169999999999E-11</v>
      </c>
      <c r="G58">
        <v>6.6605719999999991E-10</v>
      </c>
      <c r="K58" t="s">
        <v>180</v>
      </c>
      <c r="L58" s="3">
        <v>1698755.4</v>
      </c>
      <c r="M58" s="3">
        <v>10326.31</v>
      </c>
      <c r="N58" s="3">
        <f>L58-M58</f>
        <v>1688429.0899999999</v>
      </c>
      <c r="O58" s="3">
        <f>M58-$M$57</f>
        <v>-3239.7700000000004</v>
      </c>
      <c r="P58" s="3"/>
    </row>
    <row r="59" spans="1:16" x14ac:dyDescent="0.2">
      <c r="A59" t="s">
        <v>63</v>
      </c>
      <c r="K59" t="s">
        <v>181</v>
      </c>
      <c r="L59" s="3">
        <v>1696480.6</v>
      </c>
      <c r="M59" s="3">
        <v>8051.5230000000001</v>
      </c>
      <c r="N59" s="3">
        <f>L59-M59</f>
        <v>1688429.077</v>
      </c>
      <c r="O59" s="3">
        <f>M59-$M$57</f>
        <v>-5514.5569999999998</v>
      </c>
      <c r="P59" s="3"/>
    </row>
    <row r="61" spans="1:16" x14ac:dyDescent="0.2">
      <c r="L61" t="s">
        <v>182</v>
      </c>
      <c r="M61" s="3">
        <v>13566.08</v>
      </c>
      <c r="N61" s="3">
        <v>1688428.8399999999</v>
      </c>
    </row>
    <row r="62" spans="1:16" x14ac:dyDescent="0.2">
      <c r="A62" t="s">
        <v>73</v>
      </c>
      <c r="H62" s="1">
        <v>0.4</v>
      </c>
      <c r="L62" t="s">
        <v>180</v>
      </c>
      <c r="M62" s="3">
        <v>10326.31</v>
      </c>
      <c r="N62" s="3">
        <v>1688429.0899999999</v>
      </c>
    </row>
    <row r="63" spans="1:16" x14ac:dyDescent="0.2">
      <c r="A63" t="s">
        <v>74</v>
      </c>
      <c r="B63" t="s">
        <v>23</v>
      </c>
      <c r="C63" t="s">
        <v>20</v>
      </c>
      <c r="D63" t="s">
        <v>21</v>
      </c>
      <c r="H63" t="s">
        <v>34</v>
      </c>
      <c r="I63" t="s">
        <v>36</v>
      </c>
      <c r="K63" t="s">
        <v>67</v>
      </c>
      <c r="L63" t="s">
        <v>181</v>
      </c>
      <c r="M63" s="3">
        <v>8051.5230000000001</v>
      </c>
      <c r="N63" s="3">
        <v>1688429.077</v>
      </c>
    </row>
    <row r="64" spans="1:16" x14ac:dyDescent="0.2">
      <c r="B64">
        <v>95</v>
      </c>
      <c r="C64">
        <v>786</v>
      </c>
      <c r="D64">
        <v>11</v>
      </c>
      <c r="H64">
        <f>1642000</f>
        <v>1642000</v>
      </c>
      <c r="I64">
        <f>47066</f>
        <v>47066</v>
      </c>
    </row>
    <row r="65" spans="1:10" x14ac:dyDescent="0.2">
      <c r="A65" t="s">
        <v>75</v>
      </c>
      <c r="B65" t="s">
        <v>76</v>
      </c>
      <c r="H65">
        <f>1612000</f>
        <v>1612000</v>
      </c>
      <c r="I65">
        <f>47422</f>
        <v>47422</v>
      </c>
    </row>
    <row r="66" spans="1:10" x14ac:dyDescent="0.2">
      <c r="B66">
        <v>892</v>
      </c>
      <c r="H66">
        <f>1.6425*10^6</f>
        <v>1642500</v>
      </c>
      <c r="I66">
        <f>4.7024*10^4</f>
        <v>47024</v>
      </c>
    </row>
    <row r="67" spans="1:10" x14ac:dyDescent="0.2">
      <c r="H67">
        <v>1606300</v>
      </c>
      <c r="I67">
        <v>47422</v>
      </c>
    </row>
    <row r="68" spans="1:10" x14ac:dyDescent="0.2">
      <c r="J68">
        <f>SUM(B43:C43)</f>
        <v>1701994.92</v>
      </c>
    </row>
    <row r="69" spans="1:10" x14ac:dyDescent="0.2">
      <c r="A69" t="s">
        <v>64</v>
      </c>
      <c r="J69">
        <f>SUM(B44:C44)</f>
        <v>2189740</v>
      </c>
    </row>
    <row r="70" spans="1:10" x14ac:dyDescent="0.2">
      <c r="J70">
        <f>SUM(B45:C45)</f>
        <v>1875448</v>
      </c>
    </row>
    <row r="71" spans="1:10" x14ac:dyDescent="0.2">
      <c r="C71" t="s">
        <v>83</v>
      </c>
      <c r="D71" t="s">
        <v>82</v>
      </c>
    </row>
    <row r="72" spans="1:10" x14ac:dyDescent="0.2">
      <c r="A72" t="s">
        <v>79</v>
      </c>
      <c r="B72">
        <v>746</v>
      </c>
      <c r="C72">
        <v>9865</v>
      </c>
      <c r="D72">
        <f>C72/B72</f>
        <v>13.223860589812332</v>
      </c>
    </row>
    <row r="73" spans="1:10" x14ac:dyDescent="0.2">
      <c r="A73" t="s">
        <v>78</v>
      </c>
      <c r="B73">
        <v>1600</v>
      </c>
      <c r="C73">
        <v>26055</v>
      </c>
      <c r="D73">
        <f>C73/B73</f>
        <v>16.284375000000001</v>
      </c>
    </row>
    <row r="75" spans="1:10" x14ac:dyDescent="0.2">
      <c r="A75" t="s">
        <v>80</v>
      </c>
      <c r="B75">
        <v>786</v>
      </c>
    </row>
    <row r="76" spans="1:10" x14ac:dyDescent="0.2">
      <c r="A76" t="s">
        <v>81</v>
      </c>
      <c r="B76">
        <v>892</v>
      </c>
    </row>
    <row r="79" spans="1:10" x14ac:dyDescent="0.2">
      <c r="A79" t="s">
        <v>183</v>
      </c>
    </row>
    <row r="80" spans="1:10" x14ac:dyDescent="0.2">
      <c r="A80" t="s">
        <v>66</v>
      </c>
      <c r="B80">
        <v>220</v>
      </c>
      <c r="C80">
        <v>378</v>
      </c>
    </row>
    <row r="81" spans="1:6" x14ac:dyDescent="0.2">
      <c r="A81" t="s">
        <v>65</v>
      </c>
      <c r="B81">
        <v>112</v>
      </c>
      <c r="C81">
        <v>255</v>
      </c>
    </row>
    <row r="82" spans="1:6" x14ac:dyDescent="0.2">
      <c r="E82" t="s">
        <v>173</v>
      </c>
      <c r="F82" t="s">
        <v>174</v>
      </c>
    </row>
    <row r="83" spans="1:6" x14ac:dyDescent="0.2">
      <c r="D83" t="s">
        <v>92</v>
      </c>
      <c r="E83">
        <v>2</v>
      </c>
      <c r="F83">
        <v>2</v>
      </c>
    </row>
    <row r="84" spans="1:6" x14ac:dyDescent="0.2">
      <c r="A84" t="s">
        <v>84</v>
      </c>
      <c r="D84" t="s">
        <v>93</v>
      </c>
      <c r="E84">
        <v>1</v>
      </c>
      <c r="F84">
        <v>1</v>
      </c>
    </row>
    <row r="85" spans="1:6" x14ac:dyDescent="0.2">
      <c r="A85" t="s">
        <v>85</v>
      </c>
      <c r="D85" t="s">
        <v>94</v>
      </c>
      <c r="E85">
        <v>11</v>
      </c>
      <c r="F85">
        <v>6</v>
      </c>
    </row>
    <row r="86" spans="1:6" x14ac:dyDescent="0.2">
      <c r="A86" t="s">
        <v>86</v>
      </c>
      <c r="D86" t="s">
        <v>95</v>
      </c>
      <c r="E86">
        <v>106</v>
      </c>
      <c r="F86">
        <v>105</v>
      </c>
    </row>
    <row r="87" spans="1:6" x14ac:dyDescent="0.2">
      <c r="A87" t="s">
        <v>87</v>
      </c>
      <c r="D87" t="s">
        <v>96</v>
      </c>
      <c r="E87">
        <v>28</v>
      </c>
      <c r="F87">
        <v>28</v>
      </c>
    </row>
    <row r="88" spans="1:6" x14ac:dyDescent="0.2">
      <c r="A88" t="s">
        <v>88</v>
      </c>
      <c r="D88" t="s">
        <v>97</v>
      </c>
      <c r="E88">
        <v>2</v>
      </c>
      <c r="F88">
        <v>2</v>
      </c>
    </row>
    <row r="89" spans="1:6" x14ac:dyDescent="0.2">
      <c r="A89" t="s">
        <v>89</v>
      </c>
      <c r="D89" t="s">
        <v>98</v>
      </c>
      <c r="E89">
        <v>13</v>
      </c>
      <c r="F89">
        <v>8</v>
      </c>
    </row>
    <row r="90" spans="1:6" x14ac:dyDescent="0.2">
      <c r="A90" t="s">
        <v>90</v>
      </c>
      <c r="D90" t="s">
        <v>99</v>
      </c>
      <c r="E90">
        <v>43</v>
      </c>
      <c r="F90">
        <v>18</v>
      </c>
    </row>
    <row r="91" spans="1:6" x14ac:dyDescent="0.2">
      <c r="A91" t="s">
        <v>91</v>
      </c>
      <c r="D91" t="s">
        <v>100</v>
      </c>
      <c r="E91">
        <v>26</v>
      </c>
      <c r="F91">
        <v>25</v>
      </c>
    </row>
    <row r="92" spans="1:6" x14ac:dyDescent="0.2">
      <c r="D92" t="s">
        <v>101</v>
      </c>
      <c r="E92">
        <v>4</v>
      </c>
      <c r="F92">
        <v>4</v>
      </c>
    </row>
    <row r="93" spans="1:6" x14ac:dyDescent="0.2">
      <c r="D93" t="s">
        <v>102</v>
      </c>
      <c r="E93">
        <v>44</v>
      </c>
      <c r="F93">
        <v>33</v>
      </c>
    </row>
    <row r="94" spans="1:6" x14ac:dyDescent="0.2">
      <c r="D94" t="s">
        <v>103</v>
      </c>
      <c r="E94">
        <v>25</v>
      </c>
      <c r="F94">
        <v>19</v>
      </c>
    </row>
    <row r="95" spans="1:6" x14ac:dyDescent="0.2">
      <c r="D95" t="s">
        <v>104</v>
      </c>
      <c r="E95">
        <v>2809</v>
      </c>
      <c r="F95">
        <v>44</v>
      </c>
    </row>
    <row r="96" spans="1:6" x14ac:dyDescent="0.2">
      <c r="D96" t="s">
        <v>105</v>
      </c>
      <c r="E96">
        <v>18</v>
      </c>
      <c r="F96">
        <v>18</v>
      </c>
    </row>
    <row r="97" spans="1:6" x14ac:dyDescent="0.2">
      <c r="D97" t="s">
        <v>106</v>
      </c>
      <c r="E97">
        <v>114</v>
      </c>
      <c r="F97">
        <v>33</v>
      </c>
    </row>
    <row r="98" spans="1:6" x14ac:dyDescent="0.2">
      <c r="D98" t="s">
        <v>107</v>
      </c>
      <c r="E98">
        <v>260</v>
      </c>
      <c r="F98">
        <v>75</v>
      </c>
    </row>
    <row r="99" spans="1:6" x14ac:dyDescent="0.2">
      <c r="A99" t="s">
        <v>167</v>
      </c>
      <c r="D99" t="s">
        <v>108</v>
      </c>
      <c r="E99">
        <v>15</v>
      </c>
      <c r="F99">
        <v>4</v>
      </c>
    </row>
    <row r="100" spans="1:6" x14ac:dyDescent="0.2">
      <c r="A100" t="s">
        <v>168</v>
      </c>
      <c r="D100" t="s">
        <v>109</v>
      </c>
      <c r="E100">
        <v>3</v>
      </c>
      <c r="F100">
        <v>3</v>
      </c>
    </row>
    <row r="101" spans="1:6" x14ac:dyDescent="0.2">
      <c r="A101" t="s">
        <v>169</v>
      </c>
      <c r="D101" t="s">
        <v>110</v>
      </c>
      <c r="E101">
        <v>36</v>
      </c>
      <c r="F101">
        <v>15</v>
      </c>
    </row>
    <row r="102" spans="1:6" x14ac:dyDescent="0.2">
      <c r="A102" t="s">
        <v>170</v>
      </c>
      <c r="D102" t="s">
        <v>111</v>
      </c>
      <c r="E102">
        <v>22</v>
      </c>
      <c r="F102">
        <v>9</v>
      </c>
    </row>
    <row r="103" spans="1:6" x14ac:dyDescent="0.2">
      <c r="A103" t="s">
        <v>171</v>
      </c>
      <c r="D103" t="s">
        <v>112</v>
      </c>
      <c r="E103">
        <v>67</v>
      </c>
      <c r="F103">
        <v>60</v>
      </c>
    </row>
    <row r="104" spans="1:6" x14ac:dyDescent="0.2">
      <c r="A104" t="s">
        <v>172</v>
      </c>
      <c r="D104" t="s">
        <v>113</v>
      </c>
      <c r="E104">
        <v>72</v>
      </c>
      <c r="F104">
        <v>37</v>
      </c>
    </row>
    <row r="105" spans="1:6" x14ac:dyDescent="0.2">
      <c r="D105" t="s">
        <v>114</v>
      </c>
      <c r="E105">
        <v>3</v>
      </c>
      <c r="F105">
        <v>3</v>
      </c>
    </row>
    <row r="106" spans="1:6" x14ac:dyDescent="0.2">
      <c r="D106" t="s">
        <v>115</v>
      </c>
      <c r="E106">
        <v>19</v>
      </c>
      <c r="F106">
        <v>16</v>
      </c>
    </row>
    <row r="107" spans="1:6" x14ac:dyDescent="0.2">
      <c r="D107" t="s">
        <v>116</v>
      </c>
      <c r="E107">
        <v>4</v>
      </c>
      <c r="F107">
        <v>4</v>
      </c>
    </row>
    <row r="108" spans="1:6" x14ac:dyDescent="0.2">
      <c r="D108" t="s">
        <v>117</v>
      </c>
      <c r="E108">
        <v>2</v>
      </c>
      <c r="F108">
        <v>5</v>
      </c>
    </row>
    <row r="109" spans="1:6" x14ac:dyDescent="0.2">
      <c r="D109" t="s">
        <v>118</v>
      </c>
      <c r="E109">
        <v>13</v>
      </c>
      <c r="F109">
        <v>83</v>
      </c>
    </row>
    <row r="110" spans="1:6" x14ac:dyDescent="0.2">
      <c r="D110" t="s">
        <v>119</v>
      </c>
      <c r="E110">
        <v>106</v>
      </c>
      <c r="F110">
        <v>8</v>
      </c>
    </row>
    <row r="111" spans="1:6" x14ac:dyDescent="0.2">
      <c r="D111" t="s">
        <v>120</v>
      </c>
      <c r="E111">
        <v>5</v>
      </c>
    </row>
    <row r="112" spans="1:6" x14ac:dyDescent="0.2">
      <c r="D112" t="s">
        <v>121</v>
      </c>
      <c r="E112">
        <v>10</v>
      </c>
    </row>
    <row r="113" spans="1:5" x14ac:dyDescent="0.2">
      <c r="D113" t="s">
        <v>122</v>
      </c>
      <c r="E113">
        <v>892</v>
      </c>
    </row>
    <row r="114" spans="1:5" x14ac:dyDescent="0.2">
      <c r="D114" t="s">
        <v>123</v>
      </c>
      <c r="E114">
        <v>45</v>
      </c>
    </row>
    <row r="115" spans="1:5" x14ac:dyDescent="0.2">
      <c r="D115" t="s">
        <v>124</v>
      </c>
      <c r="E115">
        <v>147</v>
      </c>
    </row>
    <row r="116" spans="1:5" x14ac:dyDescent="0.2">
      <c r="A116" t="s">
        <v>176</v>
      </c>
      <c r="B116">
        <v>3730</v>
      </c>
      <c r="D116" t="s">
        <v>125</v>
      </c>
      <c r="E116">
        <v>2</v>
      </c>
    </row>
    <row r="117" spans="1:5" x14ac:dyDescent="0.2">
      <c r="A117" t="s">
        <v>175</v>
      </c>
      <c r="B117">
        <v>786</v>
      </c>
      <c r="D117" t="s">
        <v>126</v>
      </c>
      <c r="E117">
        <v>1</v>
      </c>
    </row>
    <row r="118" spans="1:5" x14ac:dyDescent="0.2">
      <c r="D118" t="s">
        <v>127</v>
      </c>
      <c r="E118">
        <v>48</v>
      </c>
    </row>
    <row r="119" spans="1:5" x14ac:dyDescent="0.2">
      <c r="D119" t="s">
        <v>128</v>
      </c>
      <c r="E119">
        <v>89</v>
      </c>
    </row>
    <row r="120" spans="1:5" x14ac:dyDescent="0.2">
      <c r="D120" t="s">
        <v>129</v>
      </c>
      <c r="E120">
        <v>121</v>
      </c>
    </row>
    <row r="121" spans="1:5" x14ac:dyDescent="0.2">
      <c r="D121" t="s">
        <v>130</v>
      </c>
      <c r="E121">
        <v>1</v>
      </c>
    </row>
    <row r="122" spans="1:5" x14ac:dyDescent="0.2">
      <c r="D122" t="s">
        <v>131</v>
      </c>
      <c r="E122">
        <v>10</v>
      </c>
    </row>
    <row r="123" spans="1:5" x14ac:dyDescent="0.2">
      <c r="D123" t="s">
        <v>132</v>
      </c>
      <c r="E123">
        <v>8</v>
      </c>
    </row>
    <row r="124" spans="1:5" x14ac:dyDescent="0.2">
      <c r="D124" t="s">
        <v>133</v>
      </c>
      <c r="E124">
        <v>1</v>
      </c>
    </row>
    <row r="125" spans="1:5" x14ac:dyDescent="0.2">
      <c r="D125" t="s">
        <v>134</v>
      </c>
      <c r="E125">
        <v>4</v>
      </c>
    </row>
    <row r="126" spans="1:5" x14ac:dyDescent="0.2">
      <c r="D126" t="s">
        <v>135</v>
      </c>
      <c r="E126">
        <v>2</v>
      </c>
    </row>
    <row r="127" spans="1:5" x14ac:dyDescent="0.2">
      <c r="D127" t="s">
        <v>136</v>
      </c>
      <c r="E127">
        <v>32</v>
      </c>
    </row>
    <row r="128" spans="1:5" x14ac:dyDescent="0.2">
      <c r="D128" t="s">
        <v>137</v>
      </c>
      <c r="E128">
        <v>5</v>
      </c>
    </row>
    <row r="129" spans="4:5" x14ac:dyDescent="0.2">
      <c r="D129" t="s">
        <v>138</v>
      </c>
      <c r="E129">
        <v>15</v>
      </c>
    </row>
    <row r="130" spans="4:5" x14ac:dyDescent="0.2">
      <c r="D130" t="s">
        <v>139</v>
      </c>
      <c r="E130">
        <v>18</v>
      </c>
    </row>
    <row r="131" spans="4:5" x14ac:dyDescent="0.2">
      <c r="D131" t="s">
        <v>140</v>
      </c>
      <c r="E131">
        <v>4</v>
      </c>
    </row>
    <row r="132" spans="4:5" x14ac:dyDescent="0.2">
      <c r="D132" t="s">
        <v>141</v>
      </c>
      <c r="E132">
        <v>2</v>
      </c>
    </row>
    <row r="133" spans="4:5" x14ac:dyDescent="0.2">
      <c r="D133" t="s">
        <v>142</v>
      </c>
      <c r="E133">
        <v>2</v>
      </c>
    </row>
    <row r="134" spans="4:5" x14ac:dyDescent="0.2">
      <c r="D134" t="s">
        <v>143</v>
      </c>
      <c r="E134">
        <v>7</v>
      </c>
    </row>
    <row r="135" spans="4:5" x14ac:dyDescent="0.2">
      <c r="D135" t="s">
        <v>144</v>
      </c>
      <c r="E135">
        <v>2</v>
      </c>
    </row>
    <row r="136" spans="4:5" x14ac:dyDescent="0.2">
      <c r="D136" t="s">
        <v>145</v>
      </c>
      <c r="E136">
        <v>11</v>
      </c>
    </row>
    <row r="137" spans="4:5" x14ac:dyDescent="0.2">
      <c r="D137" t="s">
        <v>146</v>
      </c>
      <c r="E137">
        <v>3</v>
      </c>
    </row>
    <row r="138" spans="4:5" x14ac:dyDescent="0.2">
      <c r="D138" t="s">
        <v>147</v>
      </c>
      <c r="E138">
        <v>1</v>
      </c>
    </row>
    <row r="139" spans="4:5" x14ac:dyDescent="0.2">
      <c r="D139" t="s">
        <v>148</v>
      </c>
      <c r="E139">
        <v>26</v>
      </c>
    </row>
    <row r="140" spans="4:5" x14ac:dyDescent="0.2">
      <c r="D140" t="s">
        <v>149</v>
      </c>
      <c r="E140">
        <v>1</v>
      </c>
    </row>
    <row r="141" spans="4:5" x14ac:dyDescent="0.2">
      <c r="D141" t="s">
        <v>149</v>
      </c>
      <c r="E141">
        <v>539</v>
      </c>
    </row>
    <row r="142" spans="4:5" x14ac:dyDescent="0.2">
      <c r="D142" t="s">
        <v>150</v>
      </c>
      <c r="E142">
        <v>6</v>
      </c>
    </row>
    <row r="143" spans="4:5" x14ac:dyDescent="0.2">
      <c r="D143" t="s">
        <v>151</v>
      </c>
      <c r="E143">
        <v>4</v>
      </c>
    </row>
    <row r="144" spans="4:5" x14ac:dyDescent="0.2">
      <c r="D144" t="s">
        <v>152</v>
      </c>
      <c r="E144">
        <v>59</v>
      </c>
    </row>
    <row r="145" spans="4:5" x14ac:dyDescent="0.2">
      <c r="D145" t="s">
        <v>153</v>
      </c>
      <c r="E145">
        <v>33</v>
      </c>
    </row>
    <row r="146" spans="4:5" x14ac:dyDescent="0.2">
      <c r="D146" t="s">
        <v>154</v>
      </c>
      <c r="E146">
        <v>487</v>
      </c>
    </row>
    <row r="147" spans="4:5" x14ac:dyDescent="0.2">
      <c r="D147" t="s">
        <v>155</v>
      </c>
      <c r="E147">
        <v>5</v>
      </c>
    </row>
    <row r="148" spans="4:5" x14ac:dyDescent="0.2">
      <c r="D148" t="s">
        <v>32</v>
      </c>
      <c r="E148">
        <v>7</v>
      </c>
    </row>
    <row r="149" spans="4:5" x14ac:dyDescent="0.2">
      <c r="D149" t="s">
        <v>156</v>
      </c>
      <c r="E149">
        <v>26</v>
      </c>
    </row>
    <row r="150" spans="4:5" x14ac:dyDescent="0.2">
      <c r="D150" t="s">
        <v>157</v>
      </c>
      <c r="E150">
        <v>34</v>
      </c>
    </row>
    <row r="151" spans="4:5" x14ac:dyDescent="0.2">
      <c r="D151" t="s">
        <v>158</v>
      </c>
      <c r="E151">
        <v>85</v>
      </c>
    </row>
    <row r="152" spans="4:5" x14ac:dyDescent="0.2">
      <c r="D152" t="s">
        <v>159</v>
      </c>
      <c r="E152">
        <v>54</v>
      </c>
    </row>
    <row r="153" spans="4:5" x14ac:dyDescent="0.2">
      <c r="D153" t="s">
        <v>160</v>
      </c>
      <c r="E153">
        <v>1</v>
      </c>
    </row>
    <row r="154" spans="4:5" x14ac:dyDescent="0.2">
      <c r="D154" t="s">
        <v>161</v>
      </c>
      <c r="E154">
        <v>80</v>
      </c>
    </row>
    <row r="155" spans="4:5" x14ac:dyDescent="0.2">
      <c r="D155" t="s">
        <v>162</v>
      </c>
      <c r="E155">
        <v>1028</v>
      </c>
    </row>
    <row r="156" spans="4:5" x14ac:dyDescent="0.2">
      <c r="D156" t="s">
        <v>163</v>
      </c>
      <c r="E156">
        <v>12</v>
      </c>
    </row>
    <row r="157" spans="4:5" x14ac:dyDescent="0.2">
      <c r="D157" t="s">
        <v>164</v>
      </c>
      <c r="E157">
        <v>28</v>
      </c>
    </row>
    <row r="158" spans="4:5" x14ac:dyDescent="0.2">
      <c r="D158" t="s">
        <v>165</v>
      </c>
      <c r="E158">
        <v>117</v>
      </c>
    </row>
    <row r="159" spans="4:5" x14ac:dyDescent="0.2">
      <c r="D159" t="s">
        <v>166</v>
      </c>
      <c r="E159">
        <v>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Sheet1</vt:lpstr>
      <vt:lpstr>Chart1</vt:lpstr>
      <vt:lpstr>Chart2</vt:lpstr>
      <vt:lpstr>Chart3</vt:lpstr>
      <vt:lpstr>Chart4</vt:lpstr>
      <vt:lpstr>pie chart of pp countreis</vt:lpstr>
      <vt:lpstr>indian emission</vt:lpstr>
      <vt:lpstr>SO2 profile</vt:lpstr>
      <vt:lpstr>AC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siftavvqq5@student.ethz.ch</dc:creator>
  <cp:lastModifiedBy>siftavvqq5@student.ethz.ch</cp:lastModifiedBy>
  <cp:lastPrinted>2018-06-10T19:29:50Z</cp:lastPrinted>
  <dcterms:created xsi:type="dcterms:W3CDTF">2018-05-30T18:10:21Z</dcterms:created>
  <dcterms:modified xsi:type="dcterms:W3CDTF">2018-06-10T19:35:48Z</dcterms:modified>
</cp:coreProperties>
</file>