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122"/>
  <workbookPr showInkAnnotation="0" autoCompressPictures="0"/>
  <bookViews>
    <workbookView xWindow="6220" yWindow="0" windowWidth="24940" windowHeight="25000" tabRatio="500" activeTab="3"/>
  </bookViews>
  <sheets>
    <sheet name="Sheet1" sheetId="1" r:id="rId1"/>
    <sheet name="Sheet2" sheetId="2" r:id="rId2"/>
    <sheet name="Sheet3" sheetId="3" r:id="rId3"/>
    <sheet name="Sheet4" sheetId="4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3" i="4" l="1"/>
  <c r="C37" i="4"/>
  <c r="B37" i="4"/>
  <c r="D22" i="4"/>
  <c r="A51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52" i="4"/>
  <c r="F51" i="4"/>
  <c r="F50" i="4"/>
  <c r="G60" i="4"/>
  <c r="B51" i="4"/>
  <c r="C51" i="4"/>
  <c r="J60" i="4"/>
  <c r="I60" i="4"/>
  <c r="H60" i="4"/>
  <c r="A45" i="4"/>
  <c r="B45" i="4"/>
  <c r="C45" i="4"/>
  <c r="D45" i="4"/>
  <c r="A29" i="4"/>
  <c r="A30" i="4"/>
  <c r="A34" i="4"/>
  <c r="B29" i="4"/>
  <c r="B32" i="4"/>
  <c r="B34" i="4"/>
  <c r="C34" i="4"/>
  <c r="C4" i="4"/>
  <c r="D34" i="4"/>
  <c r="E22" i="4"/>
  <c r="A25" i="4"/>
  <c r="B25" i="4"/>
  <c r="C25" i="4"/>
  <c r="C5" i="4"/>
  <c r="D25" i="4"/>
  <c r="C13" i="3"/>
  <c r="C4" i="3"/>
  <c r="E19" i="3"/>
  <c r="F11" i="3"/>
  <c r="F8" i="3"/>
  <c r="F7" i="3"/>
  <c r="E12" i="3"/>
  <c r="E9" i="3"/>
  <c r="E7" i="3"/>
  <c r="E8" i="3"/>
  <c r="D11" i="3"/>
  <c r="D10" i="3"/>
  <c r="C5" i="3"/>
  <c r="K8" i="2"/>
  <c r="K7" i="2"/>
  <c r="I15" i="2"/>
  <c r="H15" i="2"/>
  <c r="D11" i="1"/>
  <c r="D10" i="1"/>
  <c r="C10" i="1"/>
  <c r="B10" i="1"/>
</calcChain>
</file>

<file path=xl/sharedStrings.xml><?xml version="1.0" encoding="utf-8"?>
<sst xmlns="http://schemas.openxmlformats.org/spreadsheetml/2006/main" count="169" uniqueCount="109">
  <si>
    <t>Time</t>
  </si>
  <si>
    <t>Instrumental period (1992-2011 [2002])</t>
  </si>
  <si>
    <t>0.0017 - 0.0023</t>
  </si>
  <si>
    <t>Range [m]</t>
  </si>
  <si>
    <t>Median estimate [m]</t>
  </si>
  <si>
    <t>Error [m]</t>
  </si>
  <si>
    <t>-2 - -4</t>
  </si>
  <si>
    <t>-3.0</t>
  </si>
  <si>
    <t>Shaffer (2014)</t>
  </si>
  <si>
    <t>Mid-Holocence (~6kyr BP)</t>
  </si>
  <si>
    <t>Last glacial maximum (~20kyr BP)</t>
  </si>
  <si>
    <t>-8 - -17</t>
  </si>
  <si>
    <t>-12.5</t>
  </si>
  <si>
    <t>Peltier (2002) 17.3 - 17.6</t>
  </si>
  <si>
    <t>1.6 - 5.4</t>
  </si>
  <si>
    <t>+/-1.9</t>
  </si>
  <si>
    <t>Greenland ice sheet 3 - 4</t>
  </si>
  <si>
    <t>Coffey &amp; Marshall (2002) 4 - 5.5</t>
  </si>
  <si>
    <t>Colville et al. (2011) 1.6 - 2.2</t>
  </si>
  <si>
    <t>*** 2-sigma error</t>
  </si>
  <si>
    <t>* Best estimate</t>
  </si>
  <si>
    <t>** 1-sigma error</t>
  </si>
  <si>
    <t>Kopp et al. (2009) Global eustatic sea level rise 6.6 - 9.4**</t>
  </si>
  <si>
    <t>Peltier (2004) 17.3*</t>
  </si>
  <si>
    <t>Ivins &amp; James (2005) 10.12*</t>
  </si>
  <si>
    <t>Whitehouse (2012) 9 +/- 1.5**; 8*</t>
  </si>
  <si>
    <t>+/- 1.0**</t>
  </si>
  <si>
    <t>0.00029***</t>
  </si>
  <si>
    <t>Lhomme et al. (2005)                 3.5 - 4.5</t>
  </si>
  <si>
    <t>Ally et al. (2010)               3 - 4</t>
  </si>
  <si>
    <t>Dutton &amp; Lambeck (2012); Shaffer (2014) Ocean warming &amp; Glacier/ice cap melt ≤1.0</t>
  </si>
  <si>
    <t>Huybrechts (2002) 13 - 21***;                14 - 18**; 17.5*</t>
  </si>
  <si>
    <t>Clark &amp; Mix (2002)          14 - 21</t>
  </si>
  <si>
    <t>Tarasov &amp; Peltier (2003)                       2.5 - 5.2***;                 2.7 - 4.5**</t>
  </si>
  <si>
    <t>Shepherd et al. (2012)</t>
  </si>
  <si>
    <t xml:space="preserve"> [-71 +/- 53 Gt/yr]</t>
  </si>
  <si>
    <t xml:space="preserve">Vinther (2009); </t>
  </si>
  <si>
    <t>Lambeck (2010);</t>
  </si>
  <si>
    <t xml:space="preserve"> Marcott et al. (2013); </t>
  </si>
  <si>
    <t>+/- 4.5**</t>
  </si>
  <si>
    <t>Otto-Bliesner et al. (2006)                            2.2 - 3.4</t>
  </si>
  <si>
    <t>Last interglacial (~120kyr BP)</t>
  </si>
  <si>
    <t>-1 - -4</t>
  </si>
  <si>
    <t>-2.5</t>
  </si>
  <si>
    <t>+/- 1.5**</t>
  </si>
  <si>
    <t>References</t>
  </si>
  <si>
    <t xml:space="preserve">Estimated AIS contribution: 
 Shepherd et al. (2012) -71 +/- 53 Gt/yr
</t>
  </si>
  <si>
    <t xml:space="preserve">Vinther (2009); Lambeck (2010) 
Global eustatic sea-level rise:
Marcott et al. (2013) 2-3m below today; 
Estimated AIS contribution: 
 Shaffer (2014) 2-4 m; 
Whitehouse (2012) [5ka bp] 0.5 +/- 0.5**
</t>
  </si>
  <si>
    <t xml:space="preserve">Estimated AIS contribution: 
Clark &amp; Mix (2002) 14 - 21; 
Huybrechts (2002) 13 - 21***, 14 - 18**, 17.5*;
Peltier (2002) 17.3 - 17.6; 
Peltier (2004) 17.3*; 
Ivins &amp; James (2005) 10.12*; 
Whitehouse (2012) 9 +/- 1.5**; 8*
</t>
  </si>
  <si>
    <t>Estimates of the Greenland ice sheet (GrIS) contribution to</t>
  </si>
  <si>
    <t>sea level rise during the LIG range from 0.4 to 5.5m based</t>
  </si>
  <si>
    <t>on a wide range of modelling techniques. These include</t>
  </si>
  <si>
    <t>palaeothermometry from ice cores coupled with thermodynamical</t>
  </si>
  <si>
    <t>ice sheet models (Letr´eguilly et al., 1991; Ritz</t>
  </si>
  <si>
    <t>et al., 1997; Cuffey and Marshall, 2000; Huybrechts, 2002;</t>
  </si>
  <si>
    <t>Greve, 2005) with similar methodological studies also constraining</t>
  </si>
  <si>
    <t>their results by matching model-predicted isotopic</t>
  </si>
  <si>
    <t>stratigraphy from ice cores with data (Tarasov and Peltier,</t>
  </si>
  <si>
    <t>2003; Lhomme et al., 2005). Another method uses coupled</t>
  </si>
  <si>
    <t>climate – ice sheet models of varying complexity (Otto-</t>
  </si>
  <si>
    <t>Bliesner et al., 2006; Fyke et al., 2011; Robinson et al., 2011;</t>
  </si>
  <si>
    <t>Born and Nisancioglu, 2012) to predict LIG GrIS geometry</t>
  </si>
  <si>
    <t>and sea level contribution.</t>
  </si>
  <si>
    <t>1.2-2.0</t>
  </si>
  <si>
    <t xml:space="preserve">Stone et al. </t>
  </si>
  <si>
    <t>NEEM</t>
  </si>
  <si>
    <t>Global eustatic sea level rise:
 Kopp et al. (2009) 6.6 - 9.4**; 
Ocean warming &amp; Glacier/ice cap melt:
Dutton &amp; Lambeck (2012) &amp; Shaffer (2014) ≤1.0;
Estimated GIS contribution:
Coffey &amp; Marshall (2002) 4 - 5.5; 
Tarasov &amp; Peltier (2003) 2.5 - 5.2***, 2.7 - 4.5**; 
Lhomme et al. (2005) 3.5 - 4.5; 
Otto-Bliesner et al. (2006) 2.2 - 3.4; 
Ally et al. (2010) 3 – 4;
Colville et al. (2011) 1.6 - 2.2;
Dahl-Jensen et al. (2013) 2*; Stone et al. (2013) 1.2 - 2.0**</t>
  </si>
  <si>
    <t>Global eustatic sea level rise:
 Kopp et al. (2009) 6.6 - 9.4**; 
Ocean warming &amp; Glacier/ice cap melt:
Dutton &amp; Lambeck (2012) &amp; Shaffer (2014) ≤1.0;
Estimated GIS contribution:
Coffey &amp; Marshall (2002) 4 - 5.5; 
Tarasov &amp; Peltier (2003) 2.5 - 5.2***, 2.7 - 4.5**; 
Lhomme et al. (2005) 3.5 - 4.5; 
Otto-Bliesner et al. (2006) 2.2 - 3.4; 
Ally et al. (2010) 3 – 4;
Colville et al. (2011) 1.6 - 2.2;</t>
  </si>
  <si>
    <t>2.1 - 5.8</t>
  </si>
  <si>
    <t>+/-1.85</t>
  </si>
  <si>
    <t>-6.7 - -16</t>
  </si>
  <si>
    <t>+/- 4.65**</t>
  </si>
  <si>
    <t xml:space="preserve">Estimated AIS contribution: 
Ritz et al. (2001)  5.91;  Clark &amp; Mix (2002) 14 - 21; 
Huybrechts (2002) 13 - 21***, 14 - 18**, 17.5*;
Peltier (2002) 17.3 - 17.6; 
Peltier (2004) 17.3*; 
Ivins &amp; James (2005) 10.12*; 
Whitehouse (2012) 9 +/- 1.5**; 8*
Golledge et al. (2013) 6.67* ;  Gomez et al. (2013) 5 - 8 ;  Pollard et al. (2015) 5 - 8 </t>
  </si>
  <si>
    <t>0.0020</t>
  </si>
  <si>
    <t>Low estimate</t>
  </si>
  <si>
    <t>High estimate</t>
  </si>
  <si>
    <t>GIS contribution LIG</t>
  </si>
  <si>
    <t>GESL (low)</t>
  </si>
  <si>
    <t>GESL(high)</t>
  </si>
  <si>
    <t>Thermal expansion &amp; glaciers</t>
  </si>
  <si>
    <t>Antarctic SL contribution LIG</t>
  </si>
  <si>
    <t>Low bound</t>
  </si>
  <si>
    <t>High Bound</t>
  </si>
  <si>
    <t>Median</t>
  </si>
  <si>
    <t>Error</t>
  </si>
  <si>
    <t>1.8 - 6.0</t>
  </si>
  <si>
    <t>+/-2.1</t>
  </si>
  <si>
    <t>LIG</t>
  </si>
  <si>
    <t>LGM</t>
  </si>
  <si>
    <t>AVERAGE of the low ranges or best estimates</t>
  </si>
  <si>
    <t>AVERAGE of the high ranges or best estimates</t>
  </si>
  <si>
    <t>MH</t>
  </si>
  <si>
    <t>Average of the low estimates</t>
  </si>
  <si>
    <t>Average of the high estimates</t>
  </si>
  <si>
    <t>-1.25 - -4</t>
  </si>
  <si>
    <t>-2.6</t>
  </si>
  <si>
    <t>+/- 1.4**</t>
  </si>
  <si>
    <t>Current</t>
  </si>
  <si>
    <t>gt/yr</t>
  </si>
  <si>
    <t>sigma 1error</t>
  </si>
  <si>
    <t>sigma 2 error</t>
  </si>
  <si>
    <t>Year</t>
  </si>
  <si>
    <t>Cummaltive [m]</t>
  </si>
  <si>
    <t>lower</t>
  </si>
  <si>
    <t>Upper</t>
  </si>
  <si>
    <t xml:space="preserve">Vinther (2009); Marcott et al. (2013);
Global eustatic sea-level rise:
Lambeck (2010) 2-3*** below today; 
Estimated AIS contribution:
Ivins &amp; James (2005) [6.8ka bp]  3.95*;  
Whitehouse (2012) [5ka bp] 0.5 +/- 0.5***;
 Shaffer (2014) 2-4*** 
</t>
  </si>
  <si>
    <t xml:space="preserve">Global eustatic sea level rise:
 Kopp et al. (2009) 6.6 - 9.4***; 
Ocean warming &amp; Glacier/ice cap melt:
Dutton &amp; Lambeck (2012) &amp; Shaffer (2014) ≤1.0***;
Estimated GIS contribution:
Cuffey &amp; Marshall (2002) 4 - 5.5***; 
Tarasov &amp; Peltier (2003) 2 - 5.2***, 2.7 - 4.5**; 
Lhomme et al. (2005) 3.5 - 4.5***; 
Otto-Bliesner et al. (2006) 2.2 - 3.4***; 
Ally et al. (2010) 3 – 4***;
Colville et al. (2011) 1.6 - 2.2***;
Dahl-Jensen et al. (2013) 2*;
Stone et al. (2013) 0.4 – 3.8***
</t>
  </si>
  <si>
    <t>-6.9 - -15.8</t>
  </si>
  <si>
    <t xml:space="preserve">Estimated AIS contribution: 
Ritz et al. (2001) 2.37 - 5.91***;
Clark &amp; Mix (2002) 14 – 21***; 
Huybrechts (2002) 13 - 21***, 14 - 18**, 17.5*;
Peltier (2002) 17.3* &amp; 17.6* [+ Patagonia]; 
Peltier (2004) 17.3*; 
Ivins &amp; James (2005) 10.12*; 
Whitehouse (2012) 9 +/- 1.5***, 8*;
Golledge et al. (2013) 6.67*;
Gomez et al. (2013) 5 – 9.5***;
Pollard et al . (2015) 5 – 10**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</si>
</sst>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000"/>
    <numFmt numFmtId="166" formatCode="0.00000"/>
  </numFmts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Times New Roman"/>
    </font>
    <font>
      <sz val="11"/>
      <color theme="1"/>
      <name val="Times"/>
    </font>
    <font>
      <b/>
      <sz val="11"/>
      <color rgb="FF000000"/>
      <name val="Times"/>
    </font>
    <font>
      <sz val="11"/>
      <color rgb="FF000000"/>
      <name val="Times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13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2">
    <xf numFmtId="0" fontId="0" fillId="0" borderId="0" xfId="0"/>
    <xf numFmtId="0" fontId="0" fillId="0" borderId="0" xfId="0" applyAlignment="1">
      <alignment horizontal="center" vertical="center" wrapText="1"/>
    </xf>
    <xf numFmtId="49" fontId="3" fillId="0" borderId="2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/>
    <xf numFmtId="49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/>
    <xf numFmtId="0" fontId="3" fillId="0" borderId="1" xfId="0" applyFont="1" applyBorder="1"/>
    <xf numFmtId="0" fontId="3" fillId="0" borderId="1" xfId="0" applyFont="1" applyBorder="1" applyAlignment="1">
      <alignment horizontal="center" vertical="center" wrapText="1"/>
    </xf>
    <xf numFmtId="0" fontId="3" fillId="0" borderId="0" xfId="0" applyFont="1" applyBorder="1"/>
    <xf numFmtId="49" fontId="3" fillId="0" borderId="3" xfId="0" applyNumberFormat="1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0" fillId="0" borderId="0" xfId="0" applyNumberFormat="1"/>
    <xf numFmtId="49" fontId="4" fillId="0" borderId="2" xfId="0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/>
    <xf numFmtId="49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/>
    <xf numFmtId="49" fontId="4" fillId="0" borderId="5" xfId="0" applyNumberFormat="1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1" xfId="0" applyFont="1" applyBorder="1"/>
    <xf numFmtId="0" fontId="5" fillId="0" borderId="0" xfId="0" applyFont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6" fillId="0" borderId="0" xfId="0" applyFont="1" applyAlignment="1">
      <alignment wrapText="1"/>
    </xf>
    <xf numFmtId="164" fontId="0" fillId="0" borderId="0" xfId="0" applyNumberFormat="1"/>
    <xf numFmtId="2" fontId="4" fillId="0" borderId="0" xfId="0" applyNumberFormat="1" applyFont="1" applyAlignment="1">
      <alignment horizontal="center" vertical="center" wrapText="1"/>
    </xf>
    <xf numFmtId="164" fontId="4" fillId="0" borderId="0" xfId="0" applyNumberFormat="1" applyFont="1" applyAlignment="1">
      <alignment horizontal="center" vertical="center" wrapText="1"/>
    </xf>
    <xf numFmtId="165" fontId="0" fillId="0" borderId="0" xfId="0" applyNumberFormat="1"/>
    <xf numFmtId="166" fontId="0" fillId="0" borderId="0" xfId="0" applyNumberFormat="1"/>
  </cellXfs>
  <cellStyles count="13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showRuler="0" workbookViewId="0">
      <selection activeCell="E9" sqref="E9"/>
    </sheetView>
  </sheetViews>
  <sheetFormatPr baseColWidth="10" defaultRowHeight="15" x14ac:dyDescent="0"/>
  <cols>
    <col min="1" max="1" width="13.1640625" customWidth="1"/>
    <col min="2" max="2" width="19.5" customWidth="1"/>
    <col min="3" max="3" width="18.1640625" customWidth="1"/>
    <col min="4" max="4" width="14" customWidth="1"/>
    <col min="5" max="5" width="16.83203125" customWidth="1"/>
    <col min="6" max="6" width="12.6640625" customWidth="1"/>
    <col min="7" max="7" width="17.33203125" customWidth="1"/>
  </cols>
  <sheetData>
    <row r="1" spans="1:13">
      <c r="A1" s="2" t="s">
        <v>0</v>
      </c>
      <c r="B1" s="2" t="s">
        <v>3</v>
      </c>
      <c r="C1" s="2" t="s">
        <v>4</v>
      </c>
      <c r="D1" s="2" t="s">
        <v>5</v>
      </c>
      <c r="E1" s="2"/>
      <c r="F1" s="2"/>
      <c r="G1" s="2"/>
      <c r="H1" s="3"/>
      <c r="I1" s="3"/>
      <c r="J1" s="3"/>
      <c r="K1" s="3"/>
      <c r="L1" s="4"/>
      <c r="M1" s="10"/>
    </row>
    <row r="2" spans="1:13" ht="45">
      <c r="A2" s="5" t="s">
        <v>1</v>
      </c>
      <c r="B2" s="5" t="s">
        <v>2</v>
      </c>
      <c r="C2" s="5">
        <v>1.9E-3</v>
      </c>
      <c r="D2" s="5" t="s">
        <v>27</v>
      </c>
      <c r="E2" s="5" t="s">
        <v>34</v>
      </c>
      <c r="F2" s="6" t="s">
        <v>35</v>
      </c>
      <c r="G2" s="6"/>
      <c r="H2" s="6"/>
      <c r="I2" s="6"/>
      <c r="J2" s="6"/>
      <c r="K2" s="6"/>
      <c r="L2" s="7"/>
      <c r="M2" s="7"/>
    </row>
    <row r="3" spans="1:13" ht="45">
      <c r="A3" s="5" t="s">
        <v>9</v>
      </c>
      <c r="B3" s="5" t="s">
        <v>6</v>
      </c>
      <c r="C3" s="5" t="s">
        <v>7</v>
      </c>
      <c r="D3" s="5" t="s">
        <v>26</v>
      </c>
      <c r="E3" s="5" t="s">
        <v>36</v>
      </c>
      <c r="F3" s="6" t="s">
        <v>37</v>
      </c>
      <c r="G3" s="6" t="s">
        <v>38</v>
      </c>
      <c r="H3" s="6" t="s">
        <v>8</v>
      </c>
      <c r="I3" s="6"/>
      <c r="J3" s="6"/>
      <c r="K3" s="6"/>
      <c r="L3" s="7"/>
      <c r="M3" s="7"/>
    </row>
    <row r="4" spans="1:13" ht="75">
      <c r="A4" s="5" t="s">
        <v>10</v>
      </c>
      <c r="B4" s="5" t="s">
        <v>11</v>
      </c>
      <c r="C4" s="5" t="s">
        <v>12</v>
      </c>
      <c r="D4" s="5" t="s">
        <v>39</v>
      </c>
      <c r="E4" s="5" t="s">
        <v>32</v>
      </c>
      <c r="F4" s="5" t="s">
        <v>31</v>
      </c>
      <c r="G4" s="5" t="s">
        <v>13</v>
      </c>
      <c r="H4" s="5" t="s">
        <v>23</v>
      </c>
      <c r="I4" s="5" t="s">
        <v>24</v>
      </c>
      <c r="J4" s="5" t="s">
        <v>25</v>
      </c>
      <c r="K4" s="6"/>
      <c r="L4" s="7"/>
      <c r="M4" s="7"/>
    </row>
    <row r="5" spans="1:13" ht="120">
      <c r="A5" s="5" t="s">
        <v>41</v>
      </c>
      <c r="B5" s="5" t="s">
        <v>14</v>
      </c>
      <c r="C5" s="6">
        <v>3.5</v>
      </c>
      <c r="D5" s="5" t="s">
        <v>15</v>
      </c>
      <c r="E5" s="5" t="s">
        <v>22</v>
      </c>
      <c r="F5" s="5" t="s">
        <v>30</v>
      </c>
      <c r="G5" s="5" t="s">
        <v>16</v>
      </c>
    </row>
    <row r="6" spans="1:13" ht="90">
      <c r="G6" s="11" t="s">
        <v>17</v>
      </c>
      <c r="H6" s="6" t="s">
        <v>33</v>
      </c>
      <c r="I6" s="6" t="s">
        <v>28</v>
      </c>
      <c r="J6" s="6" t="s">
        <v>40</v>
      </c>
      <c r="K6" s="6" t="s">
        <v>18</v>
      </c>
      <c r="L6" s="12" t="s">
        <v>29</v>
      </c>
    </row>
    <row r="7" spans="1:13">
      <c r="A7" s="8" t="s">
        <v>20</v>
      </c>
      <c r="B7" s="8" t="s">
        <v>21</v>
      </c>
      <c r="C7" s="8" t="s">
        <v>19</v>
      </c>
      <c r="D7" s="8"/>
      <c r="E7" s="8"/>
      <c r="F7" s="8"/>
      <c r="G7" s="8"/>
      <c r="H7" s="8"/>
      <c r="I7" s="8"/>
      <c r="J7" s="9"/>
      <c r="K7" s="9"/>
      <c r="L7" s="8"/>
      <c r="M7" s="10"/>
    </row>
    <row r="8" spans="1:13">
      <c r="J8" s="1"/>
      <c r="K8" s="1"/>
    </row>
    <row r="9" spans="1:13">
      <c r="J9" s="1"/>
      <c r="K9" s="1"/>
    </row>
    <row r="10" spans="1:13">
      <c r="B10" s="13">
        <f>(4-1)/2</f>
        <v>1.5</v>
      </c>
      <c r="C10">
        <f>1+B10</f>
        <v>2.5</v>
      </c>
      <c r="D10">
        <f>C10+B10</f>
        <v>4</v>
      </c>
    </row>
    <row r="11" spans="1:13">
      <c r="D11">
        <f>C10-B10</f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showRuler="0" topLeftCell="A4" zoomScale="125" zoomScaleNormal="125" zoomScalePageLayoutView="125" workbookViewId="0">
      <selection activeCell="H7" sqref="H7:K15"/>
    </sheetView>
  </sheetViews>
  <sheetFormatPr baseColWidth="10" defaultRowHeight="15" x14ac:dyDescent="0"/>
  <cols>
    <col min="1" max="1" width="10.6640625" customWidth="1"/>
    <col min="2" max="2" width="7.83203125" customWidth="1"/>
    <col min="3" max="3" width="9.6640625" customWidth="1"/>
    <col min="4" max="4" width="10" customWidth="1"/>
    <col min="5" max="5" width="24.5" customWidth="1"/>
    <col min="6" max="6" width="10.83203125" customWidth="1"/>
  </cols>
  <sheetData>
    <row r="1" spans="1:12" ht="36">
      <c r="A1" s="14" t="s">
        <v>0</v>
      </c>
      <c r="B1" s="14" t="s">
        <v>3</v>
      </c>
      <c r="C1" s="14" t="s">
        <v>4</v>
      </c>
      <c r="D1" s="14" t="s">
        <v>5</v>
      </c>
      <c r="E1" s="14" t="s">
        <v>45</v>
      </c>
      <c r="F1" s="14"/>
      <c r="G1" s="14"/>
      <c r="H1" s="15"/>
      <c r="I1" s="15"/>
      <c r="J1" s="15"/>
      <c r="K1" s="15"/>
      <c r="L1" s="16"/>
    </row>
    <row r="2" spans="1:12" ht="48">
      <c r="A2" s="17" t="s">
        <v>1</v>
      </c>
      <c r="B2" s="17" t="s">
        <v>2</v>
      </c>
      <c r="C2" s="17">
        <v>1.9E-3</v>
      </c>
      <c r="D2" s="17" t="s">
        <v>27</v>
      </c>
      <c r="E2" s="23" t="s">
        <v>46</v>
      </c>
      <c r="F2" s="18"/>
      <c r="G2" s="18"/>
      <c r="H2" s="18"/>
      <c r="I2" s="18"/>
      <c r="J2" s="18"/>
      <c r="K2" s="18"/>
      <c r="L2" s="19"/>
    </row>
    <row r="3" spans="1:12" ht="120">
      <c r="A3" s="17" t="s">
        <v>9</v>
      </c>
      <c r="B3" s="17" t="s">
        <v>42</v>
      </c>
      <c r="C3" s="17" t="s">
        <v>43</v>
      </c>
      <c r="D3" s="17" t="s">
        <v>44</v>
      </c>
      <c r="E3" s="26" t="s">
        <v>47</v>
      </c>
      <c r="F3" s="18"/>
      <c r="G3" s="18"/>
      <c r="H3" s="18"/>
      <c r="I3" s="17"/>
      <c r="J3" s="18"/>
      <c r="K3" s="18"/>
      <c r="L3" s="19"/>
    </row>
    <row r="4" spans="1:12" ht="120">
      <c r="A4" s="17" t="s">
        <v>10</v>
      </c>
      <c r="B4" s="17" t="s">
        <v>11</v>
      </c>
      <c r="C4" s="17" t="s">
        <v>12</v>
      </c>
      <c r="D4" s="17" t="s">
        <v>39</v>
      </c>
      <c r="E4" s="24" t="s">
        <v>48</v>
      </c>
      <c r="F4" s="17"/>
      <c r="G4" s="17"/>
      <c r="H4" s="17"/>
      <c r="I4" s="17"/>
      <c r="J4" s="17"/>
      <c r="K4" s="18"/>
      <c r="L4" s="19"/>
    </row>
    <row r="5" spans="1:12" ht="217" thickBot="1">
      <c r="A5" s="17" t="s">
        <v>41</v>
      </c>
      <c r="B5" s="17" t="s">
        <v>14</v>
      </c>
      <c r="C5" s="18">
        <v>3.5</v>
      </c>
      <c r="D5" s="17" t="s">
        <v>15</v>
      </c>
      <c r="E5" s="25" t="s">
        <v>67</v>
      </c>
      <c r="F5" s="20"/>
      <c r="G5" s="20"/>
      <c r="H5" s="18"/>
      <c r="I5" s="18"/>
      <c r="J5" s="18"/>
      <c r="K5" s="18"/>
      <c r="L5" s="21"/>
    </row>
    <row r="6" spans="1:12">
      <c r="A6" s="22" t="s">
        <v>20</v>
      </c>
      <c r="B6" s="22" t="s">
        <v>21</v>
      </c>
      <c r="C6" s="22" t="s">
        <v>19</v>
      </c>
      <c r="D6" s="22"/>
      <c r="E6" s="22"/>
    </row>
    <row r="7" spans="1:12">
      <c r="I7">
        <v>2</v>
      </c>
      <c r="K7">
        <f>6.6-1-3.5</f>
        <v>2.0999999999999996</v>
      </c>
    </row>
    <row r="8" spans="1:12">
      <c r="H8">
        <v>4</v>
      </c>
      <c r="I8">
        <v>5.5</v>
      </c>
      <c r="K8">
        <f>9.4-1-2.6</f>
        <v>5.8000000000000007</v>
      </c>
    </row>
    <row r="9" spans="1:12">
      <c r="H9">
        <v>2.7</v>
      </c>
      <c r="I9">
        <v>4.5</v>
      </c>
    </row>
    <row r="10" spans="1:12">
      <c r="A10">
        <v>2</v>
      </c>
      <c r="B10" t="s">
        <v>65</v>
      </c>
      <c r="H10">
        <v>3.5</v>
      </c>
      <c r="I10">
        <v>4.5</v>
      </c>
    </row>
    <row r="11" spans="1:12">
      <c r="C11" t="s">
        <v>49</v>
      </c>
      <c r="H11">
        <v>2.2000000000000002</v>
      </c>
      <c r="I11">
        <v>3.4</v>
      </c>
    </row>
    <row r="12" spans="1:12">
      <c r="C12" t="s">
        <v>50</v>
      </c>
      <c r="H12">
        <v>3</v>
      </c>
      <c r="I12">
        <v>4</v>
      </c>
    </row>
    <row r="13" spans="1:12">
      <c r="C13" t="s">
        <v>51</v>
      </c>
      <c r="H13">
        <v>1.6</v>
      </c>
      <c r="I13">
        <v>2.2000000000000002</v>
      </c>
    </row>
    <row r="14" spans="1:12">
      <c r="C14" t="s">
        <v>52</v>
      </c>
      <c r="H14">
        <v>1.2</v>
      </c>
      <c r="I14">
        <v>2</v>
      </c>
    </row>
    <row r="15" spans="1:12">
      <c r="C15" t="s">
        <v>53</v>
      </c>
      <c r="H15" s="27">
        <f>AVERAGE(H8:H14)</f>
        <v>2.6</v>
      </c>
      <c r="I15" s="27">
        <f>AVERAGE(I7:I14)</f>
        <v>3.5124999999999997</v>
      </c>
    </row>
    <row r="16" spans="1:12">
      <c r="C16" t="s">
        <v>54</v>
      </c>
    </row>
    <row r="17" spans="1:3">
      <c r="C17" t="s">
        <v>55</v>
      </c>
    </row>
    <row r="18" spans="1:3">
      <c r="C18" t="s">
        <v>56</v>
      </c>
    </row>
    <row r="19" spans="1:3">
      <c r="C19" t="s">
        <v>57</v>
      </c>
    </row>
    <row r="20" spans="1:3">
      <c r="C20" t="s">
        <v>58</v>
      </c>
    </row>
    <row r="21" spans="1:3">
      <c r="C21" t="s">
        <v>59</v>
      </c>
    </row>
    <row r="22" spans="1:3">
      <c r="C22" t="s">
        <v>60</v>
      </c>
    </row>
    <row r="23" spans="1:3">
      <c r="C23" t="s">
        <v>61</v>
      </c>
    </row>
    <row r="24" spans="1:3">
      <c r="C24" t="s">
        <v>62</v>
      </c>
    </row>
    <row r="27" spans="1:3">
      <c r="A27" t="s">
        <v>63</v>
      </c>
      <c r="B27" t="s">
        <v>64</v>
      </c>
    </row>
    <row r="28" spans="1:3">
      <c r="A28">
        <v>1.6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showRuler="0" workbookViewId="0">
      <selection sqref="A1:G19"/>
    </sheetView>
  </sheetViews>
  <sheetFormatPr baseColWidth="10" defaultRowHeight="15" x14ac:dyDescent="0"/>
  <cols>
    <col min="1" max="1" width="13" customWidth="1"/>
    <col min="2" max="2" width="14.83203125" customWidth="1"/>
    <col min="5" max="5" width="25.1640625" customWidth="1"/>
  </cols>
  <sheetData>
    <row r="1" spans="1:7" ht="24">
      <c r="A1" s="14" t="s">
        <v>0</v>
      </c>
      <c r="B1" s="14" t="s">
        <v>3</v>
      </c>
      <c r="C1" s="14" t="s">
        <v>4</v>
      </c>
      <c r="D1" s="14" t="s">
        <v>5</v>
      </c>
      <c r="E1" s="14" t="s">
        <v>45</v>
      </c>
      <c r="F1" s="14"/>
      <c r="G1" s="14"/>
    </row>
    <row r="2" spans="1:7" ht="48">
      <c r="A2" s="17" t="s">
        <v>1</v>
      </c>
      <c r="B2" s="17" t="s">
        <v>2</v>
      </c>
      <c r="C2" s="17" t="s">
        <v>73</v>
      </c>
      <c r="D2" s="17" t="s">
        <v>27</v>
      </c>
      <c r="E2" s="23" t="s">
        <v>46</v>
      </c>
      <c r="F2" s="18"/>
      <c r="G2" s="18"/>
    </row>
    <row r="3" spans="1:7" ht="120">
      <c r="A3" s="17" t="s">
        <v>9</v>
      </c>
      <c r="B3" s="17" t="s">
        <v>42</v>
      </c>
      <c r="C3" s="17" t="s">
        <v>43</v>
      </c>
      <c r="D3" s="17" t="s">
        <v>44</v>
      </c>
      <c r="E3" s="26" t="s">
        <v>47</v>
      </c>
      <c r="F3" s="18"/>
      <c r="G3" s="18"/>
    </row>
    <row r="4" spans="1:7" ht="156">
      <c r="A4" s="17" t="s">
        <v>10</v>
      </c>
      <c r="B4" s="17" t="s">
        <v>70</v>
      </c>
      <c r="C4" s="28">
        <f>AVERAGE(-6.7,-16)</f>
        <v>-11.35</v>
      </c>
      <c r="D4" s="17" t="s">
        <v>71</v>
      </c>
      <c r="E4" s="24" t="s">
        <v>72</v>
      </c>
      <c r="F4" s="17"/>
      <c r="G4" s="17"/>
    </row>
    <row r="5" spans="1:7" ht="217" thickBot="1">
      <c r="A5" s="17" t="s">
        <v>41</v>
      </c>
      <c r="B5" s="17" t="s">
        <v>68</v>
      </c>
      <c r="C5" s="18">
        <f>AVERAGE(2.1,5.8)</f>
        <v>3.95</v>
      </c>
      <c r="D5" s="17" t="s">
        <v>69</v>
      </c>
      <c r="E5" s="25" t="s">
        <v>66</v>
      </c>
      <c r="F5" s="20"/>
      <c r="G5" s="20"/>
    </row>
    <row r="6" spans="1:7">
      <c r="A6" s="22" t="s">
        <v>20</v>
      </c>
      <c r="B6" s="22" t="s">
        <v>21</v>
      </c>
      <c r="C6" s="22" t="s">
        <v>19</v>
      </c>
      <c r="D6" s="22"/>
      <c r="E6" s="22"/>
      <c r="F6">
        <v>5.91</v>
      </c>
    </row>
    <row r="7" spans="1:7">
      <c r="E7">
        <f>AVERAGE(14,21)</f>
        <v>17.5</v>
      </c>
      <c r="F7">
        <f>AVERAGE(5,8)</f>
        <v>6.5</v>
      </c>
    </row>
    <row r="8" spans="1:7">
      <c r="E8">
        <f>AVERAGE(14,21)</f>
        <v>17.5</v>
      </c>
      <c r="F8">
        <f>AVERAGE(5,8)</f>
        <v>6.5</v>
      </c>
    </row>
    <row r="9" spans="1:7">
      <c r="E9">
        <f>AVERAGE(17.3,17.6)</f>
        <v>17.450000000000003</v>
      </c>
      <c r="F9">
        <v>6.67</v>
      </c>
    </row>
    <row r="10" spans="1:7">
      <c r="D10">
        <f>3.95-2.1</f>
        <v>1.85</v>
      </c>
      <c r="E10">
        <v>17.3</v>
      </c>
      <c r="F10">
        <v>8</v>
      </c>
    </row>
    <row r="11" spans="1:7">
      <c r="D11">
        <f>5.8-3.95</f>
        <v>1.8499999999999996</v>
      </c>
      <c r="E11">
        <v>10.119999999999999</v>
      </c>
      <c r="F11">
        <f>AVERAGE(F6:F10)</f>
        <v>6.7159999999999993</v>
      </c>
    </row>
    <row r="12" spans="1:7">
      <c r="E12">
        <f>AVERAGE(E7:E11)</f>
        <v>15.974</v>
      </c>
    </row>
    <row r="13" spans="1:7">
      <c r="C13">
        <f>11.35+4.65</f>
        <v>16</v>
      </c>
      <c r="E13">
        <v>16</v>
      </c>
    </row>
    <row r="19" spans="5:5">
      <c r="E19">
        <f>-16+4.5</f>
        <v>-11.5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9"/>
  <sheetViews>
    <sheetView tabSelected="1" showRuler="0" workbookViewId="0">
      <selection activeCell="E5" sqref="E5"/>
    </sheetView>
  </sheetViews>
  <sheetFormatPr baseColWidth="10" defaultRowHeight="15" x14ac:dyDescent="0"/>
  <cols>
    <col min="1" max="1" width="19.33203125" customWidth="1"/>
    <col min="2" max="2" width="20.33203125" customWidth="1"/>
    <col min="3" max="3" width="19.5" customWidth="1"/>
    <col min="4" max="4" width="18.5" customWidth="1"/>
    <col min="5" max="5" width="38" customWidth="1"/>
    <col min="8" max="8" width="20" bestFit="1" customWidth="1"/>
  </cols>
  <sheetData>
    <row r="1" spans="1:7">
      <c r="A1" s="14" t="s">
        <v>0</v>
      </c>
      <c r="B1" s="14" t="s">
        <v>3</v>
      </c>
      <c r="C1" s="14" t="s">
        <v>4</v>
      </c>
      <c r="D1" s="14" t="s">
        <v>5</v>
      </c>
      <c r="E1" s="14" t="s">
        <v>45</v>
      </c>
      <c r="F1" s="14"/>
      <c r="G1" s="14"/>
    </row>
    <row r="2" spans="1:7" ht="36">
      <c r="A2" s="17" t="s">
        <v>1</v>
      </c>
      <c r="B2" s="17" t="s">
        <v>2</v>
      </c>
      <c r="C2" s="17" t="s">
        <v>73</v>
      </c>
      <c r="D2" s="17" t="s">
        <v>27</v>
      </c>
      <c r="E2" s="23" t="s">
        <v>46</v>
      </c>
      <c r="F2" s="18"/>
      <c r="G2" s="18"/>
    </row>
    <row r="3" spans="1:7" ht="96">
      <c r="A3" s="17" t="s">
        <v>9</v>
      </c>
      <c r="B3" s="17" t="s">
        <v>94</v>
      </c>
      <c r="C3" s="17" t="s">
        <v>95</v>
      </c>
      <c r="D3" s="17" t="s">
        <v>96</v>
      </c>
      <c r="E3" s="26" t="s">
        <v>105</v>
      </c>
      <c r="F3" s="18"/>
      <c r="G3" s="18"/>
    </row>
    <row r="4" spans="1:7" ht="144">
      <c r="A4" s="17" t="s">
        <v>10</v>
      </c>
      <c r="B4" s="17" t="s">
        <v>107</v>
      </c>
      <c r="C4" s="29">
        <f>C34</f>
        <v>11.378</v>
      </c>
      <c r="D4" s="17" t="s">
        <v>39</v>
      </c>
      <c r="E4" s="24" t="s">
        <v>108</v>
      </c>
      <c r="F4" s="17"/>
      <c r="G4" s="17"/>
    </row>
    <row r="5" spans="1:7" ht="181" thickBot="1">
      <c r="A5" s="17" t="s">
        <v>41</v>
      </c>
      <c r="B5" s="17" t="s">
        <v>85</v>
      </c>
      <c r="C5" s="29">
        <f>C25</f>
        <v>3.8946428571428573</v>
      </c>
      <c r="D5" s="17" t="s">
        <v>86</v>
      </c>
      <c r="E5" s="25" t="s">
        <v>106</v>
      </c>
      <c r="F5" s="20"/>
      <c r="G5" s="20"/>
    </row>
    <row r="6" spans="1:7">
      <c r="A6" s="22" t="s">
        <v>20</v>
      </c>
      <c r="B6" s="22" t="s">
        <v>21</v>
      </c>
      <c r="C6" s="22" t="s">
        <v>19</v>
      </c>
      <c r="D6" s="22"/>
      <c r="E6" s="22"/>
    </row>
    <row r="11" spans="1:7">
      <c r="A11" t="s">
        <v>87</v>
      </c>
    </row>
    <row r="12" spans="1:7">
      <c r="A12" t="s">
        <v>77</v>
      </c>
      <c r="B12" t="s">
        <v>78</v>
      </c>
      <c r="C12" t="s">
        <v>79</v>
      </c>
      <c r="D12" t="s">
        <v>76</v>
      </c>
    </row>
    <row r="13" spans="1:7">
      <c r="A13">
        <v>6.6</v>
      </c>
      <c r="B13">
        <v>9.4</v>
      </c>
      <c r="C13">
        <v>1</v>
      </c>
      <c r="D13" t="s">
        <v>74</v>
      </c>
      <c r="E13" t="s">
        <v>75</v>
      </c>
    </row>
    <row r="14" spans="1:7">
      <c r="D14">
        <v>4</v>
      </c>
      <c r="E14">
        <v>5.5</v>
      </c>
    </row>
    <row r="15" spans="1:7">
      <c r="D15">
        <v>2</v>
      </c>
      <c r="E15">
        <v>5.2</v>
      </c>
    </row>
    <row r="16" spans="1:7">
      <c r="D16">
        <v>3.5</v>
      </c>
      <c r="E16">
        <v>4.5</v>
      </c>
    </row>
    <row r="17" spans="1:5">
      <c r="D17">
        <v>2.2000000000000002</v>
      </c>
      <c r="E17">
        <v>3.4</v>
      </c>
    </row>
    <row r="18" spans="1:5">
      <c r="D18">
        <v>3</v>
      </c>
      <c r="E18">
        <v>4</v>
      </c>
    </row>
    <row r="19" spans="1:5">
      <c r="D19">
        <v>1.6</v>
      </c>
      <c r="E19">
        <v>2.2000000000000002</v>
      </c>
    </row>
    <row r="20" spans="1:5">
      <c r="D20">
        <v>0.4</v>
      </c>
      <c r="E20">
        <v>3.8</v>
      </c>
    </row>
    <row r="21" spans="1:5">
      <c r="A21" s="27"/>
      <c r="B21" s="27"/>
      <c r="E21">
        <v>2</v>
      </c>
    </row>
    <row r="22" spans="1:5">
      <c r="D22" s="27">
        <f>AVERAGE(D14:D20)</f>
        <v>2.3857142857142857</v>
      </c>
      <c r="E22" s="27">
        <f>AVERAGE(E14:E21)</f>
        <v>3.8249999999999997</v>
      </c>
    </row>
    <row r="23" spans="1:5">
      <c r="A23" t="s">
        <v>80</v>
      </c>
    </row>
    <row r="24" spans="1:5">
      <c r="A24" t="s">
        <v>81</v>
      </c>
      <c r="B24" t="s">
        <v>82</v>
      </c>
      <c r="C24" t="s">
        <v>83</v>
      </c>
      <c r="D24" t="s">
        <v>84</v>
      </c>
    </row>
    <row r="25" spans="1:5">
      <c r="A25" s="27">
        <f>A13-C13-E22</f>
        <v>1.7749999999999999</v>
      </c>
      <c r="B25" s="27">
        <f>B13-C13-D22</f>
        <v>6.0142857142857142</v>
      </c>
      <c r="C25" s="27">
        <f>AVERAGE(A25:B25)</f>
        <v>3.8946428571428573</v>
      </c>
      <c r="D25" s="27">
        <f>B25-C25</f>
        <v>2.1196428571428569</v>
      </c>
    </row>
    <row r="27" spans="1:5">
      <c r="A27" t="s">
        <v>88</v>
      </c>
    </row>
    <row r="28" spans="1:5">
      <c r="A28" t="s">
        <v>90</v>
      </c>
      <c r="B28" t="s">
        <v>89</v>
      </c>
    </row>
    <row r="29" spans="1:5">
      <c r="A29">
        <f>AVERAGE(14,21)</f>
        <v>17.5</v>
      </c>
      <c r="B29">
        <f>AVERAGE(2.37,5.91)</f>
        <v>4.1400000000000006</v>
      </c>
    </row>
    <row r="30" spans="1:5">
      <c r="A30">
        <f>AVERAGE(13,21)</f>
        <v>17</v>
      </c>
      <c r="B30">
        <v>9</v>
      </c>
    </row>
    <row r="31" spans="1:5">
      <c r="A31">
        <v>17.3</v>
      </c>
      <c r="B31">
        <v>6.67</v>
      </c>
    </row>
    <row r="32" spans="1:5">
      <c r="A32">
        <v>17.3</v>
      </c>
      <c r="B32">
        <f>AVERAGE(5,9.5)</f>
        <v>7.25</v>
      </c>
    </row>
    <row r="33" spans="1:4">
      <c r="A33">
        <v>10.119999999999999</v>
      </c>
      <c r="B33">
        <f>AVERAGE(2.5,12.5)</f>
        <v>7.5</v>
      </c>
      <c r="C33" t="s">
        <v>83</v>
      </c>
      <c r="D33" t="s">
        <v>84</v>
      </c>
    </row>
    <row r="34" spans="1:4">
      <c r="A34" s="27">
        <f>AVERAGE(A29:A33)</f>
        <v>15.843999999999999</v>
      </c>
      <c r="B34" s="27">
        <f>AVERAGE(B29:B33)</f>
        <v>6.9120000000000008</v>
      </c>
      <c r="C34" s="27">
        <f>AVERAGE(A34:B34)</f>
        <v>11.378</v>
      </c>
      <c r="D34" s="27">
        <f>B34-C34</f>
        <v>-4.4659999999999993</v>
      </c>
    </row>
    <row r="37" spans="1:4">
      <c r="B37">
        <f>7.5+5</f>
        <v>12.5</v>
      </c>
      <c r="C37">
        <f>7.5-5</f>
        <v>2.5</v>
      </c>
    </row>
    <row r="41" spans="1:4">
      <c r="A41" t="s">
        <v>91</v>
      </c>
    </row>
    <row r="42" spans="1:4">
      <c r="A42" t="s">
        <v>92</v>
      </c>
      <c r="B42" t="s">
        <v>93</v>
      </c>
    </row>
    <row r="43" spans="1:4">
      <c r="A43">
        <v>0.5</v>
      </c>
      <c r="B43">
        <v>4</v>
      </c>
    </row>
    <row r="44" spans="1:4">
      <c r="A44">
        <v>2</v>
      </c>
      <c r="B44">
        <v>3.95</v>
      </c>
      <c r="C44" t="s">
        <v>83</v>
      </c>
      <c r="D44" t="s">
        <v>84</v>
      </c>
    </row>
    <row r="45" spans="1:4">
      <c r="A45" s="27">
        <f>AVERAGE(A43:A44)</f>
        <v>1.25</v>
      </c>
      <c r="B45" s="27">
        <f>AVERAGE(B43:B44)</f>
        <v>3.9750000000000001</v>
      </c>
      <c r="C45" s="27">
        <f>AVERAGE(A45:B45)</f>
        <v>2.6124999999999998</v>
      </c>
      <c r="D45" s="27">
        <f>B45-C45</f>
        <v>1.3625000000000003</v>
      </c>
    </row>
    <row r="48" spans="1:4">
      <c r="A48" t="s">
        <v>97</v>
      </c>
    </row>
    <row r="49" spans="1:10">
      <c r="A49" t="s">
        <v>98</v>
      </c>
      <c r="B49" t="s">
        <v>99</v>
      </c>
      <c r="C49" t="s">
        <v>100</v>
      </c>
      <c r="D49" t="s">
        <v>101</v>
      </c>
      <c r="F49" t="s">
        <v>102</v>
      </c>
    </row>
    <row r="50" spans="1:10">
      <c r="A50">
        <v>-71</v>
      </c>
      <c r="B50">
        <v>53</v>
      </c>
      <c r="D50">
        <v>1992</v>
      </c>
      <c r="E50">
        <v>0</v>
      </c>
      <c r="F50" s="31">
        <f>E50*A$51</f>
        <v>0</v>
      </c>
    </row>
    <row r="51" spans="1:10">
      <c r="A51" s="31">
        <f>ABS(A50/360)/1000</f>
        <v>1.9722222222222222E-4</v>
      </c>
      <c r="B51" s="31">
        <f>ABS(B50/360)/1000</f>
        <v>1.4722222222222223E-4</v>
      </c>
      <c r="C51" s="31">
        <f>2*B51</f>
        <v>2.9444444444444445E-4</v>
      </c>
      <c r="D51">
        <v>1993</v>
      </c>
      <c r="E51">
        <v>1</v>
      </c>
      <c r="F51" s="31">
        <f>E51*A$51</f>
        <v>1.9722222222222222E-4</v>
      </c>
    </row>
    <row r="52" spans="1:10">
      <c r="D52">
        <v>1994</v>
      </c>
      <c r="E52">
        <v>2</v>
      </c>
      <c r="F52" s="31">
        <f>E52*A$51</f>
        <v>3.9444444444444444E-4</v>
      </c>
    </row>
    <row r="53" spans="1:10">
      <c r="D53">
        <v>1995</v>
      </c>
      <c r="E53">
        <v>3</v>
      </c>
      <c r="F53" s="31">
        <f t="shared" ref="F53:F69" si="0">E53*A$51</f>
        <v>5.9166666666666666E-4</v>
      </c>
    </row>
    <row r="54" spans="1:10">
      <c r="D54">
        <v>1996</v>
      </c>
      <c r="E54">
        <v>4</v>
      </c>
      <c r="F54" s="31">
        <f t="shared" si="0"/>
        <v>7.8888888888888889E-4</v>
      </c>
    </row>
    <row r="55" spans="1:10">
      <c r="D55">
        <v>1997</v>
      </c>
      <c r="E55">
        <v>5</v>
      </c>
      <c r="F55" s="31">
        <f t="shared" si="0"/>
        <v>9.8611111111111122E-4</v>
      </c>
    </row>
    <row r="56" spans="1:10">
      <c r="D56">
        <v>1998</v>
      </c>
      <c r="E56">
        <v>6</v>
      </c>
      <c r="F56" s="31">
        <f t="shared" si="0"/>
        <v>1.1833333333333333E-3</v>
      </c>
    </row>
    <row r="57" spans="1:10">
      <c r="D57">
        <v>1999</v>
      </c>
      <c r="E57">
        <v>7</v>
      </c>
      <c r="F57" s="31">
        <f t="shared" si="0"/>
        <v>1.3805555555555554E-3</v>
      </c>
    </row>
    <row r="58" spans="1:10">
      <c r="D58">
        <v>2000</v>
      </c>
      <c r="E58">
        <v>8</v>
      </c>
      <c r="F58" s="31">
        <f t="shared" si="0"/>
        <v>1.5777777777777778E-3</v>
      </c>
    </row>
    <row r="59" spans="1:10">
      <c r="D59">
        <v>2001</v>
      </c>
      <c r="E59">
        <v>9</v>
      </c>
      <c r="F59" s="31">
        <f t="shared" si="0"/>
        <v>1.7750000000000001E-3</v>
      </c>
      <c r="G59" t="s">
        <v>83</v>
      </c>
      <c r="H59" t="s">
        <v>103</v>
      </c>
      <c r="I59" t="s">
        <v>104</v>
      </c>
      <c r="J59" t="s">
        <v>84</v>
      </c>
    </row>
    <row r="60" spans="1:10">
      <c r="D60">
        <v>2002</v>
      </c>
      <c r="E60">
        <v>10</v>
      </c>
      <c r="F60" s="31">
        <f t="shared" si="0"/>
        <v>1.9722222222222224E-3</v>
      </c>
      <c r="G60" s="30">
        <f>F60</f>
        <v>1.9722222222222224E-3</v>
      </c>
      <c r="H60" s="30">
        <f>G60-J60</f>
        <v>1.677777777777778E-3</v>
      </c>
      <c r="I60" s="30">
        <f>G60+J60</f>
        <v>2.2666666666666668E-3</v>
      </c>
      <c r="J60" s="31">
        <f>C51</f>
        <v>2.9444444444444445E-4</v>
      </c>
    </row>
    <row r="61" spans="1:10">
      <c r="D61">
        <v>2003</v>
      </c>
      <c r="E61">
        <v>11</v>
      </c>
      <c r="F61" s="31">
        <f t="shared" si="0"/>
        <v>2.1694444444444443E-3</v>
      </c>
    </row>
    <row r="62" spans="1:10">
      <c r="D62">
        <v>2004</v>
      </c>
      <c r="E62">
        <v>12</v>
      </c>
      <c r="F62" s="31">
        <f t="shared" si="0"/>
        <v>2.3666666666666667E-3</v>
      </c>
    </row>
    <row r="63" spans="1:10">
      <c r="D63">
        <v>2005</v>
      </c>
      <c r="E63">
        <v>13</v>
      </c>
      <c r="F63" s="31">
        <f t="shared" si="0"/>
        <v>2.563888888888889E-3</v>
      </c>
    </row>
    <row r="64" spans="1:10">
      <c r="D64">
        <v>2006</v>
      </c>
      <c r="E64">
        <v>14</v>
      </c>
      <c r="F64" s="31">
        <f t="shared" si="0"/>
        <v>2.7611111111111109E-3</v>
      </c>
    </row>
    <row r="65" spans="4:6">
      <c r="D65">
        <v>2007</v>
      </c>
      <c r="E65">
        <v>15</v>
      </c>
      <c r="F65" s="31">
        <f t="shared" si="0"/>
        <v>2.9583333333333332E-3</v>
      </c>
    </row>
    <row r="66" spans="4:6">
      <c r="D66">
        <v>2008</v>
      </c>
      <c r="E66">
        <v>16</v>
      </c>
      <c r="F66" s="31">
        <f t="shared" si="0"/>
        <v>3.1555555555555555E-3</v>
      </c>
    </row>
    <row r="67" spans="4:6">
      <c r="D67">
        <v>2009</v>
      </c>
      <c r="E67">
        <v>17</v>
      </c>
      <c r="F67" s="31">
        <f t="shared" si="0"/>
        <v>3.3527777777777779E-3</v>
      </c>
    </row>
    <row r="68" spans="4:6">
      <c r="D68">
        <v>2010</v>
      </c>
      <c r="E68">
        <v>18</v>
      </c>
      <c r="F68" s="31">
        <f t="shared" si="0"/>
        <v>3.5500000000000002E-3</v>
      </c>
    </row>
    <row r="69" spans="4:6">
      <c r="D69">
        <v>2011</v>
      </c>
      <c r="E69">
        <v>19</v>
      </c>
      <c r="F69" s="31">
        <f t="shared" si="0"/>
        <v>3.7472222222222221E-3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</dc:creator>
  <cp:lastModifiedBy>k</cp:lastModifiedBy>
  <dcterms:created xsi:type="dcterms:W3CDTF">2015-12-04T03:47:10Z</dcterms:created>
  <dcterms:modified xsi:type="dcterms:W3CDTF">2016-02-19T18:41:07Z</dcterms:modified>
</cp:coreProperties>
</file>