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_pintos\Desktop\ti\2Trimestre TI\"/>
    </mc:Choice>
  </mc:AlternateContent>
  <bookViews>
    <workbookView xWindow="0" yWindow="0" windowWidth="20490" windowHeight="7620" firstSheet="2" activeTab="7"/>
  </bookViews>
  <sheets>
    <sheet name="1)" sheetId="1" r:id="rId1"/>
    <sheet name="2)" sheetId="2" r:id="rId2"/>
    <sheet name="3)" sheetId="3" r:id="rId3"/>
    <sheet name="4)" sheetId="4" r:id="rId4"/>
    <sheet name="5)" sheetId="5" r:id="rId5"/>
    <sheet name="6)" sheetId="6" r:id="rId6"/>
    <sheet name="7)" sheetId="7" r:id="rId7"/>
    <sheet name="8)" sheetId="8" r:id="rId8"/>
    <sheet name="9)" sheetId="9" r:id="rId9"/>
    <sheet name="10)" sheetId="10" r:id="rId10"/>
  </sheets>
  <calcPr calcId="162913"/>
  <pivotCaches>
    <pivotCache cacheId="2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8" l="1"/>
  <c r="C21" i="8"/>
  <c r="C22" i="8"/>
  <c r="C23" i="8"/>
  <c r="C19" i="8"/>
  <c r="I18" i="9"/>
  <c r="I9" i="9"/>
  <c r="I10" i="9"/>
  <c r="I11" i="9"/>
  <c r="I12" i="9"/>
  <c r="I13" i="9"/>
  <c r="I14" i="9"/>
  <c r="I15" i="9"/>
  <c r="I16" i="9"/>
  <c r="I17" i="9"/>
  <c r="I8" i="9"/>
  <c r="H18" i="9"/>
  <c r="H17" i="9"/>
  <c r="H16" i="9"/>
  <c r="H15" i="9"/>
  <c r="H14" i="9"/>
  <c r="H13" i="9"/>
  <c r="H12" i="9"/>
  <c r="H11" i="9"/>
  <c r="H10" i="9"/>
  <c r="H9" i="9"/>
  <c r="H8" i="9"/>
  <c r="G18" i="9"/>
  <c r="G17" i="9"/>
  <c r="G16" i="9"/>
  <c r="G15" i="9"/>
  <c r="G14" i="9"/>
  <c r="G13" i="9"/>
  <c r="G12" i="9"/>
  <c r="G11" i="9"/>
  <c r="G10" i="9"/>
  <c r="G9" i="9"/>
  <c r="G8" i="9"/>
  <c r="F9" i="9"/>
  <c r="F10" i="9"/>
  <c r="F11" i="9"/>
  <c r="F12" i="9"/>
  <c r="F13" i="9"/>
  <c r="F14" i="9"/>
  <c r="F15" i="9"/>
  <c r="F19" i="9" s="1"/>
  <c r="F16" i="9"/>
  <c r="F17" i="9"/>
  <c r="F18" i="9"/>
  <c r="F8" i="9"/>
  <c r="D19" i="9"/>
  <c r="E19" i="9"/>
  <c r="I19" i="9"/>
  <c r="C19" i="9"/>
  <c r="H19" i="9" l="1"/>
  <c r="G19" i="9"/>
  <c r="H6" i="7"/>
  <c r="E4" i="7"/>
  <c r="E5" i="7"/>
  <c r="E6" i="7"/>
  <c r="E7" i="7"/>
  <c r="E8" i="7"/>
  <c r="E3" i="7"/>
  <c r="G16" i="6"/>
  <c r="D15" i="6"/>
  <c r="E15" i="6"/>
  <c r="F15" i="6"/>
  <c r="C15" i="6"/>
  <c r="D14" i="6"/>
  <c r="E14" i="6"/>
  <c r="F14" i="6"/>
  <c r="C14" i="6"/>
  <c r="D13" i="6"/>
  <c r="E13" i="6"/>
  <c r="F13" i="6"/>
  <c r="C13" i="6"/>
  <c r="G7" i="6"/>
  <c r="G8" i="6"/>
  <c r="G9" i="6"/>
  <c r="G10" i="6"/>
  <c r="G11" i="6"/>
  <c r="G6" i="6"/>
  <c r="G3" i="6"/>
  <c r="E4" i="5"/>
  <c r="E5" i="5"/>
  <c r="E6" i="5"/>
  <c r="E7" i="5"/>
  <c r="E8" i="5"/>
  <c r="E9" i="5"/>
  <c r="E10" i="5"/>
  <c r="D9" i="5"/>
  <c r="D10" i="5"/>
  <c r="D8" i="5"/>
  <c r="D7" i="5"/>
  <c r="D6" i="5"/>
  <c r="D5" i="5"/>
  <c r="D4" i="5"/>
  <c r="D3" i="5"/>
  <c r="E3" i="5" l="1"/>
  <c r="F10" i="4"/>
  <c r="F9" i="4"/>
  <c r="F8" i="4"/>
  <c r="F7" i="4"/>
  <c r="F6" i="4"/>
  <c r="F5" i="4"/>
  <c r="E5" i="4"/>
  <c r="E6" i="4"/>
  <c r="E7" i="4"/>
  <c r="E8" i="4"/>
  <c r="E9" i="4"/>
  <c r="E10" i="4"/>
  <c r="E4" i="4"/>
  <c r="F4" i="4" s="1"/>
  <c r="I4" i="3"/>
  <c r="I5" i="3"/>
  <c r="I6" i="3"/>
  <c r="I7" i="3"/>
  <c r="I8" i="3"/>
  <c r="I9" i="3"/>
  <c r="I10" i="3"/>
  <c r="I3" i="3"/>
  <c r="H4" i="3"/>
  <c r="H5" i="3"/>
  <c r="H6" i="3"/>
  <c r="H7" i="3"/>
  <c r="H8" i="3"/>
  <c r="H9" i="3"/>
  <c r="H10" i="3"/>
  <c r="H3" i="3"/>
  <c r="G4" i="3"/>
  <c r="G5" i="3"/>
  <c r="G6" i="3"/>
  <c r="G7" i="3"/>
  <c r="G8" i="3"/>
  <c r="G9" i="3"/>
  <c r="G10" i="3"/>
  <c r="G3" i="3"/>
  <c r="D18" i="2"/>
  <c r="E18" i="2"/>
  <c r="F18" i="2"/>
  <c r="G18" i="2"/>
  <c r="H18" i="2"/>
  <c r="C18" i="2"/>
  <c r="D16" i="2"/>
  <c r="E16" i="2"/>
  <c r="F16" i="2"/>
  <c r="G16" i="2"/>
  <c r="H16" i="2"/>
  <c r="C16" i="2"/>
  <c r="E22" i="1"/>
  <c r="F22" i="1"/>
  <c r="D22" i="1"/>
  <c r="G22" i="1"/>
  <c r="G3" i="1"/>
  <c r="H3" i="1"/>
  <c r="I3" i="1"/>
  <c r="J3" i="1"/>
  <c r="G4" i="1"/>
  <c r="H4" i="1"/>
  <c r="I4" i="1"/>
  <c r="J4" i="1"/>
  <c r="G5" i="1"/>
  <c r="H5" i="1"/>
  <c r="I5" i="1"/>
  <c r="J5" i="1"/>
  <c r="G6" i="1"/>
  <c r="H6" i="1"/>
  <c r="I6" i="1"/>
  <c r="J6" i="1"/>
  <c r="G7" i="1"/>
  <c r="H7" i="1"/>
  <c r="I7" i="1"/>
  <c r="J7" i="1"/>
  <c r="G8" i="1"/>
  <c r="H8" i="1"/>
  <c r="I8" i="1"/>
  <c r="J8" i="1"/>
  <c r="D10" i="1"/>
  <c r="E10" i="1"/>
  <c r="F10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D20" i="1"/>
  <c r="E20" i="1"/>
  <c r="F20" i="1"/>
</calcChain>
</file>

<file path=xl/sharedStrings.xml><?xml version="1.0" encoding="utf-8"?>
<sst xmlns="http://schemas.openxmlformats.org/spreadsheetml/2006/main" count="263" uniqueCount="201">
  <si>
    <t>Porca</t>
  </si>
  <si>
    <t>Parafuso</t>
  </si>
  <si>
    <t>Arruela</t>
  </si>
  <si>
    <t>Prego</t>
  </si>
  <si>
    <t>Alicate</t>
  </si>
  <si>
    <t>Martelo</t>
  </si>
  <si>
    <t>Código</t>
  </si>
  <si>
    <t>Produto</t>
  </si>
  <si>
    <t>Jan</t>
  </si>
  <si>
    <t>Fev</t>
  </si>
  <si>
    <t>Mar</t>
  </si>
  <si>
    <t xml:space="preserve">Total 1°Trim. </t>
  </si>
  <si>
    <t>Máximo</t>
  </si>
  <si>
    <t>Mínimo</t>
  </si>
  <si>
    <t>Média</t>
  </si>
  <si>
    <t>Totais</t>
  </si>
  <si>
    <t>Abr</t>
  </si>
  <si>
    <t>Mai</t>
  </si>
  <si>
    <t>Jun</t>
  </si>
  <si>
    <t>Total 2° Trim.</t>
  </si>
  <si>
    <t>Empresa Nacional S.A.</t>
  </si>
  <si>
    <t>Total do Semestre</t>
  </si>
  <si>
    <t>CONTAS A PAGAR</t>
  </si>
  <si>
    <t>SÁLARIO</t>
  </si>
  <si>
    <t>JANEIRO</t>
  </si>
  <si>
    <t>FEVEREIRO</t>
  </si>
  <si>
    <t>MARÇO</t>
  </si>
  <si>
    <t>ABRIL</t>
  </si>
  <si>
    <t>MAIO</t>
  </si>
  <si>
    <t>JUNHO</t>
  </si>
  <si>
    <t>CONTAS</t>
  </si>
  <si>
    <t>ÁGUA</t>
  </si>
  <si>
    <t>LUZ</t>
  </si>
  <si>
    <t>ESCOLA</t>
  </si>
  <si>
    <t>IPTU</t>
  </si>
  <si>
    <t>IPVA</t>
  </si>
  <si>
    <t>SHOPPING</t>
  </si>
  <si>
    <t>COMBUSTÍVEL</t>
  </si>
  <si>
    <t>ACADEMIA</t>
  </si>
  <si>
    <t>TOTAL DE CONTAS</t>
  </si>
  <si>
    <t>SALDO</t>
  </si>
  <si>
    <t>N°</t>
  </si>
  <si>
    <t>NOME</t>
  </si>
  <si>
    <t>SALÁRIO BRUTO</t>
  </si>
  <si>
    <t>INSS</t>
  </si>
  <si>
    <t>GRATIFICAÇÃO</t>
  </si>
  <si>
    <t>INSS R$</t>
  </si>
  <si>
    <t>GRATIFICAÇÃO R$</t>
  </si>
  <si>
    <t>SALÁRIO LÍQUIDO</t>
  </si>
  <si>
    <t>Eduardo</t>
  </si>
  <si>
    <t>Maria</t>
  </si>
  <si>
    <t>Helena</t>
  </si>
  <si>
    <t>Gabriela</t>
  </si>
  <si>
    <t>Edson</t>
  </si>
  <si>
    <t>Elisangela</t>
  </si>
  <si>
    <t>Regina</t>
  </si>
  <si>
    <t>Paula</t>
  </si>
  <si>
    <t>Produtos</t>
  </si>
  <si>
    <t>Qtde</t>
  </si>
  <si>
    <t>Preço Unit.</t>
  </si>
  <si>
    <t>Total R$</t>
  </si>
  <si>
    <t>Total US$</t>
  </si>
  <si>
    <t>Caneta Azul</t>
  </si>
  <si>
    <t>Caneta Vermelha</t>
  </si>
  <si>
    <t>Caderno</t>
  </si>
  <si>
    <t>Régua</t>
  </si>
  <si>
    <t>Lápis</t>
  </si>
  <si>
    <t>Papel Sulfite</t>
  </si>
  <si>
    <t>Tinta Nanquim</t>
  </si>
  <si>
    <t>Valor Dólar</t>
  </si>
  <si>
    <t>Nome</t>
  </si>
  <si>
    <t>Salário</t>
  </si>
  <si>
    <t>Aumento</t>
  </si>
  <si>
    <t>Novo Salário</t>
  </si>
  <si>
    <t>João dos Santos</t>
  </si>
  <si>
    <t>Maria da Silva</t>
  </si>
  <si>
    <t>Manoel das Flores</t>
  </si>
  <si>
    <t>Lambarildo Peixe</t>
  </si>
  <si>
    <t>Sebastião Souza</t>
  </si>
  <si>
    <t>Ana Flávia Silveira</t>
  </si>
  <si>
    <t>Silvia Helena Santos</t>
  </si>
  <si>
    <t>Carlos Roberto</t>
  </si>
  <si>
    <t>Até 1000</t>
  </si>
  <si>
    <t>Maior que 1000</t>
  </si>
  <si>
    <t>Receita Bruta</t>
  </si>
  <si>
    <t>Jan-Mar</t>
  </si>
  <si>
    <t>Abr-Jun</t>
  </si>
  <si>
    <t>Jul-Set</t>
  </si>
  <si>
    <t>Out-Dez</t>
  </si>
  <si>
    <t>Total do Ano</t>
  </si>
  <si>
    <t>Despesa Líquida</t>
  </si>
  <si>
    <t>Salários</t>
  </si>
  <si>
    <t>Juros</t>
  </si>
  <si>
    <t>Aluguel</t>
  </si>
  <si>
    <t>Propaganda</t>
  </si>
  <si>
    <t>Suprimentos</t>
  </si>
  <si>
    <t>Diversos</t>
  </si>
  <si>
    <t>Total do Trimestre</t>
  </si>
  <si>
    <t>Receita Líquida</t>
  </si>
  <si>
    <t>Situação</t>
  </si>
  <si>
    <t>Valor Acumulado do Ano de despesas</t>
  </si>
  <si>
    <t>Resultado</t>
  </si>
  <si>
    <t>A</t>
  </si>
  <si>
    <t>B</t>
  </si>
  <si>
    <t>C</t>
  </si>
  <si>
    <t>D</t>
  </si>
  <si>
    <t>E</t>
  </si>
  <si>
    <t>F</t>
  </si>
  <si>
    <t>Idade Candidato</t>
  </si>
  <si>
    <t>Idade Minima</t>
  </si>
  <si>
    <t>Idade Maxima</t>
  </si>
  <si>
    <t>Endereço</t>
  </si>
  <si>
    <t>Bairro</t>
  </si>
  <si>
    <t>Cidade</t>
  </si>
  <si>
    <t>Estado</t>
  </si>
  <si>
    <t>Ana</t>
  </si>
  <si>
    <t>Érica</t>
  </si>
  <si>
    <t>Fernanda</t>
  </si>
  <si>
    <t>Rodovia Anhanguera, km 180</t>
  </si>
  <si>
    <t>Centro</t>
  </si>
  <si>
    <t>Leme</t>
  </si>
  <si>
    <t>SP</t>
  </si>
  <si>
    <t>Araras</t>
  </si>
  <si>
    <t>São Benedito</t>
  </si>
  <si>
    <t>R. Antônio de Castro, 362</t>
  </si>
  <si>
    <t>R. Tiradentes, 192</t>
  </si>
  <si>
    <t>Salvador</t>
  </si>
  <si>
    <t>BA</t>
  </si>
  <si>
    <t>Av. Orozimbo Maia, 987</t>
  </si>
  <si>
    <t>Jd. Nova Campinas</t>
  </si>
  <si>
    <t>Campinas</t>
  </si>
  <si>
    <t>Ubatuba</t>
  </si>
  <si>
    <t>Rodovia Rio/São Paulo, km 77</t>
  </si>
  <si>
    <t>Praia Grande</t>
  </si>
  <si>
    <t>R. Júlio Mesquita, 66</t>
  </si>
  <si>
    <t>Recife</t>
  </si>
  <si>
    <t>PE</t>
  </si>
  <si>
    <t>Katiane</t>
  </si>
  <si>
    <t>R.5, 78</t>
  </si>
  <si>
    <t>Jd. Europa</t>
  </si>
  <si>
    <t>Rio Claro</t>
  </si>
  <si>
    <t>Lilian</t>
  </si>
  <si>
    <t>R. Lambarildo Peixe, 812</t>
  </si>
  <si>
    <t>Vila Tubarão</t>
  </si>
  <si>
    <t>Ribeirão Preto</t>
  </si>
  <si>
    <t>Lucimara</t>
  </si>
  <si>
    <t>Av. dos Jequitibas, 11</t>
  </si>
  <si>
    <t>Jd. Paulista</t>
  </si>
  <si>
    <t>Florianópolis</t>
  </si>
  <si>
    <t>SC</t>
  </si>
  <si>
    <t>Av. Ipiranga, 568</t>
  </si>
  <si>
    <t>Ibirapuera</t>
  </si>
  <si>
    <t>Manaus</t>
  </si>
  <si>
    <t>AM</t>
  </si>
  <si>
    <t>Pedro</t>
  </si>
  <si>
    <t>R. Sergipe, 765</t>
  </si>
  <si>
    <t>Botafogo</t>
  </si>
  <si>
    <t>Roberto</t>
  </si>
  <si>
    <t>Av. Limeira, 98</t>
  </si>
  <si>
    <t>Belvedere</t>
  </si>
  <si>
    <t>Rubens</t>
  </si>
  <si>
    <t>Al. dos Laranjais, 99</t>
  </si>
  <si>
    <t>Rio de Janeiro</t>
  </si>
  <si>
    <t>RJ</t>
  </si>
  <si>
    <t>Sônia</t>
  </si>
  <si>
    <t>R. das Quaresmeiras, 810</t>
  </si>
  <si>
    <t>Vila Cláudia</t>
  </si>
  <si>
    <t>Porto Alegre</t>
  </si>
  <si>
    <t>RS</t>
  </si>
  <si>
    <t>Tatiane</t>
  </si>
  <si>
    <t>R. Minas Gerais, 67</t>
  </si>
  <si>
    <t>Parque Industrial</t>
  </si>
  <si>
    <t>Poços de Caldas</t>
  </si>
  <si>
    <t>MG</t>
  </si>
  <si>
    <t>Tabela de Preços</t>
  </si>
  <si>
    <t>Porc. De Lucro</t>
  </si>
  <si>
    <t>Valor do Dólar</t>
  </si>
  <si>
    <t>Estoque</t>
  </si>
  <si>
    <t>Custo</t>
  </si>
  <si>
    <t>Venda</t>
  </si>
  <si>
    <t>Total</t>
  </si>
  <si>
    <t>Reais</t>
  </si>
  <si>
    <t>Dolár</t>
  </si>
  <si>
    <t>Borracha</t>
  </si>
  <si>
    <t>Caderno 100 fls</t>
  </si>
  <si>
    <t>Caderno 200 fls</t>
  </si>
  <si>
    <t>Lapiseira</t>
  </si>
  <si>
    <t>Régua 15 cm</t>
  </si>
  <si>
    <t>Régua 30 cm</t>
  </si>
  <si>
    <t>Giz de Cera</t>
  </si>
  <si>
    <t>Cola</t>
  </si>
  <si>
    <t>Compasso</t>
  </si>
  <si>
    <t>Rótulos de Linha</t>
  </si>
  <si>
    <t>Total Geral</t>
  </si>
  <si>
    <t>Soma de Estoque</t>
  </si>
  <si>
    <t>Soma de Venda</t>
  </si>
  <si>
    <t>Soma de Custo</t>
  </si>
  <si>
    <t>Soma de Total</t>
  </si>
  <si>
    <t>Soma de Custo2</t>
  </si>
  <si>
    <t>Soma de Venda2</t>
  </si>
  <si>
    <t>Soma de Total2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</si>
</sst>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  <numFmt numFmtId="165" formatCode="_-[$R$-416]\ * #,##0.00_-;\-[$R$-416]\ * #,##0.00_-;_-[$R$-416]\ * &quot;-&quot;??_-;_-@_-"/>
    <numFmt numFmtId="166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 applyAlignme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0" applyFont="1"/>
    <xf numFmtId="164" fontId="0" fillId="0" borderId="1" xfId="1" applyNumberFormat="1" applyFont="1" applyBorder="1"/>
    <xf numFmtId="44" fontId="0" fillId="0" borderId="0" xfId="1" applyFont="1"/>
    <xf numFmtId="43" fontId="0" fillId="0" borderId="0" xfId="1" applyNumberFormat="1" applyFont="1" applyBorder="1"/>
    <xf numFmtId="43" fontId="0" fillId="0" borderId="5" xfId="1" applyNumberFormat="1" applyFont="1" applyBorder="1"/>
    <xf numFmtId="43" fontId="0" fillId="0" borderId="0" xfId="0" applyNumberFormat="1" applyBorder="1"/>
    <xf numFmtId="43" fontId="0" fillId="0" borderId="5" xfId="0" applyNumberFormat="1" applyBorder="1"/>
    <xf numFmtId="43" fontId="0" fillId="0" borderId="1" xfId="1" applyNumberFormat="1" applyFont="1" applyBorder="1"/>
    <xf numFmtId="43" fontId="0" fillId="0" borderId="0" xfId="0" applyNumberFormat="1"/>
    <xf numFmtId="43" fontId="0" fillId="0" borderId="3" xfId="0" applyNumberFormat="1" applyBorder="1"/>
    <xf numFmtId="43" fontId="0" fillId="0" borderId="6" xfId="0" applyNumberFormat="1" applyBorder="1"/>
    <xf numFmtId="43" fontId="0" fillId="0" borderId="1" xfId="0" applyNumberForma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43" fontId="0" fillId="0" borderId="16" xfId="0" applyNumberFormat="1" applyBorder="1"/>
    <xf numFmtId="0" fontId="0" fillId="0" borderId="17" xfId="0" applyBorder="1"/>
    <xf numFmtId="0" fontId="0" fillId="0" borderId="18" xfId="0" applyBorder="1"/>
    <xf numFmtId="43" fontId="0" fillId="0" borderId="18" xfId="0" applyNumberFormat="1" applyBorder="1"/>
    <xf numFmtId="43" fontId="0" fillId="0" borderId="19" xfId="0" applyNumberFormat="1" applyBorder="1"/>
    <xf numFmtId="0" fontId="0" fillId="0" borderId="20" xfId="0" applyBorder="1"/>
    <xf numFmtId="0" fontId="0" fillId="0" borderId="21" xfId="0" applyBorder="1"/>
    <xf numFmtId="43" fontId="0" fillId="0" borderId="21" xfId="0" applyNumberFormat="1" applyBorder="1"/>
    <xf numFmtId="43" fontId="0" fillId="0" borderId="22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164" fontId="0" fillId="0" borderId="0" xfId="1" applyNumberFormat="1" applyFont="1" applyBorder="1"/>
    <xf numFmtId="164" fontId="0" fillId="0" borderId="0" xfId="0" applyNumberFormat="1" applyBorder="1"/>
    <xf numFmtId="0" fontId="0" fillId="0" borderId="11" xfId="0" applyBorder="1"/>
    <xf numFmtId="0" fontId="0" fillId="0" borderId="10" xfId="0" applyBorder="1"/>
    <xf numFmtId="0" fontId="0" fillId="0" borderId="11" xfId="0" applyBorder="1" applyAlignment="1"/>
    <xf numFmtId="0" fontId="0" fillId="0" borderId="10" xfId="0" applyBorder="1" applyAlignment="1"/>
    <xf numFmtId="44" fontId="0" fillId="0" borderId="1" xfId="0" applyNumberFormat="1" applyBorder="1"/>
    <xf numFmtId="44" fontId="0" fillId="0" borderId="16" xfId="0" applyNumberFormat="1" applyBorder="1"/>
    <xf numFmtId="0" fontId="0" fillId="0" borderId="26" xfId="0" applyBorder="1"/>
    <xf numFmtId="44" fontId="0" fillId="0" borderId="27" xfId="0" applyNumberFormat="1" applyBorder="1"/>
    <xf numFmtId="44" fontId="0" fillId="0" borderId="28" xfId="0" applyNumberFormat="1" applyBorder="1"/>
    <xf numFmtId="0" fontId="0" fillId="0" borderId="22" xfId="0" applyBorder="1"/>
    <xf numFmtId="0" fontId="0" fillId="0" borderId="29" xfId="0" applyBorder="1"/>
    <xf numFmtId="44" fontId="0" fillId="0" borderId="18" xfId="0" applyNumberFormat="1" applyBorder="1"/>
    <xf numFmtId="44" fontId="0" fillId="0" borderId="19" xfId="0" applyNumberFormat="1" applyBorder="1"/>
    <xf numFmtId="44" fontId="0" fillId="0" borderId="8" xfId="0" applyNumberFormat="1" applyBorder="1"/>
    <xf numFmtId="44" fontId="0" fillId="0" borderId="9" xfId="0" applyNumberFormat="1" applyBorder="1"/>
    <xf numFmtId="10" fontId="0" fillId="0" borderId="1" xfId="2" applyNumberFormat="1" applyFont="1" applyBorder="1"/>
    <xf numFmtId="10" fontId="0" fillId="0" borderId="1" xfId="0" applyNumberFormat="1" applyBorder="1"/>
    <xf numFmtId="10" fontId="0" fillId="0" borderId="18" xfId="2" applyNumberFormat="1" applyFont="1" applyBorder="1"/>
    <xf numFmtId="10" fontId="0" fillId="0" borderId="18" xfId="0" applyNumberFormat="1" applyBorder="1"/>
    <xf numFmtId="0" fontId="3" fillId="0" borderId="0" xfId="0" applyFont="1"/>
    <xf numFmtId="165" fontId="0" fillId="0" borderId="0" xfId="0" applyNumberFormat="1"/>
    <xf numFmtId="0" fontId="0" fillId="0" borderId="30" xfId="0" applyBorder="1"/>
    <xf numFmtId="0" fontId="0" fillId="0" borderId="31" xfId="0" applyBorder="1"/>
    <xf numFmtId="0" fontId="0" fillId="0" borderId="32" xfId="0" applyBorder="1"/>
    <xf numFmtId="165" fontId="0" fillId="0" borderId="0" xfId="0" applyNumberFormat="1" applyBorder="1"/>
    <xf numFmtId="165" fontId="0" fillId="0" borderId="3" xfId="0" applyNumberFormat="1" applyBorder="1"/>
    <xf numFmtId="0" fontId="0" fillId="0" borderId="3" xfId="0" applyBorder="1"/>
    <xf numFmtId="9" fontId="0" fillId="0" borderId="5" xfId="0" applyNumberFormat="1" applyBorder="1"/>
    <xf numFmtId="0" fontId="0" fillId="0" borderId="6" xfId="0" applyBorder="1"/>
    <xf numFmtId="9" fontId="0" fillId="0" borderId="31" xfId="0" applyNumberFormat="1" applyBorder="1"/>
    <xf numFmtId="0" fontId="0" fillId="0" borderId="33" xfId="0" applyBorder="1"/>
    <xf numFmtId="165" fontId="0" fillId="0" borderId="34" xfId="0" applyNumberFormat="1" applyBorder="1"/>
    <xf numFmtId="0" fontId="0" fillId="0" borderId="34" xfId="0" applyBorder="1"/>
    <xf numFmtId="165" fontId="0" fillId="0" borderId="35" xfId="0" applyNumberFormat="1" applyBorder="1"/>
    <xf numFmtId="165" fontId="0" fillId="0" borderId="1" xfId="0" applyNumberFormat="1" applyBorder="1"/>
    <xf numFmtId="166" fontId="0" fillId="0" borderId="16" xfId="0" applyNumberFormat="1" applyBorder="1"/>
    <xf numFmtId="165" fontId="0" fillId="0" borderId="18" xfId="0" applyNumberFormat="1" applyBorder="1"/>
    <xf numFmtId="166" fontId="0" fillId="0" borderId="19" xfId="0" applyNumberFormat="1" applyBorder="1"/>
    <xf numFmtId="44" fontId="0" fillId="0" borderId="0" xfId="0" applyNumberFormat="1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6" xfId="0" applyBorder="1"/>
    <xf numFmtId="0" fontId="0" fillId="0" borderId="19" xfId="0" applyBorder="1"/>
    <xf numFmtId="0" fontId="3" fillId="0" borderId="14" xfId="0" applyFont="1" applyBorder="1"/>
    <xf numFmtId="10" fontId="0" fillId="0" borderId="0" xfId="2" applyNumberFormat="1" applyFont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[Pasta1 (Recuperado).xlsx]10)!Tabela dinâmica1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'10)'!$C$2</c:f>
              <c:strCache>
                <c:ptCount val="1"/>
                <c:pt idx="0">
                  <c:v>Soma de Estoque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'10)'!$B$3:$B$15</c:f>
              <c:strCache>
                <c:ptCount val="12"/>
                <c:pt idx="0">
                  <c:v>Borracha</c:v>
                </c:pt>
                <c:pt idx="1">
                  <c:v>Caderno 100 fls</c:v>
                </c:pt>
                <c:pt idx="2">
                  <c:v>Caderno 200 fls</c:v>
                </c:pt>
                <c:pt idx="3">
                  <c:v>Caneta Azul</c:v>
                </c:pt>
                <c:pt idx="4">
                  <c:v>Caneta Vermelha</c:v>
                </c:pt>
                <c:pt idx="5">
                  <c:v>Cola</c:v>
                </c:pt>
                <c:pt idx="6">
                  <c:v>Compasso</c:v>
                </c:pt>
                <c:pt idx="7">
                  <c:v>Giz de Cera</c:v>
                </c:pt>
                <c:pt idx="8">
                  <c:v>Lapiseira</c:v>
                </c:pt>
                <c:pt idx="9">
                  <c:v>Régua 15 cm</c:v>
                </c:pt>
                <c:pt idx="10">
                  <c:v>Régua 30 cm</c:v>
                </c:pt>
                <c:pt idx="11">
                  <c:v>Totais</c:v>
                </c:pt>
              </c:strCache>
            </c:strRef>
          </c:cat>
          <c:val>
            <c:numRef>
              <c:f>'10)'!$C$3:$C$15</c:f>
              <c:numCache>
                <c:formatCode>General</c:formatCode>
                <c:ptCount val="12"/>
                <c:pt idx="0">
                  <c:v>500</c:v>
                </c:pt>
                <c:pt idx="1">
                  <c:v>200</c:v>
                </c:pt>
                <c:pt idx="2">
                  <c:v>300</c:v>
                </c:pt>
                <c:pt idx="3">
                  <c:v>1000</c:v>
                </c:pt>
                <c:pt idx="4">
                  <c:v>1000</c:v>
                </c:pt>
                <c:pt idx="5">
                  <c:v>100</c:v>
                </c:pt>
                <c:pt idx="6">
                  <c:v>100</c:v>
                </c:pt>
                <c:pt idx="7">
                  <c:v>50</c:v>
                </c:pt>
                <c:pt idx="8">
                  <c:v>200</c:v>
                </c:pt>
                <c:pt idx="9">
                  <c:v>500</c:v>
                </c:pt>
                <c:pt idx="10">
                  <c:v>500</c:v>
                </c:pt>
                <c:pt idx="11">
                  <c:v>4450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E8-46B5-A448-3EA8FD07EF59}"/>
            </c:ext>
          </c:extLst>
        </c:ser>
        <c:ser>
          <c:idx val="1"/>
          <c:order val="1"/>
          <c:tx>
            <c:strRef>
              <c:f>'10)'!$D$2</c:f>
              <c:strCache>
                <c:ptCount val="1"/>
                <c:pt idx="0">
                  <c:v>Soma de Venda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'10)'!$B$3:$B$15</c:f>
              <c:strCache>
                <c:ptCount val="12"/>
                <c:pt idx="0">
                  <c:v>Borracha</c:v>
                </c:pt>
                <c:pt idx="1">
                  <c:v>Caderno 100 fls</c:v>
                </c:pt>
                <c:pt idx="2">
                  <c:v>Caderno 200 fls</c:v>
                </c:pt>
                <c:pt idx="3">
                  <c:v>Caneta Azul</c:v>
                </c:pt>
                <c:pt idx="4">
                  <c:v>Caneta Vermelha</c:v>
                </c:pt>
                <c:pt idx="5">
                  <c:v>Cola</c:v>
                </c:pt>
                <c:pt idx="6">
                  <c:v>Compasso</c:v>
                </c:pt>
                <c:pt idx="7">
                  <c:v>Giz de Cera</c:v>
                </c:pt>
                <c:pt idx="8">
                  <c:v>Lapiseira</c:v>
                </c:pt>
                <c:pt idx="9">
                  <c:v>Régua 15 cm</c:v>
                </c:pt>
                <c:pt idx="10">
                  <c:v>Régua 30 cm</c:v>
                </c:pt>
                <c:pt idx="11">
                  <c:v>Totais</c:v>
                </c:pt>
              </c:strCache>
            </c:strRef>
          </c:cat>
          <c:val>
            <c:numRef>
              <c:f>'10)'!$D$3:$D$15</c:f>
              <c:numCache>
                <c:formatCode>General</c:formatCode>
                <c:ptCount val="12"/>
                <c:pt idx="0">
                  <c:v>0.55000000000000004</c:v>
                </c:pt>
                <c:pt idx="1">
                  <c:v>2.7</c:v>
                </c:pt>
                <c:pt idx="2">
                  <c:v>5.5</c:v>
                </c:pt>
                <c:pt idx="3">
                  <c:v>0.25</c:v>
                </c:pt>
                <c:pt idx="4">
                  <c:v>0.25</c:v>
                </c:pt>
                <c:pt idx="5">
                  <c:v>4</c:v>
                </c:pt>
                <c:pt idx="6">
                  <c:v>6</c:v>
                </c:pt>
                <c:pt idx="7">
                  <c:v>6.5</c:v>
                </c:pt>
                <c:pt idx="8">
                  <c:v>3.5</c:v>
                </c:pt>
                <c:pt idx="9">
                  <c:v>0.3</c:v>
                </c:pt>
                <c:pt idx="10">
                  <c:v>0.45</c:v>
                </c:pt>
                <c:pt idx="1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E8-46B5-A448-3EA8FD07EF59}"/>
            </c:ext>
          </c:extLst>
        </c:ser>
        <c:ser>
          <c:idx val="2"/>
          <c:order val="2"/>
          <c:tx>
            <c:strRef>
              <c:f>'10)'!$E$2</c:f>
              <c:strCache>
                <c:ptCount val="1"/>
                <c:pt idx="0">
                  <c:v>Soma de Custo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'10)'!$B$3:$B$15</c:f>
              <c:strCache>
                <c:ptCount val="12"/>
                <c:pt idx="0">
                  <c:v>Borracha</c:v>
                </c:pt>
                <c:pt idx="1">
                  <c:v>Caderno 100 fls</c:v>
                </c:pt>
                <c:pt idx="2">
                  <c:v>Caderno 200 fls</c:v>
                </c:pt>
                <c:pt idx="3">
                  <c:v>Caneta Azul</c:v>
                </c:pt>
                <c:pt idx="4">
                  <c:v>Caneta Vermelha</c:v>
                </c:pt>
                <c:pt idx="5">
                  <c:v>Cola</c:v>
                </c:pt>
                <c:pt idx="6">
                  <c:v>Compasso</c:v>
                </c:pt>
                <c:pt idx="7">
                  <c:v>Giz de Cera</c:v>
                </c:pt>
                <c:pt idx="8">
                  <c:v>Lapiseira</c:v>
                </c:pt>
                <c:pt idx="9">
                  <c:v>Régua 15 cm</c:v>
                </c:pt>
                <c:pt idx="10">
                  <c:v>Régua 30 cm</c:v>
                </c:pt>
                <c:pt idx="11">
                  <c:v>Totais</c:v>
                </c:pt>
              </c:strCache>
            </c:strRef>
          </c:cat>
          <c:val>
            <c:numRef>
              <c:f>'10)'!$E$3:$E$15</c:f>
              <c:numCache>
                <c:formatCode>General</c:formatCode>
                <c:ptCount val="12"/>
                <c:pt idx="0">
                  <c:v>0.5</c:v>
                </c:pt>
                <c:pt idx="1">
                  <c:v>2.57</c:v>
                </c:pt>
                <c:pt idx="2">
                  <c:v>5</c:v>
                </c:pt>
                <c:pt idx="3">
                  <c:v>0.15</c:v>
                </c:pt>
                <c:pt idx="4">
                  <c:v>0.15</c:v>
                </c:pt>
                <c:pt idx="5">
                  <c:v>3.14</c:v>
                </c:pt>
                <c:pt idx="6">
                  <c:v>5.68</c:v>
                </c:pt>
                <c:pt idx="7">
                  <c:v>6</c:v>
                </c:pt>
                <c:pt idx="8">
                  <c:v>3</c:v>
                </c:pt>
                <c:pt idx="9">
                  <c:v>0.25</c:v>
                </c:pt>
                <c:pt idx="10">
                  <c:v>0.35</c:v>
                </c:pt>
                <c:pt idx="11">
                  <c:v>26.79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E8-46B5-A448-3EA8FD07EF59}"/>
            </c:ext>
          </c:extLst>
        </c:ser>
        <c:ser>
          <c:idx val="3"/>
          <c:order val="3"/>
          <c:tx>
            <c:strRef>
              <c:f>'10)'!$F$2</c:f>
              <c:strCache>
                <c:ptCount val="1"/>
                <c:pt idx="0">
                  <c:v>Soma de 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'10)'!$B$3:$B$15</c:f>
              <c:strCache>
                <c:ptCount val="12"/>
                <c:pt idx="0">
                  <c:v>Borracha</c:v>
                </c:pt>
                <c:pt idx="1">
                  <c:v>Caderno 100 fls</c:v>
                </c:pt>
                <c:pt idx="2">
                  <c:v>Caderno 200 fls</c:v>
                </c:pt>
                <c:pt idx="3">
                  <c:v>Caneta Azul</c:v>
                </c:pt>
                <c:pt idx="4">
                  <c:v>Caneta Vermelha</c:v>
                </c:pt>
                <c:pt idx="5">
                  <c:v>Cola</c:v>
                </c:pt>
                <c:pt idx="6">
                  <c:v>Compasso</c:v>
                </c:pt>
                <c:pt idx="7">
                  <c:v>Giz de Cera</c:v>
                </c:pt>
                <c:pt idx="8">
                  <c:v>Lapiseira</c:v>
                </c:pt>
                <c:pt idx="9">
                  <c:v>Régua 15 cm</c:v>
                </c:pt>
                <c:pt idx="10">
                  <c:v>Régua 30 cm</c:v>
                </c:pt>
                <c:pt idx="11">
                  <c:v>Totais</c:v>
                </c:pt>
              </c:strCache>
            </c:strRef>
          </c:cat>
          <c:val>
            <c:numRef>
              <c:f>'10)'!$F$3:$F$15</c:f>
              <c:numCache>
                <c:formatCode>General</c:formatCode>
                <c:ptCount val="12"/>
                <c:pt idx="0">
                  <c:v>25.000000000000021</c:v>
                </c:pt>
                <c:pt idx="1">
                  <c:v>26.000000000000068</c:v>
                </c:pt>
                <c:pt idx="2">
                  <c:v>150</c:v>
                </c:pt>
                <c:pt idx="3">
                  <c:v>100</c:v>
                </c:pt>
                <c:pt idx="4">
                  <c:v>100</c:v>
                </c:pt>
                <c:pt idx="5">
                  <c:v>85.999999999999986</c:v>
                </c:pt>
                <c:pt idx="6">
                  <c:v>32.000000000000028</c:v>
                </c:pt>
                <c:pt idx="7">
                  <c:v>25</c:v>
                </c:pt>
                <c:pt idx="8">
                  <c:v>100</c:v>
                </c:pt>
                <c:pt idx="9">
                  <c:v>24.999999999999993</c:v>
                </c:pt>
                <c:pt idx="10">
                  <c:v>50.000000000000014</c:v>
                </c:pt>
                <c:pt idx="11">
                  <c:v>719.00000000000011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E8-46B5-A448-3EA8FD07EF59}"/>
            </c:ext>
          </c:extLst>
        </c:ser>
        <c:ser>
          <c:idx val="4"/>
          <c:order val="4"/>
          <c:tx>
            <c:strRef>
              <c:f>'10)'!$G$2</c:f>
              <c:strCache>
                <c:ptCount val="1"/>
                <c:pt idx="0">
                  <c:v>Soma de Custo2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strRef>
              <c:f>'10)'!$B$3:$B$15</c:f>
              <c:strCache>
                <c:ptCount val="12"/>
                <c:pt idx="0">
                  <c:v>Borracha</c:v>
                </c:pt>
                <c:pt idx="1">
                  <c:v>Caderno 100 fls</c:v>
                </c:pt>
                <c:pt idx="2">
                  <c:v>Caderno 200 fls</c:v>
                </c:pt>
                <c:pt idx="3">
                  <c:v>Caneta Azul</c:v>
                </c:pt>
                <c:pt idx="4">
                  <c:v>Caneta Vermelha</c:v>
                </c:pt>
                <c:pt idx="5">
                  <c:v>Cola</c:v>
                </c:pt>
                <c:pt idx="6">
                  <c:v>Compasso</c:v>
                </c:pt>
                <c:pt idx="7">
                  <c:v>Giz de Cera</c:v>
                </c:pt>
                <c:pt idx="8">
                  <c:v>Lapiseira</c:v>
                </c:pt>
                <c:pt idx="9">
                  <c:v>Régua 15 cm</c:v>
                </c:pt>
                <c:pt idx="10">
                  <c:v>Régua 30 cm</c:v>
                </c:pt>
                <c:pt idx="11">
                  <c:v>Totais</c:v>
                </c:pt>
              </c:strCache>
            </c:strRef>
          </c:cat>
          <c:val>
            <c:numRef>
              <c:f>'10)'!$G$3:$G$15</c:f>
              <c:numCache>
                <c:formatCode>General</c:formatCode>
                <c:ptCount val="12"/>
                <c:pt idx="0">
                  <c:v>0.14970059880239522</c:v>
                </c:pt>
                <c:pt idx="1">
                  <c:v>0.76946107784431139</c:v>
                </c:pt>
                <c:pt idx="2">
                  <c:v>1.4970059880239521</c:v>
                </c:pt>
                <c:pt idx="3">
                  <c:v>4.4910179640718563E-2</c:v>
                </c:pt>
                <c:pt idx="4">
                  <c:v>4.4910179640718563E-2</c:v>
                </c:pt>
                <c:pt idx="5">
                  <c:v>0.940119760479042</c:v>
                </c:pt>
                <c:pt idx="6">
                  <c:v>1.7005988023952097</c:v>
                </c:pt>
                <c:pt idx="7">
                  <c:v>1.7964071856287427</c:v>
                </c:pt>
                <c:pt idx="8">
                  <c:v>0.89820359281437134</c:v>
                </c:pt>
                <c:pt idx="9">
                  <c:v>7.4850299401197612E-2</c:v>
                </c:pt>
                <c:pt idx="10">
                  <c:v>0.10479041916167664</c:v>
                </c:pt>
                <c:pt idx="11">
                  <c:v>8.0209580838323351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E8-46B5-A448-3EA8FD07EF59}"/>
            </c:ext>
          </c:extLst>
        </c:ser>
        <c:ser>
          <c:idx val="5"/>
          <c:order val="5"/>
          <c:tx>
            <c:strRef>
              <c:f>'10)'!$H$2</c:f>
              <c:strCache>
                <c:ptCount val="1"/>
                <c:pt idx="0">
                  <c:v>Soma de Venda2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cat>
            <c:strRef>
              <c:f>'10)'!$B$3:$B$15</c:f>
              <c:strCache>
                <c:ptCount val="12"/>
                <c:pt idx="0">
                  <c:v>Borracha</c:v>
                </c:pt>
                <c:pt idx="1">
                  <c:v>Caderno 100 fls</c:v>
                </c:pt>
                <c:pt idx="2">
                  <c:v>Caderno 200 fls</c:v>
                </c:pt>
                <c:pt idx="3">
                  <c:v>Caneta Azul</c:v>
                </c:pt>
                <c:pt idx="4">
                  <c:v>Caneta Vermelha</c:v>
                </c:pt>
                <c:pt idx="5">
                  <c:v>Cola</c:v>
                </c:pt>
                <c:pt idx="6">
                  <c:v>Compasso</c:v>
                </c:pt>
                <c:pt idx="7">
                  <c:v>Giz de Cera</c:v>
                </c:pt>
                <c:pt idx="8">
                  <c:v>Lapiseira</c:v>
                </c:pt>
                <c:pt idx="9">
                  <c:v>Régua 15 cm</c:v>
                </c:pt>
                <c:pt idx="10">
                  <c:v>Régua 30 cm</c:v>
                </c:pt>
                <c:pt idx="11">
                  <c:v>Totais</c:v>
                </c:pt>
              </c:strCache>
            </c:strRef>
          </c:cat>
          <c:val>
            <c:numRef>
              <c:f>'10)'!$H$3:$H$15</c:f>
              <c:numCache>
                <c:formatCode>General</c:formatCode>
                <c:ptCount val="12"/>
                <c:pt idx="0">
                  <c:v>0.16467065868263475</c:v>
                </c:pt>
                <c:pt idx="1">
                  <c:v>0.80838323353293418</c:v>
                </c:pt>
                <c:pt idx="2">
                  <c:v>1.6467065868263473</c:v>
                </c:pt>
                <c:pt idx="3">
                  <c:v>7.4850299401197612E-2</c:v>
                </c:pt>
                <c:pt idx="4">
                  <c:v>7.4850299401197612E-2</c:v>
                </c:pt>
                <c:pt idx="5">
                  <c:v>1.1976047904191618</c:v>
                </c:pt>
                <c:pt idx="6">
                  <c:v>1.7964071856287427</c:v>
                </c:pt>
                <c:pt idx="7">
                  <c:v>1.9461077844311379</c:v>
                </c:pt>
                <c:pt idx="8">
                  <c:v>1.0479041916167664</c:v>
                </c:pt>
                <c:pt idx="9">
                  <c:v>8.9820359281437126E-2</c:v>
                </c:pt>
                <c:pt idx="10">
                  <c:v>0.1347305389221557</c:v>
                </c:pt>
                <c:pt idx="11">
                  <c:v>8.9820359281437128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E8-46B5-A448-3EA8FD07EF59}"/>
            </c:ext>
          </c:extLst>
        </c:ser>
        <c:ser>
          <c:idx val="6"/>
          <c:order val="6"/>
          <c:tx>
            <c:strRef>
              <c:f>'10)'!$I$2</c:f>
              <c:strCache>
                <c:ptCount val="1"/>
                <c:pt idx="0">
                  <c:v>Soma de Total2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cat>
            <c:strRef>
              <c:f>'10)'!$B$3:$B$15</c:f>
              <c:strCache>
                <c:ptCount val="12"/>
                <c:pt idx="0">
                  <c:v>Borracha</c:v>
                </c:pt>
                <c:pt idx="1">
                  <c:v>Caderno 100 fls</c:v>
                </c:pt>
                <c:pt idx="2">
                  <c:v>Caderno 200 fls</c:v>
                </c:pt>
                <c:pt idx="3">
                  <c:v>Caneta Azul</c:v>
                </c:pt>
                <c:pt idx="4">
                  <c:v>Caneta Vermelha</c:v>
                </c:pt>
                <c:pt idx="5">
                  <c:v>Cola</c:v>
                </c:pt>
                <c:pt idx="6">
                  <c:v>Compasso</c:v>
                </c:pt>
                <c:pt idx="7">
                  <c:v>Giz de Cera</c:v>
                </c:pt>
                <c:pt idx="8">
                  <c:v>Lapiseira</c:v>
                </c:pt>
                <c:pt idx="9">
                  <c:v>Régua 15 cm</c:v>
                </c:pt>
                <c:pt idx="10">
                  <c:v>Régua 30 cm</c:v>
                </c:pt>
                <c:pt idx="11">
                  <c:v>Totais</c:v>
                </c:pt>
              </c:strCache>
            </c:strRef>
          </c:cat>
          <c:val>
            <c:numRef>
              <c:f>'10)'!$I$3:$I$15</c:f>
              <c:numCache>
                <c:formatCode>General</c:formatCode>
                <c:ptCount val="12"/>
                <c:pt idx="0">
                  <c:v>7.4850299401197642</c:v>
                </c:pt>
                <c:pt idx="1">
                  <c:v>7.7844311377245567</c:v>
                </c:pt>
                <c:pt idx="2">
                  <c:v>44.910179640718553</c:v>
                </c:pt>
                <c:pt idx="3">
                  <c:v>29.94011976047905</c:v>
                </c:pt>
                <c:pt idx="4">
                  <c:v>29.94011976047905</c:v>
                </c:pt>
                <c:pt idx="5">
                  <c:v>25.748502994011979</c:v>
                </c:pt>
                <c:pt idx="6">
                  <c:v>9.5808383233533014</c:v>
                </c:pt>
                <c:pt idx="7">
                  <c:v>7.4850299401197589</c:v>
                </c:pt>
                <c:pt idx="8">
                  <c:v>29.940119760479011</c:v>
                </c:pt>
                <c:pt idx="9">
                  <c:v>7.4850299401197571</c:v>
                </c:pt>
                <c:pt idx="10">
                  <c:v>14.970059880239528</c:v>
                </c:pt>
                <c:pt idx="11">
                  <c:v>215.26946107784431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2E8-46B5-A448-3EA8FD07E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826943"/>
        <c:axId val="343327375"/>
        <c:axId val="490059167"/>
      </c:line3DChart>
      <c:catAx>
        <c:axId val="34582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3327375"/>
        <c:crosses val="autoZero"/>
        <c:auto val="1"/>
        <c:lblAlgn val="ctr"/>
        <c:lblOffset val="100"/>
        <c:noMultiLvlLbl val="0"/>
      </c:catAx>
      <c:valAx>
        <c:axId val="34332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5826943"/>
        <c:crosses val="autoZero"/>
        <c:crossBetween val="between"/>
      </c:valAx>
      <c:serAx>
        <c:axId val="49005916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3327375"/>
      </c:ser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0</xdr:row>
      <xdr:rowOff>180975</xdr:rowOff>
    </xdr:from>
    <xdr:to>
      <xdr:col>18</xdr:col>
      <xdr:colOff>304800</xdr:colOff>
      <xdr:row>15</xdr:row>
      <xdr:rowOff>28574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 HENRY MOREL PINTOS" refreshedDate="45159.370371527781" createdVersion="6" refreshedVersion="6" minRefreshableVersion="3" recordCount="12">
  <cacheSource type="worksheet">
    <worksheetSource ref="B7:I19" sheet="9)"/>
  </cacheSource>
  <cacheFields count="8">
    <cacheField name="Produto" numFmtId="0">
      <sharedItems count="12">
        <s v="Borracha"/>
        <s v="Caderno 100 fls"/>
        <s v="Caderno 200 fls"/>
        <s v="Caneta Azul"/>
        <s v="Caneta Vermelha"/>
        <s v="Lapiseira"/>
        <s v="Régua 15 cm"/>
        <s v="Régua 30 cm"/>
        <s v="Giz de Cera"/>
        <s v="Cola"/>
        <s v="Compasso"/>
        <s v="Totais"/>
      </sharedItems>
    </cacheField>
    <cacheField name="Estoque" numFmtId="0">
      <sharedItems containsSemiMixedTypes="0" containsString="0" containsNumber="1" containsInteger="1" minValue="50" maxValue="4450"/>
    </cacheField>
    <cacheField name="Custo" numFmtId="0">
      <sharedItems containsSemiMixedTypes="0" containsString="0" containsNumber="1" minValue="0.15" maxValue="26.79"/>
    </cacheField>
    <cacheField name="Venda" numFmtId="0">
      <sharedItems containsSemiMixedTypes="0" containsString="0" containsNumber="1" minValue="0.25" maxValue="30"/>
    </cacheField>
    <cacheField name="Total" numFmtId="0">
      <sharedItems containsSemiMixedTypes="0" containsString="0" containsNumber="1" minValue="24.999999999999993" maxValue="719.00000000000011"/>
    </cacheField>
    <cacheField name="Custo2" numFmtId="0">
      <sharedItems containsSemiMixedTypes="0" containsString="0" containsNumber="1" minValue="4.4910179640718563E-2" maxValue="8.0209580838323351"/>
    </cacheField>
    <cacheField name="Venda2" numFmtId="0">
      <sharedItems containsSemiMixedTypes="0" containsString="0" containsNumber="1" minValue="7.4850299401197612E-2" maxValue="8.9820359281437128"/>
    </cacheField>
    <cacheField name="Total2" numFmtId="0">
      <sharedItems containsSemiMixedTypes="0" containsString="0" containsNumber="1" minValue="7.4850299401197571" maxValue="215.269461077844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n v="500"/>
    <n v="0.5"/>
    <n v="0.55000000000000004"/>
    <n v="25.000000000000021"/>
    <n v="0.14970059880239522"/>
    <n v="0.16467065868263475"/>
    <n v="7.4850299401197642"/>
  </r>
  <r>
    <x v="1"/>
    <n v="200"/>
    <n v="2.57"/>
    <n v="2.7"/>
    <n v="26.000000000000068"/>
    <n v="0.76946107784431139"/>
    <n v="0.80838323353293418"/>
    <n v="7.7844311377245567"/>
  </r>
  <r>
    <x v="2"/>
    <n v="300"/>
    <n v="5"/>
    <n v="5.5"/>
    <n v="150"/>
    <n v="1.4970059880239521"/>
    <n v="1.6467065868263473"/>
    <n v="44.910179640718553"/>
  </r>
  <r>
    <x v="3"/>
    <n v="1000"/>
    <n v="0.15"/>
    <n v="0.25"/>
    <n v="100"/>
    <n v="4.4910179640718563E-2"/>
    <n v="7.4850299401197612E-2"/>
    <n v="29.94011976047905"/>
  </r>
  <r>
    <x v="4"/>
    <n v="1000"/>
    <n v="0.15"/>
    <n v="0.25"/>
    <n v="100"/>
    <n v="4.4910179640718563E-2"/>
    <n v="7.4850299401197612E-2"/>
    <n v="29.94011976047905"/>
  </r>
  <r>
    <x v="5"/>
    <n v="200"/>
    <n v="3"/>
    <n v="3.5"/>
    <n v="100"/>
    <n v="0.89820359281437134"/>
    <n v="1.0479041916167664"/>
    <n v="29.940119760479011"/>
  </r>
  <r>
    <x v="6"/>
    <n v="500"/>
    <n v="0.25"/>
    <n v="0.3"/>
    <n v="24.999999999999993"/>
    <n v="7.4850299401197612E-2"/>
    <n v="8.9820359281437126E-2"/>
    <n v="7.4850299401197571"/>
  </r>
  <r>
    <x v="7"/>
    <n v="500"/>
    <n v="0.35"/>
    <n v="0.45"/>
    <n v="50.000000000000014"/>
    <n v="0.10479041916167664"/>
    <n v="0.1347305389221557"/>
    <n v="14.970059880239528"/>
  </r>
  <r>
    <x v="8"/>
    <n v="50"/>
    <n v="6"/>
    <n v="6.5"/>
    <n v="25"/>
    <n v="1.7964071856287427"/>
    <n v="1.9461077844311379"/>
    <n v="7.4850299401197589"/>
  </r>
  <r>
    <x v="9"/>
    <n v="100"/>
    <n v="3.14"/>
    <n v="4"/>
    <n v="85.999999999999986"/>
    <n v="0.940119760479042"/>
    <n v="1.1976047904191618"/>
    <n v="25.748502994011979"/>
  </r>
  <r>
    <x v="10"/>
    <n v="100"/>
    <n v="5.68"/>
    <n v="6"/>
    <n v="32.000000000000028"/>
    <n v="1.7005988023952097"/>
    <n v="1.7964071856287427"/>
    <n v="9.5808383233533014"/>
  </r>
  <r>
    <x v="11"/>
    <n v="4450"/>
    <n v="26.79"/>
    <n v="30"/>
    <n v="719.00000000000011"/>
    <n v="8.0209580838323351"/>
    <n v="8.9820359281437128"/>
    <n v="215.269461077844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B2:I15" firstHeaderRow="0" firstDataRow="1" firstDataCol="1"/>
  <pivotFields count="8">
    <pivotField axis="axisRow" showAll="0">
      <items count="13">
        <item x="0"/>
        <item x="1"/>
        <item x="2"/>
        <item x="3"/>
        <item x="4"/>
        <item x="9"/>
        <item x="10"/>
        <item x="8"/>
        <item x="5"/>
        <item x="6"/>
        <item x="7"/>
        <item x="1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oma de Estoque" fld="1" baseField="0" baseItem="0"/>
    <dataField name="Soma de Venda" fld="3" baseField="0" baseItem="0"/>
    <dataField name="Soma de Custo" fld="2" baseField="0" baseItem="0"/>
    <dataField name="Soma de Total" fld="4" baseField="0" baseItem="0"/>
    <dataField name="Soma de Custo2" fld="5" baseField="0" baseItem="0"/>
    <dataField name="Soma de Venda2" fld="6" baseField="0" baseItem="0"/>
    <dataField name="Soma de Total2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opLeftCell="A4" workbookViewId="0">
      <selection activeCell="B23" sqref="B23"/>
    </sheetView>
  </sheetViews>
  <sheetFormatPr defaultRowHeight="15" x14ac:dyDescent="0.25"/>
  <cols>
    <col min="2" max="2" width="29" bestFit="1" customWidth="1"/>
    <col min="4" max="4" width="11.5703125" bestFit="1" customWidth="1"/>
    <col min="5" max="5" width="10.5703125" bestFit="1" customWidth="1"/>
    <col min="6" max="6" width="11.7109375" bestFit="1" customWidth="1"/>
    <col min="7" max="7" width="12.5703125" bestFit="1" customWidth="1"/>
    <col min="8" max="10" width="10.5703125" bestFit="1" customWidth="1"/>
  </cols>
  <sheetData>
    <row r="1" spans="1:10" ht="21.75" thickBot="1" x14ac:dyDescent="0.4">
      <c r="A1" s="1"/>
      <c r="B1" s="10" t="s">
        <v>20</v>
      </c>
    </row>
    <row r="2" spans="1:10" ht="15.75" thickBot="1" x14ac:dyDescent="0.3">
      <c r="B2" s="7" t="s">
        <v>6</v>
      </c>
      <c r="C2" s="8" t="s">
        <v>7</v>
      </c>
      <c r="D2" s="8" t="s">
        <v>8</v>
      </c>
      <c r="E2" s="8" t="s">
        <v>9</v>
      </c>
      <c r="F2" s="8" t="s">
        <v>10</v>
      </c>
      <c r="G2" s="8" t="s">
        <v>11</v>
      </c>
      <c r="H2" s="8" t="s">
        <v>12</v>
      </c>
      <c r="I2" s="8" t="s">
        <v>13</v>
      </c>
      <c r="J2" s="9" t="s">
        <v>14</v>
      </c>
    </row>
    <row r="3" spans="1:10" x14ac:dyDescent="0.25">
      <c r="B3" s="4">
        <v>1</v>
      </c>
      <c r="C3" s="2" t="s">
        <v>0</v>
      </c>
      <c r="D3" s="13">
        <v>4500</v>
      </c>
      <c r="E3" s="15">
        <v>5040</v>
      </c>
      <c r="F3" s="15">
        <v>5696</v>
      </c>
      <c r="G3" s="13">
        <f t="shared" ref="G3:G8" si="0">SUM(D3:F3)</f>
        <v>15236</v>
      </c>
      <c r="H3" s="13">
        <f t="shared" ref="H3:H8" si="1">MAX(D3:F3)</f>
        <v>5696</v>
      </c>
      <c r="I3" s="13">
        <f t="shared" ref="I3:I8" si="2">MIN(D3:F3)</f>
        <v>4500</v>
      </c>
      <c r="J3" s="19">
        <f t="shared" ref="J3:J8" si="3">AVERAGE(D3:F3)</f>
        <v>5078.666666666667</v>
      </c>
    </row>
    <row r="4" spans="1:10" x14ac:dyDescent="0.25">
      <c r="B4" s="4">
        <v>2</v>
      </c>
      <c r="C4" s="2" t="s">
        <v>1</v>
      </c>
      <c r="D4" s="13">
        <v>6250</v>
      </c>
      <c r="E4" s="15">
        <v>7000</v>
      </c>
      <c r="F4" s="15">
        <v>7910</v>
      </c>
      <c r="G4" s="13">
        <f t="shared" si="0"/>
        <v>21160</v>
      </c>
      <c r="H4" s="13">
        <f t="shared" si="1"/>
        <v>7910</v>
      </c>
      <c r="I4" s="13">
        <f t="shared" si="2"/>
        <v>6250</v>
      </c>
      <c r="J4" s="19">
        <f t="shared" si="3"/>
        <v>7053.333333333333</v>
      </c>
    </row>
    <row r="5" spans="1:10" x14ac:dyDescent="0.25">
      <c r="B5" s="4">
        <v>3</v>
      </c>
      <c r="C5" s="2" t="s">
        <v>2</v>
      </c>
      <c r="D5" s="13">
        <v>3300</v>
      </c>
      <c r="E5" s="15">
        <v>3696</v>
      </c>
      <c r="F5" s="15">
        <v>4176</v>
      </c>
      <c r="G5" s="13">
        <f t="shared" si="0"/>
        <v>11172</v>
      </c>
      <c r="H5" s="13">
        <f t="shared" si="1"/>
        <v>4176</v>
      </c>
      <c r="I5" s="13">
        <f t="shared" si="2"/>
        <v>3300</v>
      </c>
      <c r="J5" s="19">
        <f t="shared" si="3"/>
        <v>3724</v>
      </c>
    </row>
    <row r="6" spans="1:10" x14ac:dyDescent="0.25">
      <c r="B6" s="4">
        <v>4</v>
      </c>
      <c r="C6" s="2" t="s">
        <v>3</v>
      </c>
      <c r="D6" s="13">
        <v>8000</v>
      </c>
      <c r="E6" s="15">
        <v>8690</v>
      </c>
      <c r="F6" s="15">
        <v>10125</v>
      </c>
      <c r="G6" s="13">
        <f t="shared" si="0"/>
        <v>26815</v>
      </c>
      <c r="H6" s="13">
        <f t="shared" si="1"/>
        <v>10125</v>
      </c>
      <c r="I6" s="13">
        <f t="shared" si="2"/>
        <v>8000</v>
      </c>
      <c r="J6" s="19">
        <f t="shared" si="3"/>
        <v>8938.3333333333339</v>
      </c>
    </row>
    <row r="7" spans="1:10" x14ac:dyDescent="0.25">
      <c r="B7" s="4">
        <v>5</v>
      </c>
      <c r="C7" s="2" t="s">
        <v>4</v>
      </c>
      <c r="D7" s="13">
        <v>4557</v>
      </c>
      <c r="E7" s="15">
        <v>5101</v>
      </c>
      <c r="F7" s="15">
        <v>5676</v>
      </c>
      <c r="G7" s="13">
        <f t="shared" si="0"/>
        <v>15334</v>
      </c>
      <c r="H7" s="13">
        <f t="shared" si="1"/>
        <v>5676</v>
      </c>
      <c r="I7" s="13">
        <f t="shared" si="2"/>
        <v>4557</v>
      </c>
      <c r="J7" s="19">
        <f t="shared" si="3"/>
        <v>5111.333333333333</v>
      </c>
    </row>
    <row r="8" spans="1:10" ht="15.75" thickBot="1" x14ac:dyDescent="0.3">
      <c r="B8" s="5">
        <v>6</v>
      </c>
      <c r="C8" s="6" t="s">
        <v>5</v>
      </c>
      <c r="D8" s="14">
        <v>3260</v>
      </c>
      <c r="E8" s="16">
        <v>3640</v>
      </c>
      <c r="F8" s="16">
        <v>4113</v>
      </c>
      <c r="G8" s="14">
        <f t="shared" si="0"/>
        <v>11013</v>
      </c>
      <c r="H8" s="14">
        <f t="shared" si="1"/>
        <v>4113</v>
      </c>
      <c r="I8" s="14">
        <f t="shared" si="2"/>
        <v>3260</v>
      </c>
      <c r="J8" s="20">
        <f t="shared" si="3"/>
        <v>3671</v>
      </c>
    </row>
    <row r="9" spans="1:10" x14ac:dyDescent="0.25">
      <c r="G9" s="12"/>
    </row>
    <row r="10" spans="1:10" x14ac:dyDescent="0.25">
      <c r="B10" s="80" t="s">
        <v>15</v>
      </c>
      <c r="C10" s="81"/>
      <c r="D10" s="17">
        <f>SUM(D3:D8)</f>
        <v>29867</v>
      </c>
      <c r="E10" s="17">
        <f>SUM(E3:E8)</f>
        <v>33167</v>
      </c>
      <c r="F10" s="11">
        <f>SUM(F3:F8)</f>
        <v>37696</v>
      </c>
      <c r="G10" s="13"/>
      <c r="H10" s="38"/>
      <c r="I10" s="38"/>
      <c r="J10" s="39"/>
    </row>
    <row r="11" spans="1:10" ht="15.75" thickBot="1" x14ac:dyDescent="0.3">
      <c r="D11" s="18"/>
      <c r="E11" s="18"/>
    </row>
    <row r="12" spans="1:10" ht="15.75" thickBot="1" x14ac:dyDescent="0.3">
      <c r="B12" s="35" t="s">
        <v>6</v>
      </c>
      <c r="C12" s="36" t="s">
        <v>7</v>
      </c>
      <c r="D12" s="36" t="s">
        <v>16</v>
      </c>
      <c r="E12" s="36" t="s">
        <v>17</v>
      </c>
      <c r="F12" s="36" t="s">
        <v>18</v>
      </c>
      <c r="G12" s="36" t="s">
        <v>19</v>
      </c>
      <c r="H12" s="36" t="s">
        <v>12</v>
      </c>
      <c r="I12" s="36" t="s">
        <v>13</v>
      </c>
      <c r="J12" s="37" t="s">
        <v>14</v>
      </c>
    </row>
    <row r="13" spans="1:10" x14ac:dyDescent="0.25">
      <c r="B13" s="31">
        <v>1</v>
      </c>
      <c r="C13" s="32" t="s">
        <v>0</v>
      </c>
      <c r="D13" s="33">
        <v>6265</v>
      </c>
      <c r="E13" s="33">
        <v>6954</v>
      </c>
      <c r="F13" s="33">
        <v>7858</v>
      </c>
      <c r="G13" s="33">
        <f t="shared" ref="G13:G18" si="4">SUM(D13:F13)</f>
        <v>21077</v>
      </c>
      <c r="H13" s="33">
        <f t="shared" ref="H13:H18" si="5">SUM(D13:F13)</f>
        <v>21077</v>
      </c>
      <c r="I13" s="33">
        <f t="shared" ref="I13:I18" si="6">MIN(D13:F13)</f>
        <v>6265</v>
      </c>
      <c r="J13" s="34">
        <f t="shared" ref="J13:J18" si="7">AVERAGE(D13:F13)</f>
        <v>7025.666666666667</v>
      </c>
    </row>
    <row r="14" spans="1:10" x14ac:dyDescent="0.25">
      <c r="B14" s="25">
        <v>2</v>
      </c>
      <c r="C14" s="3" t="s">
        <v>1</v>
      </c>
      <c r="D14" s="21">
        <v>8701</v>
      </c>
      <c r="E14" s="21">
        <v>9658</v>
      </c>
      <c r="F14" s="21">
        <v>10197</v>
      </c>
      <c r="G14" s="21">
        <f t="shared" si="4"/>
        <v>28556</v>
      </c>
      <c r="H14" s="21">
        <f t="shared" si="5"/>
        <v>28556</v>
      </c>
      <c r="I14" s="21">
        <f t="shared" si="6"/>
        <v>8701</v>
      </c>
      <c r="J14" s="26">
        <f t="shared" si="7"/>
        <v>9518.6666666666661</v>
      </c>
    </row>
    <row r="15" spans="1:10" x14ac:dyDescent="0.25">
      <c r="B15" s="25">
        <v>3</v>
      </c>
      <c r="C15" s="3" t="s">
        <v>2</v>
      </c>
      <c r="D15" s="21">
        <v>4569</v>
      </c>
      <c r="E15" s="21">
        <v>5099</v>
      </c>
      <c r="F15" s="21">
        <v>5769</v>
      </c>
      <c r="G15" s="21">
        <f t="shared" si="4"/>
        <v>15437</v>
      </c>
      <c r="H15" s="21">
        <f t="shared" si="5"/>
        <v>15437</v>
      </c>
      <c r="I15" s="21">
        <f t="shared" si="6"/>
        <v>4569</v>
      </c>
      <c r="J15" s="26">
        <f t="shared" si="7"/>
        <v>5145.666666666667</v>
      </c>
    </row>
    <row r="16" spans="1:10" x14ac:dyDescent="0.25">
      <c r="B16" s="25">
        <v>4</v>
      </c>
      <c r="C16" s="3" t="s">
        <v>3</v>
      </c>
      <c r="D16" s="21">
        <v>12341</v>
      </c>
      <c r="E16" s="21">
        <v>12365</v>
      </c>
      <c r="F16" s="21">
        <v>13969</v>
      </c>
      <c r="G16" s="21">
        <f t="shared" si="4"/>
        <v>38675</v>
      </c>
      <c r="H16" s="21">
        <f t="shared" si="5"/>
        <v>38675</v>
      </c>
      <c r="I16" s="21">
        <f t="shared" si="6"/>
        <v>12341</v>
      </c>
      <c r="J16" s="26">
        <f t="shared" si="7"/>
        <v>12891.666666666666</v>
      </c>
    </row>
    <row r="17" spans="2:10" x14ac:dyDescent="0.25">
      <c r="B17" s="25">
        <v>5</v>
      </c>
      <c r="C17" s="3" t="s">
        <v>4</v>
      </c>
      <c r="D17" s="21">
        <v>6344</v>
      </c>
      <c r="E17" s="21">
        <v>7042</v>
      </c>
      <c r="F17" s="21">
        <v>7957</v>
      </c>
      <c r="G17" s="21">
        <f t="shared" si="4"/>
        <v>21343</v>
      </c>
      <c r="H17" s="21">
        <f t="shared" si="5"/>
        <v>21343</v>
      </c>
      <c r="I17" s="21">
        <f t="shared" si="6"/>
        <v>6344</v>
      </c>
      <c r="J17" s="26">
        <f t="shared" si="7"/>
        <v>7114.333333333333</v>
      </c>
    </row>
    <row r="18" spans="2:10" ht="15.75" thickBot="1" x14ac:dyDescent="0.3">
      <c r="B18" s="27">
        <v>6</v>
      </c>
      <c r="C18" s="28" t="s">
        <v>5</v>
      </c>
      <c r="D18" s="29">
        <v>4525</v>
      </c>
      <c r="E18" s="29">
        <v>5022</v>
      </c>
      <c r="F18" s="29">
        <v>5671</v>
      </c>
      <c r="G18" s="29">
        <f t="shared" si="4"/>
        <v>15218</v>
      </c>
      <c r="H18" s="29">
        <f t="shared" si="5"/>
        <v>15218</v>
      </c>
      <c r="I18" s="29">
        <f t="shared" si="6"/>
        <v>4525</v>
      </c>
      <c r="J18" s="30">
        <f t="shared" si="7"/>
        <v>5072.666666666667</v>
      </c>
    </row>
    <row r="20" spans="2:10" x14ac:dyDescent="0.25">
      <c r="B20" s="43" t="s">
        <v>15</v>
      </c>
      <c r="C20" s="42"/>
      <c r="D20" s="21">
        <f>SUM(D13:D18)</f>
        <v>42745</v>
      </c>
      <c r="E20" s="21">
        <f>SUM(E13:E18)</f>
        <v>46140</v>
      </c>
      <c r="F20" s="21">
        <f>SUM(F13:F18)</f>
        <v>51421</v>
      </c>
      <c r="G20" s="15"/>
      <c r="H20" s="15"/>
      <c r="I20" s="15"/>
      <c r="J20" s="15"/>
    </row>
    <row r="22" spans="2:10" x14ac:dyDescent="0.25">
      <c r="B22" s="41" t="s">
        <v>21</v>
      </c>
      <c r="C22" s="40"/>
      <c r="D22" s="21">
        <f>SUM(D10,D20)</f>
        <v>72612</v>
      </c>
      <c r="E22" s="21">
        <f t="shared" ref="E22:F22" si="8">SUM(E10,E20)</f>
        <v>79307</v>
      </c>
      <c r="F22" s="21">
        <f t="shared" si="8"/>
        <v>89117</v>
      </c>
      <c r="G22" s="21">
        <f>SUM(G13:G18, G3:G8)</f>
        <v>241036</v>
      </c>
    </row>
  </sheetData>
  <mergeCells count="1">
    <mergeCell ref="B10:C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3"/>
  <sheetViews>
    <sheetView topLeftCell="E1" workbookViewId="0">
      <selection activeCell="H23" sqref="H23"/>
    </sheetView>
  </sheetViews>
  <sheetFormatPr defaultRowHeight="15" x14ac:dyDescent="0.25"/>
  <cols>
    <col min="2" max="2" width="18" bestFit="1" customWidth="1"/>
    <col min="3" max="3" width="16.28515625" bestFit="1" customWidth="1"/>
    <col min="4" max="4" width="14.85546875" bestFit="1" customWidth="1"/>
    <col min="5" max="5" width="14.140625" bestFit="1" customWidth="1"/>
    <col min="6" max="6" width="13.5703125" bestFit="1" customWidth="1"/>
    <col min="7" max="7" width="15.140625" bestFit="1" customWidth="1"/>
    <col min="8" max="8" width="15.85546875" bestFit="1" customWidth="1"/>
    <col min="9" max="9" width="14.5703125" bestFit="1" customWidth="1"/>
  </cols>
  <sheetData>
    <row r="2" spans="2:9" x14ac:dyDescent="0.25">
      <c r="B2" s="89" t="s">
        <v>192</v>
      </c>
      <c r="C2" t="s">
        <v>194</v>
      </c>
      <c r="D2" t="s">
        <v>195</v>
      </c>
      <c r="E2" t="s">
        <v>196</v>
      </c>
      <c r="F2" t="s">
        <v>197</v>
      </c>
      <c r="G2" t="s">
        <v>198</v>
      </c>
      <c r="H2" t="s">
        <v>199</v>
      </c>
      <c r="I2" t="s">
        <v>200</v>
      </c>
    </row>
    <row r="3" spans="2:9" x14ac:dyDescent="0.25">
      <c r="B3" s="90" t="s">
        <v>183</v>
      </c>
      <c r="C3" s="91">
        <v>500</v>
      </c>
      <c r="D3" s="91">
        <v>0.55000000000000004</v>
      </c>
      <c r="E3" s="91">
        <v>0.5</v>
      </c>
      <c r="F3" s="91">
        <v>25.000000000000021</v>
      </c>
      <c r="G3" s="91">
        <v>0.14970059880239522</v>
      </c>
      <c r="H3" s="91">
        <v>0.16467065868263475</v>
      </c>
      <c r="I3" s="91">
        <v>7.4850299401197642</v>
      </c>
    </row>
    <row r="4" spans="2:9" x14ac:dyDescent="0.25">
      <c r="B4" s="90" t="s">
        <v>184</v>
      </c>
      <c r="C4" s="91">
        <v>200</v>
      </c>
      <c r="D4" s="91">
        <v>2.7</v>
      </c>
      <c r="E4" s="91">
        <v>2.57</v>
      </c>
      <c r="F4" s="91">
        <v>26.000000000000068</v>
      </c>
      <c r="G4" s="91">
        <v>0.76946107784431139</v>
      </c>
      <c r="H4" s="91">
        <v>0.80838323353293418</v>
      </c>
      <c r="I4" s="91">
        <v>7.7844311377245567</v>
      </c>
    </row>
    <row r="5" spans="2:9" x14ac:dyDescent="0.25">
      <c r="B5" s="90" t="s">
        <v>185</v>
      </c>
      <c r="C5" s="91">
        <v>300</v>
      </c>
      <c r="D5" s="91">
        <v>5.5</v>
      </c>
      <c r="E5" s="91">
        <v>5</v>
      </c>
      <c r="F5" s="91">
        <v>150</v>
      </c>
      <c r="G5" s="91">
        <v>1.4970059880239521</v>
      </c>
      <c r="H5" s="91">
        <v>1.6467065868263473</v>
      </c>
      <c r="I5" s="91">
        <v>44.910179640718553</v>
      </c>
    </row>
    <row r="6" spans="2:9" x14ac:dyDescent="0.25">
      <c r="B6" s="90" t="s">
        <v>62</v>
      </c>
      <c r="C6" s="91">
        <v>1000</v>
      </c>
      <c r="D6" s="91">
        <v>0.25</v>
      </c>
      <c r="E6" s="91">
        <v>0.15</v>
      </c>
      <c r="F6" s="91">
        <v>100</v>
      </c>
      <c r="G6" s="91">
        <v>4.4910179640718563E-2</v>
      </c>
      <c r="H6" s="91">
        <v>7.4850299401197612E-2</v>
      </c>
      <c r="I6" s="91">
        <v>29.94011976047905</v>
      </c>
    </row>
    <row r="7" spans="2:9" x14ac:dyDescent="0.25">
      <c r="B7" s="90" t="s">
        <v>63</v>
      </c>
      <c r="C7" s="91">
        <v>1000</v>
      </c>
      <c r="D7" s="91">
        <v>0.25</v>
      </c>
      <c r="E7" s="91">
        <v>0.15</v>
      </c>
      <c r="F7" s="91">
        <v>100</v>
      </c>
      <c r="G7" s="91">
        <v>4.4910179640718563E-2</v>
      </c>
      <c r="H7" s="91">
        <v>7.4850299401197612E-2</v>
      </c>
      <c r="I7" s="91">
        <v>29.94011976047905</v>
      </c>
    </row>
    <row r="8" spans="2:9" x14ac:dyDescent="0.25">
      <c r="B8" s="90" t="s">
        <v>190</v>
      </c>
      <c r="C8" s="91">
        <v>100</v>
      </c>
      <c r="D8" s="91">
        <v>4</v>
      </c>
      <c r="E8" s="91">
        <v>3.14</v>
      </c>
      <c r="F8" s="91">
        <v>85.999999999999986</v>
      </c>
      <c r="G8" s="91">
        <v>0.940119760479042</v>
      </c>
      <c r="H8" s="91">
        <v>1.1976047904191618</v>
      </c>
      <c r="I8" s="91">
        <v>25.748502994011979</v>
      </c>
    </row>
    <row r="9" spans="2:9" x14ac:dyDescent="0.25">
      <c r="B9" s="90" t="s">
        <v>191</v>
      </c>
      <c r="C9" s="91">
        <v>100</v>
      </c>
      <c r="D9" s="91">
        <v>6</v>
      </c>
      <c r="E9" s="91">
        <v>5.68</v>
      </c>
      <c r="F9" s="91">
        <v>32.000000000000028</v>
      </c>
      <c r="G9" s="91">
        <v>1.7005988023952097</v>
      </c>
      <c r="H9" s="91">
        <v>1.7964071856287427</v>
      </c>
      <c r="I9" s="91">
        <v>9.5808383233533014</v>
      </c>
    </row>
    <row r="10" spans="2:9" x14ac:dyDescent="0.25">
      <c r="B10" s="90" t="s">
        <v>189</v>
      </c>
      <c r="C10" s="91">
        <v>50</v>
      </c>
      <c r="D10" s="91">
        <v>6.5</v>
      </c>
      <c r="E10" s="91">
        <v>6</v>
      </c>
      <c r="F10" s="91">
        <v>25</v>
      </c>
      <c r="G10" s="91">
        <v>1.7964071856287427</v>
      </c>
      <c r="H10" s="91">
        <v>1.9461077844311379</v>
      </c>
      <c r="I10" s="91">
        <v>7.4850299401197589</v>
      </c>
    </row>
    <row r="11" spans="2:9" x14ac:dyDescent="0.25">
      <c r="B11" s="90" t="s">
        <v>186</v>
      </c>
      <c r="C11" s="91">
        <v>200</v>
      </c>
      <c r="D11" s="91">
        <v>3.5</v>
      </c>
      <c r="E11" s="91">
        <v>3</v>
      </c>
      <c r="F11" s="91">
        <v>100</v>
      </c>
      <c r="G11" s="91">
        <v>0.89820359281437134</v>
      </c>
      <c r="H11" s="91">
        <v>1.0479041916167664</v>
      </c>
      <c r="I11" s="91">
        <v>29.940119760479011</v>
      </c>
    </row>
    <row r="12" spans="2:9" x14ac:dyDescent="0.25">
      <c r="B12" s="90" t="s">
        <v>187</v>
      </c>
      <c r="C12" s="91">
        <v>500</v>
      </c>
      <c r="D12" s="91">
        <v>0.3</v>
      </c>
      <c r="E12" s="91">
        <v>0.25</v>
      </c>
      <c r="F12" s="91">
        <v>24.999999999999993</v>
      </c>
      <c r="G12" s="91">
        <v>7.4850299401197612E-2</v>
      </c>
      <c r="H12" s="91">
        <v>8.9820359281437126E-2</v>
      </c>
      <c r="I12" s="91">
        <v>7.4850299401197571</v>
      </c>
    </row>
    <row r="13" spans="2:9" x14ac:dyDescent="0.25">
      <c r="B13" s="90" t="s">
        <v>188</v>
      </c>
      <c r="C13" s="91">
        <v>500</v>
      </c>
      <c r="D13" s="91">
        <v>0.45</v>
      </c>
      <c r="E13" s="91">
        <v>0.35</v>
      </c>
      <c r="F13" s="91">
        <v>50.000000000000014</v>
      </c>
      <c r="G13" s="91">
        <v>0.10479041916167664</v>
      </c>
      <c r="H13" s="91">
        <v>0.1347305389221557</v>
      </c>
      <c r="I13" s="91">
        <v>14.970059880239528</v>
      </c>
    </row>
    <row r="14" spans="2:9" x14ac:dyDescent="0.25">
      <c r="B14" s="90" t="s">
        <v>15</v>
      </c>
      <c r="C14" s="91">
        <v>4450</v>
      </c>
      <c r="D14" s="91">
        <v>30</v>
      </c>
      <c r="E14" s="91">
        <v>26.79</v>
      </c>
      <c r="F14" s="91">
        <v>719.00000000000011</v>
      </c>
      <c r="G14" s="91">
        <v>8.0209580838323351</v>
      </c>
      <c r="H14" s="91">
        <v>8.9820359281437128</v>
      </c>
      <c r="I14" s="91">
        <v>215.26946107784431</v>
      </c>
    </row>
    <row r="15" spans="2:9" x14ac:dyDescent="0.25">
      <c r="B15" s="90" t="s">
        <v>193</v>
      </c>
      <c r="C15" s="91">
        <v>8900</v>
      </c>
      <c r="D15" s="91">
        <v>60</v>
      </c>
      <c r="E15" s="91">
        <v>53.58</v>
      </c>
      <c r="F15" s="91">
        <v>1438.0000000000002</v>
      </c>
      <c r="G15" s="91">
        <v>16.041916167664674</v>
      </c>
      <c r="H15" s="91">
        <v>17.964071856287426</v>
      </c>
      <c r="I15" s="91">
        <v>430.53892215568862</v>
      </c>
    </row>
    <row r="23" spans="8:8" x14ac:dyDescent="0.25">
      <c r="H23" s="59"/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8"/>
  <sheetViews>
    <sheetView zoomScaleNormal="100" workbookViewId="0">
      <selection activeCell="G18" sqref="G18"/>
    </sheetView>
  </sheetViews>
  <sheetFormatPr defaultRowHeight="15" x14ac:dyDescent="0.25"/>
  <cols>
    <col min="2" max="2" width="17.28515625" bestFit="1" customWidth="1"/>
    <col min="3" max="3" width="10.5703125" bestFit="1" customWidth="1"/>
    <col min="4" max="4" width="13.42578125" bestFit="1" customWidth="1"/>
    <col min="5" max="5" width="16.7109375" bestFit="1" customWidth="1"/>
    <col min="6" max="6" width="12.5703125" customWidth="1"/>
    <col min="7" max="7" width="12.42578125" customWidth="1"/>
    <col min="8" max="8" width="13.42578125" bestFit="1" customWidth="1"/>
    <col min="9" max="9" width="13.7109375" customWidth="1"/>
    <col min="10" max="10" width="12.7109375" bestFit="1" customWidth="1"/>
  </cols>
  <sheetData>
    <row r="1" spans="2:8" ht="15.75" thickBot="1" x14ac:dyDescent="0.3">
      <c r="B1" s="7"/>
      <c r="C1" s="8"/>
      <c r="D1" s="8"/>
      <c r="E1" s="8" t="s">
        <v>22</v>
      </c>
      <c r="F1" s="8"/>
      <c r="G1" s="8"/>
      <c r="H1" s="9"/>
    </row>
    <row r="2" spans="2:8" ht="15.75" thickBot="1" x14ac:dyDescent="0.3"/>
    <row r="3" spans="2:8" x14ac:dyDescent="0.25">
      <c r="B3" s="22"/>
      <c r="C3" s="23" t="s">
        <v>24</v>
      </c>
      <c r="D3" s="23" t="s">
        <v>25</v>
      </c>
      <c r="E3" s="23" t="s">
        <v>26</v>
      </c>
      <c r="F3" s="23" t="s">
        <v>27</v>
      </c>
      <c r="G3" s="23" t="s">
        <v>28</v>
      </c>
      <c r="H3" s="24" t="s">
        <v>29</v>
      </c>
    </row>
    <row r="4" spans="2:8" x14ac:dyDescent="0.25">
      <c r="B4" s="46" t="s">
        <v>23</v>
      </c>
      <c r="C4" s="47">
        <v>500</v>
      </c>
      <c r="D4" s="47">
        <v>750</v>
      </c>
      <c r="E4" s="47">
        <v>800</v>
      </c>
      <c r="F4" s="47">
        <v>700</v>
      </c>
      <c r="G4" s="47">
        <v>654</v>
      </c>
      <c r="H4" s="48">
        <v>700</v>
      </c>
    </row>
    <row r="5" spans="2:8" ht="15.75" thickBot="1" x14ac:dyDescent="0.3">
      <c r="B5" s="50"/>
      <c r="C5" s="50"/>
      <c r="D5" s="50"/>
      <c r="E5" s="50"/>
      <c r="F5" s="50"/>
      <c r="G5" s="50"/>
      <c r="H5" s="50"/>
    </row>
    <row r="6" spans="2:8" x14ac:dyDescent="0.25">
      <c r="B6" s="31" t="s">
        <v>30</v>
      </c>
      <c r="C6" s="32"/>
      <c r="D6" s="32"/>
      <c r="E6" s="32"/>
      <c r="F6" s="32"/>
      <c r="G6" s="32"/>
      <c r="H6" s="49"/>
    </row>
    <row r="7" spans="2:8" x14ac:dyDescent="0.25">
      <c r="B7" s="25" t="s">
        <v>31</v>
      </c>
      <c r="C7" s="44">
        <v>10</v>
      </c>
      <c r="D7" s="44">
        <v>15</v>
      </c>
      <c r="E7" s="44">
        <v>15</v>
      </c>
      <c r="F7" s="44">
        <v>12</v>
      </c>
      <c r="G7" s="44">
        <v>12</v>
      </c>
      <c r="H7" s="45">
        <v>11</v>
      </c>
    </row>
    <row r="8" spans="2:8" x14ac:dyDescent="0.25">
      <c r="B8" s="25" t="s">
        <v>32</v>
      </c>
      <c r="C8" s="44">
        <v>50</v>
      </c>
      <c r="D8" s="44">
        <v>60</v>
      </c>
      <c r="E8" s="44">
        <v>54</v>
      </c>
      <c r="F8" s="44">
        <v>55</v>
      </c>
      <c r="G8" s="44">
        <v>54</v>
      </c>
      <c r="H8" s="45">
        <v>56</v>
      </c>
    </row>
    <row r="9" spans="2:8" x14ac:dyDescent="0.25">
      <c r="B9" s="25" t="s">
        <v>33</v>
      </c>
      <c r="C9" s="44">
        <v>300</v>
      </c>
      <c r="D9" s="44">
        <v>250</v>
      </c>
      <c r="E9" s="44">
        <v>300</v>
      </c>
      <c r="F9" s="44">
        <v>300</v>
      </c>
      <c r="G9" s="44">
        <v>200</v>
      </c>
      <c r="H9" s="45">
        <v>200</v>
      </c>
    </row>
    <row r="10" spans="2:8" x14ac:dyDescent="0.25">
      <c r="B10" s="25" t="s">
        <v>34</v>
      </c>
      <c r="C10" s="44">
        <v>40</v>
      </c>
      <c r="D10" s="44">
        <v>40</v>
      </c>
      <c r="E10" s="44">
        <v>40</v>
      </c>
      <c r="F10" s="44">
        <v>40</v>
      </c>
      <c r="G10" s="44">
        <v>40</v>
      </c>
      <c r="H10" s="45">
        <v>40</v>
      </c>
    </row>
    <row r="11" spans="2:8" x14ac:dyDescent="0.25">
      <c r="B11" s="25" t="s">
        <v>35</v>
      </c>
      <c r="C11" s="44">
        <v>10</v>
      </c>
      <c r="D11" s="44">
        <v>15</v>
      </c>
      <c r="E11" s="44">
        <v>14</v>
      </c>
      <c r="F11" s="44">
        <v>15</v>
      </c>
      <c r="G11" s="44">
        <v>20</v>
      </c>
      <c r="H11" s="45">
        <v>31</v>
      </c>
    </row>
    <row r="12" spans="2:8" x14ac:dyDescent="0.25">
      <c r="B12" s="25" t="s">
        <v>36</v>
      </c>
      <c r="C12" s="44">
        <v>120</v>
      </c>
      <c r="D12" s="44">
        <v>150</v>
      </c>
      <c r="E12" s="44">
        <v>130</v>
      </c>
      <c r="F12" s="44">
        <v>200</v>
      </c>
      <c r="G12" s="44">
        <v>150</v>
      </c>
      <c r="H12" s="45">
        <v>190</v>
      </c>
    </row>
    <row r="13" spans="2:8" x14ac:dyDescent="0.25">
      <c r="B13" s="25" t="s">
        <v>37</v>
      </c>
      <c r="C13" s="44">
        <v>50</v>
      </c>
      <c r="D13" s="44">
        <v>60</v>
      </c>
      <c r="E13" s="44">
        <v>65</v>
      </c>
      <c r="F13" s="44">
        <v>70</v>
      </c>
      <c r="G13" s="44">
        <v>65</v>
      </c>
      <c r="H13" s="45">
        <v>85</v>
      </c>
    </row>
    <row r="14" spans="2:8" ht="15.75" thickBot="1" x14ac:dyDescent="0.3">
      <c r="B14" s="27" t="s">
        <v>38</v>
      </c>
      <c r="C14" s="51">
        <v>145</v>
      </c>
      <c r="D14" s="51">
        <v>145</v>
      </c>
      <c r="E14" s="51">
        <v>145</v>
      </c>
      <c r="F14" s="51">
        <v>145</v>
      </c>
      <c r="G14" s="51">
        <v>100</v>
      </c>
      <c r="H14" s="52">
        <v>145</v>
      </c>
    </row>
    <row r="15" spans="2:8" ht="15.75" thickBot="1" x14ac:dyDescent="0.3"/>
    <row r="16" spans="2:8" ht="15.75" thickBot="1" x14ac:dyDescent="0.3">
      <c r="B16" s="7" t="s">
        <v>39</v>
      </c>
      <c r="C16" s="53">
        <f>SUM(C7:C14)</f>
        <v>725</v>
      </c>
      <c r="D16" s="53">
        <f t="shared" ref="D16:H16" si="0">SUM(D7:D14)</f>
        <v>735</v>
      </c>
      <c r="E16" s="53">
        <f t="shared" si="0"/>
        <v>763</v>
      </c>
      <c r="F16" s="53">
        <f t="shared" si="0"/>
        <v>837</v>
      </c>
      <c r="G16" s="53">
        <f t="shared" si="0"/>
        <v>641</v>
      </c>
      <c r="H16" s="54">
        <f t="shared" si="0"/>
        <v>758</v>
      </c>
    </row>
    <row r="17" spans="2:8" ht="15.75" thickBot="1" x14ac:dyDescent="0.3"/>
    <row r="18" spans="2:8" ht="15.75" thickBot="1" x14ac:dyDescent="0.3">
      <c r="B18" s="7" t="s">
        <v>40</v>
      </c>
      <c r="C18" s="53">
        <f>C4-C16</f>
        <v>-225</v>
      </c>
      <c r="D18" s="53">
        <f t="shared" ref="D18:H18" si="1">D4-D16</f>
        <v>15</v>
      </c>
      <c r="E18" s="53">
        <f t="shared" si="1"/>
        <v>37</v>
      </c>
      <c r="F18" s="53">
        <f t="shared" si="1"/>
        <v>-137</v>
      </c>
      <c r="G18" s="53">
        <f t="shared" si="1"/>
        <v>13</v>
      </c>
      <c r="H18" s="54">
        <f t="shared" si="1"/>
        <v>-58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3"/>
  <sheetViews>
    <sheetView workbookViewId="0">
      <selection activeCell="D13" sqref="D13"/>
    </sheetView>
  </sheetViews>
  <sheetFormatPr defaultRowHeight="15" x14ac:dyDescent="0.25"/>
  <cols>
    <col min="2" max="2" width="3.85546875" customWidth="1"/>
    <col min="3" max="3" width="9.85546875" bestFit="1" customWidth="1"/>
    <col min="4" max="4" width="10.7109375" customWidth="1"/>
    <col min="5" max="5" width="7.140625" bestFit="1" customWidth="1"/>
    <col min="6" max="6" width="14.28515625" bestFit="1" customWidth="1"/>
    <col min="7" max="7" width="9.5703125" bestFit="1" customWidth="1"/>
    <col min="8" max="8" width="16.85546875" bestFit="1" customWidth="1"/>
    <col min="9" max="9" width="16.5703125" bestFit="1" customWidth="1"/>
  </cols>
  <sheetData>
    <row r="1" spans="2:9" ht="15.75" thickBot="1" x14ac:dyDescent="0.3"/>
    <row r="2" spans="2:9" x14ac:dyDescent="0.25">
      <c r="B2" s="22" t="s">
        <v>41</v>
      </c>
      <c r="C2" s="23" t="s">
        <v>42</v>
      </c>
      <c r="D2" s="23" t="s">
        <v>43</v>
      </c>
      <c r="E2" s="23" t="s">
        <v>44</v>
      </c>
      <c r="F2" s="23" t="s">
        <v>45</v>
      </c>
      <c r="G2" s="23" t="s">
        <v>46</v>
      </c>
      <c r="H2" s="23" t="s">
        <v>47</v>
      </c>
      <c r="I2" s="24" t="s">
        <v>48</v>
      </c>
    </row>
    <row r="3" spans="2:9" x14ac:dyDescent="0.25">
      <c r="B3" s="25">
        <v>1</v>
      </c>
      <c r="C3" s="3" t="s">
        <v>49</v>
      </c>
      <c r="D3" s="44">
        <v>853</v>
      </c>
      <c r="E3" s="55">
        <v>0.1</v>
      </c>
      <c r="F3" s="56">
        <v>0.09</v>
      </c>
      <c r="G3" s="44">
        <f>D3*E3</f>
        <v>85.300000000000011</v>
      </c>
      <c r="H3" s="44">
        <f>D3*F3</f>
        <v>76.77</v>
      </c>
      <c r="I3" s="45">
        <f>D3+H3-G3</f>
        <v>844.47</v>
      </c>
    </row>
    <row r="4" spans="2:9" x14ac:dyDescent="0.25">
      <c r="B4" s="25">
        <v>2</v>
      </c>
      <c r="C4" s="3" t="s">
        <v>50</v>
      </c>
      <c r="D4" s="44">
        <v>951</v>
      </c>
      <c r="E4" s="55">
        <v>9.9900000000000003E-2</v>
      </c>
      <c r="F4" s="56">
        <v>0.08</v>
      </c>
      <c r="G4" s="44">
        <f t="shared" ref="G4:G10" si="0">D4*E4</f>
        <v>95.004900000000006</v>
      </c>
      <c r="H4" s="44">
        <f t="shared" ref="H4:H10" si="1">D4*F4</f>
        <v>76.08</v>
      </c>
      <c r="I4" s="45">
        <f t="shared" ref="I4:I10" si="2">D4+H4-G4</f>
        <v>932.07509999999991</v>
      </c>
    </row>
    <row r="5" spans="2:9" x14ac:dyDescent="0.25">
      <c r="B5" s="25">
        <v>3</v>
      </c>
      <c r="C5" s="3" t="s">
        <v>51</v>
      </c>
      <c r="D5" s="44">
        <v>456</v>
      </c>
      <c r="E5" s="55">
        <v>8.6400000000000005E-2</v>
      </c>
      <c r="F5" s="56">
        <v>0.06</v>
      </c>
      <c r="G5" s="44">
        <f t="shared" si="0"/>
        <v>39.398400000000002</v>
      </c>
      <c r="H5" s="44">
        <f t="shared" si="1"/>
        <v>27.36</v>
      </c>
      <c r="I5" s="45">
        <f t="shared" si="2"/>
        <v>443.96160000000003</v>
      </c>
    </row>
    <row r="6" spans="2:9" x14ac:dyDescent="0.25">
      <c r="B6" s="25">
        <v>4</v>
      </c>
      <c r="C6" s="3" t="s">
        <v>52</v>
      </c>
      <c r="D6" s="44">
        <v>500</v>
      </c>
      <c r="E6" s="55">
        <v>8.5000000000000006E-2</v>
      </c>
      <c r="F6" s="56">
        <v>0.06</v>
      </c>
      <c r="G6" s="44">
        <f t="shared" si="0"/>
        <v>42.5</v>
      </c>
      <c r="H6" s="44">
        <f t="shared" si="1"/>
        <v>30</v>
      </c>
      <c r="I6" s="45">
        <f t="shared" si="2"/>
        <v>487.5</v>
      </c>
    </row>
    <row r="7" spans="2:9" x14ac:dyDescent="0.25">
      <c r="B7" s="25">
        <v>5</v>
      </c>
      <c r="C7" s="3" t="s">
        <v>53</v>
      </c>
      <c r="D7" s="44">
        <v>850</v>
      </c>
      <c r="E7" s="55">
        <v>8.9899999999999994E-2</v>
      </c>
      <c r="F7" s="56">
        <v>7.0000000000000007E-2</v>
      </c>
      <c r="G7" s="44">
        <f t="shared" si="0"/>
        <v>76.414999999999992</v>
      </c>
      <c r="H7" s="44">
        <f t="shared" si="1"/>
        <v>59.500000000000007</v>
      </c>
      <c r="I7" s="45">
        <f t="shared" si="2"/>
        <v>833.08500000000004</v>
      </c>
    </row>
    <row r="8" spans="2:9" x14ac:dyDescent="0.25">
      <c r="B8" s="25">
        <v>6</v>
      </c>
      <c r="C8" s="3" t="s">
        <v>54</v>
      </c>
      <c r="D8" s="44">
        <v>459</v>
      </c>
      <c r="E8" s="55">
        <v>6.25E-2</v>
      </c>
      <c r="F8" s="56">
        <v>0.05</v>
      </c>
      <c r="G8" s="44">
        <f t="shared" si="0"/>
        <v>28.6875</v>
      </c>
      <c r="H8" s="44">
        <f t="shared" si="1"/>
        <v>22.950000000000003</v>
      </c>
      <c r="I8" s="45">
        <f t="shared" si="2"/>
        <v>453.26249999999999</v>
      </c>
    </row>
    <row r="9" spans="2:9" x14ac:dyDescent="0.25">
      <c r="B9" s="25">
        <v>7</v>
      </c>
      <c r="C9" s="3" t="s">
        <v>55</v>
      </c>
      <c r="D9" s="44">
        <v>478</v>
      </c>
      <c r="E9" s="55">
        <v>7.1199999999999999E-2</v>
      </c>
      <c r="F9" s="56">
        <v>0.05</v>
      </c>
      <c r="G9" s="44">
        <f t="shared" si="0"/>
        <v>34.0336</v>
      </c>
      <c r="H9" s="44">
        <f t="shared" si="1"/>
        <v>23.900000000000002</v>
      </c>
      <c r="I9" s="45">
        <f t="shared" si="2"/>
        <v>467.8664</v>
      </c>
    </row>
    <row r="10" spans="2:9" ht="15.75" thickBot="1" x14ac:dyDescent="0.3">
      <c r="B10" s="27">
        <v>8</v>
      </c>
      <c r="C10" s="28" t="s">
        <v>56</v>
      </c>
      <c r="D10" s="51">
        <v>658</v>
      </c>
      <c r="E10" s="57">
        <v>5.9900000000000002E-2</v>
      </c>
      <c r="F10" s="58">
        <v>0.04</v>
      </c>
      <c r="G10" s="51">
        <f t="shared" si="0"/>
        <v>39.414200000000001</v>
      </c>
      <c r="H10" s="51">
        <f t="shared" si="1"/>
        <v>26.32</v>
      </c>
      <c r="I10" s="52">
        <f t="shared" si="2"/>
        <v>644.9058</v>
      </c>
    </row>
    <row r="13" spans="2:9" x14ac:dyDescent="0.25">
      <c r="D13" s="5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workbookViewId="0">
      <selection activeCell="B15" sqref="B15"/>
    </sheetView>
  </sheetViews>
  <sheetFormatPr defaultRowHeight="15" x14ac:dyDescent="0.25"/>
  <cols>
    <col min="2" max="2" width="16.42578125" bestFit="1" customWidth="1"/>
    <col min="4" max="4" width="10.7109375" bestFit="1" customWidth="1"/>
    <col min="5" max="5" width="12.140625" bestFit="1" customWidth="1"/>
    <col min="6" max="6" width="10.28515625" bestFit="1" customWidth="1"/>
  </cols>
  <sheetData>
    <row r="1" spans="2:6" x14ac:dyDescent="0.25">
      <c r="B1" s="3" t="s">
        <v>69</v>
      </c>
      <c r="C1" s="74">
        <v>2.94</v>
      </c>
    </row>
    <row r="2" spans="2:6" ht="15.75" thickBot="1" x14ac:dyDescent="0.3"/>
    <row r="3" spans="2:6" x14ac:dyDescent="0.25">
      <c r="B3" s="22" t="s">
        <v>57</v>
      </c>
      <c r="C3" s="23" t="s">
        <v>58</v>
      </c>
      <c r="D3" s="23" t="s">
        <v>59</v>
      </c>
      <c r="E3" s="23" t="s">
        <v>60</v>
      </c>
      <c r="F3" s="24" t="s">
        <v>61</v>
      </c>
    </row>
    <row r="4" spans="2:6" x14ac:dyDescent="0.25">
      <c r="B4" s="25" t="s">
        <v>62</v>
      </c>
      <c r="C4" s="3">
        <v>500</v>
      </c>
      <c r="D4" s="74">
        <v>0.15</v>
      </c>
      <c r="E4" s="74">
        <f>C4*D4</f>
        <v>75</v>
      </c>
      <c r="F4" s="75">
        <f>E4/C1</f>
        <v>25.510204081632654</v>
      </c>
    </row>
    <row r="5" spans="2:6" x14ac:dyDescent="0.25">
      <c r="B5" s="25" t="s">
        <v>63</v>
      </c>
      <c r="C5" s="3">
        <v>750</v>
      </c>
      <c r="D5" s="74">
        <v>0.15</v>
      </c>
      <c r="E5" s="74">
        <f t="shared" ref="E5:E10" si="0">C5*D5</f>
        <v>112.5</v>
      </c>
      <c r="F5" s="75">
        <f>E5/C1</f>
        <v>38.265306122448983</v>
      </c>
    </row>
    <row r="6" spans="2:6" x14ac:dyDescent="0.25">
      <c r="B6" s="25" t="s">
        <v>64</v>
      </c>
      <c r="C6" s="3">
        <v>250</v>
      </c>
      <c r="D6" s="74">
        <v>10</v>
      </c>
      <c r="E6" s="74">
        <f t="shared" si="0"/>
        <v>2500</v>
      </c>
      <c r="F6" s="75">
        <f>E6/C1</f>
        <v>850.34013605442181</v>
      </c>
    </row>
    <row r="7" spans="2:6" x14ac:dyDescent="0.25">
      <c r="B7" s="25" t="s">
        <v>65</v>
      </c>
      <c r="C7" s="3">
        <v>310</v>
      </c>
      <c r="D7" s="74">
        <v>0.5</v>
      </c>
      <c r="E7" s="74">
        <f t="shared" si="0"/>
        <v>155</v>
      </c>
      <c r="F7" s="75">
        <f>E7/C1</f>
        <v>52.721088435374149</v>
      </c>
    </row>
    <row r="8" spans="2:6" x14ac:dyDescent="0.25">
      <c r="B8" s="25" t="s">
        <v>66</v>
      </c>
      <c r="C8" s="3">
        <v>500</v>
      </c>
      <c r="D8" s="74">
        <v>0.1</v>
      </c>
      <c r="E8" s="74">
        <f t="shared" si="0"/>
        <v>50</v>
      </c>
      <c r="F8" s="75">
        <f>E8/C1</f>
        <v>17.006802721088437</v>
      </c>
    </row>
    <row r="9" spans="2:6" x14ac:dyDescent="0.25">
      <c r="B9" s="25" t="s">
        <v>67</v>
      </c>
      <c r="C9" s="3">
        <v>1500</v>
      </c>
      <c r="D9" s="74">
        <v>2.5</v>
      </c>
      <c r="E9" s="74">
        <f t="shared" si="0"/>
        <v>3750</v>
      </c>
      <c r="F9" s="75">
        <f>E9/C1</f>
        <v>1275.5102040816328</v>
      </c>
    </row>
    <row r="10" spans="2:6" ht="15.75" thickBot="1" x14ac:dyDescent="0.3">
      <c r="B10" s="27" t="s">
        <v>68</v>
      </c>
      <c r="C10" s="28">
        <v>190</v>
      </c>
      <c r="D10" s="76">
        <v>6</v>
      </c>
      <c r="E10" s="76">
        <f t="shared" si="0"/>
        <v>1140</v>
      </c>
      <c r="F10" s="77">
        <f>E10/C1</f>
        <v>387.75510204081633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"/>
  <sheetViews>
    <sheetView workbookViewId="0">
      <selection activeCell="D3" sqref="D3"/>
    </sheetView>
  </sheetViews>
  <sheetFormatPr defaultRowHeight="15" x14ac:dyDescent="0.25"/>
  <cols>
    <col min="2" max="2" width="19" bestFit="1" customWidth="1"/>
    <col min="3" max="3" width="12.140625" bestFit="1" customWidth="1"/>
    <col min="4" max="4" width="12.42578125" bestFit="1" customWidth="1"/>
    <col min="5" max="5" width="12.140625" bestFit="1" customWidth="1"/>
  </cols>
  <sheetData>
    <row r="1" spans="2:5" ht="15.75" thickBot="1" x14ac:dyDescent="0.3"/>
    <row r="2" spans="2:5" x14ac:dyDescent="0.25">
      <c r="B2" s="61" t="s">
        <v>70</v>
      </c>
      <c r="C2" s="62" t="s">
        <v>71</v>
      </c>
      <c r="D2" s="62" t="s">
        <v>72</v>
      </c>
      <c r="E2" s="63" t="s">
        <v>73</v>
      </c>
    </row>
    <row r="3" spans="2:5" x14ac:dyDescent="0.25">
      <c r="B3" s="4" t="s">
        <v>74</v>
      </c>
      <c r="C3" s="64">
        <v>900</v>
      </c>
      <c r="D3" s="2">
        <f>IF(C3&lt;=1000,C3*C12, C3*C13)</f>
        <v>360</v>
      </c>
      <c r="E3" s="65">
        <f>SUM(C3:D3)</f>
        <v>1260</v>
      </c>
    </row>
    <row r="4" spans="2:5" x14ac:dyDescent="0.25">
      <c r="B4" s="4" t="s">
        <v>75</v>
      </c>
      <c r="C4" s="64">
        <v>1200</v>
      </c>
      <c r="D4" s="2">
        <f>IF(C4&lt;=1000,C4*C12, C4*C13)</f>
        <v>360</v>
      </c>
      <c r="E4" s="65">
        <f t="shared" ref="E4:E10" si="0">SUM(C4:D4)</f>
        <v>1560</v>
      </c>
    </row>
    <row r="5" spans="2:5" x14ac:dyDescent="0.25">
      <c r="B5" s="4" t="s">
        <v>76</v>
      </c>
      <c r="C5" s="64">
        <v>1500</v>
      </c>
      <c r="D5" s="2">
        <f>IF(C5&lt;=1000,C5*C12, C5*C13)</f>
        <v>450</v>
      </c>
      <c r="E5" s="65">
        <f t="shared" si="0"/>
        <v>1950</v>
      </c>
    </row>
    <row r="6" spans="2:5" x14ac:dyDescent="0.25">
      <c r="B6" s="4" t="s">
        <v>77</v>
      </c>
      <c r="C6" s="64">
        <v>2000</v>
      </c>
      <c r="D6" s="2">
        <f>IF(C6&lt;=1000,C6*C12, C6*C13)</f>
        <v>600</v>
      </c>
      <c r="E6" s="65">
        <f t="shared" si="0"/>
        <v>2600</v>
      </c>
    </row>
    <row r="7" spans="2:5" x14ac:dyDescent="0.25">
      <c r="B7" s="4" t="s">
        <v>78</v>
      </c>
      <c r="C7" s="64">
        <v>1400</v>
      </c>
      <c r="D7" s="2">
        <f>IF(C7&lt;=1000,C7*C12, C7*C13)</f>
        <v>420</v>
      </c>
      <c r="E7" s="65">
        <f t="shared" si="0"/>
        <v>1820</v>
      </c>
    </row>
    <row r="8" spans="2:5" x14ac:dyDescent="0.25">
      <c r="B8" s="4" t="s">
        <v>79</v>
      </c>
      <c r="C8" s="64">
        <v>990</v>
      </c>
      <c r="D8" s="2">
        <f>IF(C8&lt;=1000,C8*C12, C8*C13)</f>
        <v>396</v>
      </c>
      <c r="E8" s="65">
        <f t="shared" si="0"/>
        <v>1386</v>
      </c>
    </row>
    <row r="9" spans="2:5" x14ac:dyDescent="0.25">
      <c r="B9" s="4" t="s">
        <v>80</v>
      </c>
      <c r="C9" s="64">
        <v>854</v>
      </c>
      <c r="D9" s="2">
        <f>IF(C9&lt;=1000,C9*C12, C9*C13)</f>
        <v>341.6</v>
      </c>
      <c r="E9" s="65">
        <f t="shared" si="0"/>
        <v>1195.5999999999999</v>
      </c>
    </row>
    <row r="10" spans="2:5" x14ac:dyDescent="0.25">
      <c r="B10" s="70" t="s">
        <v>81</v>
      </c>
      <c r="C10" s="71">
        <v>1100</v>
      </c>
      <c r="D10" s="72">
        <f>IF(C10&lt;=1000,C10*C12, C10*C13)</f>
        <v>330</v>
      </c>
      <c r="E10" s="73">
        <f t="shared" si="0"/>
        <v>1430</v>
      </c>
    </row>
    <row r="11" spans="2:5" ht="15.75" thickBot="1" x14ac:dyDescent="0.3">
      <c r="B11" s="4"/>
      <c r="C11" s="2"/>
      <c r="D11" s="2"/>
      <c r="E11" s="66"/>
    </row>
    <row r="12" spans="2:5" x14ac:dyDescent="0.25">
      <c r="B12" s="61" t="s">
        <v>82</v>
      </c>
      <c r="C12" s="69">
        <v>0.4</v>
      </c>
      <c r="D12" s="62"/>
      <c r="E12" s="63"/>
    </row>
    <row r="13" spans="2:5" ht="15.75" thickBot="1" x14ac:dyDescent="0.3">
      <c r="B13" s="5" t="s">
        <v>83</v>
      </c>
      <c r="C13" s="67">
        <v>0.3</v>
      </c>
      <c r="D13" s="6"/>
      <c r="E13" s="68"/>
    </row>
  </sheetData>
  <conditionalFormatting sqref="D3:D10">
    <cfRule type="cellIs" priority="1" operator="lessThanOrEqual">
      <formula>1000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6"/>
  <sheetViews>
    <sheetView topLeftCell="B1" workbookViewId="0">
      <selection activeCell="G17" sqref="G17"/>
    </sheetView>
  </sheetViews>
  <sheetFormatPr defaultRowHeight="15" x14ac:dyDescent="0.25"/>
  <cols>
    <col min="2" max="2" width="17.42578125" bestFit="1" customWidth="1"/>
    <col min="3" max="7" width="14.28515625" bestFit="1" customWidth="1"/>
  </cols>
  <sheetData>
    <row r="2" spans="2:7" x14ac:dyDescent="0.25">
      <c r="B2" t="s">
        <v>84</v>
      </c>
      <c r="C2" s="79" t="s">
        <v>85</v>
      </c>
      <c r="D2" t="s">
        <v>86</v>
      </c>
      <c r="E2" t="s">
        <v>87</v>
      </c>
      <c r="F2" t="s">
        <v>88</v>
      </c>
      <c r="G2" t="s">
        <v>89</v>
      </c>
    </row>
    <row r="3" spans="2:7" x14ac:dyDescent="0.25">
      <c r="C3" s="78">
        <v>140000</v>
      </c>
      <c r="D3" s="60">
        <v>165000</v>
      </c>
      <c r="E3" s="60">
        <v>208000</v>
      </c>
      <c r="F3" s="60">
        <v>280000</v>
      </c>
      <c r="G3" s="60">
        <f>SUM(C3:F3)</f>
        <v>793000</v>
      </c>
    </row>
    <row r="5" spans="2:7" x14ac:dyDescent="0.25">
      <c r="B5" t="s">
        <v>90</v>
      </c>
      <c r="C5" s="79" t="s">
        <v>85</v>
      </c>
      <c r="D5" t="s">
        <v>86</v>
      </c>
      <c r="E5" t="s">
        <v>87</v>
      </c>
      <c r="F5" t="s">
        <v>88</v>
      </c>
      <c r="G5" t="s">
        <v>89</v>
      </c>
    </row>
    <row r="6" spans="2:7" x14ac:dyDescent="0.25">
      <c r="B6" t="s">
        <v>91</v>
      </c>
      <c r="C6" s="60">
        <v>20000</v>
      </c>
      <c r="D6" s="60">
        <v>26000</v>
      </c>
      <c r="E6" s="60">
        <v>33800</v>
      </c>
      <c r="F6" s="60">
        <v>43940</v>
      </c>
      <c r="G6" s="60">
        <f>SUM(C6:F6)</f>
        <v>123740</v>
      </c>
    </row>
    <row r="7" spans="2:7" x14ac:dyDescent="0.25">
      <c r="B7" t="s">
        <v>92</v>
      </c>
      <c r="C7" s="60">
        <v>20000</v>
      </c>
      <c r="D7" s="60">
        <v>15600</v>
      </c>
      <c r="E7" s="60">
        <v>20280</v>
      </c>
      <c r="F7" s="60">
        <v>26364</v>
      </c>
      <c r="G7" s="60">
        <f t="shared" ref="G7:G11" si="0">SUM(C7:F7)</f>
        <v>82244</v>
      </c>
    </row>
    <row r="8" spans="2:7" x14ac:dyDescent="0.25">
      <c r="B8" t="s">
        <v>93</v>
      </c>
      <c r="C8" s="60">
        <v>12000</v>
      </c>
      <c r="D8" s="60">
        <v>20930</v>
      </c>
      <c r="E8" s="60">
        <v>27209</v>
      </c>
      <c r="F8" s="60">
        <v>35371.699999999997</v>
      </c>
      <c r="G8" s="60">
        <f t="shared" si="0"/>
        <v>95510.7</v>
      </c>
    </row>
    <row r="9" spans="2:7" x14ac:dyDescent="0.25">
      <c r="B9" t="s">
        <v>94</v>
      </c>
      <c r="C9" s="60">
        <v>16100</v>
      </c>
      <c r="D9" s="60">
        <v>28870</v>
      </c>
      <c r="E9" s="60">
        <v>33631</v>
      </c>
      <c r="F9" s="60">
        <v>43720.3</v>
      </c>
      <c r="G9" s="60">
        <f t="shared" si="0"/>
        <v>122321.3</v>
      </c>
    </row>
    <row r="10" spans="2:7" x14ac:dyDescent="0.25">
      <c r="B10" t="s">
        <v>95</v>
      </c>
      <c r="C10" s="60">
        <v>19900</v>
      </c>
      <c r="D10" s="60">
        <v>39000</v>
      </c>
      <c r="E10" s="60">
        <v>50700</v>
      </c>
      <c r="F10" s="60">
        <v>65910</v>
      </c>
      <c r="G10" s="60">
        <f t="shared" si="0"/>
        <v>175510</v>
      </c>
    </row>
    <row r="11" spans="2:7" x14ac:dyDescent="0.25">
      <c r="B11" t="s">
        <v>96</v>
      </c>
      <c r="C11" s="60">
        <v>25000</v>
      </c>
      <c r="D11" s="60">
        <v>32500</v>
      </c>
      <c r="E11" s="60">
        <v>42250</v>
      </c>
      <c r="F11" s="60">
        <v>54925</v>
      </c>
      <c r="G11" s="60">
        <f t="shared" si="0"/>
        <v>154675</v>
      </c>
    </row>
    <row r="13" spans="2:7" x14ac:dyDescent="0.25">
      <c r="B13" t="s">
        <v>97</v>
      </c>
      <c r="C13" s="60">
        <f>SUM(C6:C11)</f>
        <v>113000</v>
      </c>
      <c r="D13" s="60">
        <f t="shared" ref="D13:F13" si="1">SUM(D6:D11)</f>
        <v>162900</v>
      </c>
      <c r="E13" s="60">
        <f t="shared" si="1"/>
        <v>207870</v>
      </c>
      <c r="F13" s="60">
        <f t="shared" si="1"/>
        <v>270231</v>
      </c>
    </row>
    <row r="14" spans="2:7" x14ac:dyDescent="0.25">
      <c r="B14" t="s">
        <v>98</v>
      </c>
      <c r="C14" s="78">
        <f>C3-C13</f>
        <v>27000</v>
      </c>
      <c r="D14" s="78">
        <f t="shared" ref="D14:F14" si="2">D3-D13</f>
        <v>2100</v>
      </c>
      <c r="E14" s="78">
        <f t="shared" si="2"/>
        <v>130</v>
      </c>
      <c r="F14" s="78">
        <f t="shared" si="2"/>
        <v>9769</v>
      </c>
    </row>
    <row r="15" spans="2:7" x14ac:dyDescent="0.25">
      <c r="B15" t="s">
        <v>99</v>
      </c>
      <c r="C15" t="str">
        <f>IF(C14&lt;1000,"Prejuízo Total",IF(C14&lt;5000,"Lucro Médio","Lucro Total"))</f>
        <v>Lucro Total</v>
      </c>
      <c r="D15" t="str">
        <f t="shared" ref="D15:F15" si="3">IF(D14&lt;1000,"Prejuízo Total",IF(D14&lt;5000,"Lucro Médio","Lucro Total"))</f>
        <v>Lucro Médio</v>
      </c>
      <c r="E15" t="str">
        <f t="shared" si="3"/>
        <v>Prejuízo Total</v>
      </c>
      <c r="F15" t="str">
        <f t="shared" si="3"/>
        <v>Lucro Total</v>
      </c>
    </row>
    <row r="16" spans="2:7" x14ac:dyDescent="0.25">
      <c r="D16" t="s">
        <v>100</v>
      </c>
      <c r="G16" s="60">
        <f>SUM(G6:G11)</f>
        <v>754001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workbookViewId="0">
      <selection activeCell="H6" sqref="H6"/>
    </sheetView>
  </sheetViews>
  <sheetFormatPr defaultRowHeight="15" x14ac:dyDescent="0.25"/>
  <cols>
    <col min="3" max="4" width="10.5703125" bestFit="1" customWidth="1"/>
    <col min="5" max="5" width="9.85546875" bestFit="1" customWidth="1"/>
    <col min="7" max="7" width="15.5703125" bestFit="1" customWidth="1"/>
  </cols>
  <sheetData>
    <row r="2" spans="2:8" x14ac:dyDescent="0.25">
      <c r="B2" t="s">
        <v>7</v>
      </c>
      <c r="C2" t="s">
        <v>8</v>
      </c>
      <c r="D2" t="s">
        <v>9</v>
      </c>
      <c r="E2" t="s">
        <v>101</v>
      </c>
      <c r="G2" t="s">
        <v>108</v>
      </c>
      <c r="H2">
        <v>20</v>
      </c>
    </row>
    <row r="3" spans="2:8" x14ac:dyDescent="0.25">
      <c r="B3" t="s">
        <v>102</v>
      </c>
      <c r="C3" s="18">
        <v>4665</v>
      </c>
      <c r="D3" s="18">
        <v>4654</v>
      </c>
      <c r="E3" t="str">
        <f>IF(C3=D3,"Igual",IF(C3&lt;D3,"Maior","Menor"))</f>
        <v>Menor</v>
      </c>
      <c r="G3" t="s">
        <v>109</v>
      </c>
      <c r="H3">
        <v>18</v>
      </c>
    </row>
    <row r="4" spans="2:8" x14ac:dyDescent="0.25">
      <c r="B4" t="s">
        <v>103</v>
      </c>
      <c r="C4" s="18">
        <v>16574</v>
      </c>
      <c r="D4" s="18">
        <v>24348</v>
      </c>
      <c r="E4" t="str">
        <f t="shared" ref="E4:E8" si="0">IF(C4=D4,"Igual",IF(C4&lt;D4,"Maior","Menor"))</f>
        <v>Maior</v>
      </c>
      <c r="G4" t="s">
        <v>110</v>
      </c>
      <c r="H4">
        <v>24</v>
      </c>
    </row>
    <row r="5" spans="2:8" x14ac:dyDescent="0.25">
      <c r="B5" t="s">
        <v>104</v>
      </c>
      <c r="C5" s="18">
        <v>1654</v>
      </c>
      <c r="D5" s="18">
        <v>6468</v>
      </c>
      <c r="E5" t="str">
        <f t="shared" si="0"/>
        <v>Maior</v>
      </c>
    </row>
    <row r="6" spans="2:8" x14ac:dyDescent="0.25">
      <c r="B6" t="s">
        <v>105</v>
      </c>
      <c r="C6" s="18">
        <v>654</v>
      </c>
      <c r="D6" s="18">
        <v>654</v>
      </c>
      <c r="E6" t="str">
        <f t="shared" si="0"/>
        <v>Igual</v>
      </c>
      <c r="G6" t="s">
        <v>101</v>
      </c>
      <c r="H6" t="str">
        <f>IF(AND(H3&lt;H2&lt;H4),"Dentro","Fora")</f>
        <v>Fora</v>
      </c>
    </row>
    <row r="7" spans="2:8" x14ac:dyDescent="0.25">
      <c r="B7" t="s">
        <v>106</v>
      </c>
      <c r="C7" s="18">
        <v>413</v>
      </c>
      <c r="D7" s="18">
        <v>434</v>
      </c>
      <c r="E7" t="str">
        <f t="shared" si="0"/>
        <v>Maior</v>
      </c>
    </row>
    <row r="8" spans="2:8" x14ac:dyDescent="0.25">
      <c r="B8" t="s">
        <v>107</v>
      </c>
      <c r="C8" s="18">
        <v>65765</v>
      </c>
      <c r="D8" s="18">
        <v>54646</v>
      </c>
      <c r="E8" t="str">
        <f t="shared" si="0"/>
        <v>Menor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3"/>
  <sheetViews>
    <sheetView tabSelected="1" topLeftCell="A3" workbookViewId="0">
      <selection activeCell="C19" sqref="C19"/>
    </sheetView>
  </sheetViews>
  <sheetFormatPr defaultRowHeight="15" x14ac:dyDescent="0.25"/>
  <cols>
    <col min="1" max="1" width="8.28515625" customWidth="1"/>
    <col min="2" max="2" width="10.85546875" customWidth="1"/>
    <col min="3" max="3" width="27" bestFit="1" customWidth="1"/>
    <col min="4" max="4" width="17.7109375" bestFit="1" customWidth="1"/>
    <col min="5" max="5" width="15.85546875" customWidth="1"/>
  </cols>
  <sheetData>
    <row r="1" spans="2:6" ht="15.75" thickBot="1" x14ac:dyDescent="0.3"/>
    <row r="2" spans="2:6" x14ac:dyDescent="0.25">
      <c r="B2" s="22" t="s">
        <v>70</v>
      </c>
      <c r="C2" s="23" t="s">
        <v>111</v>
      </c>
      <c r="D2" s="23" t="s">
        <v>112</v>
      </c>
      <c r="E2" s="23" t="s">
        <v>113</v>
      </c>
      <c r="F2" s="24" t="s">
        <v>114</v>
      </c>
    </row>
    <row r="3" spans="2:6" x14ac:dyDescent="0.25">
      <c r="B3" s="25" t="s">
        <v>115</v>
      </c>
      <c r="C3" s="3" t="s">
        <v>118</v>
      </c>
      <c r="D3" s="3" t="s">
        <v>119</v>
      </c>
      <c r="E3" s="3" t="s">
        <v>120</v>
      </c>
      <c r="F3" s="82" t="s">
        <v>121</v>
      </c>
    </row>
    <row r="4" spans="2:6" x14ac:dyDescent="0.25">
      <c r="B4" s="25" t="s">
        <v>49</v>
      </c>
      <c r="C4" s="3" t="s">
        <v>124</v>
      </c>
      <c r="D4" s="3" t="s">
        <v>123</v>
      </c>
      <c r="E4" s="3" t="s">
        <v>122</v>
      </c>
      <c r="F4" s="82" t="s">
        <v>121</v>
      </c>
    </row>
    <row r="5" spans="2:6" x14ac:dyDescent="0.25">
      <c r="B5" s="25" t="s">
        <v>116</v>
      </c>
      <c r="C5" s="3" t="s">
        <v>125</v>
      </c>
      <c r="D5" s="3" t="s">
        <v>119</v>
      </c>
      <c r="E5" s="3" t="s">
        <v>126</v>
      </c>
      <c r="F5" s="82" t="s">
        <v>127</v>
      </c>
    </row>
    <row r="6" spans="2:6" x14ac:dyDescent="0.25">
      <c r="B6" s="25" t="s">
        <v>117</v>
      </c>
      <c r="C6" s="3" t="s">
        <v>128</v>
      </c>
      <c r="D6" s="3" t="s">
        <v>129</v>
      </c>
      <c r="E6" s="3" t="s">
        <v>130</v>
      </c>
      <c r="F6" s="82" t="s">
        <v>121</v>
      </c>
    </row>
    <row r="7" spans="2:6" x14ac:dyDescent="0.25">
      <c r="B7" s="25" t="s">
        <v>52</v>
      </c>
      <c r="C7" s="3" t="s">
        <v>132</v>
      </c>
      <c r="D7" s="3" t="s">
        <v>133</v>
      </c>
      <c r="E7" s="3" t="s">
        <v>131</v>
      </c>
      <c r="F7" s="82" t="s">
        <v>121</v>
      </c>
    </row>
    <row r="8" spans="2:6" x14ac:dyDescent="0.25">
      <c r="B8" s="25" t="s">
        <v>51</v>
      </c>
      <c r="C8" s="3" t="s">
        <v>134</v>
      </c>
      <c r="D8" s="3" t="s">
        <v>119</v>
      </c>
      <c r="E8" s="3" t="s">
        <v>135</v>
      </c>
      <c r="F8" s="82" t="s">
        <v>136</v>
      </c>
    </row>
    <row r="9" spans="2:6" x14ac:dyDescent="0.25">
      <c r="B9" s="25" t="s">
        <v>137</v>
      </c>
      <c r="C9" s="3" t="s">
        <v>138</v>
      </c>
      <c r="D9" s="3" t="s">
        <v>139</v>
      </c>
      <c r="E9" s="3" t="s">
        <v>140</v>
      </c>
      <c r="F9" s="82" t="s">
        <v>121</v>
      </c>
    </row>
    <row r="10" spans="2:6" x14ac:dyDescent="0.25">
      <c r="B10" s="25" t="s">
        <v>141</v>
      </c>
      <c r="C10" s="3" t="s">
        <v>142</v>
      </c>
      <c r="D10" s="3" t="s">
        <v>143</v>
      </c>
      <c r="E10" s="3" t="s">
        <v>144</v>
      </c>
      <c r="F10" s="82" t="s">
        <v>121</v>
      </c>
    </row>
    <row r="11" spans="2:6" x14ac:dyDescent="0.25">
      <c r="B11" s="25" t="s">
        <v>145</v>
      </c>
      <c r="C11" s="3" t="s">
        <v>146</v>
      </c>
      <c r="D11" s="3" t="s">
        <v>147</v>
      </c>
      <c r="E11" s="3" t="s">
        <v>148</v>
      </c>
      <c r="F11" s="82" t="s">
        <v>149</v>
      </c>
    </row>
    <row r="12" spans="2:6" x14ac:dyDescent="0.25">
      <c r="B12" s="25" t="s">
        <v>50</v>
      </c>
      <c r="C12" s="3" t="s">
        <v>150</v>
      </c>
      <c r="D12" s="3" t="s">
        <v>151</v>
      </c>
      <c r="E12" s="3" t="s">
        <v>152</v>
      </c>
      <c r="F12" s="82" t="s">
        <v>153</v>
      </c>
    </row>
    <row r="13" spans="2:6" x14ac:dyDescent="0.25">
      <c r="B13" s="25" t="s">
        <v>154</v>
      </c>
      <c r="C13" s="3" t="s">
        <v>155</v>
      </c>
      <c r="D13" s="3" t="s">
        <v>156</v>
      </c>
      <c r="E13" s="3" t="s">
        <v>130</v>
      </c>
      <c r="F13" s="82" t="s">
        <v>121</v>
      </c>
    </row>
    <row r="14" spans="2:6" x14ac:dyDescent="0.25">
      <c r="B14" s="25" t="s">
        <v>157</v>
      </c>
      <c r="C14" s="3" t="s">
        <v>158</v>
      </c>
      <c r="D14" s="3" t="s">
        <v>159</v>
      </c>
      <c r="E14" s="3" t="s">
        <v>122</v>
      </c>
      <c r="F14" s="82" t="s">
        <v>121</v>
      </c>
    </row>
    <row r="15" spans="2:6" x14ac:dyDescent="0.25">
      <c r="B15" s="25" t="s">
        <v>160</v>
      </c>
      <c r="C15" s="3" t="s">
        <v>161</v>
      </c>
      <c r="D15" s="3" t="s">
        <v>119</v>
      </c>
      <c r="E15" s="3" t="s">
        <v>162</v>
      </c>
      <c r="F15" s="82" t="s">
        <v>163</v>
      </c>
    </row>
    <row r="16" spans="2:6" x14ac:dyDescent="0.25">
      <c r="B16" s="25" t="s">
        <v>164</v>
      </c>
      <c r="C16" s="3" t="s">
        <v>165</v>
      </c>
      <c r="D16" s="3" t="s">
        <v>166</v>
      </c>
      <c r="E16" s="3" t="s">
        <v>167</v>
      </c>
      <c r="F16" s="82" t="s">
        <v>168</v>
      </c>
    </row>
    <row r="17" spans="2:6" ht="15.75" thickBot="1" x14ac:dyDescent="0.3">
      <c r="B17" s="27" t="s">
        <v>169</v>
      </c>
      <c r="C17" s="28" t="s">
        <v>170</v>
      </c>
      <c r="D17" s="28" t="s">
        <v>171</v>
      </c>
      <c r="E17" s="28" t="s">
        <v>172</v>
      </c>
      <c r="F17" s="83" t="s">
        <v>173</v>
      </c>
    </row>
    <row r="18" spans="2:6" ht="15.75" thickBot="1" x14ac:dyDescent="0.3"/>
    <row r="19" spans="2:6" x14ac:dyDescent="0.25">
      <c r="B19" s="22" t="s">
        <v>70</v>
      </c>
      <c r="C19" s="84" t="str">
        <f>VLOOKUP(B3,B2:F17,1,FALSE)</f>
        <v>Ana</v>
      </c>
    </row>
    <row r="20" spans="2:6" x14ac:dyDescent="0.25">
      <c r="B20" s="25" t="s">
        <v>111</v>
      </c>
      <c r="C20" s="82" t="str">
        <f>VLOOKUP(B3,B2:F17,2,FALSE)</f>
        <v>Rodovia Anhanguera, km 180</v>
      </c>
    </row>
    <row r="21" spans="2:6" x14ac:dyDescent="0.25">
      <c r="B21" s="25" t="s">
        <v>112</v>
      </c>
      <c r="C21" s="82" t="str">
        <f>VLOOKUP(B3,B2:F17,3,FALSE)</f>
        <v>Centro</v>
      </c>
    </row>
    <row r="22" spans="2:6" x14ac:dyDescent="0.25">
      <c r="B22" s="25" t="s">
        <v>113</v>
      </c>
      <c r="C22" s="82" t="str">
        <f>VLOOKUP(B15,B2:F17,4,FALSE)</f>
        <v>Rio de Janeiro</v>
      </c>
    </row>
    <row r="23" spans="2:6" ht="15.75" thickBot="1" x14ac:dyDescent="0.3">
      <c r="B23" s="27" t="s">
        <v>114</v>
      </c>
      <c r="C23" s="83" t="str">
        <f>VLOOKUP(B15,B2:F17,5,FALSE)</f>
        <v>RJ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9"/>
  <sheetViews>
    <sheetView workbookViewId="0">
      <selection activeCell="K12" sqref="K12"/>
    </sheetView>
  </sheetViews>
  <sheetFormatPr defaultRowHeight="15" x14ac:dyDescent="0.25"/>
  <cols>
    <col min="2" max="2" width="16" bestFit="1" customWidth="1"/>
    <col min="3" max="3" width="8.140625" bestFit="1" customWidth="1"/>
    <col min="7" max="9" width="12" bestFit="1" customWidth="1"/>
  </cols>
  <sheetData>
    <row r="2" spans="2:9" x14ac:dyDescent="0.25">
      <c r="B2" t="s">
        <v>174</v>
      </c>
    </row>
    <row r="3" spans="2:9" x14ac:dyDescent="0.25">
      <c r="B3" t="s">
        <v>175</v>
      </c>
      <c r="C3" s="85">
        <v>0.125</v>
      </c>
    </row>
    <row r="4" spans="2:9" x14ac:dyDescent="0.25">
      <c r="B4" t="s">
        <v>176</v>
      </c>
      <c r="C4" s="18">
        <v>3.34</v>
      </c>
    </row>
    <row r="5" spans="2:9" ht="15.75" thickBot="1" x14ac:dyDescent="0.3"/>
    <row r="6" spans="2:9" ht="15.75" thickBot="1" x14ac:dyDescent="0.3">
      <c r="C6" s="6"/>
      <c r="D6" s="88" t="s">
        <v>181</v>
      </c>
      <c r="E6" s="86"/>
      <c r="F6" s="87"/>
      <c r="G6" s="86" t="s">
        <v>182</v>
      </c>
      <c r="H6" s="86"/>
      <c r="I6" s="87"/>
    </row>
    <row r="7" spans="2:9" x14ac:dyDescent="0.25">
      <c r="B7" s="22" t="s">
        <v>7</v>
      </c>
      <c r="C7" s="32" t="s">
        <v>177</v>
      </c>
      <c r="D7" s="23" t="s">
        <v>178</v>
      </c>
      <c r="E7" s="23" t="s">
        <v>179</v>
      </c>
      <c r="F7" s="23" t="s">
        <v>180</v>
      </c>
      <c r="G7" s="23" t="s">
        <v>178</v>
      </c>
      <c r="H7" s="23" t="s">
        <v>179</v>
      </c>
      <c r="I7" s="24" t="s">
        <v>180</v>
      </c>
    </row>
    <row r="8" spans="2:9" x14ac:dyDescent="0.25">
      <c r="B8" s="25" t="s">
        <v>183</v>
      </c>
      <c r="C8" s="3">
        <v>500</v>
      </c>
      <c r="D8" s="21">
        <v>0.5</v>
      </c>
      <c r="E8" s="21">
        <v>0.55000000000000004</v>
      </c>
      <c r="F8" s="21">
        <f>C8*(E8-D8)</f>
        <v>25.000000000000021</v>
      </c>
      <c r="G8" s="21">
        <f>D8/C4</f>
        <v>0.14970059880239522</v>
      </c>
      <c r="H8" s="21">
        <f>E8/C4</f>
        <v>0.16467065868263475</v>
      </c>
      <c r="I8" s="26">
        <f>(H8-G8)*C8</f>
        <v>7.4850299401197642</v>
      </c>
    </row>
    <row r="9" spans="2:9" x14ac:dyDescent="0.25">
      <c r="B9" s="25" t="s">
        <v>184</v>
      </c>
      <c r="C9" s="3">
        <v>200</v>
      </c>
      <c r="D9" s="21">
        <v>2.57</v>
      </c>
      <c r="E9" s="21">
        <v>2.7</v>
      </c>
      <c r="F9" s="21">
        <f t="shared" ref="F9:F18" si="0">C9*(E9-D9)</f>
        <v>26.000000000000068</v>
      </c>
      <c r="G9" s="21">
        <f>D9/C4</f>
        <v>0.76946107784431139</v>
      </c>
      <c r="H9" s="21">
        <f>E9/C4</f>
        <v>0.80838323353293418</v>
      </c>
      <c r="I9" s="26">
        <f t="shared" ref="I9:I18" si="1">(H9-G9)*C9</f>
        <v>7.7844311377245567</v>
      </c>
    </row>
    <row r="10" spans="2:9" x14ac:dyDescent="0.25">
      <c r="B10" s="25" t="s">
        <v>185</v>
      </c>
      <c r="C10" s="3">
        <v>300</v>
      </c>
      <c r="D10" s="21">
        <v>5</v>
      </c>
      <c r="E10" s="21">
        <v>5.5</v>
      </c>
      <c r="F10" s="21">
        <f t="shared" si="0"/>
        <v>150</v>
      </c>
      <c r="G10" s="21">
        <f>D10/C4</f>
        <v>1.4970059880239521</v>
      </c>
      <c r="H10" s="21">
        <f>E10/C4</f>
        <v>1.6467065868263473</v>
      </c>
      <c r="I10" s="26">
        <f t="shared" si="1"/>
        <v>44.910179640718553</v>
      </c>
    </row>
    <row r="11" spans="2:9" x14ac:dyDescent="0.25">
      <c r="B11" s="25" t="s">
        <v>62</v>
      </c>
      <c r="C11" s="3">
        <v>1000</v>
      </c>
      <c r="D11" s="21">
        <v>0.15</v>
      </c>
      <c r="E11" s="21">
        <v>0.25</v>
      </c>
      <c r="F11" s="21">
        <f t="shared" si="0"/>
        <v>100</v>
      </c>
      <c r="G11" s="21">
        <f>D11/C4</f>
        <v>4.4910179640718563E-2</v>
      </c>
      <c r="H11" s="21">
        <f>E11/C4</f>
        <v>7.4850299401197612E-2</v>
      </c>
      <c r="I11" s="26">
        <f t="shared" si="1"/>
        <v>29.94011976047905</v>
      </c>
    </row>
    <row r="12" spans="2:9" x14ac:dyDescent="0.25">
      <c r="B12" s="25" t="s">
        <v>63</v>
      </c>
      <c r="C12" s="3">
        <v>1000</v>
      </c>
      <c r="D12" s="21">
        <v>0.15</v>
      </c>
      <c r="E12" s="21">
        <v>0.25</v>
      </c>
      <c r="F12" s="21">
        <f t="shared" si="0"/>
        <v>100</v>
      </c>
      <c r="G12" s="21">
        <f>D12/C4</f>
        <v>4.4910179640718563E-2</v>
      </c>
      <c r="H12" s="21">
        <f>E12/C4</f>
        <v>7.4850299401197612E-2</v>
      </c>
      <c r="I12" s="26">
        <f t="shared" si="1"/>
        <v>29.94011976047905</v>
      </c>
    </row>
    <row r="13" spans="2:9" x14ac:dyDescent="0.25">
      <c r="B13" s="25" t="s">
        <v>186</v>
      </c>
      <c r="C13" s="3">
        <v>200</v>
      </c>
      <c r="D13" s="21">
        <v>3</v>
      </c>
      <c r="E13" s="21">
        <v>3.5</v>
      </c>
      <c r="F13" s="21">
        <f t="shared" si="0"/>
        <v>100</v>
      </c>
      <c r="G13" s="21">
        <f>D13/C4</f>
        <v>0.89820359281437134</v>
      </c>
      <c r="H13" s="21">
        <f>E13/C4</f>
        <v>1.0479041916167664</v>
      </c>
      <c r="I13" s="26">
        <f t="shared" si="1"/>
        <v>29.940119760479011</v>
      </c>
    </row>
    <row r="14" spans="2:9" x14ac:dyDescent="0.25">
      <c r="B14" s="25" t="s">
        <v>187</v>
      </c>
      <c r="C14" s="3">
        <v>500</v>
      </c>
      <c r="D14" s="21">
        <v>0.25</v>
      </c>
      <c r="E14" s="21">
        <v>0.3</v>
      </c>
      <c r="F14" s="21">
        <f t="shared" si="0"/>
        <v>24.999999999999993</v>
      </c>
      <c r="G14" s="21">
        <f>D14/C4</f>
        <v>7.4850299401197612E-2</v>
      </c>
      <c r="H14" s="21">
        <f>E14/C4</f>
        <v>8.9820359281437126E-2</v>
      </c>
      <c r="I14" s="26">
        <f t="shared" si="1"/>
        <v>7.4850299401197571</v>
      </c>
    </row>
    <row r="15" spans="2:9" x14ac:dyDescent="0.25">
      <c r="B15" s="25" t="s">
        <v>188</v>
      </c>
      <c r="C15" s="3">
        <v>500</v>
      </c>
      <c r="D15" s="21">
        <v>0.35</v>
      </c>
      <c r="E15" s="21">
        <v>0.45</v>
      </c>
      <c r="F15" s="21">
        <f t="shared" si="0"/>
        <v>50.000000000000014</v>
      </c>
      <c r="G15" s="21">
        <f>D15/C4</f>
        <v>0.10479041916167664</v>
      </c>
      <c r="H15" s="21">
        <f>E15/C4</f>
        <v>0.1347305389221557</v>
      </c>
      <c r="I15" s="26">
        <f t="shared" si="1"/>
        <v>14.970059880239528</v>
      </c>
    </row>
    <row r="16" spans="2:9" x14ac:dyDescent="0.25">
      <c r="B16" s="25" t="s">
        <v>189</v>
      </c>
      <c r="C16" s="3">
        <v>50</v>
      </c>
      <c r="D16" s="21">
        <v>6</v>
      </c>
      <c r="E16" s="21">
        <v>6.5</v>
      </c>
      <c r="F16" s="21">
        <f t="shared" si="0"/>
        <v>25</v>
      </c>
      <c r="G16" s="21">
        <f>D16/C4</f>
        <v>1.7964071856287427</v>
      </c>
      <c r="H16" s="21">
        <f>E16/C4</f>
        <v>1.9461077844311379</v>
      </c>
      <c r="I16" s="26">
        <f t="shared" si="1"/>
        <v>7.4850299401197589</v>
      </c>
    </row>
    <row r="17" spans="2:9" x14ac:dyDescent="0.25">
      <c r="B17" s="25" t="s">
        <v>190</v>
      </c>
      <c r="C17" s="3">
        <v>100</v>
      </c>
      <c r="D17" s="21">
        <v>3.14</v>
      </c>
      <c r="E17" s="21">
        <v>4</v>
      </c>
      <c r="F17" s="21">
        <f t="shared" si="0"/>
        <v>85.999999999999986</v>
      </c>
      <c r="G17" s="21">
        <f>D17/C4</f>
        <v>0.940119760479042</v>
      </c>
      <c r="H17" s="21">
        <f>E17/C4</f>
        <v>1.1976047904191618</v>
      </c>
      <c r="I17" s="26">
        <f t="shared" si="1"/>
        <v>25.748502994011979</v>
      </c>
    </row>
    <row r="18" spans="2:9" x14ac:dyDescent="0.25">
      <c r="B18" s="25" t="s">
        <v>191</v>
      </c>
      <c r="C18" s="3">
        <v>100</v>
      </c>
      <c r="D18" s="21">
        <v>5.68</v>
      </c>
      <c r="E18" s="21">
        <v>6</v>
      </c>
      <c r="F18" s="21">
        <f t="shared" si="0"/>
        <v>32.000000000000028</v>
      </c>
      <c r="G18" s="21">
        <f>D18/C4</f>
        <v>1.7005988023952097</v>
      </c>
      <c r="H18" s="21">
        <f>E18/C4</f>
        <v>1.7964071856287427</v>
      </c>
      <c r="I18" s="26">
        <f>(H18-G18)*C18</f>
        <v>9.5808383233533014</v>
      </c>
    </row>
    <row r="19" spans="2:9" ht="15.75" thickBot="1" x14ac:dyDescent="0.3">
      <c r="B19" s="27" t="s">
        <v>15</v>
      </c>
      <c r="C19" s="28">
        <f>SUM(C8:C18)</f>
        <v>4450</v>
      </c>
      <c r="D19" s="28">
        <f t="shared" ref="D19:I19" si="2">SUM(D8:D18)</f>
        <v>26.79</v>
      </c>
      <c r="E19" s="28">
        <f t="shared" si="2"/>
        <v>30</v>
      </c>
      <c r="F19" s="28">
        <f t="shared" si="2"/>
        <v>719.00000000000011</v>
      </c>
      <c r="G19" s="28">
        <f t="shared" si="2"/>
        <v>8.0209580838323351</v>
      </c>
      <c r="H19" s="28">
        <f t="shared" si="2"/>
        <v>8.9820359281437128</v>
      </c>
      <c r="I19" s="83">
        <f t="shared" si="2"/>
        <v>215.26946107784431</v>
      </c>
    </row>
  </sheetData>
  <mergeCells count="2">
    <mergeCell ref="D6:F6"/>
    <mergeCell ref="G6:I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1)</vt:lpstr>
      <vt:lpstr>2)</vt:lpstr>
      <vt:lpstr>3)</vt:lpstr>
      <vt:lpstr>4)</vt:lpstr>
      <vt:lpstr>5)</vt:lpstr>
      <vt:lpstr>6)</vt:lpstr>
      <vt:lpstr>7)</vt:lpstr>
      <vt:lpstr>8)</vt:lpstr>
      <vt:lpstr>9)</vt:lpstr>
      <vt:lpstr>10)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 HENRY MOREL PINTOS</dc:creator>
  <cp:lastModifiedBy>DAVI HENRY MOREL PINTOS</cp:lastModifiedBy>
  <dcterms:created xsi:type="dcterms:W3CDTF">2023-08-14T10:45:54Z</dcterms:created>
  <dcterms:modified xsi:type="dcterms:W3CDTF">2023-08-21T11:58:56Z</dcterms:modified>
</cp:coreProperties>
</file>