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140" yWindow="0" windowWidth="27740" windowHeight="17460" tabRatio="601" activeTab="3"/>
  </bookViews>
  <sheets>
    <sheet name="Table of Contents" sheetId="12" r:id="rId1"/>
    <sheet name="6-1" sheetId="2" r:id="rId2"/>
    <sheet name="6-2" sheetId="3" r:id="rId3"/>
    <sheet name="6-3" sheetId="5" r:id="rId4"/>
    <sheet name="6-4" sheetId="6" r:id="rId5"/>
    <sheet name="6-5" sheetId="7" r:id="rId6"/>
    <sheet name="6-6" sheetId="8" r:id="rId7"/>
    <sheet name="6-7" sheetId="9" r:id="rId8"/>
  </sheets>
  <definedNames>
    <definedName name="_xlnm.Print_Area" localSheetId="3">'6-3'!$A$1:$I$42</definedName>
    <definedName name="_xlnm.Print_Area" localSheetId="4">'6-4'!$A$1:$H$41</definedName>
    <definedName name="_xlnm.Print_Area" localSheetId="6">'6-6'!$A$1:$H$46</definedName>
    <definedName name="_xlnm.Print_Area" localSheetId="7">'6-7'!$A$1:$J$60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57" i="5" l="1"/>
  <c r="K57" i="5"/>
  <c r="L56" i="5"/>
  <c r="K56" i="5"/>
  <c r="F36" i="8"/>
  <c r="F35" i="8"/>
  <c r="H5" i="9"/>
  <c r="I5" i="9"/>
  <c r="H6" i="9"/>
  <c r="I6" i="9"/>
  <c r="H7" i="9"/>
  <c r="I7" i="9"/>
  <c r="H8" i="9"/>
  <c r="I8" i="9"/>
  <c r="H9" i="9"/>
  <c r="I9" i="9"/>
  <c r="H10" i="9"/>
  <c r="I10" i="9"/>
  <c r="H11" i="9"/>
  <c r="I11" i="9"/>
  <c r="H12" i="9"/>
  <c r="I12" i="9"/>
  <c r="H13" i="9"/>
  <c r="I13" i="9"/>
  <c r="H14" i="9"/>
  <c r="I14" i="9"/>
  <c r="H15" i="9"/>
  <c r="I15" i="9"/>
  <c r="H16" i="9"/>
  <c r="I16" i="9"/>
  <c r="H17" i="9"/>
  <c r="I17" i="9"/>
  <c r="H18" i="9"/>
  <c r="I18" i="9"/>
  <c r="H19" i="9"/>
  <c r="I19" i="9"/>
  <c r="H20" i="9"/>
  <c r="I20" i="9"/>
  <c r="H21" i="9"/>
  <c r="I21" i="9"/>
  <c r="H22" i="9"/>
  <c r="I22" i="9"/>
  <c r="H23" i="9"/>
  <c r="I23" i="9"/>
  <c r="H24" i="9"/>
  <c r="I24" i="9"/>
  <c r="H25" i="9"/>
  <c r="I25" i="9"/>
  <c r="H26" i="9"/>
  <c r="I26" i="9"/>
  <c r="H27" i="9"/>
  <c r="I27" i="9"/>
  <c r="H28" i="9"/>
  <c r="I28" i="9"/>
  <c r="H29" i="9"/>
  <c r="I29" i="9"/>
  <c r="H30" i="9"/>
  <c r="I30" i="9"/>
  <c r="H31" i="9"/>
  <c r="I31" i="9"/>
  <c r="H32" i="9"/>
  <c r="I32" i="9"/>
  <c r="H33" i="9"/>
  <c r="I33" i="9"/>
  <c r="H34" i="9"/>
  <c r="I34" i="9"/>
  <c r="H35" i="9"/>
  <c r="I35" i="9"/>
  <c r="H36" i="9"/>
  <c r="I36" i="9"/>
  <c r="H37" i="9"/>
  <c r="I37" i="9"/>
  <c r="H38" i="9"/>
  <c r="I38" i="9"/>
  <c r="H39" i="9"/>
  <c r="I39" i="9"/>
  <c r="H40" i="9"/>
  <c r="I40" i="9"/>
  <c r="H41" i="9"/>
  <c r="I41" i="9"/>
  <c r="I42" i="9"/>
  <c r="H43" i="9"/>
  <c r="I43" i="9"/>
  <c r="H44" i="9"/>
  <c r="I44" i="9"/>
  <c r="H45" i="9"/>
  <c r="I45" i="9"/>
  <c r="H46" i="9"/>
  <c r="I46" i="9"/>
  <c r="H47" i="9"/>
  <c r="I47" i="9"/>
  <c r="H48" i="9"/>
  <c r="I48" i="9"/>
  <c r="H49" i="9"/>
  <c r="I49" i="9"/>
  <c r="H50" i="9"/>
  <c r="I50" i="9"/>
  <c r="H51" i="9"/>
  <c r="I51" i="9"/>
  <c r="F5" i="8"/>
  <c r="F6" i="8"/>
  <c r="F7" i="8"/>
  <c r="F8" i="8"/>
  <c r="F9" i="8"/>
  <c r="F10" i="8"/>
  <c r="F11" i="8"/>
  <c r="F12" i="8"/>
  <c r="F13" i="8"/>
  <c r="F14" i="8"/>
  <c r="F15" i="8"/>
  <c r="F16" i="8"/>
  <c r="F17" i="8"/>
  <c r="F18" i="8"/>
  <c r="F19" i="8"/>
  <c r="F20" i="8"/>
  <c r="F21" i="8"/>
  <c r="F22" i="8"/>
  <c r="F23" i="8"/>
  <c r="F24" i="8"/>
  <c r="F25" i="8"/>
  <c r="F26" i="8"/>
  <c r="F27" i="8"/>
  <c r="F29" i="8"/>
  <c r="F30" i="8"/>
  <c r="F31" i="8"/>
  <c r="F34" i="8"/>
  <c r="D5" i="6"/>
  <c r="H5" i="6"/>
  <c r="D6" i="6"/>
  <c r="H6" i="6"/>
  <c r="D7" i="6"/>
  <c r="H7" i="6"/>
  <c r="D8" i="6"/>
  <c r="H8" i="6"/>
  <c r="D9" i="6"/>
  <c r="H9" i="6"/>
  <c r="D10" i="6"/>
  <c r="H10" i="6"/>
  <c r="D11" i="6"/>
  <c r="H11" i="6"/>
  <c r="D12" i="6"/>
  <c r="H12" i="6"/>
  <c r="D13" i="6"/>
  <c r="H13" i="6"/>
  <c r="D14" i="6"/>
  <c r="H14" i="6"/>
  <c r="D15" i="6"/>
  <c r="H15" i="6"/>
  <c r="D16" i="6"/>
  <c r="H16" i="6"/>
  <c r="D17" i="6"/>
  <c r="H17" i="6"/>
  <c r="D18" i="6"/>
  <c r="H18" i="6"/>
  <c r="D19" i="6"/>
  <c r="H19" i="6"/>
  <c r="D20" i="6"/>
  <c r="H20" i="6"/>
  <c r="D21" i="6"/>
  <c r="H21" i="6"/>
  <c r="D22" i="6"/>
  <c r="H22" i="6"/>
  <c r="D23" i="6"/>
  <c r="H23" i="6"/>
  <c r="D24" i="6"/>
  <c r="H24" i="6"/>
  <c r="D25" i="6"/>
  <c r="H25" i="6"/>
  <c r="D26" i="6"/>
  <c r="H26" i="6"/>
  <c r="D27" i="6"/>
  <c r="H27" i="6"/>
  <c r="D28" i="6"/>
  <c r="H28" i="6"/>
  <c r="D29" i="6"/>
  <c r="H29" i="6"/>
  <c r="D30" i="6"/>
  <c r="H30" i="6"/>
  <c r="B31" i="6"/>
  <c r="D31" i="6"/>
  <c r="F31" i="6"/>
  <c r="H31" i="6"/>
  <c r="D32" i="6"/>
  <c r="H32" i="6"/>
  <c r="B33" i="6"/>
  <c r="D33" i="6"/>
  <c r="H33" i="6"/>
  <c r="D34" i="6"/>
  <c r="H34" i="6"/>
  <c r="D35" i="6"/>
  <c r="D36" i="6"/>
  <c r="F23" i="5"/>
  <c r="G23" i="5"/>
  <c r="F24" i="5"/>
  <c r="G24" i="5"/>
  <c r="C4" i="3"/>
  <c r="E4" i="3"/>
  <c r="I4" i="3"/>
  <c r="C5" i="3"/>
  <c r="E5" i="3"/>
  <c r="I5" i="3"/>
  <c r="C6" i="3"/>
  <c r="E6" i="3"/>
  <c r="I6" i="3"/>
  <c r="C7" i="3"/>
  <c r="E7" i="3"/>
  <c r="I7" i="3"/>
  <c r="C8" i="3"/>
  <c r="E8" i="3"/>
  <c r="I8" i="3"/>
  <c r="C9" i="3"/>
  <c r="E9" i="3"/>
  <c r="I9" i="3"/>
  <c r="C10" i="3"/>
  <c r="E10" i="3"/>
  <c r="I10" i="3"/>
  <c r="C11" i="3"/>
  <c r="E11" i="3"/>
  <c r="I11" i="3"/>
  <c r="C12" i="3"/>
  <c r="E12" i="3"/>
  <c r="I12" i="3"/>
  <c r="C13" i="3"/>
  <c r="E13" i="3"/>
  <c r="I13" i="3"/>
  <c r="C14" i="3"/>
  <c r="E14" i="3"/>
  <c r="I14" i="3"/>
  <c r="C15" i="3"/>
  <c r="E15" i="3"/>
  <c r="I15" i="3"/>
  <c r="C16" i="3"/>
  <c r="E16" i="3"/>
  <c r="I16" i="3"/>
  <c r="C17" i="3"/>
  <c r="E17" i="3"/>
  <c r="I17" i="3"/>
  <c r="C18" i="3"/>
  <c r="E18" i="3"/>
  <c r="I18" i="3"/>
  <c r="C19" i="3"/>
  <c r="E19" i="3"/>
  <c r="I19" i="3"/>
  <c r="C20" i="3"/>
  <c r="E20" i="3"/>
  <c r="I20" i="3"/>
  <c r="C21" i="3"/>
  <c r="E21" i="3"/>
  <c r="I21" i="3"/>
  <c r="C22" i="3"/>
  <c r="E22" i="3"/>
  <c r="I22" i="3"/>
  <c r="C23" i="3"/>
  <c r="E23" i="3"/>
  <c r="I23" i="3"/>
  <c r="C24" i="3"/>
  <c r="E24" i="3"/>
  <c r="I24" i="3"/>
  <c r="C25" i="3"/>
  <c r="E25" i="3"/>
  <c r="I25" i="3"/>
  <c r="C26" i="3"/>
  <c r="E26" i="3"/>
  <c r="I26" i="3"/>
  <c r="C27" i="3"/>
  <c r="E27" i="3"/>
  <c r="I27" i="3"/>
  <c r="C28" i="3"/>
  <c r="E28" i="3"/>
  <c r="I28" i="3"/>
  <c r="C29" i="3"/>
  <c r="E29" i="3"/>
  <c r="I29" i="3"/>
  <c r="B30" i="3"/>
  <c r="C30" i="3"/>
  <c r="D30" i="3"/>
  <c r="E30" i="3"/>
  <c r="F30" i="3"/>
  <c r="G30" i="3"/>
  <c r="H30" i="3"/>
  <c r="I30" i="3"/>
  <c r="C31" i="3"/>
  <c r="E31" i="3"/>
  <c r="I31" i="3"/>
  <c r="C32" i="3"/>
  <c r="E32" i="3"/>
  <c r="I32" i="3"/>
  <c r="J32" i="3"/>
  <c r="C33" i="3"/>
  <c r="E33" i="3"/>
  <c r="I33" i="3"/>
  <c r="C34" i="3"/>
  <c r="E34" i="3"/>
  <c r="I34" i="3"/>
  <c r="C35" i="3"/>
  <c r="E35" i="3"/>
  <c r="I35" i="3"/>
  <c r="C36" i="3"/>
  <c r="E36" i="3"/>
  <c r="I36" i="3"/>
  <c r="C4" i="2"/>
  <c r="E4" i="2"/>
  <c r="I4" i="2"/>
  <c r="C5" i="2"/>
  <c r="E5" i="2"/>
  <c r="I5" i="2"/>
  <c r="C6" i="2"/>
  <c r="E6" i="2"/>
  <c r="I6" i="2"/>
  <c r="C7" i="2"/>
  <c r="E7" i="2"/>
  <c r="I7" i="2"/>
  <c r="C8" i="2"/>
  <c r="E8" i="2"/>
  <c r="I8" i="2"/>
  <c r="C9" i="2"/>
  <c r="E9" i="2"/>
  <c r="I9" i="2"/>
  <c r="C10" i="2"/>
  <c r="E10" i="2"/>
  <c r="I10" i="2"/>
  <c r="C11" i="2"/>
  <c r="E11" i="2"/>
  <c r="I11" i="2"/>
  <c r="C12" i="2"/>
  <c r="E12" i="2"/>
  <c r="I12" i="2"/>
  <c r="C13" i="2"/>
  <c r="E13" i="2"/>
  <c r="I13" i="2"/>
  <c r="C14" i="2"/>
  <c r="E14" i="2"/>
  <c r="I14" i="2"/>
  <c r="C15" i="2"/>
  <c r="E15" i="2"/>
  <c r="I15" i="2"/>
  <c r="C16" i="2"/>
  <c r="E16" i="2"/>
  <c r="I16" i="2"/>
  <c r="C17" i="2"/>
  <c r="E17" i="2"/>
  <c r="I17" i="2"/>
  <c r="C18" i="2"/>
  <c r="E18" i="2"/>
  <c r="I18" i="2"/>
  <c r="C19" i="2"/>
  <c r="E19" i="2"/>
  <c r="I19" i="2"/>
  <c r="C20" i="2"/>
  <c r="E20" i="2"/>
  <c r="I20" i="2"/>
  <c r="C21" i="2"/>
  <c r="E21" i="2"/>
  <c r="I21" i="2"/>
  <c r="C22" i="2"/>
  <c r="E22" i="2"/>
  <c r="I22" i="2"/>
  <c r="C23" i="2"/>
  <c r="E23" i="2"/>
  <c r="I23" i="2"/>
  <c r="C24" i="2"/>
  <c r="E24" i="2"/>
  <c r="I24" i="2"/>
  <c r="C25" i="2"/>
  <c r="E25" i="2"/>
  <c r="I25" i="2"/>
  <c r="C26" i="2"/>
  <c r="E26" i="2"/>
  <c r="I26" i="2"/>
  <c r="C27" i="2"/>
  <c r="E27" i="2"/>
  <c r="I27" i="2"/>
  <c r="C28" i="2"/>
  <c r="E28" i="2"/>
  <c r="I28" i="2"/>
  <c r="C29" i="2"/>
  <c r="E29" i="2"/>
  <c r="I29" i="2"/>
  <c r="B30" i="2"/>
  <c r="D30" i="2"/>
  <c r="E30" i="2"/>
  <c r="F30" i="2"/>
  <c r="G30" i="2"/>
  <c r="H30" i="2"/>
  <c r="I30" i="2"/>
  <c r="C31" i="2"/>
  <c r="E31" i="2"/>
  <c r="I31" i="2"/>
  <c r="C32" i="2"/>
  <c r="E32" i="2"/>
  <c r="I32" i="2"/>
  <c r="J32" i="2"/>
  <c r="C33" i="2"/>
  <c r="E33" i="2"/>
  <c r="I33" i="2"/>
  <c r="C34" i="2"/>
  <c r="E34" i="2"/>
  <c r="I34" i="2"/>
  <c r="C35" i="2"/>
  <c r="E35" i="2"/>
  <c r="I35" i="2"/>
  <c r="C36" i="2"/>
  <c r="E36" i="2"/>
  <c r="I36" i="2"/>
  <c r="C30" i="2"/>
</calcChain>
</file>

<file path=xl/sharedStrings.xml><?xml version="1.0" encoding="utf-8"?>
<sst xmlns="http://schemas.openxmlformats.org/spreadsheetml/2006/main" count="319" uniqueCount="144">
  <si>
    <t>Table 6-1</t>
  </si>
  <si>
    <t>Congress</t>
  </si>
  <si>
    <t>Average no. of bills introduced per member</t>
  </si>
  <si>
    <t>80th (1947-1948)</t>
  </si>
  <si>
    <t>81st (1949-1950)</t>
  </si>
  <si>
    <t>84th (1955-1956)</t>
  </si>
  <si>
    <t>85th (1957-1958)</t>
  </si>
  <si>
    <t>86th (1959-1960)</t>
  </si>
  <si>
    <t>87th (1961-1962)</t>
  </si>
  <si>
    <t>88th (1963-1964)</t>
  </si>
  <si>
    <t>89th (1965-1966)</t>
  </si>
  <si>
    <t>90th (1967-1968)</t>
  </si>
  <si>
    <t>91st (1969-1971)</t>
  </si>
  <si>
    <t>94th (1975-1976)</t>
  </si>
  <si>
    <t>95th (1977-1978)</t>
  </si>
  <si>
    <t>96th (1979-1980)</t>
  </si>
  <si>
    <t>97th (1981-1982)</t>
  </si>
  <si>
    <t>98th (1983-1984)</t>
  </si>
  <si>
    <t>99th (1985-1986)</t>
  </si>
  <si>
    <t>100th (1987-1988)</t>
  </si>
  <si>
    <t>101st (1989-1990)</t>
  </si>
  <si>
    <t>104th (1995-1996)</t>
  </si>
  <si>
    <t>105th (1997-1998)</t>
  </si>
  <si>
    <t>106th (1999-2000)</t>
  </si>
  <si>
    <t>Bills passed</t>
  </si>
  <si>
    <t>Ratio of bills passed to bills introduced</t>
  </si>
  <si>
    <t>Hours per day in session</t>
  </si>
  <si>
    <t>n.a.</t>
  </si>
  <si>
    <t>Table 6-2</t>
  </si>
  <si>
    <t>Table 6-3</t>
  </si>
  <si>
    <t>Year</t>
  </si>
  <si>
    <t>House</t>
  </si>
  <si>
    <t>Senate</t>
  </si>
  <si>
    <t>Table 6-4</t>
  </si>
  <si>
    <t>Public Bills</t>
  </si>
  <si>
    <t>Private bills</t>
  </si>
  <si>
    <t>No. of bills enacted</t>
  </si>
  <si>
    <t>Average pages per statute</t>
  </si>
  <si>
    <t>Total pages of statutes</t>
  </si>
  <si>
    <t>Table 6-5</t>
  </si>
  <si>
    <t>Pages</t>
  </si>
  <si>
    <t>Table 6-6</t>
  </si>
  <si>
    <t>Total no. of presidential vetoes</t>
  </si>
  <si>
    <t>No. of regular vetoes</t>
  </si>
  <si>
    <t>No. of pocket vetoes</t>
  </si>
  <si>
    <t>Total</t>
  </si>
  <si>
    <t>Percentage of regular vetoes</t>
  </si>
  <si>
    <t>Vetoes overridden</t>
  </si>
  <si>
    <t>House attempts to override vetoes</t>
  </si>
  <si>
    <t>Senate attempts to override vetoes</t>
  </si>
  <si>
    <t>Table 6-7</t>
  </si>
  <si>
    <t>1st session</t>
  </si>
  <si>
    <t>attempted</t>
  </si>
  <si>
    <t>successful</t>
  </si>
  <si>
    <t>66th (1919-1920)</t>
  </si>
  <si>
    <t>67th (1921-1922)</t>
  </si>
  <si>
    <t>68th (1923-1924)</t>
  </si>
  <si>
    <t>69th (1925-1926)</t>
  </si>
  <si>
    <t>70th (1927-1928)</t>
  </si>
  <si>
    <t>71st (1929-1930)</t>
  </si>
  <si>
    <t>74th (1935-1936)</t>
  </si>
  <si>
    <t>75th (1937-1938)</t>
  </si>
  <si>
    <t>76th (1939-1940)</t>
  </si>
  <si>
    <t>77th (1941-1942)</t>
  </si>
  <si>
    <t>78th (1943-1944)</t>
  </si>
  <si>
    <t>79th (1945-1946)</t>
  </si>
  <si>
    <t>Table of Contents</t>
  </si>
  <si>
    <t>6-1</t>
  </si>
  <si>
    <t>6-2</t>
  </si>
  <si>
    <t>6-3</t>
  </si>
  <si>
    <t>6-4</t>
  </si>
  <si>
    <t>6-5</t>
  </si>
  <si>
    <t>6-6</t>
  </si>
  <si>
    <t>6-7</t>
  </si>
  <si>
    <t>Time in session: Days</t>
  </si>
  <si>
    <t>Time in session: Hours</t>
  </si>
  <si>
    <t>a. This number includes all bills and joint resolutions introduced.</t>
  </si>
  <si>
    <t>b. This number includes all quorum calls, yea and nay votes, and recorded votes.</t>
  </si>
  <si>
    <t>b. This number includes all yea and nay votes.</t>
  </si>
  <si>
    <t>c. Figure includes all hearings and business meetings.</t>
  </si>
  <si>
    <t>a. This figure does not include one yea and nay vote that was ruled invalid for lack of a quorum.</t>
  </si>
  <si>
    <t>a. Although the number of pages is correctly given as 83,093, a page-numbering error on May 22, 2000 resulted in a 201-page "jump." Thus, the pages are (incorrectly) numbered up to 83,294.</t>
  </si>
  <si>
    <t>107th (2001-2002)</t>
  </si>
  <si>
    <t>107th (2000-2002)</t>
  </si>
  <si>
    <t>108th (2003-2004)</t>
  </si>
  <si>
    <t>82nd (1951-1952)</t>
  </si>
  <si>
    <t>83rd (1953-1954)</t>
  </si>
  <si>
    <t>92nd (1971-1972)</t>
  </si>
  <si>
    <t>93rd (1973-1974)</t>
  </si>
  <si>
    <t>102nd (1991-1992)</t>
  </si>
  <si>
    <t>103rd (1993-1994)</t>
  </si>
  <si>
    <t>72nd (1931-1932)</t>
  </si>
  <si>
    <t>73rd (1933-1934)</t>
  </si>
  <si>
    <t xml:space="preserve">c. Figures do not include the House Appropriations Committee for the 84th to 88th Congresses. House Appropriations Committee meetings included in subsequent Congresses numbered 584 in the 89th Congress, 705 in the 90th Congress, 709 in the 91st Congress, 854 in the 99nd Congress, and 892 in the 93rd Congress. </t>
  </si>
  <si>
    <t>n.a. = not available</t>
  </si>
  <si>
    <t>2nd session</t>
  </si>
  <si>
    <t>Note: House figures include the total number of quorum calls, yea and nay votes, and recorded votes, while Senate figures include only yea and nay votes.</t>
  </si>
  <si>
    <t>109th (2005-2006)</t>
  </si>
  <si>
    <t>___</t>
  </si>
  <si>
    <t>d. The House of Representatives included 437 congressmen to reflect the addition of Alaska and Hawaii.</t>
  </si>
  <si>
    <t>d. This number does not include one yea and nay vote that was ruled invalid for lack of a quorum.</t>
  </si>
  <si>
    <t>e. Where final legislative calendars were not available, we compiled figures from Congressional Information Service Abstracts and the Congressional Record.</t>
  </si>
  <si>
    <t>110th (2007-2008)</t>
  </si>
  <si>
    <t>111th (2009-2010)</t>
  </si>
  <si>
    <t>a. On some occasions the President has issued a protective return veto, where the bill was returned, unsigned, while Congress was in an intermin adjournment. The President has considered the bills to have been pocket vetoed while Congress considered them to have been regular vetoed. Vital Statistics counts these as regular vetoes.</t>
  </si>
  <si>
    <t>110th (2007-2008</t>
  </si>
  <si>
    <t>Note 1: The number of votes required to invoke cloture was changed on March 7, 1975, from two-thirds of those present and voting to three-fifths of the total Senate membership, as Rule XXII of the standing rules of the Senate was amended.</t>
  </si>
  <si>
    <t>Note 2: Unanimous Consent and "No Vote" are not counted as attempts.</t>
  </si>
  <si>
    <t>Note 3: Two votes on the same bill was counted as two attempts.</t>
  </si>
  <si>
    <t>Sources: "Indicators of congressional workload and activity," Congressional Research Service; US Senate website (http://www.senate.gov/pagelayout/reference/cloture_motions/clotureCounts.htm)</t>
  </si>
  <si>
    <t>Sources: "Resume of Congressional Activity," Congressional Record, 80th Congress - 109th Congress. http://www.senate.gov/reference/Legislation/Vetoes/vetoCounts.htm</t>
  </si>
  <si>
    <t>e. Rounded to nearest hour.</t>
  </si>
  <si>
    <t>Sources: "Resume of Congressional Activity," Congressional Record, 80th Congress - 112th Congress.</t>
  </si>
  <si>
    <r>
      <t>24</t>
    </r>
    <r>
      <rPr>
        <vertAlign val="superscript"/>
        <sz val="10"/>
        <rFont val="Arial"/>
        <family val="2"/>
      </rPr>
      <t>a</t>
    </r>
  </si>
  <si>
    <r>
      <t xml:space="preserve">a. On November 3, 1993, one vote was taken to break filibusters on five separate presidential nominees. </t>
    </r>
    <r>
      <rPr>
        <i/>
        <sz val="10"/>
        <rFont val="Arial"/>
        <family val="2"/>
      </rPr>
      <t>Vital Statistics</t>
    </r>
    <r>
      <rPr>
        <sz val="10"/>
        <rFont val="Arial"/>
      </rPr>
      <t xml:space="preserve"> counts this as five attempted cloture votes.</t>
    </r>
  </si>
  <si>
    <r>
      <t>10</t>
    </r>
    <r>
      <rPr>
        <vertAlign val="superscript"/>
        <sz val="10"/>
        <rFont val="Arial"/>
        <family val="2"/>
      </rPr>
      <t>a</t>
    </r>
  </si>
  <si>
    <r>
      <t>0</t>
    </r>
    <r>
      <rPr>
        <vertAlign val="superscript"/>
        <sz val="10"/>
        <rFont val="Arial"/>
        <family val="2"/>
      </rPr>
      <t>a</t>
    </r>
  </si>
  <si>
    <r>
      <t>Note:</t>
    </r>
    <r>
      <rPr>
        <b/>
        <sz val="10"/>
        <rFont val="Arial"/>
        <family val="2"/>
      </rPr>
      <t xml:space="preserve"> </t>
    </r>
    <r>
      <rPr>
        <sz val="10"/>
        <rFont val="Arial"/>
      </rPr>
      <t>This table does not include line-item vetoes. After President Clinton excised several Pentagon programs from the 1998 budget, both houses of Congress, under the line-item veto law, passed legislation restoring some of the programs (H.R. 2631). President Clinton subsequently vetoed that bill, and both houses of Congress passed legislation overriding his veto. Subsequently, the Supreme Court declared the line-item veto unconstitutional.</t>
    </r>
  </si>
  <si>
    <r>
      <t>83,093</t>
    </r>
    <r>
      <rPr>
        <vertAlign val="superscript"/>
        <sz val="10"/>
        <rFont val="Arial"/>
        <family val="2"/>
      </rPr>
      <t>a</t>
    </r>
  </si>
  <si>
    <r>
      <t xml:space="preserve">Source: </t>
    </r>
    <r>
      <rPr>
        <i/>
        <sz val="10"/>
        <rFont val="Arial"/>
        <family val="2"/>
      </rPr>
      <t>Federal Register.</t>
    </r>
  </si>
  <si>
    <r>
      <t xml:space="preserve">Sources: </t>
    </r>
    <r>
      <rPr>
        <i/>
        <sz val="10"/>
        <rFont val="Arial"/>
        <family val="2"/>
      </rPr>
      <t>Federal Register</t>
    </r>
    <r>
      <rPr>
        <sz val="10"/>
        <rFont val="Arial"/>
      </rPr>
      <t xml:space="preserve">, Statutes Branch; The Library of Congress -- </t>
    </r>
    <r>
      <rPr>
        <i/>
        <sz val="10"/>
        <rFont val="Arial"/>
        <family val="2"/>
      </rPr>
      <t>THOMAS</t>
    </r>
    <r>
      <rPr>
        <sz val="10"/>
        <rFont val="Arial"/>
      </rPr>
      <t>, (http://thomas.loc.gov); United States Statutes at Large, Government Printing Office</t>
    </r>
  </si>
  <si>
    <r>
      <t>280</t>
    </r>
    <r>
      <rPr>
        <vertAlign val="superscript"/>
        <sz val="10"/>
        <rFont val="Arial"/>
        <family val="2"/>
      </rPr>
      <t>a</t>
    </r>
  </si>
  <si>
    <r>
      <t>595</t>
    </r>
    <r>
      <rPr>
        <vertAlign val="superscript"/>
        <sz val="10"/>
        <rFont val="Arial"/>
        <family val="2"/>
      </rPr>
      <t>d</t>
    </r>
  </si>
  <si>
    <r>
      <t>2,340</t>
    </r>
    <r>
      <rPr>
        <vertAlign val="superscript"/>
        <sz val="10"/>
        <rFont val="Arial"/>
        <family val="2"/>
      </rPr>
      <t>e</t>
    </r>
  </si>
  <si>
    <r>
      <t>Sources: Congressional Record (thomas.loc.gov); Office of the Secretary, US Senate; Senate Daily Digest; "Resume of Congressional Activity," Congressional Record, 80th Congress - 109th Congress.</t>
    </r>
    <r>
      <rPr>
        <i/>
        <sz val="10"/>
        <rFont val="Arial"/>
        <family val="2"/>
      </rPr>
      <t>Congressional Record</t>
    </r>
    <r>
      <rPr>
        <sz val="10"/>
        <rFont val="Arial"/>
      </rPr>
      <t xml:space="preserve"> (thomas.loc.gov); End of Session Committee Reports; Committee Websites.</t>
    </r>
  </si>
  <si>
    <r>
      <t>86th (1959-1960)</t>
    </r>
    <r>
      <rPr>
        <vertAlign val="superscript"/>
        <sz val="10"/>
        <rFont val="Arial"/>
        <family val="2"/>
      </rPr>
      <t>d</t>
    </r>
  </si>
  <si>
    <r>
      <t>87th (1961-1962)</t>
    </r>
    <r>
      <rPr>
        <vertAlign val="superscript"/>
        <sz val="10"/>
        <rFont val="Arial"/>
        <family val="2"/>
      </rPr>
      <t>d</t>
    </r>
  </si>
  <si>
    <r>
      <t>Sources:</t>
    </r>
    <r>
      <rPr>
        <b/>
        <sz val="10"/>
        <rFont val="Arial"/>
        <family val="2"/>
      </rPr>
      <t xml:space="preserve"> </t>
    </r>
    <r>
      <rPr>
        <i/>
        <sz val="10"/>
        <rFont val="Arial"/>
        <family val="2"/>
      </rPr>
      <t>Congressional Record</t>
    </r>
    <r>
      <rPr>
        <sz val="10"/>
        <rFont val="Arial"/>
      </rPr>
      <t xml:space="preserve"> (thomas.loc.gov); Office of the Clerk, US House of Representatives; "Resume of Congressional Activity," Congressional Record, 80th Congress - 109th Congress; End of Session Committee Reports; Committee Websites.</t>
    </r>
  </si>
  <si>
    <t>112th (2011-2012)</t>
  </si>
  <si>
    <t>Recorded Votes in the House and the Senate, 80th-112th Congresses, 1947-2012</t>
  </si>
  <si>
    <t>House Workload, 80th-112th Congresses, 1947-2012</t>
  </si>
  <si>
    <t>Senate Workload, 80th-112th Congresses, 1947-2012</t>
  </si>
  <si>
    <t>House Workload, 80th - 112th Congresses, 1947 - 2012</t>
  </si>
  <si>
    <t>Congressional Workload, 80th-112th Congresses, 1947-2012</t>
  </si>
  <si>
    <r>
      <t xml:space="preserve">Pages in the </t>
    </r>
    <r>
      <rPr>
        <i/>
        <sz val="10"/>
        <rFont val="Arial"/>
        <family val="2"/>
      </rPr>
      <t>Federal Register</t>
    </r>
    <r>
      <rPr>
        <sz val="10"/>
        <rFont val="Arial"/>
      </rPr>
      <t>, 1936-2012</t>
    </r>
  </si>
  <si>
    <t>Vetoes and Overrides, 80th-112th Congresses, 1947-2012</t>
  </si>
  <si>
    <t>Attempted and Successful Cloture Votes, 66th - 112th Congress, 1919-2012</t>
  </si>
  <si>
    <r>
      <t>Bills introduced</t>
    </r>
    <r>
      <rPr>
        <vertAlign val="superscript"/>
        <sz val="10"/>
        <rFont val="Arial"/>
        <family val="2"/>
      </rPr>
      <t>a</t>
    </r>
  </si>
  <si>
    <r>
      <t>Recorded votes</t>
    </r>
    <r>
      <rPr>
        <vertAlign val="superscript"/>
        <sz val="10"/>
        <rFont val="Arial"/>
        <family val="2"/>
      </rPr>
      <t>b</t>
    </r>
  </si>
  <si>
    <r>
      <t>Committee, subcomittee meetings</t>
    </r>
    <r>
      <rPr>
        <vertAlign val="superscript"/>
        <sz val="10"/>
        <rFont val="Arial"/>
        <family val="2"/>
      </rPr>
      <t>c</t>
    </r>
  </si>
  <si>
    <r>
      <t>Time in Session: Hours</t>
    </r>
    <r>
      <rPr>
        <vertAlign val="superscript"/>
        <sz val="10"/>
        <rFont val="Arial"/>
        <family val="2"/>
      </rPr>
      <t>e</t>
    </r>
  </si>
  <si>
    <r>
      <t>112th (2011-2012)</t>
    </r>
    <r>
      <rPr>
        <vertAlign val="superscript"/>
        <sz val="10"/>
        <rFont val="Arial"/>
        <family val="2"/>
      </rPr>
      <t>a</t>
    </r>
  </si>
  <si>
    <t>a. As of Marh 18, 2013 the Federal Register's compilation of public bills has not been released. These figures will come from that compilation, which will be posted at http://www.archives.gov/federal-register/laws/past/</t>
  </si>
  <si>
    <t>Chapter 6: Legislative Productivity in Congress and Workload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</si>
</sst>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8" x14ac:knownFonts="1">
    <font>
      <sz val="10"/>
      <name val="Arial"/>
    </font>
    <font>
      <sz val="10"/>
      <name val="Arial"/>
      <family val="2"/>
    </font>
    <font>
      <b/>
      <sz val="10"/>
      <name val="Arial"/>
      <family val="2"/>
    </font>
    <font>
      <i/>
      <sz val="10"/>
      <name val="Arial"/>
      <family val="2"/>
    </font>
    <font>
      <b/>
      <i/>
      <sz val="10"/>
      <name val="Arial"/>
      <family val="2"/>
    </font>
    <font>
      <vertAlign val="superscript"/>
      <sz val="10"/>
      <name val="Arial"/>
      <family val="2"/>
    </font>
    <font>
      <u/>
      <sz val="10"/>
      <color theme="10"/>
      <name val="Arial"/>
    </font>
    <font>
      <u/>
      <sz val="10"/>
      <color theme="11"/>
      <name val="Arial"/>
    </font>
  </fonts>
  <fills count="2">
    <fill>
      <patternFill patternType="none"/>
    </fill>
    <fill>
      <patternFill patternType="gray125"/>
    </fill>
  </fills>
  <borders count="7">
    <border>
      <left/>
      <right/>
      <top/>
      <bottom/>
      <diagonal/>
    </border>
    <border>
      <left/>
      <right/>
      <top style="medium">
        <color auto="1"/>
      </top>
      <bottom/>
      <diagonal/>
    </border>
    <border>
      <left/>
      <right/>
      <top style="medium">
        <color auto="1"/>
      </top>
      <bottom style="thin">
        <color auto="1"/>
      </bottom>
      <diagonal/>
    </border>
    <border>
      <left/>
      <right/>
      <top/>
      <bottom style="thin">
        <color auto="1"/>
      </bottom>
      <diagonal/>
    </border>
    <border>
      <left/>
      <right/>
      <top style="thick">
        <color auto="1"/>
      </top>
      <bottom/>
      <diagonal/>
    </border>
    <border>
      <left/>
      <right/>
      <top style="thin">
        <color auto="1"/>
      </top>
      <bottom/>
      <diagonal/>
    </border>
    <border>
      <left/>
      <right/>
      <top style="thick">
        <color auto="1"/>
      </top>
      <bottom style="thin">
        <color auto="1"/>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0">
    <xf numFmtId="0" fontId="0" fillId="0" borderId="0" xfId="0"/>
    <xf numFmtId="0" fontId="2" fillId="0" borderId="0" xfId="0" applyFont="1"/>
    <xf numFmtId="0" fontId="1" fillId="0" borderId="0" xfId="0" applyFont="1"/>
    <xf numFmtId="16" fontId="1" fillId="0" borderId="0" xfId="0" quotePrefix="1" applyNumberFormat="1" applyFont="1"/>
    <xf numFmtId="0" fontId="1" fillId="0" borderId="0" xfId="0" applyFont="1" applyAlignment="1"/>
    <xf numFmtId="0" fontId="1" fillId="0" borderId="0" xfId="0" applyFont="1" applyAlignment="1">
      <alignment vertical="center" wrapText="1"/>
    </xf>
    <xf numFmtId="0" fontId="1" fillId="0" borderId="0" xfId="0" quotePrefix="1" applyFont="1"/>
    <xf numFmtId="0" fontId="1" fillId="0" borderId="0" xfId="0" applyFont="1" applyAlignment="1">
      <alignment vertical="center"/>
    </xf>
    <xf numFmtId="0" fontId="2" fillId="0" borderId="0" xfId="0" applyFont="1" applyAlignment="1">
      <alignment vertical="center"/>
    </xf>
    <xf numFmtId="0" fontId="2" fillId="0" borderId="1" xfId="0" applyFont="1" applyBorder="1" applyAlignment="1">
      <alignment vertical="center"/>
    </xf>
    <xf numFmtId="0" fontId="4" fillId="0" borderId="2" xfId="0" applyFont="1" applyBorder="1" applyAlignment="1">
      <alignment horizontal="center" vertical="center"/>
    </xf>
    <xf numFmtId="0" fontId="3" fillId="0" borderId="3" xfId="0" applyFont="1" applyBorder="1" applyAlignment="1">
      <alignment vertical="center"/>
    </xf>
    <xf numFmtId="0" fontId="3" fillId="0" borderId="3" xfId="0" applyFont="1" applyBorder="1" applyAlignment="1">
      <alignment horizontal="center" vertical="center"/>
    </xf>
    <xf numFmtId="0" fontId="1" fillId="0" borderId="0" xfId="0" applyFont="1" applyAlignment="1">
      <alignment horizontal="center"/>
    </xf>
    <xf numFmtId="0" fontId="1" fillId="0" borderId="0" xfId="0" applyFont="1" applyBorder="1" applyAlignment="1"/>
    <xf numFmtId="0" fontId="1" fillId="0" borderId="0" xfId="0" applyFont="1" applyBorder="1" applyAlignment="1">
      <alignment horizontal="center"/>
    </xf>
    <xf numFmtId="0" fontId="2" fillId="0" borderId="0" xfId="0" applyFont="1" applyBorder="1"/>
    <xf numFmtId="0" fontId="1" fillId="0" borderId="0" xfId="0" applyFont="1" applyBorder="1"/>
    <xf numFmtId="0" fontId="1" fillId="0" borderId="0" xfId="0" applyFont="1" applyFill="1" applyBorder="1" applyAlignment="1">
      <alignment horizontal="center"/>
    </xf>
    <xf numFmtId="0" fontId="1" fillId="0" borderId="3" xfId="0" applyFont="1" applyBorder="1"/>
    <xf numFmtId="0" fontId="1" fillId="0" borderId="3" xfId="0" applyFont="1" applyBorder="1" applyAlignment="1">
      <alignment horizontal="center"/>
    </xf>
    <xf numFmtId="0" fontId="2" fillId="0" borderId="0" xfId="0" applyFont="1" applyBorder="1" applyAlignment="1">
      <alignment horizontal="center"/>
    </xf>
    <xf numFmtId="0" fontId="2" fillId="0" borderId="1" xfId="0" applyFont="1" applyBorder="1"/>
    <xf numFmtId="0" fontId="3" fillId="0" borderId="3" xfId="0" applyFont="1" applyBorder="1" applyAlignment="1">
      <alignment horizontal="center" vertical="center" wrapText="1"/>
    </xf>
    <xf numFmtId="164" fontId="1" fillId="0" borderId="0" xfId="0" applyNumberFormat="1" applyFont="1" applyAlignment="1">
      <alignment horizontal="center"/>
    </xf>
    <xf numFmtId="164" fontId="1" fillId="0" borderId="0" xfId="0" applyNumberFormat="1" applyFont="1" applyBorder="1" applyAlignment="1">
      <alignment horizontal="center"/>
    </xf>
    <xf numFmtId="164" fontId="1" fillId="0" borderId="3" xfId="0" applyNumberFormat="1" applyFont="1" applyBorder="1" applyAlignment="1">
      <alignment horizontal="center"/>
    </xf>
    <xf numFmtId="0" fontId="1" fillId="0" borderId="0" xfId="0" applyFont="1" applyAlignment="1">
      <alignment horizontal="left"/>
    </xf>
    <xf numFmtId="3" fontId="1" fillId="0" borderId="0" xfId="0" applyNumberFormat="1" applyFont="1" applyAlignment="1">
      <alignment horizontal="center"/>
    </xf>
    <xf numFmtId="0" fontId="1" fillId="0" borderId="0" xfId="0" applyFont="1" applyBorder="1" applyAlignment="1">
      <alignment horizontal="left"/>
    </xf>
    <xf numFmtId="3" fontId="1" fillId="0" borderId="0" xfId="0" applyNumberFormat="1" applyFont="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alignment horizontal="left"/>
    </xf>
    <xf numFmtId="0" fontId="1" fillId="0" borderId="3" xfId="0" applyFont="1" applyBorder="1" applyAlignment="1">
      <alignment horizontal="left"/>
    </xf>
    <xf numFmtId="3" fontId="1" fillId="0" borderId="3" xfId="0" applyNumberFormat="1" applyFont="1" applyBorder="1" applyAlignment="1">
      <alignment horizontal="center"/>
    </xf>
    <xf numFmtId="0" fontId="1" fillId="0" borderId="0" xfId="0" applyFont="1" applyBorder="1" applyAlignment="1">
      <alignment vertical="center"/>
    </xf>
    <xf numFmtId="0" fontId="2" fillId="0" borderId="0" xfId="0" applyFont="1" applyBorder="1" applyAlignment="1">
      <alignment vertical="center"/>
    </xf>
    <xf numFmtId="0" fontId="2" fillId="0" borderId="4" xfId="0" applyFont="1" applyBorder="1" applyAlignment="1">
      <alignment vertical="center"/>
    </xf>
    <xf numFmtId="0" fontId="4" fillId="0" borderId="4" xfId="0" applyFont="1" applyBorder="1" applyAlignment="1">
      <alignment vertical="center"/>
    </xf>
    <xf numFmtId="0" fontId="3" fillId="0" borderId="3" xfId="0" applyFont="1" applyBorder="1" applyAlignment="1"/>
    <xf numFmtId="2" fontId="1" fillId="0" borderId="0" xfId="0" applyNumberFormat="1" applyFont="1" applyAlignment="1">
      <alignment horizontal="center"/>
    </xf>
    <xf numFmtId="0" fontId="1" fillId="0" borderId="0" xfId="0" applyFont="1" applyFill="1" applyBorder="1"/>
    <xf numFmtId="0" fontId="1" fillId="0" borderId="0" xfId="0" applyFont="1" applyFill="1"/>
    <xf numFmtId="0" fontId="1" fillId="0" borderId="0" xfId="0" quotePrefix="1" applyFont="1" applyFill="1" applyBorder="1" applyAlignment="1">
      <alignment horizontal="center"/>
    </xf>
    <xf numFmtId="2" fontId="1" fillId="0" borderId="0" xfId="0" applyNumberFormat="1" applyFont="1" applyBorder="1" applyAlignment="1">
      <alignment horizontal="center"/>
    </xf>
    <xf numFmtId="2" fontId="1" fillId="0" borderId="0" xfId="0" applyNumberFormat="1" applyFont="1" applyFill="1" applyBorder="1" applyAlignment="1">
      <alignment horizontal="center"/>
    </xf>
    <xf numFmtId="0" fontId="1" fillId="0" borderId="3" xfId="0" applyFont="1" applyFill="1" applyBorder="1"/>
    <xf numFmtId="0" fontId="1" fillId="0" borderId="3" xfId="0" applyFont="1" applyFill="1" applyBorder="1" applyAlignment="1">
      <alignment horizontal="center"/>
    </xf>
    <xf numFmtId="164" fontId="1" fillId="0" borderId="5" xfId="0" applyNumberFormat="1" applyFont="1" applyBorder="1" applyAlignment="1">
      <alignment horizontal="center"/>
    </xf>
    <xf numFmtId="165" fontId="1" fillId="0" borderId="0" xfId="0" applyNumberFormat="1" applyFont="1" applyAlignment="1">
      <alignment horizontal="center"/>
    </xf>
    <xf numFmtId="165" fontId="1" fillId="0" borderId="0" xfId="0" applyNumberFormat="1" applyFont="1" applyBorder="1" applyAlignment="1">
      <alignment horizontal="center"/>
    </xf>
    <xf numFmtId="165" fontId="1" fillId="0" borderId="3" xfId="0" applyNumberFormat="1" applyFont="1" applyBorder="1" applyAlignment="1">
      <alignment horizontal="center"/>
    </xf>
    <xf numFmtId="3" fontId="2" fillId="0" borderId="0" xfId="0" applyNumberFormat="1" applyFont="1" applyBorder="1" applyAlignment="1">
      <alignment horizontal="center"/>
    </xf>
    <xf numFmtId="164" fontId="2" fillId="0" borderId="0" xfId="0" applyNumberFormat="1" applyFont="1" applyBorder="1" applyAlignment="1">
      <alignment horizontal="center"/>
    </xf>
    <xf numFmtId="165" fontId="2" fillId="0" borderId="0" xfId="0" applyNumberFormat="1" applyFont="1" applyBorder="1" applyAlignment="1">
      <alignment horizontal="center"/>
    </xf>
    <xf numFmtId="3" fontId="3" fillId="0" borderId="0" xfId="0" applyNumberFormat="1" applyFont="1" applyBorder="1" applyAlignment="1">
      <alignment horizontal="center"/>
    </xf>
    <xf numFmtId="0" fontId="1" fillId="0" borderId="0" xfId="0" applyFont="1" applyAlignment="1">
      <alignment horizontal="center" wrapText="1"/>
    </xf>
    <xf numFmtId="0" fontId="1" fillId="0" borderId="3" xfId="0" applyFont="1" applyBorder="1" applyAlignment="1"/>
    <xf numFmtId="0" fontId="1" fillId="0" borderId="6" xfId="0" applyFont="1" applyBorder="1"/>
    <xf numFmtId="0" fontId="1" fillId="0" borderId="6" xfId="0" applyFont="1" applyBorder="1" applyAlignment="1">
      <alignment horizontal="center" wrapText="1"/>
    </xf>
    <xf numFmtId="0" fontId="1" fillId="0" borderId="6" xfId="0" applyFont="1" applyBorder="1" applyAlignment="1">
      <alignment wrapText="1"/>
    </xf>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1" fillId="0" borderId="6" xfId="0" applyFont="1" applyBorder="1" applyAlignment="1">
      <alignment vertical="center"/>
    </xf>
    <xf numFmtId="0" fontId="1" fillId="0" borderId="6"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wrapText="1"/>
    </xf>
    <xf numFmtId="0" fontId="1" fillId="0" borderId="3" xfId="0" applyFont="1" applyFill="1" applyBorder="1" applyAlignment="1">
      <alignment horizontal="center" vertical="center"/>
    </xf>
    <xf numFmtId="3" fontId="1" fillId="0" borderId="3" xfId="0" applyNumberFormat="1" applyFont="1" applyFill="1" applyBorder="1" applyAlignment="1">
      <alignment horizontal="center"/>
    </xf>
    <xf numFmtId="0" fontId="1" fillId="0" borderId="0" xfId="0" applyFont="1" applyAlignment="1">
      <alignment horizontal="left" vertical="center" wrapText="1"/>
    </xf>
    <xf numFmtId="0" fontId="1" fillId="0" borderId="0" xfId="0" applyFont="1" applyAlignment="1"/>
    <xf numFmtId="0" fontId="1" fillId="0" borderId="0" xfId="0" applyFont="1" applyAlignment="1">
      <alignment wrapText="1"/>
    </xf>
    <xf numFmtId="0" fontId="1" fillId="0" borderId="0" xfId="0" applyFont="1" applyBorder="1" applyAlignment="1">
      <alignment vertical="center" wrapText="1"/>
    </xf>
    <xf numFmtId="0" fontId="4" fillId="0" borderId="6" xfId="0" applyFont="1" applyBorder="1" applyAlignment="1">
      <alignment horizontal="center" vertical="center"/>
    </xf>
    <xf numFmtId="0" fontId="1" fillId="0" borderId="0" xfId="0" applyFont="1" applyFill="1" applyBorder="1" applyAlignment="1">
      <alignment horizontal="left" wrapText="1"/>
    </xf>
    <xf numFmtId="0" fontId="1" fillId="0" borderId="0" xfId="0" applyFont="1" applyAlignment="1">
      <alignment vertical="center"/>
    </xf>
    <xf numFmtId="0" fontId="2" fillId="0" borderId="2" xfId="0" applyFont="1" applyBorder="1" applyAlignment="1">
      <alignment horizontal="center"/>
    </xf>
    <xf numFmtId="0" fontId="1" fillId="0" borderId="0" xfId="0" applyFont="1" applyAlignment="1">
      <alignment horizontal="left" wrapText="1"/>
    </xf>
    <xf numFmtId="0" fontId="4" fillId="0" borderId="2" xfId="0" applyFont="1" applyBorder="1" applyAlignment="1">
      <alignment horizontal="center" vertical="center"/>
    </xf>
    <xf numFmtId="0" fontId="1" fillId="0" borderId="0" xfId="0" applyFont="1" applyAlignment="1">
      <alignment horizontal="left" vertical="top"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11"/>
  <sheetViews>
    <sheetView view="pageLayout" topLeftCell="A37" workbookViewId="0">
      <selection activeCell="D37" sqref="D37"/>
    </sheetView>
  </sheetViews>
  <sheetFormatPr baseColWidth="10" defaultColWidth="8.83203125" defaultRowHeight="12" x14ac:dyDescent="0"/>
  <cols>
    <col min="1" max="1" width="4.5" style="2" customWidth="1"/>
    <col min="2" max="7" width="8.83203125" style="2"/>
    <col min="8" max="8" width="14.5" style="2" customWidth="1"/>
    <col min="9" max="16384" width="8.83203125" style="2"/>
  </cols>
  <sheetData>
    <row r="1" spans="1:9">
      <c r="A1" s="1" t="s">
        <v>143</v>
      </c>
    </row>
    <row r="2" spans="1:9">
      <c r="A2" s="1" t="s">
        <v>66</v>
      </c>
    </row>
    <row r="4" spans="1:9">
      <c r="A4" s="3" t="s">
        <v>67</v>
      </c>
      <c r="B4" s="71" t="s">
        <v>132</v>
      </c>
      <c r="C4" s="71"/>
      <c r="D4" s="71"/>
      <c r="E4" s="71"/>
      <c r="F4" s="71"/>
      <c r="G4" s="71"/>
      <c r="H4" s="71"/>
    </row>
    <row r="5" spans="1:9">
      <c r="A5" s="3" t="s">
        <v>68</v>
      </c>
      <c r="B5" s="70" t="s">
        <v>131</v>
      </c>
      <c r="C5" s="70"/>
      <c r="D5" s="70"/>
      <c r="E5" s="70"/>
      <c r="F5" s="70"/>
      <c r="G5" s="70"/>
      <c r="H5" s="70"/>
    </row>
    <row r="6" spans="1:9">
      <c r="A6" s="3" t="s">
        <v>69</v>
      </c>
      <c r="B6" s="70" t="s">
        <v>129</v>
      </c>
      <c r="C6" s="70"/>
      <c r="D6" s="70"/>
      <c r="E6" s="70"/>
      <c r="F6" s="70"/>
      <c r="G6" s="70"/>
      <c r="H6" s="70"/>
    </row>
    <row r="7" spans="1:9">
      <c r="A7" s="3" t="s">
        <v>70</v>
      </c>
      <c r="B7" s="72" t="s">
        <v>133</v>
      </c>
      <c r="C7" s="71"/>
      <c r="D7" s="71"/>
      <c r="E7" s="71"/>
      <c r="F7" s="71"/>
      <c r="G7" s="71"/>
      <c r="H7" s="71"/>
    </row>
    <row r="8" spans="1:9">
      <c r="A8" s="3" t="s">
        <v>71</v>
      </c>
      <c r="B8" s="70" t="s">
        <v>134</v>
      </c>
      <c r="C8" s="70"/>
      <c r="D8" s="70"/>
      <c r="E8" s="70"/>
      <c r="F8" s="70"/>
      <c r="G8" s="70"/>
      <c r="H8" s="70"/>
    </row>
    <row r="9" spans="1:9">
      <c r="A9" s="3" t="s">
        <v>72</v>
      </c>
      <c r="B9" s="70" t="s">
        <v>135</v>
      </c>
      <c r="C9" s="70"/>
      <c r="D9" s="70"/>
      <c r="E9" s="70"/>
      <c r="F9" s="70"/>
      <c r="G9" s="70"/>
      <c r="H9" s="70"/>
    </row>
    <row r="10" spans="1:9" ht="12.75" customHeight="1">
      <c r="A10" s="3" t="s">
        <v>73</v>
      </c>
      <c r="B10" s="69" t="s">
        <v>136</v>
      </c>
      <c r="C10" s="69"/>
      <c r="D10" s="69"/>
      <c r="E10" s="69"/>
      <c r="F10" s="69"/>
      <c r="G10" s="69"/>
      <c r="H10" s="69"/>
      <c r="I10" s="5"/>
    </row>
    <row r="11" spans="1:9">
      <c r="A11" s="6"/>
    </row>
  </sheetData>
  <mergeCells count="7">
    <mergeCell ref="B10:H10"/>
    <mergeCell ref="B5:H5"/>
    <mergeCell ref="B4:H4"/>
    <mergeCell ref="B9:H9"/>
    <mergeCell ref="B8:H8"/>
    <mergeCell ref="B7:H7"/>
    <mergeCell ref="B6:H6"/>
  </mergeCells>
  <phoneticPr fontId="0" type="noConversion"/>
  <pageMargins left="0.75" right="0.75" top="1" bottom="1" header="0.5" footer="0.5"/>
  <pageSetup orientation="portrait"/>
  <headerFooter alignWithMargins="0">
    <oddHeader>&amp;C&amp;"Arial,Bold Italic"&amp;14Vital Statistics on Congress
&amp;12www.brookings.edu/vitalstats</oddHeader>
    <oddFooter xml:space="preserve">&amp;L&amp;G&amp;COrnstein, Mann, Malbin, and Rugg
Last updated July 11, 2013&amp;R&amp;G
</oddFooter>
  </headerFooter>
  <legacyDrawingHF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47"/>
  <sheetViews>
    <sheetView view="pageLayout" topLeftCell="A19" zoomScale="85" workbookViewId="0">
      <selection activeCell="D37" sqref="D37"/>
    </sheetView>
  </sheetViews>
  <sheetFormatPr baseColWidth="10" defaultColWidth="8.83203125" defaultRowHeight="12" x14ac:dyDescent="0"/>
  <cols>
    <col min="1" max="1" width="17.83203125" style="2" customWidth="1"/>
    <col min="2" max="2" width="16" style="2" customWidth="1"/>
    <col min="3" max="3" width="11.6640625" style="2" customWidth="1"/>
    <col min="4" max="4" width="8.83203125" style="2"/>
    <col min="5" max="5" width="11.83203125" style="2" customWidth="1"/>
    <col min="6" max="6" width="13.6640625" style="2" customWidth="1"/>
    <col min="7" max="9" width="8.83203125" style="2"/>
    <col min="10" max="10" width="13.5" style="2" customWidth="1"/>
    <col min="11" max="16384" width="8.83203125" style="2"/>
  </cols>
  <sheetData>
    <row r="1" spans="1:10" ht="12.75" customHeight="1">
      <c r="A1" s="7" t="s">
        <v>0</v>
      </c>
      <c r="B1" s="7" t="s">
        <v>130</v>
      </c>
    </row>
    <row r="2" spans="1:10" ht="12.75" customHeight="1" thickBot="1">
      <c r="A2" s="8"/>
      <c r="B2" s="7"/>
    </row>
    <row r="3" spans="1:10" s="56" customFormat="1" ht="49.5" customHeight="1" thickTop="1">
      <c r="A3" s="60" t="s">
        <v>1</v>
      </c>
      <c r="B3" s="59" t="s">
        <v>137</v>
      </c>
      <c r="C3" s="59" t="s">
        <v>2</v>
      </c>
      <c r="D3" s="59" t="s">
        <v>24</v>
      </c>
      <c r="E3" s="59" t="s">
        <v>25</v>
      </c>
      <c r="F3" s="59" t="s">
        <v>138</v>
      </c>
      <c r="G3" s="59" t="s">
        <v>74</v>
      </c>
      <c r="H3" s="59" t="s">
        <v>140</v>
      </c>
      <c r="I3" s="59" t="s">
        <v>26</v>
      </c>
      <c r="J3" s="59" t="s">
        <v>139</v>
      </c>
    </row>
    <row r="4" spans="1:10" ht="12.75" customHeight="1">
      <c r="A4" s="2" t="s">
        <v>3</v>
      </c>
      <c r="B4" s="28">
        <v>7611</v>
      </c>
      <c r="C4" s="24">
        <f>B4/435</f>
        <v>17.49655172413793</v>
      </c>
      <c r="D4" s="28">
        <v>1739</v>
      </c>
      <c r="E4" s="49">
        <f>D4/B4</f>
        <v>0.22848508737353829</v>
      </c>
      <c r="F4" s="28">
        <v>285</v>
      </c>
      <c r="G4" s="13">
        <v>254</v>
      </c>
      <c r="H4" s="28">
        <v>1224</v>
      </c>
      <c r="I4" s="24">
        <f>H4/G4</f>
        <v>4.8188976377952759</v>
      </c>
      <c r="J4" s="13" t="s">
        <v>27</v>
      </c>
    </row>
    <row r="5" spans="1:10" ht="12.75" customHeight="1">
      <c r="A5" s="2" t="s">
        <v>4</v>
      </c>
      <c r="B5" s="28">
        <v>10502</v>
      </c>
      <c r="C5" s="24">
        <f t="shared" ref="C5:C36" si="0">B5/435</f>
        <v>24.142528735632183</v>
      </c>
      <c r="D5" s="28">
        <v>2482</v>
      </c>
      <c r="E5" s="49">
        <f t="shared" ref="E5:E31" si="1">D5/B5</f>
        <v>0.23633593601218816</v>
      </c>
      <c r="F5" s="28">
        <v>543</v>
      </c>
      <c r="G5" s="13">
        <v>345</v>
      </c>
      <c r="H5" s="28">
        <v>1501</v>
      </c>
      <c r="I5" s="24">
        <f t="shared" ref="I5:I36" si="2">H5/G5</f>
        <v>4.350724637681159</v>
      </c>
      <c r="J5" s="13" t="s">
        <v>27</v>
      </c>
    </row>
    <row r="6" spans="1:10" ht="12.75" customHeight="1">
      <c r="A6" s="2" t="s">
        <v>85</v>
      </c>
      <c r="B6" s="28">
        <v>9065</v>
      </c>
      <c r="C6" s="24">
        <f t="shared" si="0"/>
        <v>20.839080459770116</v>
      </c>
      <c r="D6" s="28">
        <v>2008</v>
      </c>
      <c r="E6" s="49">
        <f t="shared" si="1"/>
        <v>0.22151130722559295</v>
      </c>
      <c r="F6" s="28">
        <v>364</v>
      </c>
      <c r="G6" s="13">
        <v>274</v>
      </c>
      <c r="H6" s="28">
        <v>1163</v>
      </c>
      <c r="I6" s="24">
        <f t="shared" si="2"/>
        <v>4.2445255474452557</v>
      </c>
      <c r="J6" s="13" t="s">
        <v>27</v>
      </c>
    </row>
    <row r="7" spans="1:10" ht="12.75" customHeight="1">
      <c r="A7" s="2" t="s">
        <v>86</v>
      </c>
      <c r="B7" s="28">
        <v>10875</v>
      </c>
      <c r="C7" s="24">
        <f t="shared" si="0"/>
        <v>25</v>
      </c>
      <c r="D7" s="28">
        <v>2129</v>
      </c>
      <c r="E7" s="49">
        <f t="shared" si="1"/>
        <v>0.19577011494252874</v>
      </c>
      <c r="F7" s="28">
        <v>271</v>
      </c>
      <c r="G7" s="13">
        <v>240</v>
      </c>
      <c r="H7" s="28">
        <v>1033</v>
      </c>
      <c r="I7" s="24">
        <f t="shared" si="2"/>
        <v>4.3041666666666663</v>
      </c>
      <c r="J7" s="13" t="s">
        <v>27</v>
      </c>
    </row>
    <row r="8" spans="1:10" ht="12.75" customHeight="1">
      <c r="A8" s="2" t="s">
        <v>5</v>
      </c>
      <c r="B8" s="28">
        <v>13169</v>
      </c>
      <c r="C8" s="24">
        <f t="shared" si="0"/>
        <v>30.273563218390805</v>
      </c>
      <c r="D8" s="28">
        <v>2360</v>
      </c>
      <c r="E8" s="49">
        <f t="shared" si="1"/>
        <v>0.1792087478168426</v>
      </c>
      <c r="F8" s="28">
        <v>279</v>
      </c>
      <c r="G8" s="13">
        <v>230</v>
      </c>
      <c r="H8" s="28">
        <v>937</v>
      </c>
      <c r="I8" s="24">
        <f t="shared" si="2"/>
        <v>4.0739130434782611</v>
      </c>
      <c r="J8" s="28">
        <v>3210</v>
      </c>
    </row>
    <row r="9" spans="1:10" ht="12.75" customHeight="1">
      <c r="A9" s="2" t="s">
        <v>6</v>
      </c>
      <c r="B9" s="28">
        <v>14580</v>
      </c>
      <c r="C9" s="24">
        <f t="shared" si="0"/>
        <v>33.517241379310342</v>
      </c>
      <c r="D9" s="28">
        <v>2064</v>
      </c>
      <c r="E9" s="49">
        <f t="shared" si="1"/>
        <v>0.14156378600823044</v>
      </c>
      <c r="F9" s="28">
        <v>415</v>
      </c>
      <c r="G9" s="13">
        <v>276</v>
      </c>
      <c r="H9" s="28">
        <v>1148</v>
      </c>
      <c r="I9" s="24">
        <f t="shared" si="2"/>
        <v>4.1594202898550723</v>
      </c>
      <c r="J9" s="28">
        <v>3750</v>
      </c>
    </row>
    <row r="10" spans="1:10" ht="12.75" customHeight="1">
      <c r="A10" s="2" t="s">
        <v>125</v>
      </c>
      <c r="B10" s="28">
        <v>14112</v>
      </c>
      <c r="C10" s="24">
        <f>B10/437</f>
        <v>32.292906178489702</v>
      </c>
      <c r="D10" s="28">
        <v>1636</v>
      </c>
      <c r="E10" s="49">
        <f t="shared" si="1"/>
        <v>0.1159297052154195</v>
      </c>
      <c r="F10" s="28">
        <v>382</v>
      </c>
      <c r="G10" s="13">
        <v>265</v>
      </c>
      <c r="H10" s="28">
        <v>1039</v>
      </c>
      <c r="I10" s="24">
        <f t="shared" si="2"/>
        <v>3.9207547169811319</v>
      </c>
      <c r="J10" s="28">
        <v>3059</v>
      </c>
    </row>
    <row r="11" spans="1:10" ht="12.75" customHeight="1">
      <c r="A11" s="2" t="s">
        <v>126</v>
      </c>
      <c r="B11" s="28">
        <v>14328</v>
      </c>
      <c r="C11" s="24">
        <f>B11/437</f>
        <v>32.787185354691076</v>
      </c>
      <c r="D11" s="28">
        <v>1927</v>
      </c>
      <c r="E11" s="49">
        <f t="shared" si="1"/>
        <v>0.13449190396426577</v>
      </c>
      <c r="F11" s="28">
        <v>524</v>
      </c>
      <c r="G11" s="13">
        <v>304</v>
      </c>
      <c r="H11" s="28">
        <v>1227</v>
      </c>
      <c r="I11" s="24">
        <f t="shared" si="2"/>
        <v>4.0361842105263159</v>
      </c>
      <c r="J11" s="28">
        <v>3402</v>
      </c>
    </row>
    <row r="12" spans="1:10" ht="12.75" customHeight="1">
      <c r="A12" s="2" t="s">
        <v>9</v>
      </c>
      <c r="B12" s="28">
        <v>14022</v>
      </c>
      <c r="C12" s="24">
        <f t="shared" si="0"/>
        <v>32.234482758620686</v>
      </c>
      <c r="D12" s="28">
        <v>1267</v>
      </c>
      <c r="E12" s="49">
        <f t="shared" si="1"/>
        <v>9.0358008843246324E-2</v>
      </c>
      <c r="F12" s="28">
        <v>528</v>
      </c>
      <c r="G12" s="13">
        <v>334</v>
      </c>
      <c r="H12" s="28">
        <v>1251</v>
      </c>
      <c r="I12" s="24">
        <f t="shared" si="2"/>
        <v>3.7455089820359282</v>
      </c>
      <c r="J12" s="28">
        <v>3596</v>
      </c>
    </row>
    <row r="13" spans="1:10" ht="12.75" customHeight="1">
      <c r="A13" s="2" t="s">
        <v>10</v>
      </c>
      <c r="B13" s="28">
        <v>19874</v>
      </c>
      <c r="C13" s="24">
        <f t="shared" si="0"/>
        <v>45.687356321839083</v>
      </c>
      <c r="D13" s="28">
        <v>1565</v>
      </c>
      <c r="E13" s="49">
        <f t="shared" si="1"/>
        <v>7.8746100432726174E-2</v>
      </c>
      <c r="F13" s="28">
        <v>782</v>
      </c>
      <c r="G13" s="13">
        <v>336</v>
      </c>
      <c r="H13" s="28">
        <v>1548</v>
      </c>
      <c r="I13" s="24">
        <f t="shared" si="2"/>
        <v>4.6071428571428568</v>
      </c>
      <c r="J13" s="28">
        <v>4367</v>
      </c>
    </row>
    <row r="14" spans="1:10" ht="12.75" customHeight="1">
      <c r="A14" s="4" t="s">
        <v>11</v>
      </c>
      <c r="B14" s="28">
        <v>22060</v>
      </c>
      <c r="C14" s="24">
        <f t="shared" si="0"/>
        <v>50.712643678160923</v>
      </c>
      <c r="D14" s="28">
        <v>1213</v>
      </c>
      <c r="E14" s="49">
        <f t="shared" si="1"/>
        <v>5.4986400725294649E-2</v>
      </c>
      <c r="F14" s="28">
        <v>875</v>
      </c>
      <c r="G14" s="13">
        <v>328</v>
      </c>
      <c r="H14" s="28">
        <v>1595</v>
      </c>
      <c r="I14" s="24">
        <f t="shared" si="2"/>
        <v>4.8628048780487809</v>
      </c>
      <c r="J14" s="28">
        <v>4386</v>
      </c>
    </row>
    <row r="15" spans="1:10" ht="12.75" customHeight="1">
      <c r="A15" s="4" t="s">
        <v>12</v>
      </c>
      <c r="B15" s="28">
        <v>21436</v>
      </c>
      <c r="C15" s="24">
        <f t="shared" si="0"/>
        <v>49.278160919540227</v>
      </c>
      <c r="D15" s="28">
        <v>1130</v>
      </c>
      <c r="E15" s="49">
        <f t="shared" si="1"/>
        <v>5.2715058779623063E-2</v>
      </c>
      <c r="F15" s="28">
        <v>812</v>
      </c>
      <c r="G15" s="13">
        <v>350</v>
      </c>
      <c r="H15" s="28">
        <v>1613</v>
      </c>
      <c r="I15" s="24">
        <f t="shared" si="2"/>
        <v>4.6085714285714285</v>
      </c>
      <c r="J15" s="28">
        <v>5066</v>
      </c>
    </row>
    <row r="16" spans="1:10" ht="12.75" customHeight="1">
      <c r="A16" s="4" t="s">
        <v>87</v>
      </c>
      <c r="B16" s="28">
        <v>18561</v>
      </c>
      <c r="C16" s="24">
        <f t="shared" si="0"/>
        <v>42.668965517241382</v>
      </c>
      <c r="D16" s="28">
        <v>970</v>
      </c>
      <c r="E16" s="49">
        <f t="shared" si="1"/>
        <v>5.2260115295512097E-2</v>
      </c>
      <c r="F16" s="28">
        <v>934</v>
      </c>
      <c r="G16" s="13">
        <v>298</v>
      </c>
      <c r="H16" s="28">
        <v>1429</v>
      </c>
      <c r="I16" s="24">
        <f t="shared" si="2"/>
        <v>4.7953020134228188</v>
      </c>
      <c r="J16" s="28">
        <v>5114</v>
      </c>
    </row>
    <row r="17" spans="1:10" ht="12.75" customHeight="1">
      <c r="A17" s="4" t="s">
        <v>88</v>
      </c>
      <c r="B17" s="28">
        <v>18872</v>
      </c>
      <c r="C17" s="24">
        <f t="shared" si="0"/>
        <v>43.383908045977009</v>
      </c>
      <c r="D17" s="28">
        <v>923</v>
      </c>
      <c r="E17" s="49">
        <f t="shared" si="1"/>
        <v>4.8908435777871982E-2</v>
      </c>
      <c r="F17" s="28">
        <v>1453</v>
      </c>
      <c r="G17" s="13">
        <v>334</v>
      </c>
      <c r="H17" s="28">
        <v>1603</v>
      </c>
      <c r="I17" s="24">
        <f t="shared" si="2"/>
        <v>4.7994011976047908</v>
      </c>
      <c r="J17" s="28">
        <v>5888</v>
      </c>
    </row>
    <row r="18" spans="1:10" ht="12.75" customHeight="1">
      <c r="A18" s="4" t="s">
        <v>13</v>
      </c>
      <c r="B18" s="28">
        <v>16982</v>
      </c>
      <c r="C18" s="24">
        <f t="shared" si="0"/>
        <v>39.039080459770112</v>
      </c>
      <c r="D18" s="28">
        <v>968</v>
      </c>
      <c r="E18" s="49">
        <f t="shared" si="1"/>
        <v>5.7001531032858321E-2</v>
      </c>
      <c r="F18" s="28">
        <v>1692</v>
      </c>
      <c r="G18" s="13">
        <v>311</v>
      </c>
      <c r="H18" s="28">
        <v>1788</v>
      </c>
      <c r="I18" s="24">
        <f t="shared" si="2"/>
        <v>5.7491961414791</v>
      </c>
      <c r="J18" s="28">
        <v>6975</v>
      </c>
    </row>
    <row r="19" spans="1:10" ht="12.75" customHeight="1">
      <c r="A19" s="4" t="s">
        <v>14</v>
      </c>
      <c r="B19" s="28">
        <v>15587</v>
      </c>
      <c r="C19" s="24">
        <f t="shared" si="0"/>
        <v>35.832183908045977</v>
      </c>
      <c r="D19" s="28">
        <v>1027</v>
      </c>
      <c r="E19" s="49">
        <f t="shared" si="1"/>
        <v>6.58882402001668E-2</v>
      </c>
      <c r="F19" s="28">
        <v>1724</v>
      </c>
      <c r="G19" s="13">
        <v>323</v>
      </c>
      <c r="H19" s="28">
        <v>1898</v>
      </c>
      <c r="I19" s="24">
        <f t="shared" si="2"/>
        <v>5.8761609907120746</v>
      </c>
      <c r="J19" s="28">
        <v>7896</v>
      </c>
    </row>
    <row r="20" spans="1:10" ht="12.75" customHeight="1">
      <c r="A20" s="4" t="s">
        <v>15</v>
      </c>
      <c r="B20" s="28">
        <v>9103</v>
      </c>
      <c r="C20" s="24">
        <f t="shared" si="0"/>
        <v>20.926436781609194</v>
      </c>
      <c r="D20" s="28">
        <v>929</v>
      </c>
      <c r="E20" s="49">
        <f t="shared" si="1"/>
        <v>0.10205426782379436</v>
      </c>
      <c r="F20" s="28">
        <v>1439</v>
      </c>
      <c r="G20" s="13">
        <v>326</v>
      </c>
      <c r="H20" s="28">
        <v>1876</v>
      </c>
      <c r="I20" s="24">
        <f t="shared" si="2"/>
        <v>5.7546012269938647</v>
      </c>
      <c r="J20" s="28">
        <v>7033</v>
      </c>
    </row>
    <row r="21" spans="1:10" ht="12.75" customHeight="1">
      <c r="A21" s="4" t="s">
        <v>16</v>
      </c>
      <c r="B21" s="28">
        <v>8094</v>
      </c>
      <c r="C21" s="24">
        <f t="shared" si="0"/>
        <v>18.606896551724137</v>
      </c>
      <c r="D21" s="28">
        <v>704</v>
      </c>
      <c r="E21" s="49">
        <f t="shared" si="1"/>
        <v>8.6978008401284904E-2</v>
      </c>
      <c r="F21" s="28">
        <v>859</v>
      </c>
      <c r="G21" s="13">
        <v>303</v>
      </c>
      <c r="H21" s="28">
        <v>1420</v>
      </c>
      <c r="I21" s="24">
        <f t="shared" si="2"/>
        <v>4.6864686468646868</v>
      </c>
      <c r="J21" s="28">
        <v>6078</v>
      </c>
    </row>
    <row r="22" spans="1:10" ht="12.75" customHeight="1">
      <c r="A22" s="4" t="s">
        <v>17</v>
      </c>
      <c r="B22" s="28">
        <v>7105</v>
      </c>
      <c r="C22" s="24">
        <f t="shared" si="0"/>
        <v>16.333333333333332</v>
      </c>
      <c r="D22" s="28">
        <v>978</v>
      </c>
      <c r="E22" s="49">
        <f t="shared" si="1"/>
        <v>0.13764954257565096</v>
      </c>
      <c r="F22" s="28">
        <v>996</v>
      </c>
      <c r="G22" s="13">
        <v>266</v>
      </c>
      <c r="H22" s="28">
        <v>1705</v>
      </c>
      <c r="I22" s="24">
        <f t="shared" si="2"/>
        <v>6.4097744360902258</v>
      </c>
      <c r="J22" s="28">
        <v>5661</v>
      </c>
    </row>
    <row r="23" spans="1:10" ht="12.75" customHeight="1">
      <c r="A23" s="4" t="s">
        <v>18</v>
      </c>
      <c r="B23" s="28">
        <v>6499</v>
      </c>
      <c r="C23" s="24">
        <f t="shared" si="0"/>
        <v>14.940229885057471</v>
      </c>
      <c r="D23" s="28">
        <v>973</v>
      </c>
      <c r="E23" s="49">
        <f t="shared" si="1"/>
        <v>0.14971534082166488</v>
      </c>
      <c r="F23" s="28">
        <v>970</v>
      </c>
      <c r="G23" s="13">
        <v>281</v>
      </c>
      <c r="H23" s="28">
        <v>1794</v>
      </c>
      <c r="I23" s="24">
        <f t="shared" si="2"/>
        <v>6.3843416370106763</v>
      </c>
      <c r="J23" s="28">
        <v>5272</v>
      </c>
    </row>
    <row r="24" spans="1:10" ht="12.75" customHeight="1">
      <c r="A24" s="4" t="s">
        <v>19</v>
      </c>
      <c r="B24" s="28">
        <v>6263</v>
      </c>
      <c r="C24" s="24">
        <f t="shared" si="0"/>
        <v>14.397701149425288</v>
      </c>
      <c r="D24" s="28">
        <v>1061</v>
      </c>
      <c r="E24" s="49">
        <f t="shared" si="1"/>
        <v>0.16940763212517962</v>
      </c>
      <c r="F24" s="28">
        <v>976</v>
      </c>
      <c r="G24" s="13">
        <v>298</v>
      </c>
      <c r="H24" s="28">
        <v>1659</v>
      </c>
      <c r="I24" s="24">
        <f t="shared" si="2"/>
        <v>5.5671140939597317</v>
      </c>
      <c r="J24" s="28">
        <v>5388</v>
      </c>
    </row>
    <row r="25" spans="1:10" ht="12.75" customHeight="1">
      <c r="A25" s="4" t="s">
        <v>20</v>
      </c>
      <c r="B25" s="28">
        <v>6664</v>
      </c>
      <c r="C25" s="24">
        <f t="shared" si="0"/>
        <v>15.319540229885057</v>
      </c>
      <c r="D25" s="28">
        <v>968</v>
      </c>
      <c r="E25" s="49">
        <f t="shared" si="1"/>
        <v>0.14525810324129651</v>
      </c>
      <c r="F25" s="28">
        <v>915</v>
      </c>
      <c r="G25" s="13">
        <v>281</v>
      </c>
      <c r="H25" s="28">
        <v>1688</v>
      </c>
      <c r="I25" s="24">
        <f t="shared" si="2"/>
        <v>6.0071174377224201</v>
      </c>
      <c r="J25" s="28">
        <v>5305</v>
      </c>
    </row>
    <row r="26" spans="1:10" ht="12.75" customHeight="1">
      <c r="A26" s="4" t="s">
        <v>89</v>
      </c>
      <c r="B26" s="28">
        <v>6775</v>
      </c>
      <c r="C26" s="24">
        <f t="shared" si="0"/>
        <v>15.574712643678161</v>
      </c>
      <c r="D26" s="28">
        <v>932</v>
      </c>
      <c r="E26" s="49">
        <f t="shared" si="1"/>
        <v>0.13756457564575647</v>
      </c>
      <c r="F26" s="28">
        <v>932</v>
      </c>
      <c r="G26" s="13">
        <v>277</v>
      </c>
      <c r="H26" s="28">
        <v>1796</v>
      </c>
      <c r="I26" s="24">
        <f t="shared" si="2"/>
        <v>6.4837545126353788</v>
      </c>
      <c r="J26" s="28">
        <v>5152</v>
      </c>
    </row>
    <row r="27" spans="1:10" ht="12.75" customHeight="1">
      <c r="A27" s="4" t="s">
        <v>90</v>
      </c>
      <c r="B27" s="28">
        <v>5739</v>
      </c>
      <c r="C27" s="24">
        <f t="shared" si="0"/>
        <v>13.193103448275862</v>
      </c>
      <c r="D27" s="28">
        <v>749</v>
      </c>
      <c r="E27" s="49">
        <f t="shared" si="1"/>
        <v>0.13051054190625544</v>
      </c>
      <c r="F27" s="28">
        <v>1122</v>
      </c>
      <c r="G27" s="13">
        <v>265</v>
      </c>
      <c r="H27" s="28">
        <v>1887</v>
      </c>
      <c r="I27" s="24">
        <f t="shared" si="2"/>
        <v>7.120754716981132</v>
      </c>
      <c r="J27" s="28">
        <v>4304</v>
      </c>
    </row>
    <row r="28" spans="1:10" ht="12.75" customHeight="1">
      <c r="A28" s="4" t="s">
        <v>21</v>
      </c>
      <c r="B28" s="28">
        <v>4542</v>
      </c>
      <c r="C28" s="24">
        <f t="shared" si="0"/>
        <v>10.441379310344828</v>
      </c>
      <c r="D28" s="28">
        <v>611</v>
      </c>
      <c r="E28" s="49">
        <f t="shared" si="1"/>
        <v>0.13452223690004403</v>
      </c>
      <c r="F28" s="28">
        <v>1340</v>
      </c>
      <c r="G28" s="13">
        <v>290</v>
      </c>
      <c r="H28" s="28">
        <v>2445</v>
      </c>
      <c r="I28" s="24">
        <f t="shared" si="2"/>
        <v>8.431034482758621</v>
      </c>
      <c r="J28" s="28">
        <v>3796</v>
      </c>
    </row>
    <row r="29" spans="1:10" ht="12.75" customHeight="1">
      <c r="A29" s="4" t="s">
        <v>22</v>
      </c>
      <c r="B29" s="28">
        <v>5014</v>
      </c>
      <c r="C29" s="24">
        <f t="shared" si="0"/>
        <v>11.526436781609195</v>
      </c>
      <c r="D29" s="28">
        <v>710</v>
      </c>
      <c r="E29" s="49">
        <f t="shared" si="1"/>
        <v>0.14160351017151973</v>
      </c>
      <c r="F29" s="28">
        <v>1187</v>
      </c>
      <c r="G29" s="13">
        <v>251</v>
      </c>
      <c r="H29" s="28">
        <v>2002</v>
      </c>
      <c r="I29" s="24">
        <f t="shared" si="2"/>
        <v>7.9760956175298805</v>
      </c>
      <c r="J29" s="28">
        <v>3624</v>
      </c>
    </row>
    <row r="30" spans="1:10" s="17" customFormat="1" ht="12.75" customHeight="1">
      <c r="A30" s="14" t="s">
        <v>23</v>
      </c>
      <c r="B30" s="30">
        <f>3517+85+2164+49</f>
        <v>5815</v>
      </c>
      <c r="C30" s="24">
        <f t="shared" si="0"/>
        <v>13.367816091954023</v>
      </c>
      <c r="D30" s="30">
        <f>55+292+0+21+143+416+4+26</f>
        <v>957</v>
      </c>
      <c r="E30" s="49">
        <f t="shared" si="1"/>
        <v>0.16457437661220981</v>
      </c>
      <c r="F30" s="30">
        <f>2+320+289+3+359+241</f>
        <v>1214</v>
      </c>
      <c r="G30" s="15">
        <f>137+135</f>
        <v>272</v>
      </c>
      <c r="H30" s="30">
        <f>ROUND(1125+1054+14/60,0)</f>
        <v>2179</v>
      </c>
      <c r="I30" s="24">
        <f t="shared" si="2"/>
        <v>8.0110294117647065</v>
      </c>
      <c r="J30" s="30">
        <v>3347</v>
      </c>
    </row>
    <row r="31" spans="1:10" ht="12.75" customHeight="1">
      <c r="A31" s="14" t="s">
        <v>82</v>
      </c>
      <c r="B31" s="30">
        <v>5892</v>
      </c>
      <c r="C31" s="24">
        <f t="shared" si="0"/>
        <v>13.544827586206896</v>
      </c>
      <c r="D31" s="15">
        <v>677</v>
      </c>
      <c r="E31" s="49">
        <f t="shared" si="1"/>
        <v>0.11490156143923964</v>
      </c>
      <c r="F31" s="15">
        <v>996</v>
      </c>
      <c r="G31" s="15">
        <v>265</v>
      </c>
      <c r="H31" s="30">
        <v>1694</v>
      </c>
      <c r="I31" s="24">
        <f t="shared" si="2"/>
        <v>6.3924528301886792</v>
      </c>
      <c r="J31" s="30">
        <v>2254</v>
      </c>
    </row>
    <row r="32" spans="1:10" ht="12.75" customHeight="1">
      <c r="A32" s="14" t="s">
        <v>84</v>
      </c>
      <c r="B32" s="30">
        <v>5547</v>
      </c>
      <c r="C32" s="24">
        <f t="shared" si="0"/>
        <v>12.751724137931035</v>
      </c>
      <c r="D32" s="15">
        <v>801</v>
      </c>
      <c r="E32" s="50">
        <f>D32/B32</f>
        <v>0.14440237966468361</v>
      </c>
      <c r="F32" s="30">
        <v>1221</v>
      </c>
      <c r="G32" s="15">
        <v>243</v>
      </c>
      <c r="H32" s="30">
        <v>1894</v>
      </c>
      <c r="I32" s="24">
        <f t="shared" si="2"/>
        <v>7.7942386831275723</v>
      </c>
      <c r="J32" s="30">
        <f>1199+936</f>
        <v>2135</v>
      </c>
    </row>
    <row r="33" spans="1:10" ht="12.75" customHeight="1">
      <c r="A33" s="14" t="s">
        <v>97</v>
      </c>
      <c r="B33" s="30">
        <v>6540</v>
      </c>
      <c r="C33" s="25">
        <f t="shared" si="0"/>
        <v>15.03448275862069</v>
      </c>
      <c r="D33" s="15">
        <v>770</v>
      </c>
      <c r="E33" s="50">
        <f>D33/B33</f>
        <v>0.11773700305810397</v>
      </c>
      <c r="F33" s="30">
        <v>1212</v>
      </c>
      <c r="G33" s="15">
        <v>241</v>
      </c>
      <c r="H33" s="30">
        <v>1918</v>
      </c>
      <c r="I33" s="25">
        <f t="shared" si="2"/>
        <v>7.9585062240663902</v>
      </c>
      <c r="J33" s="30">
        <v>2492</v>
      </c>
    </row>
    <row r="34" spans="1:10" ht="12" customHeight="1">
      <c r="A34" s="14" t="s">
        <v>105</v>
      </c>
      <c r="B34" s="30">
        <v>7441</v>
      </c>
      <c r="C34" s="25">
        <f t="shared" si="0"/>
        <v>17.105747126436782</v>
      </c>
      <c r="D34" s="15">
        <v>1101</v>
      </c>
      <c r="E34" s="50">
        <f>D34/B34</f>
        <v>0.14796398333557317</v>
      </c>
      <c r="F34" s="30">
        <v>1876</v>
      </c>
      <c r="G34" s="15">
        <v>283</v>
      </c>
      <c r="H34" s="30">
        <v>2138</v>
      </c>
      <c r="I34" s="25">
        <f t="shared" si="2"/>
        <v>7.5547703180212018</v>
      </c>
      <c r="J34" s="30">
        <v>2949</v>
      </c>
    </row>
    <row r="35" spans="1:10" ht="12" customHeight="1">
      <c r="A35" s="14" t="s">
        <v>103</v>
      </c>
      <c r="B35" s="30">
        <v>6677</v>
      </c>
      <c r="C35" s="25">
        <f t="shared" si="0"/>
        <v>15.349425287356322</v>
      </c>
      <c r="D35" s="15">
        <v>861</v>
      </c>
      <c r="E35" s="50">
        <f>D35/B35</f>
        <v>0.12895012730268085</v>
      </c>
      <c r="F35" s="30">
        <v>1655</v>
      </c>
      <c r="G35" s="15">
        <v>286</v>
      </c>
      <c r="H35" s="30">
        <v>2127</v>
      </c>
      <c r="I35" s="25">
        <f t="shared" si="2"/>
        <v>7.4370629370629366</v>
      </c>
      <c r="J35" s="30">
        <v>1384</v>
      </c>
    </row>
    <row r="36" spans="1:10" ht="12" customHeight="1">
      <c r="A36" s="57" t="s">
        <v>128</v>
      </c>
      <c r="B36" s="34">
        <v>6845</v>
      </c>
      <c r="C36" s="26">
        <f t="shared" si="0"/>
        <v>15.735632183908047</v>
      </c>
      <c r="D36" s="20">
        <v>561</v>
      </c>
      <c r="E36" s="51">
        <f>D36/B36</f>
        <v>8.1957633308984659E-2</v>
      </c>
      <c r="F36" s="34">
        <v>1607</v>
      </c>
      <c r="G36" s="20">
        <v>327</v>
      </c>
      <c r="H36" s="34">
        <v>1718</v>
      </c>
      <c r="I36" s="26">
        <f t="shared" si="2"/>
        <v>5.2538226299694193</v>
      </c>
      <c r="J36" s="68"/>
    </row>
    <row r="37" spans="1:10" ht="12" customHeight="1">
      <c r="A37" s="14"/>
      <c r="B37" s="52"/>
      <c r="C37" s="53"/>
      <c r="D37" s="21"/>
      <c r="E37" s="54"/>
      <c r="F37" s="52"/>
      <c r="G37" s="21"/>
      <c r="H37" s="52"/>
      <c r="I37" s="53"/>
      <c r="J37" s="55"/>
    </row>
    <row r="38" spans="1:10">
      <c r="A38" s="2" t="s">
        <v>94</v>
      </c>
      <c r="B38" s="17"/>
      <c r="C38" s="17"/>
      <c r="D38" s="16"/>
      <c r="G38" s="17"/>
      <c r="J38" s="17"/>
    </row>
    <row r="39" spans="1:10">
      <c r="A39" s="1"/>
    </row>
    <row r="40" spans="1:10">
      <c r="A40" s="2" t="s">
        <v>76</v>
      </c>
    </row>
    <row r="41" spans="1:10">
      <c r="A41" s="2" t="s">
        <v>77</v>
      </c>
    </row>
    <row r="42" spans="1:10" ht="37.5" customHeight="1">
      <c r="A42" s="71" t="s">
        <v>93</v>
      </c>
      <c r="B42" s="71"/>
      <c r="C42" s="71"/>
      <c r="D42" s="71"/>
      <c r="E42" s="71"/>
      <c r="F42" s="71"/>
      <c r="G42" s="71"/>
      <c r="H42" s="71"/>
      <c r="I42" s="71"/>
      <c r="J42" s="71"/>
    </row>
    <row r="43" spans="1:10">
      <c r="A43" s="71" t="s">
        <v>99</v>
      </c>
      <c r="B43" s="71"/>
      <c r="C43" s="71"/>
      <c r="D43" s="71"/>
      <c r="E43" s="71"/>
      <c r="F43" s="71"/>
      <c r="G43" s="71"/>
      <c r="H43" s="71"/>
      <c r="I43" s="71"/>
      <c r="J43" s="71"/>
    </row>
    <row r="44" spans="1:10">
      <c r="A44" s="2" t="s">
        <v>111</v>
      </c>
    </row>
    <row r="45" spans="1:10" ht="25.5" customHeight="1">
      <c r="A45" s="71" t="s">
        <v>127</v>
      </c>
      <c r="B45" s="71"/>
      <c r="C45" s="71"/>
      <c r="D45" s="71"/>
      <c r="E45" s="71"/>
      <c r="F45" s="71"/>
      <c r="G45" s="71"/>
      <c r="H45" s="71"/>
      <c r="I45" s="71"/>
      <c r="J45" s="71"/>
    </row>
    <row r="47" spans="1:10">
      <c r="A47" s="1"/>
    </row>
  </sheetData>
  <mergeCells count="3">
    <mergeCell ref="A42:J42"/>
    <mergeCell ref="A43:J43"/>
    <mergeCell ref="A45:J45"/>
  </mergeCells>
  <phoneticPr fontId="0" type="noConversion"/>
  <pageMargins left="0.75" right="0.75" top="1" bottom="1" header="0.5" footer="0.5"/>
  <pageSetup scale="73" orientation="landscape" horizontalDpi="4294967292" verticalDpi="4294967292"/>
  <headerFooter alignWithMargins="0">
    <oddHeader>&amp;C&amp;"Arial,Bold Italic"&amp;14Vital Statistics on Congress
&amp;12www.brookings.edu/vitalstats</oddHeader>
    <oddFooter xml:space="preserve">&amp;L&amp;G&amp;COrnstein, Mann, Malbin, and Rugg
Last updated July 11, 2013&amp;R&amp;G
</oddFooter>
  </headerFooter>
  <legacyDrawingHF r:id="rId1"/>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47"/>
  <sheetViews>
    <sheetView workbookViewId="0">
      <selection activeCell="B1" sqref="B1"/>
    </sheetView>
  </sheetViews>
  <sheetFormatPr baseColWidth="10" defaultColWidth="8.83203125" defaultRowHeight="12" x14ac:dyDescent="0"/>
  <cols>
    <col min="1" max="1" width="18.33203125" style="2" customWidth="1"/>
    <col min="2" max="2" width="13.1640625" style="2" customWidth="1"/>
    <col min="3" max="3" width="11.5" style="2" customWidth="1"/>
    <col min="4" max="4" width="8.83203125" style="2"/>
    <col min="5" max="5" width="11.6640625" style="2" customWidth="1"/>
    <col min="6" max="6" width="10.83203125" style="2" customWidth="1"/>
    <col min="7" max="8" width="8.83203125" style="2"/>
    <col min="9" max="9" width="10.1640625" style="2" customWidth="1"/>
    <col min="10" max="10" width="14" style="2" customWidth="1"/>
    <col min="11" max="16384" width="8.83203125" style="2"/>
  </cols>
  <sheetData>
    <row r="1" spans="1:10" ht="12.75" customHeight="1">
      <c r="A1" s="7" t="s">
        <v>28</v>
      </c>
      <c r="B1" s="7" t="s">
        <v>131</v>
      </c>
    </row>
    <row r="2" spans="1:10" ht="12.75" customHeight="1" thickBot="1">
      <c r="A2" s="8"/>
      <c r="B2" s="7"/>
    </row>
    <row r="3" spans="1:10" ht="49.5" customHeight="1" thickTop="1">
      <c r="A3" s="58" t="s">
        <v>1</v>
      </c>
      <c r="B3" s="59" t="s">
        <v>137</v>
      </c>
      <c r="C3" s="59" t="s">
        <v>2</v>
      </c>
      <c r="D3" s="59" t="s">
        <v>24</v>
      </c>
      <c r="E3" s="59" t="s">
        <v>25</v>
      </c>
      <c r="F3" s="59" t="s">
        <v>138</v>
      </c>
      <c r="G3" s="59" t="s">
        <v>74</v>
      </c>
      <c r="H3" s="59" t="s">
        <v>75</v>
      </c>
      <c r="I3" s="59" t="s">
        <v>26</v>
      </c>
      <c r="J3" s="59" t="s">
        <v>139</v>
      </c>
    </row>
    <row r="4" spans="1:10">
      <c r="A4" s="2" t="s">
        <v>3</v>
      </c>
      <c r="B4" s="28">
        <v>3186</v>
      </c>
      <c r="C4" s="48">
        <f t="shared" ref="C4:C9" si="0">B4/96</f>
        <v>33.1875</v>
      </c>
      <c r="D4" s="28">
        <v>1670</v>
      </c>
      <c r="E4" s="49">
        <f>D4/B4</f>
        <v>0.52416823603264284</v>
      </c>
      <c r="F4" s="28">
        <v>248</v>
      </c>
      <c r="G4" s="13">
        <v>257</v>
      </c>
      <c r="H4" s="28">
        <v>1462</v>
      </c>
      <c r="I4" s="24">
        <f>H4/G4</f>
        <v>5.6887159533073932</v>
      </c>
      <c r="J4" s="13" t="s">
        <v>27</v>
      </c>
    </row>
    <row r="5" spans="1:10">
      <c r="A5" s="2" t="s">
        <v>4</v>
      </c>
      <c r="B5" s="28">
        <v>4486</v>
      </c>
      <c r="C5" s="25">
        <f t="shared" si="0"/>
        <v>46.729166666666664</v>
      </c>
      <c r="D5" s="28">
        <v>2362</v>
      </c>
      <c r="E5" s="49">
        <f t="shared" ref="E5:E36" si="1">D5/B5</f>
        <v>0.52652697280427996</v>
      </c>
      <c r="F5" s="28">
        <v>455</v>
      </c>
      <c r="G5" s="13">
        <v>389</v>
      </c>
      <c r="H5" s="28">
        <v>2410</v>
      </c>
      <c r="I5" s="24">
        <f t="shared" ref="I5:I36" si="2">H5/G5</f>
        <v>6.1953727506426732</v>
      </c>
      <c r="J5" s="13" t="s">
        <v>27</v>
      </c>
    </row>
    <row r="6" spans="1:10">
      <c r="A6" s="2" t="s">
        <v>85</v>
      </c>
      <c r="B6" s="28">
        <v>3665</v>
      </c>
      <c r="C6" s="25">
        <f t="shared" si="0"/>
        <v>38.177083333333336</v>
      </c>
      <c r="D6" s="28">
        <v>1849</v>
      </c>
      <c r="E6" s="49">
        <f t="shared" si="1"/>
        <v>0.50450204638472029</v>
      </c>
      <c r="F6" s="28">
        <v>331</v>
      </c>
      <c r="G6" s="13">
        <v>287</v>
      </c>
      <c r="H6" s="28">
        <v>1648</v>
      </c>
      <c r="I6" s="24">
        <f t="shared" si="2"/>
        <v>5.7421602787456445</v>
      </c>
      <c r="J6" s="13" t="s">
        <v>27</v>
      </c>
    </row>
    <row r="7" spans="1:10">
      <c r="A7" s="2" t="s">
        <v>86</v>
      </c>
      <c r="B7" s="28">
        <v>4077</v>
      </c>
      <c r="C7" s="25">
        <f t="shared" si="0"/>
        <v>42.46875</v>
      </c>
      <c r="D7" s="28">
        <v>2231</v>
      </c>
      <c r="E7" s="49">
        <f t="shared" si="1"/>
        <v>0.54721609026244789</v>
      </c>
      <c r="F7" s="28">
        <v>270</v>
      </c>
      <c r="G7" s="13">
        <v>294</v>
      </c>
      <c r="H7" s="28">
        <v>1962</v>
      </c>
      <c r="I7" s="24">
        <f t="shared" si="2"/>
        <v>6.6734693877551017</v>
      </c>
      <c r="J7" s="13" t="s">
        <v>27</v>
      </c>
    </row>
    <row r="8" spans="1:10">
      <c r="A8" s="2" t="s">
        <v>5</v>
      </c>
      <c r="B8" s="28">
        <v>4518</v>
      </c>
      <c r="C8" s="25">
        <f t="shared" si="0"/>
        <v>47.0625</v>
      </c>
      <c r="D8" s="28">
        <v>2550</v>
      </c>
      <c r="E8" s="49">
        <f t="shared" si="1"/>
        <v>0.56440903054448877</v>
      </c>
      <c r="F8" s="28">
        <v>224</v>
      </c>
      <c r="G8" s="13">
        <v>224</v>
      </c>
      <c r="H8" s="28">
        <v>1362</v>
      </c>
      <c r="I8" s="24">
        <f t="shared" si="2"/>
        <v>6.0803571428571432</v>
      </c>
      <c r="J8" s="28">
        <v>2607</v>
      </c>
    </row>
    <row r="9" spans="1:10">
      <c r="A9" s="2" t="s">
        <v>6</v>
      </c>
      <c r="B9" s="28">
        <v>4532</v>
      </c>
      <c r="C9" s="25">
        <f t="shared" si="0"/>
        <v>47.208333333333336</v>
      </c>
      <c r="D9" s="28">
        <v>2202</v>
      </c>
      <c r="E9" s="49">
        <f t="shared" si="1"/>
        <v>0.48587819947043248</v>
      </c>
      <c r="F9" s="28">
        <v>313</v>
      </c>
      <c r="G9" s="13">
        <v>271</v>
      </c>
      <c r="H9" s="28">
        <v>1876</v>
      </c>
      <c r="I9" s="24">
        <f t="shared" si="2"/>
        <v>6.9225092250922513</v>
      </c>
      <c r="J9" s="28">
        <v>2748</v>
      </c>
    </row>
    <row r="10" spans="1:10">
      <c r="A10" s="2" t="s">
        <v>7</v>
      </c>
      <c r="B10" s="28">
        <v>4149</v>
      </c>
      <c r="C10" s="25">
        <f>B10/100</f>
        <v>41.49</v>
      </c>
      <c r="D10" s="28">
        <v>1680</v>
      </c>
      <c r="E10" s="49">
        <f t="shared" si="1"/>
        <v>0.4049168474331164</v>
      </c>
      <c r="F10" s="28">
        <v>422</v>
      </c>
      <c r="G10" s="13">
        <v>280</v>
      </c>
      <c r="H10" s="28">
        <v>2199</v>
      </c>
      <c r="I10" s="24">
        <f t="shared" si="2"/>
        <v>7.8535714285714286</v>
      </c>
      <c r="J10" s="28">
        <v>2271</v>
      </c>
    </row>
    <row r="11" spans="1:10">
      <c r="A11" s="2" t="s">
        <v>8</v>
      </c>
      <c r="B11" s="28">
        <v>4048</v>
      </c>
      <c r="C11" s="25">
        <f t="shared" ref="C11:C36" si="3">B11/100</f>
        <v>40.479999999999997</v>
      </c>
      <c r="D11" s="28">
        <v>1953</v>
      </c>
      <c r="E11" s="49">
        <f t="shared" si="1"/>
        <v>0.48246047430830041</v>
      </c>
      <c r="F11" s="28">
        <v>434</v>
      </c>
      <c r="G11" s="13">
        <v>323</v>
      </c>
      <c r="H11" s="28">
        <v>2164</v>
      </c>
      <c r="I11" s="24">
        <f t="shared" si="2"/>
        <v>6.6996904024767803</v>
      </c>
      <c r="J11" s="28">
        <v>2532</v>
      </c>
    </row>
    <row r="12" spans="1:10">
      <c r="A12" s="2" t="s">
        <v>9</v>
      </c>
      <c r="B12" s="28">
        <v>3457</v>
      </c>
      <c r="C12" s="25">
        <f t="shared" si="3"/>
        <v>34.57</v>
      </c>
      <c r="D12" s="28">
        <v>1341</v>
      </c>
      <c r="E12" s="49">
        <f t="shared" si="1"/>
        <v>0.38790859126410182</v>
      </c>
      <c r="F12" s="28">
        <v>541</v>
      </c>
      <c r="G12" s="13">
        <v>375</v>
      </c>
      <c r="H12" s="28">
        <v>2395</v>
      </c>
      <c r="I12" s="24">
        <f t="shared" si="2"/>
        <v>6.3866666666666667</v>
      </c>
      <c r="J12" s="28">
        <v>2493</v>
      </c>
    </row>
    <row r="13" spans="1:10">
      <c r="A13" s="2" t="s">
        <v>10</v>
      </c>
      <c r="B13" s="28">
        <v>4129</v>
      </c>
      <c r="C13" s="25">
        <f t="shared" si="3"/>
        <v>41.29</v>
      </c>
      <c r="D13" s="28">
        <v>1636</v>
      </c>
      <c r="E13" s="49">
        <f t="shared" si="1"/>
        <v>0.39622184548316786</v>
      </c>
      <c r="F13" s="28">
        <v>497</v>
      </c>
      <c r="G13" s="13">
        <v>345</v>
      </c>
      <c r="H13" s="28">
        <v>1814</v>
      </c>
      <c r="I13" s="24">
        <f t="shared" si="2"/>
        <v>5.2579710144927541</v>
      </c>
      <c r="J13" s="28">
        <v>2889</v>
      </c>
    </row>
    <row r="14" spans="1:10" ht="12.75" customHeight="1">
      <c r="A14" s="4" t="s">
        <v>11</v>
      </c>
      <c r="B14" s="28">
        <v>4400</v>
      </c>
      <c r="C14" s="25">
        <f t="shared" si="3"/>
        <v>44</v>
      </c>
      <c r="D14" s="28">
        <v>1376</v>
      </c>
      <c r="E14" s="49">
        <f t="shared" si="1"/>
        <v>0.31272727272727274</v>
      </c>
      <c r="F14" s="28" t="s">
        <v>122</v>
      </c>
      <c r="G14" s="13">
        <v>358</v>
      </c>
      <c r="H14" s="28">
        <v>1961</v>
      </c>
      <c r="I14" s="24">
        <f t="shared" si="2"/>
        <v>5.477653631284916</v>
      </c>
      <c r="J14" s="28">
        <v>2892</v>
      </c>
    </row>
    <row r="15" spans="1:10">
      <c r="A15" s="4" t="s">
        <v>12</v>
      </c>
      <c r="B15" s="28">
        <v>4867</v>
      </c>
      <c r="C15" s="25">
        <f t="shared" si="3"/>
        <v>48.67</v>
      </c>
      <c r="D15" s="28">
        <v>1271</v>
      </c>
      <c r="E15" s="49">
        <f t="shared" si="1"/>
        <v>0.26114649681528662</v>
      </c>
      <c r="F15" s="28">
        <v>667</v>
      </c>
      <c r="G15" s="13">
        <v>384</v>
      </c>
      <c r="H15" s="28">
        <v>2352</v>
      </c>
      <c r="I15" s="24">
        <f t="shared" si="2"/>
        <v>6.125</v>
      </c>
      <c r="J15" s="28">
        <v>3264</v>
      </c>
    </row>
    <row r="16" spans="1:10">
      <c r="A16" s="4" t="s">
        <v>87</v>
      </c>
      <c r="B16" s="28">
        <v>4408</v>
      </c>
      <c r="C16" s="25">
        <f t="shared" si="3"/>
        <v>44.08</v>
      </c>
      <c r="D16" s="28">
        <v>1035</v>
      </c>
      <c r="E16" s="49">
        <f t="shared" si="1"/>
        <v>0.23480036297640652</v>
      </c>
      <c r="F16" s="28">
        <v>955</v>
      </c>
      <c r="G16" s="13">
        <v>348</v>
      </c>
      <c r="H16" s="28">
        <v>2295</v>
      </c>
      <c r="I16" s="24">
        <f t="shared" si="2"/>
        <v>6.5948275862068968</v>
      </c>
      <c r="J16" s="28">
        <v>3559</v>
      </c>
    </row>
    <row r="17" spans="1:10">
      <c r="A17" s="4" t="s">
        <v>88</v>
      </c>
      <c r="B17" s="28">
        <v>4524</v>
      </c>
      <c r="C17" s="25">
        <f t="shared" si="3"/>
        <v>45.24</v>
      </c>
      <c r="D17" s="28">
        <v>1115</v>
      </c>
      <c r="E17" s="49">
        <f t="shared" si="1"/>
        <v>0.24646330680813439</v>
      </c>
      <c r="F17" s="28">
        <v>1138</v>
      </c>
      <c r="G17" s="13">
        <v>352</v>
      </c>
      <c r="H17" s="28">
        <v>2152</v>
      </c>
      <c r="I17" s="24">
        <f t="shared" si="2"/>
        <v>6.1136363636363633</v>
      </c>
      <c r="J17" s="28">
        <v>4067</v>
      </c>
    </row>
    <row r="18" spans="1:10">
      <c r="A18" s="4" t="s">
        <v>13</v>
      </c>
      <c r="B18" s="28">
        <v>4115</v>
      </c>
      <c r="C18" s="25">
        <f t="shared" si="3"/>
        <v>41.15</v>
      </c>
      <c r="D18" s="28">
        <v>1038</v>
      </c>
      <c r="E18" s="49">
        <f t="shared" si="1"/>
        <v>0.25224787363304979</v>
      </c>
      <c r="F18" s="28">
        <v>1311</v>
      </c>
      <c r="G18" s="13">
        <v>320</v>
      </c>
      <c r="H18" s="28">
        <v>2210</v>
      </c>
      <c r="I18" s="24">
        <f t="shared" si="2"/>
        <v>6.90625</v>
      </c>
      <c r="J18" s="28">
        <v>4265</v>
      </c>
    </row>
    <row r="19" spans="1:10">
      <c r="A19" s="4" t="s">
        <v>14</v>
      </c>
      <c r="B19" s="28">
        <v>3800</v>
      </c>
      <c r="C19" s="25">
        <f t="shared" si="3"/>
        <v>38</v>
      </c>
      <c r="D19" s="28">
        <v>1070</v>
      </c>
      <c r="E19" s="49">
        <f t="shared" si="1"/>
        <v>0.28157894736842104</v>
      </c>
      <c r="F19" s="28">
        <v>1156</v>
      </c>
      <c r="G19" s="13">
        <v>337</v>
      </c>
      <c r="H19" s="28">
        <v>2510</v>
      </c>
      <c r="I19" s="24">
        <f t="shared" si="2"/>
        <v>7.4480712166172109</v>
      </c>
      <c r="J19" s="28">
        <v>3960</v>
      </c>
    </row>
    <row r="20" spans="1:10">
      <c r="A20" s="4" t="s">
        <v>15</v>
      </c>
      <c r="B20" s="28">
        <v>3480</v>
      </c>
      <c r="C20" s="25">
        <f t="shared" si="3"/>
        <v>34.799999999999997</v>
      </c>
      <c r="D20" s="28">
        <v>976</v>
      </c>
      <c r="E20" s="49">
        <f t="shared" si="1"/>
        <v>0.28045977011494255</v>
      </c>
      <c r="F20" s="28">
        <v>1055</v>
      </c>
      <c r="G20" s="13">
        <v>333</v>
      </c>
      <c r="H20" s="28">
        <v>2324</v>
      </c>
      <c r="I20" s="24">
        <f t="shared" si="2"/>
        <v>6.9789789789789793</v>
      </c>
      <c r="J20" s="28">
        <v>3790</v>
      </c>
    </row>
    <row r="21" spans="1:10">
      <c r="A21" s="4" t="s">
        <v>16</v>
      </c>
      <c r="B21" s="28">
        <v>3396</v>
      </c>
      <c r="C21" s="25">
        <f t="shared" si="3"/>
        <v>33.96</v>
      </c>
      <c r="D21" s="28">
        <v>786</v>
      </c>
      <c r="E21" s="49">
        <f t="shared" si="1"/>
        <v>0.2314487632508834</v>
      </c>
      <c r="F21" s="28">
        <v>966</v>
      </c>
      <c r="G21" s="13">
        <v>312</v>
      </c>
      <c r="H21" s="28">
        <v>2160</v>
      </c>
      <c r="I21" s="24">
        <f t="shared" si="2"/>
        <v>6.9230769230769234</v>
      </c>
      <c r="J21" s="28">
        <v>3236</v>
      </c>
    </row>
    <row r="22" spans="1:10">
      <c r="A22" s="4" t="s">
        <v>17</v>
      </c>
      <c r="B22" s="28">
        <v>3454</v>
      </c>
      <c r="C22" s="25">
        <f t="shared" si="3"/>
        <v>34.54</v>
      </c>
      <c r="D22" s="28">
        <v>936</v>
      </c>
      <c r="E22" s="49">
        <f t="shared" si="1"/>
        <v>0.2709901563404748</v>
      </c>
      <c r="F22" s="28">
        <v>673</v>
      </c>
      <c r="G22" s="13">
        <v>281</v>
      </c>
      <c r="H22" s="28">
        <v>1951</v>
      </c>
      <c r="I22" s="24">
        <f t="shared" si="2"/>
        <v>6.9430604982206408</v>
      </c>
      <c r="J22" s="28">
        <v>2471</v>
      </c>
    </row>
    <row r="23" spans="1:10">
      <c r="A23" s="4" t="s">
        <v>18</v>
      </c>
      <c r="B23" s="28">
        <v>3386</v>
      </c>
      <c r="C23" s="25">
        <f t="shared" si="3"/>
        <v>33.86</v>
      </c>
      <c r="D23" s="28">
        <v>940</v>
      </c>
      <c r="E23" s="49">
        <f t="shared" si="1"/>
        <v>0.27761370348493797</v>
      </c>
      <c r="F23" s="28">
        <v>740</v>
      </c>
      <c r="G23" s="13">
        <v>313</v>
      </c>
      <c r="H23" s="28">
        <v>2531</v>
      </c>
      <c r="I23" s="24">
        <f t="shared" si="2"/>
        <v>8.0862619808306704</v>
      </c>
      <c r="J23" s="28">
        <v>2373</v>
      </c>
    </row>
    <row r="24" spans="1:10">
      <c r="A24" s="4" t="s">
        <v>19</v>
      </c>
      <c r="B24" s="28">
        <v>3325</v>
      </c>
      <c r="C24" s="25">
        <f t="shared" si="3"/>
        <v>33.25</v>
      </c>
      <c r="D24" s="28">
        <v>1002</v>
      </c>
      <c r="E24" s="49">
        <f t="shared" si="1"/>
        <v>0.3013533834586466</v>
      </c>
      <c r="F24" s="28">
        <v>799</v>
      </c>
      <c r="G24" s="13">
        <v>307</v>
      </c>
      <c r="H24" s="28">
        <v>2342</v>
      </c>
      <c r="I24" s="24">
        <f t="shared" si="2"/>
        <v>7.6286644951140063</v>
      </c>
      <c r="J24" s="28">
        <v>2493</v>
      </c>
    </row>
    <row r="25" spans="1:10" ht="12.75" customHeight="1">
      <c r="A25" s="4" t="s">
        <v>20</v>
      </c>
      <c r="B25" s="28">
        <v>3669</v>
      </c>
      <c r="C25" s="25">
        <f t="shared" si="3"/>
        <v>36.69</v>
      </c>
      <c r="D25" s="28">
        <v>980</v>
      </c>
      <c r="E25" s="49">
        <f t="shared" si="1"/>
        <v>0.26710275279367673</v>
      </c>
      <c r="F25" s="28">
        <v>638</v>
      </c>
      <c r="G25" s="13">
        <v>274</v>
      </c>
      <c r="H25" s="28">
        <v>2254</v>
      </c>
      <c r="I25" s="24">
        <f t="shared" si="2"/>
        <v>8.2262773722627731</v>
      </c>
      <c r="J25" s="28" t="s">
        <v>123</v>
      </c>
    </row>
    <row r="26" spans="1:10">
      <c r="A26" s="4" t="s">
        <v>89</v>
      </c>
      <c r="B26" s="28">
        <v>3738</v>
      </c>
      <c r="C26" s="25">
        <f t="shared" si="3"/>
        <v>37.380000000000003</v>
      </c>
      <c r="D26" s="28">
        <v>947</v>
      </c>
      <c r="E26" s="49">
        <f t="shared" si="1"/>
        <v>0.25334403424291063</v>
      </c>
      <c r="F26" s="28">
        <v>550</v>
      </c>
      <c r="G26" s="13">
        <v>287</v>
      </c>
      <c r="H26" s="28">
        <v>2292</v>
      </c>
      <c r="I26" s="24">
        <f t="shared" si="2"/>
        <v>7.986062717770035</v>
      </c>
      <c r="J26" s="28">
        <v>2039</v>
      </c>
    </row>
    <row r="27" spans="1:10">
      <c r="A27" s="4" t="s">
        <v>90</v>
      </c>
      <c r="B27" s="28">
        <v>2805</v>
      </c>
      <c r="C27" s="25">
        <f t="shared" si="3"/>
        <v>28.05</v>
      </c>
      <c r="D27" s="28">
        <v>682</v>
      </c>
      <c r="E27" s="49">
        <f t="shared" si="1"/>
        <v>0.24313725490196078</v>
      </c>
      <c r="F27" s="28">
        <v>724</v>
      </c>
      <c r="G27" s="13">
        <v>291</v>
      </c>
      <c r="H27" s="28">
        <v>2514</v>
      </c>
      <c r="I27" s="24">
        <f t="shared" si="2"/>
        <v>8.6391752577319583</v>
      </c>
      <c r="J27" s="28">
        <v>2043</v>
      </c>
    </row>
    <row r="28" spans="1:10">
      <c r="A28" s="4" t="s">
        <v>21</v>
      </c>
      <c r="B28" s="28">
        <v>2266</v>
      </c>
      <c r="C28" s="25">
        <f t="shared" si="3"/>
        <v>22.66</v>
      </c>
      <c r="D28" s="28">
        <v>518</v>
      </c>
      <c r="E28" s="49">
        <f t="shared" si="1"/>
        <v>0.22859664607237423</v>
      </c>
      <c r="F28" s="28">
        <v>919</v>
      </c>
      <c r="G28" s="13">
        <v>343</v>
      </c>
      <c r="H28" s="28">
        <v>2876</v>
      </c>
      <c r="I28" s="24">
        <f t="shared" si="2"/>
        <v>8.3848396501457731</v>
      </c>
      <c r="J28" s="28">
        <v>1601</v>
      </c>
    </row>
    <row r="29" spans="1:10">
      <c r="A29" s="4" t="s">
        <v>22</v>
      </c>
      <c r="B29" s="28">
        <v>2718</v>
      </c>
      <c r="C29" s="25">
        <f t="shared" si="3"/>
        <v>27.18</v>
      </c>
      <c r="D29" s="28">
        <v>586</v>
      </c>
      <c r="E29" s="49">
        <f t="shared" si="1"/>
        <v>0.21559970566593084</v>
      </c>
      <c r="F29" s="28">
        <v>612</v>
      </c>
      <c r="G29" s="13">
        <v>296</v>
      </c>
      <c r="H29" s="28">
        <v>2188</v>
      </c>
      <c r="I29" s="24">
        <f t="shared" si="2"/>
        <v>7.3918918918918921</v>
      </c>
      <c r="J29" s="28">
        <v>1954</v>
      </c>
    </row>
    <row r="30" spans="1:10" s="17" customFormat="1">
      <c r="A30" s="14" t="s">
        <v>23</v>
      </c>
      <c r="B30" s="30">
        <f>1997+37+1290+19</f>
        <v>3343</v>
      </c>
      <c r="C30" s="25">
        <f t="shared" si="3"/>
        <v>33.43</v>
      </c>
      <c r="D30" s="30">
        <f>182+132+2+18+181+270+10+24</f>
        <v>819</v>
      </c>
      <c r="E30" s="49">
        <f t="shared" si="1"/>
        <v>0.24498953036195034</v>
      </c>
      <c r="F30" s="30">
        <f>374+298</f>
        <v>672</v>
      </c>
      <c r="G30" s="15">
        <f>162+141</f>
        <v>303</v>
      </c>
      <c r="H30" s="30">
        <f>ROUND(1183+57/60+1017+51/60,0)</f>
        <v>2202</v>
      </c>
      <c r="I30" s="24">
        <f t="shared" si="2"/>
        <v>7.2673267326732676</v>
      </c>
      <c r="J30" s="30">
        <v>1862</v>
      </c>
    </row>
    <row r="31" spans="1:10">
      <c r="A31" s="14" t="s">
        <v>82</v>
      </c>
      <c r="B31" s="30">
        <v>3242</v>
      </c>
      <c r="C31" s="25">
        <f t="shared" si="3"/>
        <v>32.42</v>
      </c>
      <c r="D31" s="15">
        <v>554</v>
      </c>
      <c r="E31" s="49">
        <f t="shared" si="1"/>
        <v>0.17088217149907464</v>
      </c>
      <c r="F31" s="15">
        <v>633</v>
      </c>
      <c r="G31" s="15">
        <v>322</v>
      </c>
      <c r="H31" s="30">
        <v>2280</v>
      </c>
      <c r="I31" s="24">
        <f t="shared" si="2"/>
        <v>7.0807453416149064</v>
      </c>
      <c r="J31" s="30">
        <v>1605</v>
      </c>
    </row>
    <row r="32" spans="1:10">
      <c r="A32" s="17" t="s">
        <v>84</v>
      </c>
      <c r="B32" s="30">
        <v>3078</v>
      </c>
      <c r="C32" s="25">
        <f t="shared" si="3"/>
        <v>30.78</v>
      </c>
      <c r="D32" s="15">
        <v>759</v>
      </c>
      <c r="E32" s="50">
        <f t="shared" si="1"/>
        <v>0.246588693957115</v>
      </c>
      <c r="F32" s="15">
        <v>675</v>
      </c>
      <c r="G32" s="15">
        <v>300</v>
      </c>
      <c r="H32" s="30">
        <v>2486</v>
      </c>
      <c r="I32" s="25">
        <f t="shared" si="2"/>
        <v>8.2866666666666671</v>
      </c>
      <c r="J32" s="30">
        <f>775+731</f>
        <v>1506</v>
      </c>
    </row>
    <row r="33" spans="1:10" ht="13.5" customHeight="1">
      <c r="A33" s="17" t="s">
        <v>97</v>
      </c>
      <c r="B33" s="30">
        <v>4163</v>
      </c>
      <c r="C33" s="25">
        <f t="shared" si="3"/>
        <v>41.63</v>
      </c>
      <c r="D33" s="15">
        <v>684</v>
      </c>
      <c r="E33" s="50">
        <f t="shared" si="1"/>
        <v>0.16430458803747297</v>
      </c>
      <c r="F33" s="15">
        <v>645</v>
      </c>
      <c r="G33" s="15">
        <v>297</v>
      </c>
      <c r="H33" s="30">
        <v>2250</v>
      </c>
      <c r="I33" s="25">
        <f t="shared" si="2"/>
        <v>7.5757575757575761</v>
      </c>
      <c r="J33" s="30">
        <v>1513</v>
      </c>
    </row>
    <row r="34" spans="1:10" ht="13.5" customHeight="1">
      <c r="A34" s="17" t="s">
        <v>102</v>
      </c>
      <c r="B34" s="30">
        <v>3738</v>
      </c>
      <c r="C34" s="25">
        <f t="shared" si="3"/>
        <v>37.380000000000003</v>
      </c>
      <c r="D34" s="15">
        <v>556</v>
      </c>
      <c r="E34" s="50">
        <f t="shared" si="1"/>
        <v>0.14874264312466559</v>
      </c>
      <c r="F34" s="15">
        <v>666</v>
      </c>
      <c r="G34" s="15">
        <v>374</v>
      </c>
      <c r="H34" s="30">
        <v>2364</v>
      </c>
      <c r="I34" s="25">
        <f t="shared" si="2"/>
        <v>6.3208556149732624</v>
      </c>
      <c r="J34" s="30">
        <v>2458</v>
      </c>
    </row>
    <row r="35" spans="1:10" ht="13.5" customHeight="1">
      <c r="A35" s="17" t="s">
        <v>103</v>
      </c>
      <c r="B35" s="30">
        <v>4101</v>
      </c>
      <c r="C35" s="25">
        <f t="shared" si="3"/>
        <v>41.01</v>
      </c>
      <c r="D35" s="15">
        <v>176</v>
      </c>
      <c r="E35" s="50">
        <f t="shared" si="1"/>
        <v>4.2916361862960252E-2</v>
      </c>
      <c r="F35" s="15">
        <v>707</v>
      </c>
      <c r="G35" s="15">
        <v>349</v>
      </c>
      <c r="H35" s="30">
        <v>2495</v>
      </c>
      <c r="I35" s="25">
        <f t="shared" si="2"/>
        <v>7.1489971346704868</v>
      </c>
      <c r="J35" s="30">
        <v>2374</v>
      </c>
    </row>
    <row r="36" spans="1:10" ht="13.5" customHeight="1">
      <c r="A36" s="46" t="s">
        <v>128</v>
      </c>
      <c r="B36" s="34">
        <v>3767</v>
      </c>
      <c r="C36" s="26">
        <f t="shared" si="3"/>
        <v>37.67</v>
      </c>
      <c r="D36" s="20">
        <v>364</v>
      </c>
      <c r="E36" s="51">
        <f t="shared" si="1"/>
        <v>9.6628616936554293E-2</v>
      </c>
      <c r="F36" s="20">
        <v>486</v>
      </c>
      <c r="G36" s="20">
        <v>323</v>
      </c>
      <c r="H36" s="34">
        <v>2032</v>
      </c>
      <c r="I36" s="26">
        <f t="shared" si="2"/>
        <v>6.2910216718266252</v>
      </c>
      <c r="J36" s="68"/>
    </row>
    <row r="37" spans="1:10" ht="13.5" customHeight="1">
      <c r="A37" s="17"/>
      <c r="B37" s="30"/>
      <c r="C37" s="25"/>
      <c r="D37" s="15"/>
      <c r="E37" s="50"/>
      <c r="F37" s="15"/>
      <c r="G37" s="15"/>
      <c r="H37" s="30"/>
      <c r="I37" s="25"/>
      <c r="J37" s="30"/>
    </row>
    <row r="38" spans="1:10" ht="13.5" customHeight="1">
      <c r="A38" s="17"/>
      <c r="B38" s="52"/>
      <c r="C38" s="53"/>
      <c r="D38" s="21"/>
      <c r="E38" s="54"/>
      <c r="F38" s="21"/>
      <c r="G38" s="21"/>
      <c r="H38" s="52"/>
      <c r="I38" s="53"/>
      <c r="J38" s="55"/>
    </row>
    <row r="39" spans="1:10">
      <c r="A39" s="2" t="s">
        <v>94</v>
      </c>
      <c r="D39" s="1"/>
    </row>
    <row r="41" spans="1:10">
      <c r="A41" s="2" t="s">
        <v>76</v>
      </c>
    </row>
    <row r="42" spans="1:10">
      <c r="A42" s="2" t="s">
        <v>78</v>
      </c>
    </row>
    <row r="43" spans="1:10" ht="13.5" customHeight="1">
      <c r="A43" s="2" t="s">
        <v>79</v>
      </c>
    </row>
    <row r="44" spans="1:10" ht="13.5" customHeight="1">
      <c r="A44" s="71" t="s">
        <v>100</v>
      </c>
      <c r="B44" s="71"/>
      <c r="C44" s="71"/>
      <c r="D44" s="71"/>
      <c r="E44" s="71"/>
      <c r="F44" s="71"/>
      <c r="G44" s="71"/>
      <c r="H44" s="71"/>
      <c r="I44" s="71"/>
      <c r="J44" s="71"/>
    </row>
    <row r="45" spans="1:10" ht="25.5" customHeight="1">
      <c r="A45" s="71" t="s">
        <v>101</v>
      </c>
      <c r="B45" s="71"/>
      <c r="C45" s="71"/>
      <c r="D45" s="71"/>
      <c r="E45" s="71"/>
      <c r="F45" s="71"/>
      <c r="G45" s="71"/>
      <c r="H45" s="71"/>
      <c r="I45" s="71"/>
      <c r="J45" s="71"/>
    </row>
    <row r="47" spans="1:10" ht="39.75" customHeight="1">
      <c r="A47" s="71" t="s">
        <v>124</v>
      </c>
      <c r="B47" s="71"/>
      <c r="C47" s="71"/>
      <c r="D47" s="71"/>
      <c r="E47" s="71"/>
      <c r="F47" s="71"/>
      <c r="G47" s="71"/>
      <c r="H47" s="71"/>
      <c r="I47" s="71"/>
      <c r="J47" s="71"/>
    </row>
  </sheetData>
  <mergeCells count="3">
    <mergeCell ref="A45:J45"/>
    <mergeCell ref="A44:J44"/>
    <mergeCell ref="A47:J47"/>
  </mergeCells>
  <phoneticPr fontId="0" type="noConversion"/>
  <pageMargins left="0.75" right="0.75" top="1" bottom="1" header="0.5" footer="0.5"/>
  <pageSetup scale="76" orientation="portrait" horizontalDpi="4294967292" verticalDpi="4294967292"/>
  <headerFooter alignWithMargins="0">
    <oddHeader>&amp;C&amp;"Arial,Bold Italic"&amp;14Vital Statistics on Congress
&amp;12www.brookings.edu/vitalstats</oddHeader>
    <oddFooter xml:space="preserve">&amp;L&amp;G&amp;COrnstein, Mann, Malbin, and Rugg
Last updated July 11, 2013&amp;R&amp;G
</oddFooter>
  </headerFooter>
  <legacyDrawingHF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L75"/>
  <sheetViews>
    <sheetView tabSelected="1" topLeftCell="A47" workbookViewId="0">
      <selection activeCell="I62" sqref="I62"/>
    </sheetView>
  </sheetViews>
  <sheetFormatPr baseColWidth="10" defaultColWidth="8.83203125" defaultRowHeight="12" x14ac:dyDescent="0"/>
  <cols>
    <col min="1" max="3" width="8.83203125" style="2"/>
    <col min="4" max="4" width="5.33203125" style="2" customWidth="1"/>
    <col min="5" max="8" width="8.83203125" style="2"/>
    <col min="9" max="9" width="11.5" style="2" customWidth="1"/>
    <col min="10" max="16384" width="8.83203125" style="2"/>
  </cols>
  <sheetData>
    <row r="1" spans="1:12">
      <c r="A1" s="2" t="s">
        <v>29</v>
      </c>
      <c r="B1" s="2" t="s">
        <v>129</v>
      </c>
    </row>
    <row r="2" spans="1:12" ht="13" thickBot="1"/>
    <row r="3" spans="1:12" ht="18.75" customHeight="1" thickTop="1">
      <c r="A3" s="61" t="s">
        <v>30</v>
      </c>
      <c r="B3" s="62" t="s">
        <v>31</v>
      </c>
      <c r="C3" s="62" t="s">
        <v>32</v>
      </c>
      <c r="E3" s="61" t="s">
        <v>30</v>
      </c>
      <c r="F3" s="62" t="s">
        <v>31</v>
      </c>
      <c r="G3" s="62" t="s">
        <v>32</v>
      </c>
      <c r="J3" s="61" t="s">
        <v>30</v>
      </c>
      <c r="K3" s="62" t="s">
        <v>31</v>
      </c>
      <c r="L3" s="62" t="s">
        <v>32</v>
      </c>
    </row>
    <row r="4" spans="1:12">
      <c r="A4" s="13">
        <v>1947</v>
      </c>
      <c r="B4" s="13">
        <v>153</v>
      </c>
      <c r="C4" s="13">
        <v>138</v>
      </c>
      <c r="E4" s="13">
        <v>1980</v>
      </c>
      <c r="F4" s="13">
        <v>681</v>
      </c>
      <c r="G4" s="13">
        <v>546</v>
      </c>
      <c r="J4" s="13">
        <v>1947</v>
      </c>
      <c r="K4" s="13">
        <v>153</v>
      </c>
      <c r="L4" s="13">
        <v>138</v>
      </c>
    </row>
    <row r="5" spans="1:12">
      <c r="A5" s="13">
        <v>1948</v>
      </c>
      <c r="B5" s="13">
        <v>132</v>
      </c>
      <c r="C5" s="13">
        <v>110</v>
      </c>
      <c r="E5" s="13">
        <v>1981</v>
      </c>
      <c r="F5" s="13">
        <v>371</v>
      </c>
      <c r="G5" s="13">
        <v>497</v>
      </c>
      <c r="J5" s="13">
        <v>1948</v>
      </c>
      <c r="K5" s="13">
        <v>132</v>
      </c>
      <c r="L5" s="13">
        <v>110</v>
      </c>
    </row>
    <row r="6" spans="1:12">
      <c r="A6" s="13">
        <v>1949</v>
      </c>
      <c r="B6" s="13">
        <v>236</v>
      </c>
      <c r="C6" s="13">
        <v>226</v>
      </c>
      <c r="E6" s="13">
        <v>1982</v>
      </c>
      <c r="F6" s="13">
        <v>488</v>
      </c>
      <c r="G6" s="13">
        <v>469</v>
      </c>
      <c r="J6" s="13">
        <v>1949</v>
      </c>
      <c r="K6" s="13">
        <v>236</v>
      </c>
      <c r="L6" s="13">
        <v>226</v>
      </c>
    </row>
    <row r="7" spans="1:12">
      <c r="A7" s="13">
        <v>1950</v>
      </c>
      <c r="B7" s="13">
        <v>307</v>
      </c>
      <c r="C7" s="13">
        <v>229</v>
      </c>
      <c r="E7" s="13">
        <v>1983</v>
      </c>
      <c r="F7" s="13">
        <v>533</v>
      </c>
      <c r="G7" s="13">
        <v>381</v>
      </c>
      <c r="J7" s="13">
        <v>1950</v>
      </c>
      <c r="K7" s="13">
        <v>307</v>
      </c>
      <c r="L7" s="13">
        <v>229</v>
      </c>
    </row>
    <row r="8" spans="1:12">
      <c r="A8" s="13">
        <v>1951</v>
      </c>
      <c r="B8" s="13">
        <v>217</v>
      </c>
      <c r="C8" s="13">
        <v>202</v>
      </c>
      <c r="E8" s="13">
        <v>1984</v>
      </c>
      <c r="F8" s="13">
        <v>463</v>
      </c>
      <c r="G8" s="13">
        <v>292</v>
      </c>
      <c r="J8" s="13">
        <v>1951</v>
      </c>
      <c r="K8" s="13">
        <v>217</v>
      </c>
      <c r="L8" s="13">
        <v>202</v>
      </c>
    </row>
    <row r="9" spans="1:12">
      <c r="A9" s="13">
        <v>1952</v>
      </c>
      <c r="B9" s="13">
        <v>147</v>
      </c>
      <c r="C9" s="13">
        <v>129</v>
      </c>
      <c r="E9" s="13">
        <v>1985</v>
      </c>
      <c r="F9" s="13">
        <v>482</v>
      </c>
      <c r="G9" s="13">
        <v>381</v>
      </c>
      <c r="J9" s="13">
        <v>1952</v>
      </c>
      <c r="K9" s="13">
        <v>147</v>
      </c>
      <c r="L9" s="13">
        <v>129</v>
      </c>
    </row>
    <row r="10" spans="1:12">
      <c r="A10" s="13">
        <v>1953</v>
      </c>
      <c r="B10" s="13">
        <v>123</v>
      </c>
      <c r="C10" s="13">
        <v>89</v>
      </c>
      <c r="E10" s="13">
        <v>1986</v>
      </c>
      <c r="F10" s="13">
        <v>488</v>
      </c>
      <c r="G10" s="13">
        <v>359</v>
      </c>
      <c r="J10" s="13">
        <v>1953</v>
      </c>
      <c r="K10" s="13">
        <v>123</v>
      </c>
      <c r="L10" s="13">
        <v>89</v>
      </c>
    </row>
    <row r="11" spans="1:12">
      <c r="A11" s="13">
        <v>1954</v>
      </c>
      <c r="B11" s="13">
        <v>148</v>
      </c>
      <c r="C11" s="13">
        <v>181</v>
      </c>
      <c r="E11" s="13">
        <v>1987</v>
      </c>
      <c r="F11" s="13">
        <v>511</v>
      </c>
      <c r="G11" s="13">
        <v>420</v>
      </c>
      <c r="J11" s="13">
        <v>1954</v>
      </c>
      <c r="K11" s="13">
        <v>148</v>
      </c>
      <c r="L11" s="13">
        <v>181</v>
      </c>
    </row>
    <row r="12" spans="1:12">
      <c r="A12" s="13">
        <v>1955</v>
      </c>
      <c r="B12" s="13">
        <v>147</v>
      </c>
      <c r="C12" s="13">
        <v>88</v>
      </c>
      <c r="E12" s="13">
        <v>1988</v>
      </c>
      <c r="F12" s="13">
        <v>465</v>
      </c>
      <c r="G12" s="13">
        <v>379</v>
      </c>
      <c r="J12" s="13">
        <v>1955</v>
      </c>
      <c r="K12" s="13">
        <v>147</v>
      </c>
      <c r="L12" s="13">
        <v>88</v>
      </c>
    </row>
    <row r="13" spans="1:12">
      <c r="A13" s="13">
        <v>1956</v>
      </c>
      <c r="B13" s="13">
        <v>132</v>
      </c>
      <c r="C13" s="13">
        <v>136</v>
      </c>
      <c r="E13" s="13">
        <v>1989</v>
      </c>
      <c r="F13" s="13">
        <v>379</v>
      </c>
      <c r="G13" s="13">
        <v>312</v>
      </c>
      <c r="J13" s="13">
        <v>1956</v>
      </c>
      <c r="K13" s="13">
        <v>132</v>
      </c>
      <c r="L13" s="13">
        <v>136</v>
      </c>
    </row>
    <row r="14" spans="1:12">
      <c r="A14" s="13">
        <v>1957</v>
      </c>
      <c r="B14" s="13">
        <v>220</v>
      </c>
      <c r="C14" s="13">
        <v>111</v>
      </c>
      <c r="E14" s="13">
        <v>1990</v>
      </c>
      <c r="F14" s="13">
        <v>536</v>
      </c>
      <c r="G14" s="13">
        <v>326</v>
      </c>
      <c r="J14" s="13">
        <v>1957</v>
      </c>
      <c r="K14" s="13">
        <v>220</v>
      </c>
      <c r="L14" s="13">
        <v>111</v>
      </c>
    </row>
    <row r="15" spans="1:12">
      <c r="A15" s="13">
        <v>1958</v>
      </c>
      <c r="B15" s="13">
        <v>195</v>
      </c>
      <c r="C15" s="13">
        <v>202</v>
      </c>
      <c r="E15" s="13">
        <v>1991</v>
      </c>
      <c r="F15" s="13">
        <v>444</v>
      </c>
      <c r="G15" s="13">
        <v>280</v>
      </c>
      <c r="J15" s="13">
        <v>1958</v>
      </c>
      <c r="K15" s="13">
        <v>195</v>
      </c>
      <c r="L15" s="13">
        <v>202</v>
      </c>
    </row>
    <row r="16" spans="1:12">
      <c r="A16" s="13">
        <v>1959</v>
      </c>
      <c r="B16" s="13">
        <v>176</v>
      </c>
      <c r="C16" s="13">
        <v>215</v>
      </c>
      <c r="E16" s="13">
        <v>1992</v>
      </c>
      <c r="F16" s="13">
        <v>488</v>
      </c>
      <c r="G16" s="13">
        <v>270</v>
      </c>
      <c r="J16" s="13">
        <v>1959</v>
      </c>
      <c r="K16" s="13">
        <v>176</v>
      </c>
      <c r="L16" s="13">
        <v>215</v>
      </c>
    </row>
    <row r="17" spans="1:12">
      <c r="A17" s="13">
        <v>1960</v>
      </c>
      <c r="B17" s="13">
        <v>206</v>
      </c>
      <c r="C17" s="13">
        <v>207</v>
      </c>
      <c r="E17" s="13">
        <v>1993</v>
      </c>
      <c r="F17" s="13">
        <v>615</v>
      </c>
      <c r="G17" s="13">
        <v>395</v>
      </c>
      <c r="J17" s="13">
        <v>1960</v>
      </c>
      <c r="K17" s="13">
        <v>206</v>
      </c>
      <c r="L17" s="13">
        <v>207</v>
      </c>
    </row>
    <row r="18" spans="1:12">
      <c r="A18" s="13">
        <v>1961</v>
      </c>
      <c r="B18" s="13">
        <v>231</v>
      </c>
      <c r="C18" s="13">
        <v>207</v>
      </c>
      <c r="E18" s="13">
        <v>1994</v>
      </c>
      <c r="F18" s="13">
        <v>507</v>
      </c>
      <c r="G18" s="13">
        <v>329</v>
      </c>
      <c r="J18" s="13">
        <v>1961</v>
      </c>
      <c r="K18" s="13">
        <v>231</v>
      </c>
      <c r="L18" s="13">
        <v>207</v>
      </c>
    </row>
    <row r="19" spans="1:12">
      <c r="A19" s="13">
        <v>1962</v>
      </c>
      <c r="B19" s="13">
        <v>293</v>
      </c>
      <c r="C19" s="13">
        <v>227</v>
      </c>
      <c r="E19" s="13">
        <v>1995</v>
      </c>
      <c r="F19" s="13">
        <v>885</v>
      </c>
      <c r="G19" s="13">
        <v>613</v>
      </c>
      <c r="J19" s="13">
        <v>1962</v>
      </c>
      <c r="K19" s="13">
        <v>293</v>
      </c>
      <c r="L19" s="13">
        <v>227</v>
      </c>
    </row>
    <row r="20" spans="1:12">
      <c r="A20" s="13">
        <v>1963</v>
      </c>
      <c r="B20" s="13">
        <v>256</v>
      </c>
      <c r="C20" s="13">
        <v>229</v>
      </c>
      <c r="E20" s="13">
        <v>1996</v>
      </c>
      <c r="F20" s="13">
        <v>455</v>
      </c>
      <c r="G20" s="13">
        <v>306</v>
      </c>
      <c r="J20" s="13">
        <v>1963</v>
      </c>
      <c r="K20" s="13">
        <v>256</v>
      </c>
      <c r="L20" s="13">
        <v>229</v>
      </c>
    </row>
    <row r="21" spans="1:12">
      <c r="A21" s="13">
        <v>1964</v>
      </c>
      <c r="B21" s="13">
        <v>272</v>
      </c>
      <c r="C21" s="13">
        <v>312</v>
      </c>
      <c r="E21" s="13">
        <v>1997</v>
      </c>
      <c r="F21" s="13">
        <v>640</v>
      </c>
      <c r="G21" s="13">
        <v>298</v>
      </c>
      <c r="J21" s="13">
        <v>1964</v>
      </c>
      <c r="K21" s="13">
        <v>272</v>
      </c>
      <c r="L21" s="13">
        <v>312</v>
      </c>
    </row>
    <row r="22" spans="1:12">
      <c r="A22" s="13">
        <v>1965</v>
      </c>
      <c r="B22" s="13">
        <v>383</v>
      </c>
      <c r="C22" s="13">
        <v>259</v>
      </c>
      <c r="E22" s="13">
        <v>1998</v>
      </c>
      <c r="F22" s="13">
        <v>547</v>
      </c>
      <c r="G22" s="13">
        <v>314</v>
      </c>
      <c r="J22" s="13">
        <v>1965</v>
      </c>
      <c r="K22" s="13">
        <v>383</v>
      </c>
      <c r="L22" s="13">
        <v>259</v>
      </c>
    </row>
    <row r="23" spans="1:12">
      <c r="A23" s="13">
        <v>1966</v>
      </c>
      <c r="B23" s="13">
        <v>399</v>
      </c>
      <c r="C23" s="13">
        <v>238</v>
      </c>
      <c r="E23" s="13">
        <v>1999</v>
      </c>
      <c r="F23" s="13">
        <f>2+320+289</f>
        <v>611</v>
      </c>
      <c r="G23" s="13">
        <f>374</f>
        <v>374</v>
      </c>
      <c r="J23" s="13">
        <v>1966</v>
      </c>
      <c r="K23" s="13">
        <v>399</v>
      </c>
      <c r="L23" s="13">
        <v>238</v>
      </c>
    </row>
    <row r="24" spans="1:12">
      <c r="A24" s="13">
        <v>1967</v>
      </c>
      <c r="B24" s="13">
        <v>447</v>
      </c>
      <c r="C24" s="13">
        <v>315</v>
      </c>
      <c r="E24" s="15">
        <v>2000</v>
      </c>
      <c r="F24" s="15">
        <f>3+359+241</f>
        <v>603</v>
      </c>
      <c r="G24" s="15">
        <f>298</f>
        <v>298</v>
      </c>
      <c r="J24" s="13">
        <v>1967</v>
      </c>
      <c r="K24" s="13">
        <v>447</v>
      </c>
      <c r="L24" s="13">
        <v>315</v>
      </c>
    </row>
    <row r="25" spans="1:12" ht="13.5" customHeight="1">
      <c r="A25" s="13">
        <v>1968</v>
      </c>
      <c r="B25" s="13">
        <v>428</v>
      </c>
      <c r="C25" s="13" t="s">
        <v>121</v>
      </c>
      <c r="E25" s="13">
        <v>2001</v>
      </c>
      <c r="F25" s="13">
        <v>512</v>
      </c>
      <c r="G25" s="13">
        <v>380</v>
      </c>
      <c r="J25" s="13">
        <v>1968</v>
      </c>
      <c r="K25" s="13">
        <v>428</v>
      </c>
      <c r="L25" s="13" t="s">
        <v>121</v>
      </c>
    </row>
    <row r="26" spans="1:12">
      <c r="A26" s="13">
        <v>1969</v>
      </c>
      <c r="B26" s="13">
        <v>353</v>
      </c>
      <c r="C26" s="13">
        <v>245</v>
      </c>
      <c r="E26" s="15">
        <v>2002</v>
      </c>
      <c r="F26" s="15">
        <v>484</v>
      </c>
      <c r="G26" s="15">
        <v>253</v>
      </c>
      <c r="J26" s="13">
        <v>1969</v>
      </c>
      <c r="K26" s="13">
        <v>353</v>
      </c>
      <c r="L26" s="13">
        <v>245</v>
      </c>
    </row>
    <row r="27" spans="1:12">
      <c r="A27" s="13">
        <v>1970</v>
      </c>
      <c r="B27" s="13">
        <v>459</v>
      </c>
      <c r="C27" s="13">
        <v>422</v>
      </c>
      <c r="E27" s="15">
        <v>2003</v>
      </c>
      <c r="F27" s="15">
        <v>677</v>
      </c>
      <c r="G27" s="15">
        <v>459</v>
      </c>
      <c r="J27" s="13">
        <v>1970</v>
      </c>
      <c r="K27" s="13">
        <v>459</v>
      </c>
      <c r="L27" s="13">
        <v>422</v>
      </c>
    </row>
    <row r="28" spans="1:12">
      <c r="A28" s="13">
        <v>1971</v>
      </c>
      <c r="B28" s="13">
        <v>472</v>
      </c>
      <c r="C28" s="13">
        <v>423</v>
      </c>
      <c r="E28" s="15">
        <v>2004</v>
      </c>
      <c r="F28" s="15">
        <v>544</v>
      </c>
      <c r="G28" s="15">
        <v>216</v>
      </c>
      <c r="J28" s="13">
        <v>1971</v>
      </c>
      <c r="K28" s="13">
        <v>472</v>
      </c>
      <c r="L28" s="13">
        <v>423</v>
      </c>
    </row>
    <row r="29" spans="1:12">
      <c r="A29" s="13">
        <v>1972</v>
      </c>
      <c r="B29" s="13">
        <v>462</v>
      </c>
      <c r="C29" s="13">
        <v>532</v>
      </c>
      <c r="E29" s="15">
        <v>2005</v>
      </c>
      <c r="F29" s="15">
        <v>671</v>
      </c>
      <c r="G29" s="15">
        <v>366</v>
      </c>
      <c r="J29" s="13">
        <v>1972</v>
      </c>
      <c r="K29" s="13">
        <v>462</v>
      </c>
      <c r="L29" s="13">
        <v>532</v>
      </c>
    </row>
    <row r="30" spans="1:12">
      <c r="A30" s="13">
        <v>1973</v>
      </c>
      <c r="B30" s="13">
        <v>726</v>
      </c>
      <c r="C30" s="13">
        <v>594</v>
      </c>
      <c r="E30" s="15">
        <v>2006</v>
      </c>
      <c r="F30" s="15">
        <v>541</v>
      </c>
      <c r="G30" s="15">
        <v>279</v>
      </c>
      <c r="J30" s="13">
        <v>1973</v>
      </c>
      <c r="K30" s="13">
        <v>726</v>
      </c>
      <c r="L30" s="13">
        <v>594</v>
      </c>
    </row>
    <row r="31" spans="1:12">
      <c r="A31" s="13">
        <v>1974</v>
      </c>
      <c r="B31" s="13">
        <v>727</v>
      </c>
      <c r="C31" s="13">
        <v>544</v>
      </c>
      <c r="E31" s="15">
        <v>2007</v>
      </c>
      <c r="F31" s="15">
        <v>1186</v>
      </c>
      <c r="G31" s="15">
        <v>442</v>
      </c>
      <c r="J31" s="13">
        <v>1974</v>
      </c>
      <c r="K31" s="13">
        <v>727</v>
      </c>
      <c r="L31" s="13">
        <v>544</v>
      </c>
    </row>
    <row r="32" spans="1:12">
      <c r="A32" s="13">
        <v>1975</v>
      </c>
      <c r="B32" s="13">
        <v>828</v>
      </c>
      <c r="C32" s="13">
        <v>611</v>
      </c>
      <c r="E32" s="15">
        <v>2008</v>
      </c>
      <c r="F32" s="15">
        <v>690</v>
      </c>
      <c r="G32" s="15">
        <v>215</v>
      </c>
      <c r="J32" s="13">
        <v>1975</v>
      </c>
      <c r="K32" s="13">
        <v>828</v>
      </c>
      <c r="L32" s="13">
        <v>611</v>
      </c>
    </row>
    <row r="33" spans="1:12">
      <c r="A33" s="13">
        <v>1976</v>
      </c>
      <c r="B33" s="13">
        <v>864</v>
      </c>
      <c r="C33" s="13">
        <v>700</v>
      </c>
      <c r="E33" s="15">
        <v>2009</v>
      </c>
      <c r="F33" s="15">
        <v>991</v>
      </c>
      <c r="G33" s="15">
        <v>397</v>
      </c>
      <c r="J33" s="13">
        <v>1976</v>
      </c>
      <c r="K33" s="13">
        <v>864</v>
      </c>
      <c r="L33" s="13">
        <v>700</v>
      </c>
    </row>
    <row r="34" spans="1:12">
      <c r="A34" s="13">
        <v>1977</v>
      </c>
      <c r="B34" s="13">
        <v>782</v>
      </c>
      <c r="C34" s="13">
        <v>636</v>
      </c>
      <c r="E34" s="15">
        <v>2010</v>
      </c>
      <c r="F34" s="15">
        <v>664</v>
      </c>
      <c r="G34" s="15">
        <v>299</v>
      </c>
      <c r="J34" s="13">
        <v>1977</v>
      </c>
      <c r="K34" s="13">
        <v>782</v>
      </c>
      <c r="L34" s="13">
        <v>636</v>
      </c>
    </row>
    <row r="35" spans="1:12">
      <c r="A35" s="15">
        <v>1978</v>
      </c>
      <c r="B35" s="15">
        <v>942</v>
      </c>
      <c r="C35" s="15">
        <v>520</v>
      </c>
      <c r="E35" s="15">
        <v>2011</v>
      </c>
      <c r="F35" s="15">
        <v>949</v>
      </c>
      <c r="G35" s="15">
        <v>235</v>
      </c>
      <c r="J35" s="15">
        <v>1978</v>
      </c>
      <c r="K35" s="15">
        <v>942</v>
      </c>
      <c r="L35" s="15">
        <v>520</v>
      </c>
    </row>
    <row r="36" spans="1:12">
      <c r="A36" s="20">
        <v>1979</v>
      </c>
      <c r="B36" s="20">
        <v>758</v>
      </c>
      <c r="C36" s="20">
        <v>509</v>
      </c>
      <c r="E36" s="20">
        <v>2012</v>
      </c>
      <c r="F36" s="47">
        <v>658</v>
      </c>
      <c r="G36" s="47">
        <v>251</v>
      </c>
      <c r="J36" s="20">
        <v>1979</v>
      </c>
      <c r="K36" s="20">
        <v>758</v>
      </c>
      <c r="L36" s="20">
        <v>509</v>
      </c>
    </row>
    <row r="37" spans="1:12">
      <c r="J37" s="13">
        <v>1980</v>
      </c>
      <c r="K37" s="13">
        <v>681</v>
      </c>
      <c r="L37" s="13">
        <v>546</v>
      </c>
    </row>
    <row r="38" spans="1:12" ht="24" customHeight="1">
      <c r="A38" s="71" t="s">
        <v>96</v>
      </c>
      <c r="B38" s="71"/>
      <c r="C38" s="71"/>
      <c r="D38" s="71"/>
      <c r="E38" s="71"/>
      <c r="F38" s="71"/>
      <c r="G38" s="71"/>
      <c r="H38" s="71"/>
      <c r="I38" s="71"/>
      <c r="J38" s="13">
        <v>1981</v>
      </c>
      <c r="K38" s="13">
        <v>371</v>
      </c>
      <c r="L38" s="13">
        <v>497</v>
      </c>
    </row>
    <row r="39" spans="1:12">
      <c r="J39" s="13">
        <v>1982</v>
      </c>
      <c r="K39" s="13">
        <v>488</v>
      </c>
      <c r="L39" s="13">
        <v>469</v>
      </c>
    </row>
    <row r="40" spans="1:12" ht="25.5" customHeight="1">
      <c r="A40" s="71" t="s">
        <v>80</v>
      </c>
      <c r="B40" s="71"/>
      <c r="C40" s="71"/>
      <c r="D40" s="71"/>
      <c r="E40" s="71"/>
      <c r="F40" s="71"/>
      <c r="G40" s="71"/>
      <c r="H40" s="71"/>
      <c r="I40" s="71"/>
      <c r="J40" s="13">
        <v>1983</v>
      </c>
      <c r="K40" s="13">
        <v>533</v>
      </c>
      <c r="L40" s="13">
        <v>381</v>
      </c>
    </row>
    <row r="41" spans="1:12">
      <c r="J41" s="13">
        <v>1984</v>
      </c>
      <c r="K41" s="13">
        <v>463</v>
      </c>
      <c r="L41" s="13">
        <v>292</v>
      </c>
    </row>
    <row r="42" spans="1:12" ht="25.5" customHeight="1">
      <c r="A42" s="71" t="s">
        <v>112</v>
      </c>
      <c r="B42" s="71"/>
      <c r="C42" s="71"/>
      <c r="D42" s="71"/>
      <c r="E42" s="71"/>
      <c r="F42" s="71"/>
      <c r="G42" s="71"/>
      <c r="H42" s="71"/>
      <c r="I42" s="71"/>
      <c r="J42" s="13">
        <v>1985</v>
      </c>
      <c r="K42" s="13">
        <v>482</v>
      </c>
      <c r="L42" s="13">
        <v>381</v>
      </c>
    </row>
    <row r="43" spans="1:12">
      <c r="J43" s="13">
        <v>1986</v>
      </c>
      <c r="K43" s="13">
        <v>488</v>
      </c>
      <c r="L43" s="13">
        <v>359</v>
      </c>
    </row>
    <row r="44" spans="1:12" s="1" customFormat="1">
      <c r="J44" s="13">
        <v>1987</v>
      </c>
      <c r="K44" s="13">
        <v>511</v>
      </c>
      <c r="L44" s="13">
        <v>420</v>
      </c>
    </row>
    <row r="45" spans="1:12" s="1" customFormat="1">
      <c r="J45" s="13">
        <v>1988</v>
      </c>
      <c r="K45" s="13">
        <v>465</v>
      </c>
      <c r="L45" s="13">
        <v>379</v>
      </c>
    </row>
    <row r="46" spans="1:12">
      <c r="J46" s="13">
        <v>1989</v>
      </c>
      <c r="K46" s="13">
        <v>379</v>
      </c>
      <c r="L46" s="13">
        <v>312</v>
      </c>
    </row>
    <row r="47" spans="1:12">
      <c r="J47" s="13">
        <v>1990</v>
      </c>
      <c r="K47" s="13">
        <v>536</v>
      </c>
      <c r="L47" s="13">
        <v>326</v>
      </c>
    </row>
    <row r="48" spans="1:12">
      <c r="J48" s="13">
        <v>1991</v>
      </c>
      <c r="K48" s="13">
        <v>444</v>
      </c>
      <c r="L48" s="13">
        <v>280</v>
      </c>
    </row>
    <row r="49" spans="10:12">
      <c r="J49" s="13">
        <v>1992</v>
      </c>
      <c r="K49" s="13">
        <v>488</v>
      </c>
      <c r="L49" s="13">
        <v>270</v>
      </c>
    </row>
    <row r="50" spans="10:12">
      <c r="J50" s="13">
        <v>1993</v>
      </c>
      <c r="K50" s="13">
        <v>615</v>
      </c>
      <c r="L50" s="13">
        <v>395</v>
      </c>
    </row>
    <row r="51" spans="10:12">
      <c r="J51" s="13">
        <v>1994</v>
      </c>
      <c r="K51" s="13">
        <v>507</v>
      </c>
      <c r="L51" s="13">
        <v>329</v>
      </c>
    </row>
    <row r="52" spans="10:12">
      <c r="J52" s="13">
        <v>1995</v>
      </c>
      <c r="K52" s="13">
        <v>885</v>
      </c>
      <c r="L52" s="13">
        <v>613</v>
      </c>
    </row>
    <row r="53" spans="10:12">
      <c r="J53" s="13">
        <v>1996</v>
      </c>
      <c r="K53" s="13">
        <v>455</v>
      </c>
      <c r="L53" s="13">
        <v>306</v>
      </c>
    </row>
    <row r="54" spans="10:12">
      <c r="J54" s="13">
        <v>1997</v>
      </c>
      <c r="K54" s="13">
        <v>640</v>
      </c>
      <c r="L54" s="13">
        <v>298</v>
      </c>
    </row>
    <row r="55" spans="10:12">
      <c r="J55" s="13">
        <v>1998</v>
      </c>
      <c r="K55" s="13">
        <v>547</v>
      </c>
      <c r="L55" s="13">
        <v>314</v>
      </c>
    </row>
    <row r="56" spans="10:12">
      <c r="J56" s="13">
        <v>1999</v>
      </c>
      <c r="K56" s="13">
        <f>2+320+289</f>
        <v>611</v>
      </c>
      <c r="L56" s="13">
        <f>374</f>
        <v>374</v>
      </c>
    </row>
    <row r="57" spans="10:12">
      <c r="J57" s="15">
        <v>2000</v>
      </c>
      <c r="K57" s="15">
        <f>3+359+241</f>
        <v>603</v>
      </c>
      <c r="L57" s="15">
        <f>298</f>
        <v>298</v>
      </c>
    </row>
    <row r="58" spans="10:12">
      <c r="J58" s="13">
        <v>2001</v>
      </c>
      <c r="K58" s="13">
        <v>512</v>
      </c>
      <c r="L58" s="13">
        <v>380</v>
      </c>
    </row>
    <row r="59" spans="10:12">
      <c r="J59" s="15">
        <v>2002</v>
      </c>
      <c r="K59" s="15">
        <v>484</v>
      </c>
      <c r="L59" s="15">
        <v>253</v>
      </c>
    </row>
    <row r="60" spans="10:12">
      <c r="J60" s="15">
        <v>2003</v>
      </c>
      <c r="K60" s="15">
        <v>677</v>
      </c>
      <c r="L60" s="15">
        <v>459</v>
      </c>
    </row>
    <row r="61" spans="10:12">
      <c r="J61" s="15">
        <v>2004</v>
      </c>
      <c r="K61" s="15">
        <v>544</v>
      </c>
      <c r="L61" s="15">
        <v>216</v>
      </c>
    </row>
    <row r="62" spans="10:12">
      <c r="J62" s="15">
        <v>2005</v>
      </c>
      <c r="K62" s="15">
        <v>671</v>
      </c>
      <c r="L62" s="15">
        <v>366</v>
      </c>
    </row>
    <row r="63" spans="10:12">
      <c r="J63" s="15">
        <v>2006</v>
      </c>
      <c r="K63" s="15">
        <v>541</v>
      </c>
      <c r="L63" s="15">
        <v>279</v>
      </c>
    </row>
    <row r="64" spans="10:12">
      <c r="J64" s="15">
        <v>2007</v>
      </c>
      <c r="K64" s="15">
        <v>1186</v>
      </c>
      <c r="L64" s="15">
        <v>442</v>
      </c>
    </row>
    <row r="65" spans="1:12">
      <c r="J65" s="15">
        <v>2008</v>
      </c>
      <c r="K65" s="15">
        <v>690</v>
      </c>
      <c r="L65" s="15">
        <v>215</v>
      </c>
    </row>
    <row r="66" spans="1:12">
      <c r="J66" s="15">
        <v>2009</v>
      </c>
      <c r="K66" s="15">
        <v>991</v>
      </c>
      <c r="L66" s="15">
        <v>397</v>
      </c>
    </row>
    <row r="67" spans="1:12">
      <c r="J67" s="15">
        <v>2010</v>
      </c>
      <c r="K67" s="15">
        <v>664</v>
      </c>
      <c r="L67" s="15">
        <v>299</v>
      </c>
    </row>
    <row r="68" spans="1:12">
      <c r="J68" s="15">
        <v>2011</v>
      </c>
      <c r="K68" s="15">
        <v>949</v>
      </c>
      <c r="L68" s="15">
        <v>235</v>
      </c>
    </row>
    <row r="69" spans="1:12">
      <c r="J69" s="20">
        <v>2012</v>
      </c>
      <c r="K69" s="47">
        <v>658</v>
      </c>
      <c r="L69" s="47">
        <v>251</v>
      </c>
    </row>
    <row r="70" spans="1:12">
      <c r="A70" s="15"/>
    </row>
    <row r="71" spans="1:12" ht="26.25" customHeight="1"/>
    <row r="75" spans="1:12" ht="12.75" customHeight="1"/>
  </sheetData>
  <mergeCells count="3">
    <mergeCell ref="A38:I38"/>
    <mergeCell ref="A42:I42"/>
    <mergeCell ref="A40:I40"/>
  </mergeCells>
  <phoneticPr fontId="0" type="noConversion"/>
  <pageMargins left="0.75" right="0.75" top="1" bottom="1" header="0.5" footer="0.5"/>
  <pageSetup orientation="portrait" horizontalDpi="4294967292" verticalDpi="4294967292"/>
  <headerFooter alignWithMargins="0">
    <oddHeader>&amp;C&amp;"Arial,Bold Italic"&amp;14Vital Statistics on Congress
&amp;12www.brookings.edu/vitalstats</oddHeader>
    <oddFooter xml:space="preserve">&amp;L&amp;G&amp;COrnstein, Mann, Malbin, and Rugg
Last updated July 11, 2013&amp;R&amp;G
</oddFooter>
  </headerFooter>
  <legacyDrawingHF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41"/>
  <sheetViews>
    <sheetView view="pageLayout" topLeftCell="A22" workbookViewId="0">
      <selection activeCell="D37" sqref="D37"/>
    </sheetView>
  </sheetViews>
  <sheetFormatPr baseColWidth="10" defaultColWidth="8.83203125" defaultRowHeight="12" x14ac:dyDescent="0"/>
  <cols>
    <col min="1" max="1" width="18.33203125" style="2" customWidth="1"/>
    <col min="2" max="3" width="8.83203125" style="2"/>
    <col min="4" max="4" width="9.5" style="2" customWidth="1"/>
    <col min="5" max="5" width="2.6640625" style="2" customWidth="1"/>
    <col min="6" max="7" width="8.83203125" style="2"/>
    <col min="8" max="8" width="10.33203125" style="2" customWidth="1"/>
    <col min="9" max="16384" width="8.83203125" style="2"/>
  </cols>
  <sheetData>
    <row r="1" spans="1:10" ht="12.75" customHeight="1">
      <c r="A1" s="35" t="s">
        <v>33</v>
      </c>
      <c r="B1" s="72" t="s">
        <v>133</v>
      </c>
      <c r="C1" s="71"/>
      <c r="D1" s="71"/>
      <c r="E1" s="71"/>
      <c r="F1" s="71"/>
      <c r="G1" s="71"/>
      <c r="H1" s="71"/>
    </row>
    <row r="2" spans="1:10" ht="12.75" customHeight="1" thickBot="1">
      <c r="A2" s="36"/>
      <c r="B2" s="35"/>
      <c r="C2" s="17"/>
      <c r="D2" s="17"/>
      <c r="E2" s="17"/>
      <c r="F2" s="17"/>
      <c r="G2" s="17"/>
    </row>
    <row r="3" spans="1:10" ht="12.75" customHeight="1" thickTop="1">
      <c r="A3" s="37"/>
      <c r="B3" s="73" t="s">
        <v>34</v>
      </c>
      <c r="C3" s="73"/>
      <c r="D3" s="73"/>
      <c r="E3" s="38"/>
      <c r="F3" s="73" t="s">
        <v>35</v>
      </c>
      <c r="G3" s="73"/>
      <c r="H3" s="73"/>
    </row>
    <row r="4" spans="1:10" ht="48.75" customHeight="1">
      <c r="A4" s="39" t="s">
        <v>1</v>
      </c>
      <c r="B4" s="23" t="s">
        <v>36</v>
      </c>
      <c r="C4" s="23" t="s">
        <v>38</v>
      </c>
      <c r="D4" s="23" t="s">
        <v>37</v>
      </c>
      <c r="E4" s="23"/>
      <c r="F4" s="23" t="s">
        <v>36</v>
      </c>
      <c r="G4" s="23" t="s">
        <v>38</v>
      </c>
      <c r="H4" s="23" t="s">
        <v>37</v>
      </c>
      <c r="I4" s="17"/>
      <c r="J4" s="17"/>
    </row>
    <row r="5" spans="1:10">
      <c r="A5" s="2" t="s">
        <v>3</v>
      </c>
      <c r="B5" s="28">
        <v>906</v>
      </c>
      <c r="C5" s="28">
        <v>2236</v>
      </c>
      <c r="D5" s="24">
        <f>C5/B5</f>
        <v>2.4679911699779251</v>
      </c>
      <c r="E5" s="13"/>
      <c r="F5" s="28">
        <v>458</v>
      </c>
      <c r="G5" s="28">
        <v>182</v>
      </c>
      <c r="H5" s="40">
        <f>G5/F5</f>
        <v>0.39737991266375544</v>
      </c>
    </row>
    <row r="6" spans="1:10">
      <c r="A6" s="2" t="s">
        <v>4</v>
      </c>
      <c r="B6" s="28">
        <v>921</v>
      </c>
      <c r="C6" s="28">
        <v>2314</v>
      </c>
      <c r="D6" s="24">
        <f t="shared" ref="D6:D33" si="0">C6/B6</f>
        <v>2.5124864277958738</v>
      </c>
      <c r="E6" s="13"/>
      <c r="F6" s="28">
        <v>1103</v>
      </c>
      <c r="G6" s="28">
        <v>417</v>
      </c>
      <c r="H6" s="40">
        <f t="shared" ref="H6:H34" si="1">G6/F6</f>
        <v>0.37805983680870353</v>
      </c>
    </row>
    <row r="7" spans="1:10">
      <c r="A7" s="2" t="s">
        <v>85</v>
      </c>
      <c r="B7" s="28">
        <v>594</v>
      </c>
      <c r="C7" s="28">
        <v>1585</v>
      </c>
      <c r="D7" s="24">
        <f t="shared" si="0"/>
        <v>2.6683501683501682</v>
      </c>
      <c r="E7" s="13"/>
      <c r="F7" s="28">
        <v>1023</v>
      </c>
      <c r="G7" s="28">
        <v>360</v>
      </c>
      <c r="H7" s="40">
        <f t="shared" si="1"/>
        <v>0.35190615835777128</v>
      </c>
    </row>
    <row r="8" spans="1:10">
      <c r="A8" s="2" t="s">
        <v>86</v>
      </c>
      <c r="B8" s="28">
        <v>781</v>
      </c>
      <c r="C8" s="28">
        <v>1899</v>
      </c>
      <c r="D8" s="24">
        <f t="shared" si="0"/>
        <v>2.4314980793854035</v>
      </c>
      <c r="E8" s="13"/>
      <c r="F8" s="28">
        <v>1002</v>
      </c>
      <c r="G8" s="28">
        <v>365</v>
      </c>
      <c r="H8" s="40">
        <f t="shared" si="1"/>
        <v>0.36427145708582837</v>
      </c>
    </row>
    <row r="9" spans="1:10">
      <c r="A9" s="2" t="s">
        <v>5</v>
      </c>
      <c r="B9" s="28">
        <v>1028</v>
      </c>
      <c r="C9" s="28">
        <v>1848</v>
      </c>
      <c r="D9" s="24">
        <f t="shared" si="0"/>
        <v>1.7976653696498055</v>
      </c>
      <c r="E9" s="13"/>
      <c r="F9" s="28">
        <v>893</v>
      </c>
      <c r="G9" s="28">
        <v>364</v>
      </c>
      <c r="H9" s="40">
        <f t="shared" si="1"/>
        <v>0.40761478163493842</v>
      </c>
    </row>
    <row r="10" spans="1:10">
      <c r="A10" s="2" t="s">
        <v>6</v>
      </c>
      <c r="B10" s="28">
        <v>936</v>
      </c>
      <c r="C10" s="28">
        <v>2435</v>
      </c>
      <c r="D10" s="24">
        <f t="shared" si="0"/>
        <v>2.6014957264957266</v>
      </c>
      <c r="E10" s="13"/>
      <c r="F10" s="28">
        <v>784</v>
      </c>
      <c r="G10" s="28">
        <v>349</v>
      </c>
      <c r="H10" s="40">
        <f t="shared" si="1"/>
        <v>0.44515306122448978</v>
      </c>
    </row>
    <row r="11" spans="1:10">
      <c r="A11" s="2" t="s">
        <v>7</v>
      </c>
      <c r="B11" s="28">
        <v>800</v>
      </c>
      <c r="C11" s="28">
        <v>1774</v>
      </c>
      <c r="D11" s="24">
        <f t="shared" si="0"/>
        <v>2.2174999999999998</v>
      </c>
      <c r="E11" s="13"/>
      <c r="F11" s="28">
        <v>492</v>
      </c>
      <c r="G11" s="28">
        <v>201</v>
      </c>
      <c r="H11" s="40">
        <f t="shared" si="1"/>
        <v>0.40853658536585363</v>
      </c>
    </row>
    <row r="12" spans="1:10">
      <c r="A12" s="2" t="s">
        <v>8</v>
      </c>
      <c r="B12" s="28">
        <v>885</v>
      </c>
      <c r="C12" s="28">
        <v>2078</v>
      </c>
      <c r="D12" s="24">
        <f t="shared" si="0"/>
        <v>2.3480225988700565</v>
      </c>
      <c r="E12" s="13"/>
      <c r="F12" s="28">
        <v>684</v>
      </c>
      <c r="G12" s="28">
        <v>255</v>
      </c>
      <c r="H12" s="40">
        <f t="shared" si="1"/>
        <v>0.37280701754385964</v>
      </c>
    </row>
    <row r="13" spans="1:10">
      <c r="A13" s="2" t="s">
        <v>9</v>
      </c>
      <c r="B13" s="28">
        <v>666</v>
      </c>
      <c r="C13" s="28">
        <v>1975</v>
      </c>
      <c r="D13" s="24">
        <f t="shared" si="0"/>
        <v>2.9654654654654653</v>
      </c>
      <c r="E13" s="13"/>
      <c r="F13" s="28">
        <v>360</v>
      </c>
      <c r="G13" s="28">
        <v>144</v>
      </c>
      <c r="H13" s="40">
        <f t="shared" si="1"/>
        <v>0.4</v>
      </c>
    </row>
    <row r="14" spans="1:10">
      <c r="A14" s="2" t="s">
        <v>10</v>
      </c>
      <c r="B14" s="28">
        <v>810</v>
      </c>
      <c r="C14" s="28">
        <v>2912</v>
      </c>
      <c r="D14" s="24">
        <f t="shared" si="0"/>
        <v>3.5950617283950619</v>
      </c>
      <c r="E14" s="13"/>
      <c r="F14" s="28">
        <v>473</v>
      </c>
      <c r="G14" s="28">
        <v>188</v>
      </c>
      <c r="H14" s="40">
        <f t="shared" si="1"/>
        <v>0.39746300211416491</v>
      </c>
    </row>
    <row r="15" spans="1:10">
      <c r="A15" s="4" t="s">
        <v>11</v>
      </c>
      <c r="B15" s="28">
        <v>640</v>
      </c>
      <c r="C15" s="28">
        <v>2304</v>
      </c>
      <c r="D15" s="24">
        <f t="shared" si="0"/>
        <v>3.6</v>
      </c>
      <c r="E15" s="13"/>
      <c r="F15" s="28">
        <v>362</v>
      </c>
      <c r="G15" s="28">
        <v>128</v>
      </c>
      <c r="H15" s="40">
        <f t="shared" si="1"/>
        <v>0.35359116022099446</v>
      </c>
    </row>
    <row r="16" spans="1:10">
      <c r="A16" s="4" t="s">
        <v>12</v>
      </c>
      <c r="B16" s="28">
        <v>695</v>
      </c>
      <c r="C16" s="28">
        <v>2927</v>
      </c>
      <c r="D16" s="24">
        <f t="shared" si="0"/>
        <v>4.2115107913669068</v>
      </c>
      <c r="E16" s="13"/>
      <c r="F16" s="28">
        <v>246</v>
      </c>
      <c r="G16" s="28">
        <v>104</v>
      </c>
      <c r="H16" s="40">
        <f t="shared" si="1"/>
        <v>0.42276422764227645</v>
      </c>
    </row>
    <row r="17" spans="1:8">
      <c r="A17" s="4" t="s">
        <v>87</v>
      </c>
      <c r="B17" s="28">
        <v>607</v>
      </c>
      <c r="C17" s="28">
        <v>2330</v>
      </c>
      <c r="D17" s="24">
        <f t="shared" si="0"/>
        <v>3.8385502471169688</v>
      </c>
      <c r="E17" s="13"/>
      <c r="F17" s="28">
        <v>161</v>
      </c>
      <c r="G17" s="28">
        <v>67</v>
      </c>
      <c r="H17" s="40">
        <f t="shared" si="1"/>
        <v>0.41614906832298137</v>
      </c>
    </row>
    <row r="18" spans="1:8">
      <c r="A18" s="4" t="s">
        <v>88</v>
      </c>
      <c r="B18" s="28">
        <v>649</v>
      </c>
      <c r="C18" s="28">
        <v>3443</v>
      </c>
      <c r="D18" s="24">
        <f t="shared" si="0"/>
        <v>5.3050847457627119</v>
      </c>
      <c r="E18" s="13"/>
      <c r="F18" s="28">
        <v>123</v>
      </c>
      <c r="G18" s="28">
        <v>48</v>
      </c>
      <c r="H18" s="40">
        <f t="shared" si="1"/>
        <v>0.3902439024390244</v>
      </c>
    </row>
    <row r="19" spans="1:8">
      <c r="A19" s="4" t="s">
        <v>13</v>
      </c>
      <c r="B19" s="28">
        <v>588</v>
      </c>
      <c r="C19" s="28">
        <v>4121</v>
      </c>
      <c r="D19" s="24">
        <f t="shared" si="0"/>
        <v>7.0085034013605441</v>
      </c>
      <c r="E19" s="13"/>
      <c r="F19" s="28">
        <v>141</v>
      </c>
      <c r="G19" s="28">
        <v>75</v>
      </c>
      <c r="H19" s="40">
        <f t="shared" si="1"/>
        <v>0.53191489361702127</v>
      </c>
    </row>
    <row r="20" spans="1:8">
      <c r="A20" s="4" t="s">
        <v>14</v>
      </c>
      <c r="B20" s="28">
        <v>634</v>
      </c>
      <c r="C20" s="28">
        <v>5403</v>
      </c>
      <c r="D20" s="24">
        <f t="shared" si="0"/>
        <v>8.5220820189274455</v>
      </c>
      <c r="E20" s="13"/>
      <c r="F20" s="28">
        <v>170</v>
      </c>
      <c r="G20" s="28">
        <v>60</v>
      </c>
      <c r="H20" s="40">
        <f t="shared" si="1"/>
        <v>0.35294117647058826</v>
      </c>
    </row>
    <row r="21" spans="1:8">
      <c r="A21" s="4" t="s">
        <v>15</v>
      </c>
      <c r="B21" s="28">
        <v>613</v>
      </c>
      <c r="C21" s="28">
        <v>4947</v>
      </c>
      <c r="D21" s="24">
        <f t="shared" si="0"/>
        <v>8.0701468189233285</v>
      </c>
      <c r="E21" s="13"/>
      <c r="F21" s="28">
        <v>123</v>
      </c>
      <c r="G21" s="28">
        <v>63</v>
      </c>
      <c r="H21" s="40">
        <f t="shared" si="1"/>
        <v>0.51219512195121952</v>
      </c>
    </row>
    <row r="22" spans="1:8">
      <c r="A22" s="4" t="s">
        <v>16</v>
      </c>
      <c r="B22" s="28">
        <v>473</v>
      </c>
      <c r="C22" s="28">
        <v>4343</v>
      </c>
      <c r="D22" s="24">
        <f t="shared" si="0"/>
        <v>9.1818181818181817</v>
      </c>
      <c r="E22" s="13"/>
      <c r="F22" s="28">
        <v>56</v>
      </c>
      <c r="G22" s="28">
        <v>25</v>
      </c>
      <c r="H22" s="40">
        <f t="shared" si="1"/>
        <v>0.44642857142857145</v>
      </c>
    </row>
    <row r="23" spans="1:8">
      <c r="A23" s="4" t="s">
        <v>17</v>
      </c>
      <c r="B23" s="28">
        <v>623</v>
      </c>
      <c r="C23" s="28">
        <v>4893</v>
      </c>
      <c r="D23" s="24">
        <f t="shared" si="0"/>
        <v>7.8539325842696632</v>
      </c>
      <c r="E23" s="13"/>
      <c r="F23" s="28">
        <v>52</v>
      </c>
      <c r="G23" s="28">
        <v>26</v>
      </c>
      <c r="H23" s="40">
        <f t="shared" si="1"/>
        <v>0.5</v>
      </c>
    </row>
    <row r="24" spans="1:8">
      <c r="A24" s="4" t="s">
        <v>18</v>
      </c>
      <c r="B24" s="28">
        <v>664</v>
      </c>
      <c r="C24" s="28">
        <v>7198</v>
      </c>
      <c r="D24" s="24">
        <f t="shared" si="0"/>
        <v>10.840361445783133</v>
      </c>
      <c r="E24" s="13"/>
      <c r="F24" s="28">
        <v>24</v>
      </c>
      <c r="G24" s="28">
        <v>13</v>
      </c>
      <c r="H24" s="40">
        <f t="shared" si="1"/>
        <v>0.54166666666666663</v>
      </c>
    </row>
    <row r="25" spans="1:8">
      <c r="A25" s="4" t="s">
        <v>19</v>
      </c>
      <c r="B25" s="28">
        <v>713</v>
      </c>
      <c r="C25" s="28">
        <v>4839</v>
      </c>
      <c r="D25" s="24">
        <f t="shared" si="0"/>
        <v>6.7868162692847127</v>
      </c>
      <c r="E25" s="13"/>
      <c r="F25" s="28">
        <v>48</v>
      </c>
      <c r="G25" s="28">
        <v>29</v>
      </c>
      <c r="H25" s="40">
        <f t="shared" si="1"/>
        <v>0.60416666666666663</v>
      </c>
    </row>
    <row r="26" spans="1:8">
      <c r="A26" s="4" t="s">
        <v>20</v>
      </c>
      <c r="B26" s="28">
        <v>650</v>
      </c>
      <c r="C26" s="28">
        <v>5767</v>
      </c>
      <c r="D26" s="24">
        <f t="shared" si="0"/>
        <v>8.8723076923076931</v>
      </c>
      <c r="E26" s="13"/>
      <c r="F26" s="28">
        <v>16</v>
      </c>
      <c r="G26" s="28">
        <v>9</v>
      </c>
      <c r="H26" s="40">
        <f t="shared" si="1"/>
        <v>0.5625</v>
      </c>
    </row>
    <row r="27" spans="1:8">
      <c r="A27" s="4" t="s">
        <v>89</v>
      </c>
      <c r="B27" s="28">
        <v>590</v>
      </c>
      <c r="C27" s="28">
        <v>7544</v>
      </c>
      <c r="D27" s="24">
        <f t="shared" si="0"/>
        <v>12.786440677966102</v>
      </c>
      <c r="E27" s="13"/>
      <c r="F27" s="28">
        <v>20</v>
      </c>
      <c r="G27" s="28">
        <v>11</v>
      </c>
      <c r="H27" s="40">
        <f t="shared" si="1"/>
        <v>0.55000000000000004</v>
      </c>
    </row>
    <row r="28" spans="1:8">
      <c r="A28" s="4" t="s">
        <v>90</v>
      </c>
      <c r="B28" s="28">
        <v>465</v>
      </c>
      <c r="C28" s="28">
        <v>7553</v>
      </c>
      <c r="D28" s="24">
        <f t="shared" si="0"/>
        <v>16.243010752688171</v>
      </c>
      <c r="E28" s="13"/>
      <c r="F28" s="28">
        <v>8</v>
      </c>
      <c r="G28" s="28">
        <v>9</v>
      </c>
      <c r="H28" s="40">
        <f t="shared" si="1"/>
        <v>1.125</v>
      </c>
    </row>
    <row r="29" spans="1:8">
      <c r="A29" s="4" t="s">
        <v>21</v>
      </c>
      <c r="B29" s="28">
        <v>333</v>
      </c>
      <c r="C29" s="28">
        <v>6369</v>
      </c>
      <c r="D29" s="24">
        <f t="shared" si="0"/>
        <v>19.126126126126128</v>
      </c>
      <c r="E29" s="13"/>
      <c r="F29" s="28">
        <v>4</v>
      </c>
      <c r="G29" s="28">
        <v>4</v>
      </c>
      <c r="H29" s="40">
        <f t="shared" si="1"/>
        <v>1</v>
      </c>
    </row>
    <row r="30" spans="1:8">
      <c r="A30" s="4" t="s">
        <v>22</v>
      </c>
      <c r="B30" s="28">
        <v>394</v>
      </c>
      <c r="C30" s="28">
        <v>7269</v>
      </c>
      <c r="D30" s="24">
        <f t="shared" si="0"/>
        <v>18.449238578680202</v>
      </c>
      <c r="E30" s="13"/>
      <c r="F30" s="28">
        <v>10</v>
      </c>
      <c r="G30" s="28">
        <v>11</v>
      </c>
      <c r="H30" s="40">
        <f t="shared" si="1"/>
        <v>1.1000000000000001</v>
      </c>
    </row>
    <row r="31" spans="1:8" s="17" customFormat="1">
      <c r="A31" s="14" t="s">
        <v>23</v>
      </c>
      <c r="B31" s="30">
        <f>170+410</f>
        <v>580</v>
      </c>
      <c r="C31" s="30">
        <v>5045</v>
      </c>
      <c r="D31" s="24">
        <f t="shared" si="0"/>
        <v>8.6982758620689662</v>
      </c>
      <c r="E31" s="15"/>
      <c r="F31" s="30">
        <f>3+21</f>
        <v>24</v>
      </c>
      <c r="G31" s="30">
        <v>35</v>
      </c>
      <c r="H31" s="40">
        <f t="shared" si="1"/>
        <v>1.4583333333333333</v>
      </c>
    </row>
    <row r="32" spans="1:8" s="42" customFormat="1">
      <c r="A32" s="41" t="s">
        <v>82</v>
      </c>
      <c r="B32" s="18">
        <v>377</v>
      </c>
      <c r="C32" s="31">
        <v>5584</v>
      </c>
      <c r="D32" s="24">
        <f t="shared" si="0"/>
        <v>14.811671087533156</v>
      </c>
      <c r="E32" s="41"/>
      <c r="F32" s="18">
        <v>6</v>
      </c>
      <c r="G32" s="18">
        <v>8</v>
      </c>
      <c r="H32" s="40">
        <f t="shared" si="1"/>
        <v>1.3333333333333333</v>
      </c>
    </row>
    <row r="33" spans="1:8" s="42" customFormat="1">
      <c r="A33" s="41" t="s">
        <v>84</v>
      </c>
      <c r="B33" s="18">
        <f>300+198</f>
        <v>498</v>
      </c>
      <c r="C33" s="31">
        <v>6923</v>
      </c>
      <c r="D33" s="24">
        <f t="shared" si="0"/>
        <v>13.901606425702811</v>
      </c>
      <c r="E33" s="41"/>
      <c r="F33" s="18">
        <v>6</v>
      </c>
      <c r="G33" s="18">
        <v>11</v>
      </c>
      <c r="H33" s="40">
        <f t="shared" si="1"/>
        <v>1.8333333333333333</v>
      </c>
    </row>
    <row r="34" spans="1:8" s="42" customFormat="1" ht="13.5" customHeight="1">
      <c r="A34" s="41" t="s">
        <v>97</v>
      </c>
      <c r="B34" s="18">
        <v>482</v>
      </c>
      <c r="C34" s="31">
        <v>7323</v>
      </c>
      <c r="D34" s="25">
        <f>C34/B34</f>
        <v>15.192946058091286</v>
      </c>
      <c r="E34" s="41"/>
      <c r="F34" s="18">
        <v>1</v>
      </c>
      <c r="G34" s="43">
        <v>1</v>
      </c>
      <c r="H34" s="44">
        <f t="shared" si="1"/>
        <v>1</v>
      </c>
    </row>
    <row r="35" spans="1:8">
      <c r="A35" s="41" t="s">
        <v>102</v>
      </c>
      <c r="B35" s="18">
        <v>460</v>
      </c>
      <c r="C35" s="31">
        <v>7689</v>
      </c>
      <c r="D35" s="45">
        <f>C35/B35</f>
        <v>16.715217391304346</v>
      </c>
      <c r="E35" s="18"/>
      <c r="F35" s="18">
        <v>0</v>
      </c>
      <c r="G35" s="18">
        <v>0</v>
      </c>
      <c r="H35" s="18">
        <v>0</v>
      </c>
    </row>
    <row r="36" spans="1:8">
      <c r="A36" s="41" t="s">
        <v>103</v>
      </c>
      <c r="B36" s="18">
        <v>383</v>
      </c>
      <c r="C36" s="31">
        <v>7617</v>
      </c>
      <c r="D36" s="45">
        <f>C36/B36</f>
        <v>19.887728459530027</v>
      </c>
      <c r="E36" s="18"/>
      <c r="F36" s="18">
        <v>2</v>
      </c>
      <c r="G36" s="18">
        <v>6</v>
      </c>
      <c r="H36" s="18">
        <v>3</v>
      </c>
    </row>
    <row r="37" spans="1:8">
      <c r="A37" s="19" t="s">
        <v>141</v>
      </c>
      <c r="B37" s="20">
        <v>238</v>
      </c>
      <c r="C37" s="46"/>
      <c r="D37" s="46"/>
      <c r="E37" s="19"/>
      <c r="F37" s="20">
        <v>1</v>
      </c>
      <c r="G37" s="47">
        <v>2</v>
      </c>
      <c r="H37" s="47">
        <v>2</v>
      </c>
    </row>
    <row r="38" spans="1:8">
      <c r="A38" s="17"/>
      <c r="B38" s="15"/>
      <c r="C38" s="41"/>
      <c r="D38" s="41"/>
      <c r="E38" s="17"/>
      <c r="F38" s="15"/>
      <c r="G38" s="18"/>
      <c r="H38" s="18"/>
    </row>
    <row r="39" spans="1:8" ht="42" customHeight="1">
      <c r="A39" s="74" t="s">
        <v>142</v>
      </c>
      <c r="B39" s="74"/>
      <c r="C39" s="74"/>
      <c r="D39" s="74"/>
      <c r="E39" s="74"/>
      <c r="F39" s="74"/>
      <c r="G39" s="74"/>
      <c r="H39" s="74"/>
    </row>
    <row r="40" spans="1:8">
      <c r="A40" s="41"/>
      <c r="B40" s="18"/>
      <c r="C40" s="18"/>
      <c r="D40" s="18"/>
      <c r="E40" s="18"/>
      <c r="F40" s="18"/>
      <c r="G40" s="18"/>
      <c r="H40" s="18"/>
    </row>
    <row r="41" spans="1:8" ht="25.5" customHeight="1">
      <c r="A41" s="71" t="s">
        <v>120</v>
      </c>
      <c r="B41" s="71"/>
      <c r="C41" s="71"/>
      <c r="D41" s="71"/>
      <c r="E41" s="71"/>
      <c r="F41" s="71"/>
      <c r="G41" s="71"/>
      <c r="H41" s="71"/>
    </row>
  </sheetData>
  <mergeCells count="5">
    <mergeCell ref="B1:H1"/>
    <mergeCell ref="B3:D3"/>
    <mergeCell ref="F3:H3"/>
    <mergeCell ref="A41:H41"/>
    <mergeCell ref="A39:H39"/>
  </mergeCells>
  <phoneticPr fontId="0" type="noConversion"/>
  <pageMargins left="0.75" right="0.75" top="1" bottom="1" header="0.5" footer="0.5"/>
  <pageSetup orientation="portrait" horizontalDpi="4294967292" verticalDpi="4294967292"/>
  <headerFooter alignWithMargins="0">
    <oddHeader>&amp;C&amp;"Arial,Bold Italic"&amp;14Vital Statistics on Congress
&amp;12www.brookings.edu/vitalstats</oddHeader>
    <oddFooter xml:space="preserve">&amp;L&amp;G&amp;COrnstein, Mann, Malbin, and Rugg
Last updated July 11, 2013&amp;R&amp;G
</oddFooter>
  </headerFooter>
  <legacyDrawingHF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G54"/>
  <sheetViews>
    <sheetView view="pageLayout" topLeftCell="A34" workbookViewId="0">
      <selection activeCell="D37" sqref="D37"/>
    </sheetView>
  </sheetViews>
  <sheetFormatPr baseColWidth="10" defaultColWidth="8.83203125" defaultRowHeight="12" x14ac:dyDescent="0"/>
  <cols>
    <col min="1" max="2" width="8.83203125" style="2"/>
    <col min="3" max="3" width="4.33203125" style="2" customWidth="1"/>
    <col min="4" max="16384" width="8.83203125" style="2"/>
  </cols>
  <sheetData>
    <row r="1" spans="1:7" ht="12.75" customHeight="1">
      <c r="A1" s="7" t="s">
        <v>39</v>
      </c>
      <c r="B1" s="75" t="s">
        <v>134</v>
      </c>
      <c r="C1" s="70"/>
      <c r="D1" s="70"/>
      <c r="E1" s="70"/>
      <c r="F1" s="70"/>
      <c r="G1" s="70"/>
    </row>
    <row r="2" spans="1:7" ht="12.75" customHeight="1" thickBot="1">
      <c r="A2" s="8"/>
      <c r="B2" s="7"/>
    </row>
    <row r="3" spans="1:7" ht="12.75" customHeight="1" thickTop="1">
      <c r="A3" s="63" t="s">
        <v>30</v>
      </c>
      <c r="B3" s="64" t="s">
        <v>40</v>
      </c>
      <c r="D3" s="63" t="s">
        <v>30</v>
      </c>
      <c r="E3" s="64" t="s">
        <v>40</v>
      </c>
    </row>
    <row r="4" spans="1:7">
      <c r="A4" s="27">
        <v>1936</v>
      </c>
      <c r="B4" s="28">
        <v>2355</v>
      </c>
      <c r="D4" s="27">
        <v>1990</v>
      </c>
      <c r="E4" s="28">
        <v>53618</v>
      </c>
    </row>
    <row r="5" spans="1:7">
      <c r="A5" s="27">
        <v>1946</v>
      </c>
      <c r="B5" s="28">
        <v>14736</v>
      </c>
      <c r="D5" s="27">
        <v>1991</v>
      </c>
      <c r="E5" s="28">
        <v>67715</v>
      </c>
    </row>
    <row r="6" spans="1:7">
      <c r="A6" s="27">
        <v>1956</v>
      </c>
      <c r="B6" s="28">
        <v>10528</v>
      </c>
      <c r="D6" s="27">
        <v>1992</v>
      </c>
      <c r="E6" s="28">
        <v>62919</v>
      </c>
    </row>
    <row r="7" spans="1:7">
      <c r="A7" s="27">
        <v>1966</v>
      </c>
      <c r="B7" s="28">
        <v>16850</v>
      </c>
      <c r="D7" s="27">
        <v>1993</v>
      </c>
      <c r="E7" s="28">
        <v>69684</v>
      </c>
    </row>
    <row r="8" spans="1:7">
      <c r="A8" s="27">
        <v>1969</v>
      </c>
      <c r="B8" s="28">
        <v>20464</v>
      </c>
      <c r="D8" s="27">
        <v>1994</v>
      </c>
      <c r="E8" s="28">
        <v>68107</v>
      </c>
    </row>
    <row r="9" spans="1:7">
      <c r="A9" s="27">
        <v>1971</v>
      </c>
      <c r="B9" s="28">
        <v>25442</v>
      </c>
      <c r="D9" s="27">
        <v>1995</v>
      </c>
      <c r="E9" s="28">
        <v>68108</v>
      </c>
    </row>
    <row r="10" spans="1:7">
      <c r="A10" s="27">
        <v>1972</v>
      </c>
      <c r="B10" s="28">
        <v>28920</v>
      </c>
      <c r="D10" s="27">
        <v>1996</v>
      </c>
      <c r="E10" s="28">
        <v>69368</v>
      </c>
    </row>
    <row r="11" spans="1:7">
      <c r="A11" s="27">
        <v>1973</v>
      </c>
      <c r="B11" s="28">
        <v>35586</v>
      </c>
      <c r="D11" s="27">
        <v>1997</v>
      </c>
      <c r="E11" s="28">
        <v>68530</v>
      </c>
    </row>
    <row r="12" spans="1:7">
      <c r="A12" s="27">
        <v>1974</v>
      </c>
      <c r="B12" s="28">
        <v>45422</v>
      </c>
      <c r="D12" s="27">
        <v>1998</v>
      </c>
      <c r="E12" s="28">
        <v>72356</v>
      </c>
    </row>
    <row r="13" spans="1:7">
      <c r="A13" s="27">
        <v>1975</v>
      </c>
      <c r="B13" s="28">
        <v>60221</v>
      </c>
      <c r="D13" s="27">
        <v>1999</v>
      </c>
      <c r="E13" s="28">
        <v>73880</v>
      </c>
    </row>
    <row r="14" spans="1:7">
      <c r="A14" s="27">
        <v>1976</v>
      </c>
      <c r="B14" s="28">
        <v>57072</v>
      </c>
      <c r="D14" s="29">
        <v>2000</v>
      </c>
      <c r="E14" s="30" t="s">
        <v>118</v>
      </c>
    </row>
    <row r="15" spans="1:7">
      <c r="A15" s="27">
        <v>1977</v>
      </c>
      <c r="B15" s="28">
        <v>63629</v>
      </c>
      <c r="D15" s="27">
        <v>2001</v>
      </c>
      <c r="E15" s="28">
        <v>67703</v>
      </c>
    </row>
    <row r="16" spans="1:7">
      <c r="A16" s="27">
        <v>1978</v>
      </c>
      <c r="B16" s="28">
        <v>61261</v>
      </c>
      <c r="D16" s="29">
        <v>2002</v>
      </c>
      <c r="E16" s="31">
        <v>80333</v>
      </c>
    </row>
    <row r="17" spans="1:7">
      <c r="A17" s="27">
        <v>1979</v>
      </c>
      <c r="B17" s="28">
        <v>77497</v>
      </c>
      <c r="D17" s="29">
        <v>2003</v>
      </c>
      <c r="E17" s="30">
        <v>75796</v>
      </c>
    </row>
    <row r="18" spans="1:7">
      <c r="A18" s="27">
        <v>1980</v>
      </c>
      <c r="B18" s="28">
        <v>87012</v>
      </c>
      <c r="D18" s="29">
        <v>2004</v>
      </c>
      <c r="E18" s="30">
        <v>78852</v>
      </c>
    </row>
    <row r="19" spans="1:7">
      <c r="A19" s="27">
        <v>1981</v>
      </c>
      <c r="B19" s="28">
        <v>63554</v>
      </c>
      <c r="D19" s="29">
        <v>2005</v>
      </c>
      <c r="E19" s="30">
        <v>77752</v>
      </c>
    </row>
    <row r="20" spans="1:7">
      <c r="A20" s="27">
        <v>1982</v>
      </c>
      <c r="B20" s="28">
        <v>58493</v>
      </c>
      <c r="D20" s="32">
        <v>2006</v>
      </c>
      <c r="E20" s="30">
        <v>78724</v>
      </c>
    </row>
    <row r="21" spans="1:7">
      <c r="A21" s="27">
        <v>1983</v>
      </c>
      <c r="B21" s="28">
        <v>57703</v>
      </c>
      <c r="D21" s="29">
        <v>2007</v>
      </c>
      <c r="E21" s="28">
        <v>74408</v>
      </c>
    </row>
    <row r="22" spans="1:7">
      <c r="A22" s="27">
        <v>1984</v>
      </c>
      <c r="B22" s="28">
        <v>50997</v>
      </c>
      <c r="D22" s="32">
        <v>2008</v>
      </c>
      <c r="E22" s="30">
        <v>80700</v>
      </c>
    </row>
    <row r="23" spans="1:7">
      <c r="A23" s="27">
        <v>1985</v>
      </c>
      <c r="B23" s="28">
        <v>53479</v>
      </c>
      <c r="D23" s="29">
        <v>2009</v>
      </c>
      <c r="E23" s="30">
        <v>69676</v>
      </c>
    </row>
    <row r="24" spans="1:7">
      <c r="A24" s="27">
        <v>1986</v>
      </c>
      <c r="B24" s="28">
        <v>47418</v>
      </c>
      <c r="D24" s="32">
        <v>2010</v>
      </c>
      <c r="E24" s="30">
        <v>82589</v>
      </c>
    </row>
    <row r="25" spans="1:7">
      <c r="A25" s="27">
        <v>1987</v>
      </c>
      <c r="B25" s="28">
        <v>49654</v>
      </c>
      <c r="D25" s="32">
        <v>2011</v>
      </c>
      <c r="E25" s="30">
        <v>82419</v>
      </c>
    </row>
    <row r="26" spans="1:7">
      <c r="A26" s="27">
        <v>1988</v>
      </c>
      <c r="B26" s="28">
        <v>53376</v>
      </c>
      <c r="D26" s="33">
        <v>2012</v>
      </c>
      <c r="E26" s="68">
        <v>77249</v>
      </c>
    </row>
    <row r="27" spans="1:7">
      <c r="A27" s="33">
        <v>1989</v>
      </c>
      <c r="B27" s="34">
        <v>53821</v>
      </c>
    </row>
    <row r="29" spans="1:7">
      <c r="A29" s="71" t="s">
        <v>81</v>
      </c>
      <c r="B29" s="71"/>
      <c r="C29" s="71"/>
      <c r="D29" s="71"/>
      <c r="E29" s="71"/>
      <c r="F29" s="71"/>
      <c r="G29" s="71"/>
    </row>
    <row r="30" spans="1:7" ht="27.75" customHeight="1">
      <c r="A30" s="71"/>
      <c r="B30" s="71"/>
      <c r="C30" s="71"/>
      <c r="D30" s="71"/>
      <c r="E30" s="71"/>
      <c r="F30" s="71"/>
      <c r="G30" s="71"/>
    </row>
    <row r="32" spans="1:7">
      <c r="A32" s="2" t="s">
        <v>119</v>
      </c>
    </row>
    <row r="38" spans="3:3" ht="12.75" customHeight="1"/>
    <row r="42" spans="3:3">
      <c r="C42" s="17"/>
    </row>
    <row r="43" spans="3:3">
      <c r="C43" s="17"/>
    </row>
    <row r="44" spans="3:3" ht="13.5" customHeight="1">
      <c r="C44" s="17"/>
    </row>
    <row r="45" spans="3:3" ht="13.5" customHeight="1">
      <c r="C45" s="30"/>
    </row>
    <row r="46" spans="3:3" ht="13.5" customHeight="1">
      <c r="C46" s="17"/>
    </row>
    <row r="47" spans="3:3" ht="13.5" customHeight="1">
      <c r="C47" s="17"/>
    </row>
    <row r="48" spans="3:3" ht="13.5" customHeight="1">
      <c r="C48" s="17"/>
    </row>
    <row r="49" spans="1:3" ht="13.5" customHeight="1">
      <c r="C49" s="17"/>
    </row>
    <row r="50" spans="1:3" ht="13.5" customHeight="1">
      <c r="C50" s="17"/>
    </row>
    <row r="51" spans="1:3" ht="13.5" customHeight="1">
      <c r="A51" s="32"/>
      <c r="B51" s="30"/>
      <c r="C51" s="17"/>
    </row>
    <row r="54" spans="1:3" ht="27" customHeight="1"/>
  </sheetData>
  <mergeCells count="2">
    <mergeCell ref="A29:G30"/>
    <mergeCell ref="B1:G1"/>
  </mergeCells>
  <phoneticPr fontId="0" type="noConversion"/>
  <pageMargins left="0.75" right="0.75" top="1" bottom="1" header="0.5" footer="0.5"/>
  <pageSetup orientation="portrait" horizontalDpi="4294967292" verticalDpi="4294967292"/>
  <headerFooter alignWithMargins="0">
    <oddHeader>&amp;C&amp;"Arial,Bold Italic"&amp;14Vital Statistics on Congress
&amp;12www.brookings.edu/vitalstats</oddHeader>
    <oddFooter xml:space="preserve">&amp;L&amp;G&amp;COrnstein, Mann, Malbin, and Rugg
Last updated July 11, 2013&amp;R&amp;G
</oddFooter>
  </headerFooter>
  <legacyDrawingHF r:id="rId1"/>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H46"/>
  <sheetViews>
    <sheetView view="pageLayout" topLeftCell="A10" workbookViewId="0">
      <selection activeCell="D37" sqref="D37"/>
    </sheetView>
  </sheetViews>
  <sheetFormatPr baseColWidth="10" defaultColWidth="8.83203125" defaultRowHeight="12" x14ac:dyDescent="0"/>
  <cols>
    <col min="1" max="1" width="18.33203125" style="2" customWidth="1"/>
    <col min="2" max="2" width="12.5" style="2" customWidth="1"/>
    <col min="3" max="4" width="10.33203125" style="2" customWidth="1"/>
    <col min="5" max="5" width="8.83203125" style="2"/>
    <col min="6" max="6" width="12.6640625" style="2" customWidth="1"/>
    <col min="7" max="7" width="12.5" style="2" customWidth="1"/>
    <col min="8" max="8" width="12.83203125" style="2" customWidth="1"/>
    <col min="9" max="9" width="8.83203125" style="2"/>
    <col min="10" max="10" width="5.5" style="2" customWidth="1"/>
    <col min="11" max="16384" width="8.83203125" style="2"/>
  </cols>
  <sheetData>
    <row r="1" spans="1:8" ht="12.75" customHeight="1">
      <c r="A1" s="7" t="s">
        <v>41</v>
      </c>
      <c r="B1" s="7" t="s">
        <v>135</v>
      </c>
    </row>
    <row r="2" spans="1:8" ht="12.75" customHeight="1" thickBot="1">
      <c r="A2" s="8"/>
      <c r="B2" s="7"/>
    </row>
    <row r="3" spans="1:8" ht="12.75" customHeight="1">
      <c r="A3" s="22"/>
      <c r="B3" s="22"/>
      <c r="C3" s="22"/>
      <c r="D3" s="22"/>
      <c r="E3" s="76" t="s">
        <v>47</v>
      </c>
      <c r="F3" s="76"/>
      <c r="G3" s="22"/>
      <c r="H3" s="22"/>
    </row>
    <row r="4" spans="1:8" ht="64.5" customHeight="1">
      <c r="A4" s="19" t="s">
        <v>1</v>
      </c>
      <c r="B4" s="65" t="s">
        <v>42</v>
      </c>
      <c r="C4" s="65" t="s">
        <v>43</v>
      </c>
      <c r="D4" s="65" t="s">
        <v>44</v>
      </c>
      <c r="E4" s="66" t="s">
        <v>45</v>
      </c>
      <c r="F4" s="66" t="s">
        <v>46</v>
      </c>
      <c r="G4" s="65" t="s">
        <v>48</v>
      </c>
      <c r="H4" s="65" t="s">
        <v>49</v>
      </c>
    </row>
    <row r="5" spans="1:8">
      <c r="A5" s="2" t="s">
        <v>3</v>
      </c>
      <c r="B5" s="13">
        <v>75</v>
      </c>
      <c r="C5" s="13">
        <v>42</v>
      </c>
      <c r="D5" s="13">
        <v>33</v>
      </c>
      <c r="E5" s="13">
        <v>6</v>
      </c>
      <c r="F5" s="24">
        <f>(E5/C5)*100</f>
        <v>14.285714285714285</v>
      </c>
      <c r="G5" s="13">
        <v>8</v>
      </c>
      <c r="H5" s="13">
        <v>8</v>
      </c>
    </row>
    <row r="6" spans="1:8">
      <c r="A6" s="2" t="s">
        <v>4</v>
      </c>
      <c r="B6" s="13">
        <v>79</v>
      </c>
      <c r="C6" s="13">
        <v>70</v>
      </c>
      <c r="D6" s="13">
        <v>9</v>
      </c>
      <c r="E6" s="13">
        <v>3</v>
      </c>
      <c r="F6" s="24">
        <f t="shared" ref="F6:F34" si="0">(E6/C6)*100</f>
        <v>4.2857142857142856</v>
      </c>
      <c r="G6" s="13">
        <v>5</v>
      </c>
      <c r="H6" s="13">
        <v>5</v>
      </c>
    </row>
    <row r="7" spans="1:8">
      <c r="A7" s="2" t="s">
        <v>85</v>
      </c>
      <c r="B7" s="13">
        <v>22</v>
      </c>
      <c r="C7" s="13">
        <v>14</v>
      </c>
      <c r="D7" s="13">
        <v>8</v>
      </c>
      <c r="E7" s="13">
        <v>3</v>
      </c>
      <c r="F7" s="24">
        <f t="shared" si="0"/>
        <v>21.428571428571427</v>
      </c>
      <c r="G7" s="13">
        <v>4</v>
      </c>
      <c r="H7" s="13">
        <v>4</v>
      </c>
    </row>
    <row r="8" spans="1:8">
      <c r="A8" s="2" t="s">
        <v>86</v>
      </c>
      <c r="B8" s="13">
        <v>52</v>
      </c>
      <c r="C8" s="13">
        <v>21</v>
      </c>
      <c r="D8" s="13">
        <v>31</v>
      </c>
      <c r="E8" s="13">
        <v>0</v>
      </c>
      <c r="F8" s="24">
        <f t="shared" si="0"/>
        <v>0</v>
      </c>
      <c r="G8" s="13">
        <v>0</v>
      </c>
      <c r="H8" s="13">
        <v>0</v>
      </c>
    </row>
    <row r="9" spans="1:8">
      <c r="A9" s="2" t="s">
        <v>5</v>
      </c>
      <c r="B9" s="13">
        <v>34</v>
      </c>
      <c r="C9" s="13">
        <v>12</v>
      </c>
      <c r="D9" s="13">
        <v>22</v>
      </c>
      <c r="E9" s="13">
        <v>0</v>
      </c>
      <c r="F9" s="24">
        <f t="shared" si="0"/>
        <v>0</v>
      </c>
      <c r="G9" s="13">
        <v>1</v>
      </c>
      <c r="H9" s="13">
        <v>1</v>
      </c>
    </row>
    <row r="10" spans="1:8">
      <c r="A10" s="2" t="s">
        <v>6</v>
      </c>
      <c r="B10" s="13">
        <v>51</v>
      </c>
      <c r="C10" s="13">
        <v>18</v>
      </c>
      <c r="D10" s="13">
        <v>33</v>
      </c>
      <c r="E10" s="13">
        <v>0</v>
      </c>
      <c r="F10" s="24">
        <f t="shared" si="0"/>
        <v>0</v>
      </c>
      <c r="G10" s="13">
        <v>1</v>
      </c>
      <c r="H10" s="13">
        <v>1</v>
      </c>
    </row>
    <row r="11" spans="1:8">
      <c r="A11" s="2" t="s">
        <v>7</v>
      </c>
      <c r="B11" s="13">
        <v>44</v>
      </c>
      <c r="C11" s="13">
        <v>22</v>
      </c>
      <c r="D11" s="13">
        <v>22</v>
      </c>
      <c r="E11" s="13">
        <v>2</v>
      </c>
      <c r="F11" s="24">
        <f t="shared" si="0"/>
        <v>9.0909090909090917</v>
      </c>
      <c r="G11" s="13">
        <v>5</v>
      </c>
      <c r="H11" s="13">
        <v>6</v>
      </c>
    </row>
    <row r="12" spans="1:8">
      <c r="A12" s="2" t="s">
        <v>8</v>
      </c>
      <c r="B12" s="13">
        <v>20</v>
      </c>
      <c r="C12" s="13">
        <v>11</v>
      </c>
      <c r="D12" s="13">
        <v>9</v>
      </c>
      <c r="E12" s="13">
        <v>0</v>
      </c>
      <c r="F12" s="24">
        <f t="shared" si="0"/>
        <v>0</v>
      </c>
      <c r="G12" s="13">
        <v>0</v>
      </c>
      <c r="H12" s="13">
        <v>0</v>
      </c>
    </row>
    <row r="13" spans="1:8">
      <c r="A13" s="2" t="s">
        <v>9</v>
      </c>
      <c r="B13" s="13">
        <v>9</v>
      </c>
      <c r="C13" s="13">
        <v>5</v>
      </c>
      <c r="D13" s="13">
        <v>4</v>
      </c>
      <c r="E13" s="13">
        <v>0</v>
      </c>
      <c r="F13" s="24">
        <f t="shared" si="0"/>
        <v>0</v>
      </c>
      <c r="G13" s="13">
        <v>0</v>
      </c>
      <c r="H13" s="13">
        <v>0</v>
      </c>
    </row>
    <row r="14" spans="1:8">
      <c r="A14" s="2" t="s">
        <v>10</v>
      </c>
      <c r="B14" s="13">
        <v>14</v>
      </c>
      <c r="C14" s="13">
        <v>10</v>
      </c>
      <c r="D14" s="13">
        <v>4</v>
      </c>
      <c r="E14" s="13">
        <v>0</v>
      </c>
      <c r="F14" s="24">
        <f t="shared" si="0"/>
        <v>0</v>
      </c>
      <c r="G14" s="13">
        <v>0</v>
      </c>
      <c r="H14" s="13">
        <v>0</v>
      </c>
    </row>
    <row r="15" spans="1:8">
      <c r="A15" s="4" t="s">
        <v>11</v>
      </c>
      <c r="B15" s="13">
        <v>8</v>
      </c>
      <c r="C15" s="13">
        <v>2</v>
      </c>
      <c r="D15" s="13">
        <v>6</v>
      </c>
      <c r="E15" s="13">
        <v>0</v>
      </c>
      <c r="F15" s="24">
        <f t="shared" si="0"/>
        <v>0</v>
      </c>
      <c r="G15" s="13">
        <v>0</v>
      </c>
      <c r="H15" s="13">
        <v>0</v>
      </c>
    </row>
    <row r="16" spans="1:8">
      <c r="A16" s="4" t="s">
        <v>12</v>
      </c>
      <c r="B16" s="13">
        <v>11</v>
      </c>
      <c r="C16" s="13">
        <v>7</v>
      </c>
      <c r="D16" s="13">
        <v>4</v>
      </c>
      <c r="E16" s="13">
        <v>2</v>
      </c>
      <c r="F16" s="24">
        <f t="shared" si="0"/>
        <v>28.571428571428569</v>
      </c>
      <c r="G16" s="13">
        <v>4</v>
      </c>
      <c r="H16" s="13">
        <v>4</v>
      </c>
    </row>
    <row r="17" spans="1:8">
      <c r="A17" s="4" t="s">
        <v>87</v>
      </c>
      <c r="B17" s="13">
        <v>20</v>
      </c>
      <c r="C17" s="13">
        <v>6</v>
      </c>
      <c r="D17" s="13">
        <v>14</v>
      </c>
      <c r="E17" s="13">
        <v>2</v>
      </c>
      <c r="F17" s="24">
        <f t="shared" si="0"/>
        <v>33.333333333333329</v>
      </c>
      <c r="G17" s="13">
        <v>3</v>
      </c>
      <c r="H17" s="13">
        <v>4</v>
      </c>
    </row>
    <row r="18" spans="1:8">
      <c r="A18" s="4" t="s">
        <v>88</v>
      </c>
      <c r="B18" s="13">
        <v>39</v>
      </c>
      <c r="C18" s="13">
        <v>27</v>
      </c>
      <c r="D18" s="13">
        <v>12</v>
      </c>
      <c r="E18" s="13">
        <v>5</v>
      </c>
      <c r="F18" s="24">
        <f t="shared" si="0"/>
        <v>18.518518518518519</v>
      </c>
      <c r="G18" s="13">
        <v>12</v>
      </c>
      <c r="H18" s="13">
        <v>10</v>
      </c>
    </row>
    <row r="19" spans="1:8">
      <c r="A19" s="4" t="s">
        <v>13</v>
      </c>
      <c r="B19" s="13">
        <v>37</v>
      </c>
      <c r="C19" s="13">
        <v>32</v>
      </c>
      <c r="D19" s="13">
        <v>5</v>
      </c>
      <c r="E19" s="13">
        <v>8</v>
      </c>
      <c r="F19" s="24">
        <f t="shared" si="0"/>
        <v>25</v>
      </c>
      <c r="G19" s="13">
        <v>17</v>
      </c>
      <c r="H19" s="13">
        <v>15</v>
      </c>
    </row>
    <row r="20" spans="1:8">
      <c r="A20" s="4" t="s">
        <v>14</v>
      </c>
      <c r="B20" s="13">
        <v>19</v>
      </c>
      <c r="C20" s="13">
        <v>6</v>
      </c>
      <c r="D20" s="13">
        <v>13</v>
      </c>
      <c r="E20" s="13">
        <v>0</v>
      </c>
      <c r="F20" s="24">
        <f t="shared" si="0"/>
        <v>0</v>
      </c>
      <c r="G20" s="13">
        <v>2</v>
      </c>
      <c r="H20" s="13">
        <v>0</v>
      </c>
    </row>
    <row r="21" spans="1:8">
      <c r="A21" s="4" t="s">
        <v>15</v>
      </c>
      <c r="B21" s="13">
        <v>12</v>
      </c>
      <c r="C21" s="13">
        <v>7</v>
      </c>
      <c r="D21" s="13">
        <v>5</v>
      </c>
      <c r="E21" s="13">
        <v>2</v>
      </c>
      <c r="F21" s="24">
        <f t="shared" si="0"/>
        <v>28.571428571428569</v>
      </c>
      <c r="G21" s="13">
        <v>2</v>
      </c>
      <c r="H21" s="13">
        <v>2</v>
      </c>
    </row>
    <row r="22" spans="1:8">
      <c r="A22" s="4" t="s">
        <v>16</v>
      </c>
      <c r="B22" s="13">
        <v>15</v>
      </c>
      <c r="C22" s="13">
        <v>9</v>
      </c>
      <c r="D22" s="13">
        <v>6</v>
      </c>
      <c r="E22" s="13">
        <v>2</v>
      </c>
      <c r="F22" s="24">
        <f t="shared" si="0"/>
        <v>22.222222222222221</v>
      </c>
      <c r="G22" s="13">
        <v>4</v>
      </c>
      <c r="H22" s="13">
        <v>3</v>
      </c>
    </row>
    <row r="23" spans="1:8">
      <c r="A23" s="4" t="s">
        <v>17</v>
      </c>
      <c r="B23" s="13">
        <v>24</v>
      </c>
      <c r="C23" s="13">
        <v>9</v>
      </c>
      <c r="D23" s="13">
        <v>15</v>
      </c>
      <c r="E23" s="13">
        <v>2</v>
      </c>
      <c r="F23" s="24">
        <f t="shared" si="0"/>
        <v>22.222222222222221</v>
      </c>
      <c r="G23" s="13">
        <v>2</v>
      </c>
      <c r="H23" s="13">
        <v>2</v>
      </c>
    </row>
    <row r="24" spans="1:8">
      <c r="A24" s="4" t="s">
        <v>18</v>
      </c>
      <c r="B24" s="13">
        <v>20</v>
      </c>
      <c r="C24" s="13">
        <v>13</v>
      </c>
      <c r="D24" s="13">
        <v>7</v>
      </c>
      <c r="E24" s="13">
        <v>2</v>
      </c>
      <c r="F24" s="24">
        <f t="shared" si="0"/>
        <v>15.384615384615385</v>
      </c>
      <c r="G24" s="13">
        <v>3</v>
      </c>
      <c r="H24" s="13">
        <v>3</v>
      </c>
    </row>
    <row r="25" spans="1:8">
      <c r="A25" s="4" t="s">
        <v>19</v>
      </c>
      <c r="B25" s="13">
        <v>19</v>
      </c>
      <c r="C25" s="13">
        <v>8</v>
      </c>
      <c r="D25" s="13">
        <v>11</v>
      </c>
      <c r="E25" s="13">
        <v>3</v>
      </c>
      <c r="F25" s="24">
        <f t="shared" si="0"/>
        <v>37.5</v>
      </c>
      <c r="G25" s="13">
        <v>5</v>
      </c>
      <c r="H25" s="13">
        <v>4</v>
      </c>
    </row>
    <row r="26" spans="1:8">
      <c r="A26" s="4" t="s">
        <v>20</v>
      </c>
      <c r="B26" s="13">
        <v>21</v>
      </c>
      <c r="C26" s="13">
        <v>16</v>
      </c>
      <c r="D26" s="13">
        <v>5</v>
      </c>
      <c r="E26" s="13">
        <v>0</v>
      </c>
      <c r="F26" s="24">
        <f>(E26/C26)*100</f>
        <v>0</v>
      </c>
      <c r="G26" s="13">
        <v>9</v>
      </c>
      <c r="H26" s="13">
        <v>5</v>
      </c>
    </row>
    <row r="27" spans="1:8" ht="12.75" customHeight="1">
      <c r="A27" s="4" t="s">
        <v>89</v>
      </c>
      <c r="B27" s="13">
        <v>25</v>
      </c>
      <c r="C27" s="13">
        <v>15</v>
      </c>
      <c r="D27" s="13" t="s">
        <v>115</v>
      </c>
      <c r="E27" s="13">
        <v>1</v>
      </c>
      <c r="F27" s="24">
        <f t="shared" si="0"/>
        <v>6.666666666666667</v>
      </c>
      <c r="G27" s="13">
        <v>3</v>
      </c>
      <c r="H27" s="13">
        <v>3</v>
      </c>
    </row>
    <row r="28" spans="1:8">
      <c r="A28" s="4" t="s">
        <v>90</v>
      </c>
      <c r="B28" s="13">
        <v>0</v>
      </c>
      <c r="C28" s="13">
        <v>0</v>
      </c>
      <c r="D28" s="13">
        <v>0</v>
      </c>
      <c r="E28" s="13">
        <v>0</v>
      </c>
      <c r="F28" s="24" t="s">
        <v>98</v>
      </c>
      <c r="G28" s="13">
        <v>0</v>
      </c>
      <c r="H28" s="13">
        <v>0</v>
      </c>
    </row>
    <row r="29" spans="1:8">
      <c r="A29" s="4" t="s">
        <v>21</v>
      </c>
      <c r="B29" s="13">
        <v>17</v>
      </c>
      <c r="C29" s="13">
        <v>17</v>
      </c>
      <c r="D29" s="13">
        <v>0</v>
      </c>
      <c r="E29" s="13">
        <v>1</v>
      </c>
      <c r="F29" s="24">
        <f>(E29/C29)*100</f>
        <v>5.8823529411764701</v>
      </c>
      <c r="G29" s="13">
        <v>6</v>
      </c>
      <c r="H29" s="13">
        <v>1</v>
      </c>
    </row>
    <row r="30" spans="1:8">
      <c r="A30" s="4" t="s">
        <v>22</v>
      </c>
      <c r="B30" s="13">
        <v>8</v>
      </c>
      <c r="C30" s="13">
        <v>8</v>
      </c>
      <c r="D30" s="13">
        <v>0</v>
      </c>
      <c r="E30" s="13">
        <v>0</v>
      </c>
      <c r="F30" s="24">
        <f t="shared" si="0"/>
        <v>0</v>
      </c>
      <c r="G30" s="13">
        <v>1</v>
      </c>
      <c r="H30" s="13">
        <v>1</v>
      </c>
    </row>
    <row r="31" spans="1:8" s="17" customFormat="1">
      <c r="A31" s="14" t="s">
        <v>23</v>
      </c>
      <c r="B31" s="15">
        <v>12</v>
      </c>
      <c r="C31" s="15">
        <v>11</v>
      </c>
      <c r="D31" s="15">
        <v>1</v>
      </c>
      <c r="E31" s="15">
        <v>0</v>
      </c>
      <c r="F31" s="24">
        <f t="shared" si="0"/>
        <v>0</v>
      </c>
      <c r="G31" s="15">
        <v>3</v>
      </c>
      <c r="H31" s="15">
        <v>1</v>
      </c>
    </row>
    <row r="32" spans="1:8">
      <c r="A32" s="17" t="s">
        <v>83</v>
      </c>
      <c r="B32" s="15">
        <v>0</v>
      </c>
      <c r="C32" s="15">
        <v>0</v>
      </c>
      <c r="D32" s="15">
        <v>0</v>
      </c>
      <c r="E32" s="15">
        <v>0</v>
      </c>
      <c r="F32" s="24" t="s">
        <v>98</v>
      </c>
      <c r="G32" s="15">
        <v>0</v>
      </c>
      <c r="H32" s="15">
        <v>0</v>
      </c>
    </row>
    <row r="33" spans="1:8">
      <c r="A33" s="17" t="s">
        <v>84</v>
      </c>
      <c r="B33" s="15">
        <v>0</v>
      </c>
      <c r="C33" s="15">
        <v>0</v>
      </c>
      <c r="D33" s="15">
        <v>0</v>
      </c>
      <c r="E33" s="15">
        <v>0</v>
      </c>
      <c r="F33" s="24" t="s">
        <v>98</v>
      </c>
      <c r="G33" s="15">
        <v>0</v>
      </c>
      <c r="H33" s="15">
        <v>0</v>
      </c>
    </row>
    <row r="34" spans="1:8" ht="11.25" customHeight="1">
      <c r="A34" s="17" t="s">
        <v>97</v>
      </c>
      <c r="B34" s="15">
        <v>1</v>
      </c>
      <c r="C34" s="15">
        <v>1</v>
      </c>
      <c r="D34" s="15">
        <v>0</v>
      </c>
      <c r="E34" s="15">
        <v>0</v>
      </c>
      <c r="F34" s="25">
        <f t="shared" si="0"/>
        <v>0</v>
      </c>
      <c r="G34" s="15">
        <v>1</v>
      </c>
      <c r="H34" s="15">
        <v>0</v>
      </c>
    </row>
    <row r="35" spans="1:8" ht="11.25" customHeight="1">
      <c r="A35" s="17" t="s">
        <v>102</v>
      </c>
      <c r="B35" s="15">
        <v>11</v>
      </c>
      <c r="C35" s="15">
        <v>11</v>
      </c>
      <c r="D35" s="15" t="s">
        <v>116</v>
      </c>
      <c r="E35" s="15">
        <v>4</v>
      </c>
      <c r="F35" s="25">
        <f>E35/C35*100</f>
        <v>36.363636363636367</v>
      </c>
      <c r="G35" s="15">
        <v>9</v>
      </c>
      <c r="H35" s="15">
        <v>4</v>
      </c>
    </row>
    <row r="36" spans="1:8" ht="12.75" customHeight="1">
      <c r="A36" s="17" t="s">
        <v>103</v>
      </c>
      <c r="B36" s="15">
        <v>2</v>
      </c>
      <c r="C36" s="15">
        <v>2</v>
      </c>
      <c r="D36" s="15">
        <v>0</v>
      </c>
      <c r="E36" s="15">
        <v>0</v>
      </c>
      <c r="F36" s="25">
        <f>E36/C36*100</f>
        <v>0</v>
      </c>
      <c r="G36" s="15">
        <v>2</v>
      </c>
      <c r="H36" s="15">
        <v>0</v>
      </c>
    </row>
    <row r="37" spans="1:8" ht="11.25" customHeight="1">
      <c r="A37" s="19" t="s">
        <v>128</v>
      </c>
      <c r="B37" s="67">
        <v>0</v>
      </c>
      <c r="C37" s="67">
        <v>0</v>
      </c>
      <c r="D37" s="67">
        <v>0</v>
      </c>
      <c r="E37" s="67">
        <v>0</v>
      </c>
      <c r="F37" s="67">
        <v>0</v>
      </c>
      <c r="G37" s="67">
        <v>0</v>
      </c>
      <c r="H37" s="67">
        <v>0</v>
      </c>
    </row>
    <row r="38" spans="1:8" ht="11.25" customHeight="1">
      <c r="A38" s="17"/>
      <c r="B38" s="15"/>
      <c r="C38" s="15"/>
      <c r="D38" s="15"/>
      <c r="E38" s="15"/>
      <c r="F38" s="25"/>
      <c r="G38" s="15"/>
      <c r="H38" s="15"/>
    </row>
    <row r="39" spans="1:8" ht="11.25" customHeight="1">
      <c r="A39" s="17"/>
      <c r="B39" s="15"/>
      <c r="C39" s="15"/>
      <c r="D39" s="15"/>
      <c r="E39" s="15"/>
      <c r="F39" s="17"/>
      <c r="G39" s="15"/>
      <c r="H39" s="15"/>
    </row>
    <row r="40" spans="1:8" ht="51.75" customHeight="1">
      <c r="A40" s="71" t="s">
        <v>117</v>
      </c>
      <c r="B40" s="71"/>
      <c r="C40" s="71"/>
      <c r="D40" s="71"/>
      <c r="E40" s="71"/>
      <c r="F40" s="71"/>
      <c r="G40" s="71"/>
      <c r="H40" s="71"/>
    </row>
    <row r="42" spans="1:8" ht="51" customHeight="1">
      <c r="A42" s="71" t="s">
        <v>104</v>
      </c>
      <c r="B42" s="71"/>
      <c r="C42" s="71"/>
      <c r="D42" s="71"/>
      <c r="E42" s="71"/>
      <c r="F42" s="71"/>
      <c r="G42" s="71"/>
      <c r="H42" s="71"/>
    </row>
    <row r="43" spans="1:8">
      <c r="A43" s="77"/>
      <c r="B43" s="77"/>
      <c r="C43" s="77"/>
      <c r="D43" s="77"/>
      <c r="E43" s="77"/>
      <c r="F43" s="77"/>
      <c r="G43" s="77"/>
      <c r="H43" s="77"/>
    </row>
    <row r="45" spans="1:8" ht="12.75" customHeight="1">
      <c r="A45" s="77" t="s">
        <v>110</v>
      </c>
      <c r="B45" s="77"/>
      <c r="C45" s="77"/>
      <c r="D45" s="77"/>
      <c r="E45" s="77"/>
      <c r="F45" s="77"/>
      <c r="G45" s="77"/>
      <c r="H45" s="77"/>
    </row>
    <row r="46" spans="1:8">
      <c r="A46" s="77"/>
      <c r="B46" s="77"/>
      <c r="C46" s="77"/>
      <c r="D46" s="77"/>
      <c r="E46" s="77"/>
      <c r="F46" s="77"/>
      <c r="G46" s="77"/>
      <c r="H46" s="77"/>
    </row>
  </sheetData>
  <mergeCells count="5">
    <mergeCell ref="E3:F3"/>
    <mergeCell ref="A42:H42"/>
    <mergeCell ref="A40:H40"/>
    <mergeCell ref="A43:H43"/>
    <mergeCell ref="A45:H46"/>
  </mergeCells>
  <phoneticPr fontId="0" type="noConversion"/>
  <pageMargins left="0.75" right="0.75" top="1" bottom="1" header="0.5" footer="0.5"/>
  <pageSetup scale="91" orientation="portrait" horizontalDpi="4294967292" verticalDpi="4294967292"/>
  <headerFooter alignWithMargins="0">
    <oddHeader>&amp;C&amp;"Arial,Bold Italic"&amp;14Vital Statistics on Congress
&amp;12www.brookings.edu/vitalstats</oddHeader>
    <oddFooter xml:space="preserve">&amp;L&amp;G&amp;COrnstein, Mann, Malbin, and Rugg
Last updated July 11, 2013&amp;R&amp;G
</oddFooter>
  </headerFooter>
  <legacyDrawingHF r:id="rId1"/>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K62"/>
  <sheetViews>
    <sheetView view="pageBreakPreview" topLeftCell="A37" zoomScale="60" workbookViewId="0">
      <selection activeCell="D37" sqref="D37"/>
    </sheetView>
  </sheetViews>
  <sheetFormatPr baseColWidth="10" defaultColWidth="8.83203125" defaultRowHeight="12" x14ac:dyDescent="0"/>
  <cols>
    <col min="1" max="1" width="19" style="2" customWidth="1"/>
    <col min="2" max="3" width="8.83203125" style="2"/>
    <col min="4" max="4" width="1.6640625" style="2" customWidth="1"/>
    <col min="5" max="6" width="8.83203125" style="2"/>
    <col min="7" max="7" width="1.6640625" style="2" customWidth="1"/>
    <col min="8" max="8" width="8.83203125" style="2"/>
    <col min="9" max="9" width="10.1640625" style="2" customWidth="1"/>
    <col min="10" max="16384" width="8.83203125" style="2"/>
  </cols>
  <sheetData>
    <row r="1" spans="1:11" ht="12.75" customHeight="1">
      <c r="A1" s="7" t="s">
        <v>50</v>
      </c>
      <c r="B1" s="69" t="s">
        <v>136</v>
      </c>
      <c r="C1" s="69"/>
      <c r="D1" s="69"/>
      <c r="E1" s="69"/>
      <c r="F1" s="69"/>
      <c r="G1" s="69"/>
      <c r="H1" s="69"/>
      <c r="I1" s="69"/>
      <c r="J1" s="69"/>
      <c r="K1" s="69"/>
    </row>
    <row r="2" spans="1:11" ht="12.75" customHeight="1" thickBot="1">
      <c r="A2" s="8"/>
      <c r="B2" s="7"/>
    </row>
    <row r="3" spans="1:11" ht="12.75" customHeight="1">
      <c r="A3" s="9"/>
      <c r="B3" s="78" t="s">
        <v>51</v>
      </c>
      <c r="C3" s="78"/>
      <c r="D3" s="10"/>
      <c r="E3" s="78" t="s">
        <v>95</v>
      </c>
      <c r="F3" s="78"/>
      <c r="G3" s="10"/>
      <c r="H3" s="78" t="s">
        <v>45</v>
      </c>
      <c r="I3" s="78"/>
    </row>
    <row r="4" spans="1:11" ht="12.75" customHeight="1">
      <c r="A4" s="11" t="s">
        <v>1</v>
      </c>
      <c r="B4" s="12" t="s">
        <v>52</v>
      </c>
      <c r="C4" s="12" t="s">
        <v>53</v>
      </c>
      <c r="D4" s="12"/>
      <c r="E4" s="12" t="s">
        <v>52</v>
      </c>
      <c r="F4" s="12" t="s">
        <v>53</v>
      </c>
      <c r="G4" s="12"/>
      <c r="H4" s="12" t="s">
        <v>52</v>
      </c>
      <c r="I4" s="12" t="s">
        <v>53</v>
      </c>
    </row>
    <row r="5" spans="1:11">
      <c r="A5" s="2" t="s">
        <v>54</v>
      </c>
      <c r="B5" s="13">
        <v>1</v>
      </c>
      <c r="C5" s="13">
        <v>1</v>
      </c>
      <c r="D5" s="13"/>
      <c r="E5" s="13">
        <v>0</v>
      </c>
      <c r="F5" s="13">
        <v>0</v>
      </c>
      <c r="G5" s="13"/>
      <c r="H5" s="13">
        <f>SUM(B5,E5)</f>
        <v>1</v>
      </c>
      <c r="I5" s="13">
        <f>SUM(C5,F5)</f>
        <v>1</v>
      </c>
    </row>
    <row r="6" spans="1:11">
      <c r="A6" s="2" t="s">
        <v>55</v>
      </c>
      <c r="B6" s="13">
        <v>1</v>
      </c>
      <c r="C6" s="13">
        <v>0</v>
      </c>
      <c r="D6" s="13"/>
      <c r="E6" s="13">
        <v>1</v>
      </c>
      <c r="F6" s="13">
        <v>0</v>
      </c>
      <c r="G6" s="13"/>
      <c r="H6" s="13">
        <f t="shared" ref="H6:H47" si="0">SUM(B6,E6)</f>
        <v>2</v>
      </c>
      <c r="I6" s="13">
        <f t="shared" ref="I6:I48" si="1">SUM(C6,F6)</f>
        <v>0</v>
      </c>
    </row>
    <row r="7" spans="1:11">
      <c r="A7" s="2" t="s">
        <v>56</v>
      </c>
      <c r="B7" s="13">
        <v>0</v>
      </c>
      <c r="C7" s="13">
        <v>0</v>
      </c>
      <c r="D7" s="13"/>
      <c r="E7" s="13">
        <v>0</v>
      </c>
      <c r="F7" s="13">
        <v>0</v>
      </c>
      <c r="G7" s="13"/>
      <c r="H7" s="13">
        <f t="shared" si="0"/>
        <v>0</v>
      </c>
      <c r="I7" s="13">
        <f t="shared" si="1"/>
        <v>0</v>
      </c>
    </row>
    <row r="8" spans="1:11">
      <c r="A8" s="2" t="s">
        <v>57</v>
      </c>
      <c r="B8" s="13">
        <v>0</v>
      </c>
      <c r="C8" s="13">
        <v>0</v>
      </c>
      <c r="D8" s="13"/>
      <c r="E8" s="13">
        <v>2</v>
      </c>
      <c r="F8" s="13">
        <v>1</v>
      </c>
      <c r="G8" s="13"/>
      <c r="H8" s="13">
        <f t="shared" si="0"/>
        <v>2</v>
      </c>
      <c r="I8" s="13">
        <f t="shared" si="1"/>
        <v>1</v>
      </c>
    </row>
    <row r="9" spans="1:11">
      <c r="A9" s="2" t="s">
        <v>58</v>
      </c>
      <c r="B9" s="13">
        <v>5</v>
      </c>
      <c r="C9" s="13">
        <v>2</v>
      </c>
      <c r="D9" s="13"/>
      <c r="E9" s="13">
        <v>0</v>
      </c>
      <c r="F9" s="13">
        <v>0</v>
      </c>
      <c r="G9" s="13"/>
      <c r="H9" s="13">
        <f t="shared" si="0"/>
        <v>5</v>
      </c>
      <c r="I9" s="13">
        <f t="shared" si="1"/>
        <v>2</v>
      </c>
    </row>
    <row r="10" spans="1:11">
      <c r="A10" s="2" t="s">
        <v>59</v>
      </c>
      <c r="B10" s="13">
        <v>0</v>
      </c>
      <c r="C10" s="13">
        <v>0</v>
      </c>
      <c r="D10" s="13"/>
      <c r="E10" s="13">
        <v>0</v>
      </c>
      <c r="F10" s="13">
        <v>0</v>
      </c>
      <c r="G10" s="13"/>
      <c r="H10" s="13">
        <f t="shared" si="0"/>
        <v>0</v>
      </c>
      <c r="I10" s="13">
        <f t="shared" si="1"/>
        <v>0</v>
      </c>
    </row>
    <row r="11" spans="1:11">
      <c r="A11" s="2" t="s">
        <v>91</v>
      </c>
      <c r="B11" s="13">
        <v>0</v>
      </c>
      <c r="C11" s="13">
        <v>0</v>
      </c>
      <c r="D11" s="13"/>
      <c r="E11" s="13">
        <v>0</v>
      </c>
      <c r="F11" s="13">
        <v>0</v>
      </c>
      <c r="G11" s="13"/>
      <c r="H11" s="13">
        <f t="shared" si="0"/>
        <v>0</v>
      </c>
      <c r="I11" s="13">
        <f t="shared" si="1"/>
        <v>0</v>
      </c>
    </row>
    <row r="12" spans="1:11">
      <c r="A12" s="2" t="s">
        <v>92</v>
      </c>
      <c r="B12" s="13">
        <v>1</v>
      </c>
      <c r="C12" s="13">
        <v>0</v>
      </c>
      <c r="D12" s="13"/>
      <c r="E12" s="13">
        <v>0</v>
      </c>
      <c r="F12" s="13">
        <v>0</v>
      </c>
      <c r="G12" s="13"/>
      <c r="H12" s="13">
        <f t="shared" si="0"/>
        <v>1</v>
      </c>
      <c r="I12" s="13">
        <f t="shared" si="1"/>
        <v>0</v>
      </c>
    </row>
    <row r="13" spans="1:11">
      <c r="A13" s="2" t="s">
        <v>60</v>
      </c>
      <c r="B13" s="13">
        <v>0</v>
      </c>
      <c r="C13" s="13">
        <v>0</v>
      </c>
      <c r="D13" s="13"/>
      <c r="E13" s="13">
        <v>0</v>
      </c>
      <c r="F13" s="13">
        <v>0</v>
      </c>
      <c r="G13" s="13"/>
      <c r="H13" s="13">
        <f t="shared" si="0"/>
        <v>0</v>
      </c>
      <c r="I13" s="13">
        <f t="shared" si="1"/>
        <v>0</v>
      </c>
    </row>
    <row r="14" spans="1:11">
      <c r="A14" s="2" t="s">
        <v>61</v>
      </c>
      <c r="B14" s="13">
        <v>0</v>
      </c>
      <c r="C14" s="13">
        <v>0</v>
      </c>
      <c r="D14" s="13"/>
      <c r="E14" s="13">
        <v>2</v>
      </c>
      <c r="F14" s="13">
        <v>0</v>
      </c>
      <c r="G14" s="13"/>
      <c r="H14" s="13">
        <f t="shared" si="0"/>
        <v>2</v>
      </c>
      <c r="I14" s="13">
        <f t="shared" si="1"/>
        <v>0</v>
      </c>
    </row>
    <row r="15" spans="1:11">
      <c r="A15" s="2" t="s">
        <v>62</v>
      </c>
      <c r="B15" s="13">
        <v>0</v>
      </c>
      <c r="C15" s="13">
        <v>0</v>
      </c>
      <c r="D15" s="13"/>
      <c r="E15" s="13">
        <v>0</v>
      </c>
      <c r="F15" s="13">
        <v>0</v>
      </c>
      <c r="G15" s="13"/>
      <c r="H15" s="13">
        <f t="shared" si="0"/>
        <v>0</v>
      </c>
      <c r="I15" s="13">
        <f t="shared" si="1"/>
        <v>0</v>
      </c>
    </row>
    <row r="16" spans="1:11">
      <c r="A16" s="2" t="s">
        <v>63</v>
      </c>
      <c r="B16" s="13">
        <v>0</v>
      </c>
      <c r="C16" s="13">
        <v>0</v>
      </c>
      <c r="D16" s="13"/>
      <c r="E16" s="13">
        <v>1</v>
      </c>
      <c r="F16" s="13">
        <v>1</v>
      </c>
      <c r="G16" s="13"/>
      <c r="H16" s="13">
        <f t="shared" si="0"/>
        <v>1</v>
      </c>
      <c r="I16" s="13">
        <f t="shared" si="1"/>
        <v>1</v>
      </c>
    </row>
    <row r="17" spans="1:9">
      <c r="A17" s="2" t="s">
        <v>64</v>
      </c>
      <c r="B17" s="13">
        <v>0</v>
      </c>
      <c r="C17" s="13">
        <v>0</v>
      </c>
      <c r="D17" s="13"/>
      <c r="E17" s="13">
        <v>1</v>
      </c>
      <c r="F17" s="13">
        <v>1</v>
      </c>
      <c r="G17" s="13"/>
      <c r="H17" s="13">
        <f t="shared" si="0"/>
        <v>1</v>
      </c>
      <c r="I17" s="13">
        <f t="shared" si="1"/>
        <v>1</v>
      </c>
    </row>
    <row r="18" spans="1:9">
      <c r="A18" s="2" t="s">
        <v>65</v>
      </c>
      <c r="B18" s="13">
        <v>0</v>
      </c>
      <c r="C18" s="13">
        <v>0</v>
      </c>
      <c r="D18" s="13"/>
      <c r="E18" s="13">
        <v>4</v>
      </c>
      <c r="F18" s="13">
        <v>0</v>
      </c>
      <c r="G18" s="13"/>
      <c r="H18" s="13">
        <f t="shared" si="0"/>
        <v>4</v>
      </c>
      <c r="I18" s="13">
        <f t="shared" si="1"/>
        <v>0</v>
      </c>
    </row>
    <row r="19" spans="1:9">
      <c r="A19" s="2" t="s">
        <v>3</v>
      </c>
      <c r="B19" s="13">
        <v>0</v>
      </c>
      <c r="C19" s="13">
        <v>0</v>
      </c>
      <c r="D19" s="13"/>
      <c r="E19" s="13">
        <v>0</v>
      </c>
      <c r="F19" s="13">
        <v>0</v>
      </c>
      <c r="G19" s="13"/>
      <c r="H19" s="13">
        <f t="shared" si="0"/>
        <v>0</v>
      </c>
      <c r="I19" s="13">
        <f t="shared" si="1"/>
        <v>0</v>
      </c>
    </row>
    <row r="20" spans="1:9">
      <c r="A20" s="2" t="s">
        <v>4</v>
      </c>
      <c r="B20" s="13">
        <v>0</v>
      </c>
      <c r="C20" s="13">
        <v>0</v>
      </c>
      <c r="D20" s="13"/>
      <c r="E20" s="13">
        <v>2</v>
      </c>
      <c r="F20" s="13">
        <v>0</v>
      </c>
      <c r="G20" s="13"/>
      <c r="H20" s="13">
        <f t="shared" si="0"/>
        <v>2</v>
      </c>
      <c r="I20" s="13">
        <f t="shared" si="1"/>
        <v>0</v>
      </c>
    </row>
    <row r="21" spans="1:9">
      <c r="A21" s="2" t="s">
        <v>85</v>
      </c>
      <c r="B21" s="13">
        <v>0</v>
      </c>
      <c r="C21" s="13">
        <v>0</v>
      </c>
      <c r="D21" s="13"/>
      <c r="E21" s="13">
        <v>0</v>
      </c>
      <c r="F21" s="13">
        <v>0</v>
      </c>
      <c r="G21" s="13"/>
      <c r="H21" s="13">
        <f t="shared" si="0"/>
        <v>0</v>
      </c>
      <c r="I21" s="13">
        <f t="shared" si="1"/>
        <v>0</v>
      </c>
    </row>
    <row r="22" spans="1:9">
      <c r="A22" s="2" t="s">
        <v>86</v>
      </c>
      <c r="B22" s="13">
        <v>0</v>
      </c>
      <c r="C22" s="13">
        <v>0</v>
      </c>
      <c r="D22" s="13"/>
      <c r="E22" s="13">
        <v>1</v>
      </c>
      <c r="F22" s="13">
        <v>0</v>
      </c>
      <c r="G22" s="13"/>
      <c r="H22" s="13">
        <f t="shared" si="0"/>
        <v>1</v>
      </c>
      <c r="I22" s="13">
        <f t="shared" si="1"/>
        <v>0</v>
      </c>
    </row>
    <row r="23" spans="1:9">
      <c r="A23" s="2" t="s">
        <v>5</v>
      </c>
      <c r="B23" s="13">
        <v>0</v>
      </c>
      <c r="C23" s="13">
        <v>0</v>
      </c>
      <c r="D23" s="13"/>
      <c r="E23" s="13">
        <v>0</v>
      </c>
      <c r="F23" s="13">
        <v>0</v>
      </c>
      <c r="G23" s="13"/>
      <c r="H23" s="13">
        <f t="shared" si="0"/>
        <v>0</v>
      </c>
      <c r="I23" s="13">
        <f t="shared" si="1"/>
        <v>0</v>
      </c>
    </row>
    <row r="24" spans="1:9">
      <c r="A24" s="2" t="s">
        <v>6</v>
      </c>
      <c r="B24" s="13">
        <v>0</v>
      </c>
      <c r="C24" s="13">
        <v>0</v>
      </c>
      <c r="D24" s="13"/>
      <c r="E24" s="13">
        <v>0</v>
      </c>
      <c r="F24" s="13">
        <v>0</v>
      </c>
      <c r="G24" s="13"/>
      <c r="H24" s="13">
        <f t="shared" si="0"/>
        <v>0</v>
      </c>
      <c r="I24" s="13">
        <f t="shared" si="1"/>
        <v>0</v>
      </c>
    </row>
    <row r="25" spans="1:9">
      <c r="A25" s="2" t="s">
        <v>7</v>
      </c>
      <c r="B25" s="13">
        <v>0</v>
      </c>
      <c r="C25" s="13">
        <v>0</v>
      </c>
      <c r="D25" s="13"/>
      <c r="E25" s="13">
        <v>1</v>
      </c>
      <c r="F25" s="13">
        <v>0</v>
      </c>
      <c r="G25" s="13"/>
      <c r="H25" s="13">
        <f t="shared" si="0"/>
        <v>1</v>
      </c>
      <c r="I25" s="13">
        <f t="shared" si="1"/>
        <v>0</v>
      </c>
    </row>
    <row r="26" spans="1:9">
      <c r="A26" s="2" t="s">
        <v>8</v>
      </c>
      <c r="B26" s="13">
        <v>1</v>
      </c>
      <c r="C26" s="13">
        <v>0</v>
      </c>
      <c r="D26" s="13"/>
      <c r="E26" s="13">
        <v>3</v>
      </c>
      <c r="F26" s="13">
        <v>1</v>
      </c>
      <c r="G26" s="13"/>
      <c r="H26" s="13">
        <f t="shared" si="0"/>
        <v>4</v>
      </c>
      <c r="I26" s="13">
        <f t="shared" si="1"/>
        <v>1</v>
      </c>
    </row>
    <row r="27" spans="1:9">
      <c r="A27" s="2" t="s">
        <v>9</v>
      </c>
      <c r="B27" s="13">
        <v>1</v>
      </c>
      <c r="C27" s="13">
        <v>0</v>
      </c>
      <c r="D27" s="13"/>
      <c r="E27" s="13">
        <v>2</v>
      </c>
      <c r="F27" s="13">
        <v>1</v>
      </c>
      <c r="G27" s="13"/>
      <c r="H27" s="13">
        <f t="shared" si="0"/>
        <v>3</v>
      </c>
      <c r="I27" s="13">
        <f t="shared" si="1"/>
        <v>1</v>
      </c>
    </row>
    <row r="28" spans="1:9">
      <c r="A28" s="2" t="s">
        <v>10</v>
      </c>
      <c r="B28" s="13">
        <v>2</v>
      </c>
      <c r="C28" s="13">
        <v>1</v>
      </c>
      <c r="D28" s="13"/>
      <c r="E28" s="13">
        <v>5</v>
      </c>
      <c r="F28" s="13">
        <v>0</v>
      </c>
      <c r="G28" s="13"/>
      <c r="H28" s="13">
        <f t="shared" si="0"/>
        <v>7</v>
      </c>
      <c r="I28" s="13">
        <f t="shared" si="1"/>
        <v>1</v>
      </c>
    </row>
    <row r="29" spans="1:9">
      <c r="A29" s="4" t="s">
        <v>11</v>
      </c>
      <c r="B29" s="13">
        <v>1</v>
      </c>
      <c r="C29" s="13">
        <v>0</v>
      </c>
      <c r="D29" s="13"/>
      <c r="E29" s="13">
        <v>5</v>
      </c>
      <c r="F29" s="13">
        <v>1</v>
      </c>
      <c r="G29" s="13"/>
      <c r="H29" s="13">
        <f t="shared" si="0"/>
        <v>6</v>
      </c>
      <c r="I29" s="13">
        <f t="shared" si="1"/>
        <v>1</v>
      </c>
    </row>
    <row r="30" spans="1:9">
      <c r="A30" s="4" t="s">
        <v>12</v>
      </c>
      <c r="B30" s="13">
        <v>2</v>
      </c>
      <c r="C30" s="13">
        <v>0</v>
      </c>
      <c r="D30" s="13"/>
      <c r="E30" s="13">
        <v>4</v>
      </c>
      <c r="F30" s="13">
        <v>0</v>
      </c>
      <c r="G30" s="13"/>
      <c r="H30" s="13">
        <f t="shared" si="0"/>
        <v>6</v>
      </c>
      <c r="I30" s="13">
        <f t="shared" si="1"/>
        <v>0</v>
      </c>
    </row>
    <row r="31" spans="1:9">
      <c r="A31" s="4" t="s">
        <v>87</v>
      </c>
      <c r="B31" s="13">
        <v>10</v>
      </c>
      <c r="C31" s="13">
        <v>2</v>
      </c>
      <c r="D31" s="13"/>
      <c r="E31" s="13">
        <v>10</v>
      </c>
      <c r="F31" s="13">
        <v>2</v>
      </c>
      <c r="G31" s="13"/>
      <c r="H31" s="13">
        <f t="shared" si="0"/>
        <v>20</v>
      </c>
      <c r="I31" s="13">
        <f t="shared" si="1"/>
        <v>4</v>
      </c>
    </row>
    <row r="32" spans="1:9">
      <c r="A32" s="4" t="s">
        <v>88</v>
      </c>
      <c r="B32" s="13">
        <v>10</v>
      </c>
      <c r="C32" s="13">
        <v>2</v>
      </c>
      <c r="D32" s="13"/>
      <c r="E32" s="13">
        <v>21</v>
      </c>
      <c r="F32" s="13">
        <v>7</v>
      </c>
      <c r="G32" s="13"/>
      <c r="H32" s="13">
        <f t="shared" si="0"/>
        <v>31</v>
      </c>
      <c r="I32" s="13">
        <f t="shared" si="1"/>
        <v>9</v>
      </c>
    </row>
    <row r="33" spans="1:10">
      <c r="A33" s="4" t="s">
        <v>13</v>
      </c>
      <c r="B33" s="13">
        <v>23</v>
      </c>
      <c r="C33" s="13">
        <v>13</v>
      </c>
      <c r="D33" s="13"/>
      <c r="E33" s="13">
        <v>4</v>
      </c>
      <c r="F33" s="13">
        <v>4</v>
      </c>
      <c r="G33" s="13"/>
      <c r="H33" s="13">
        <f t="shared" si="0"/>
        <v>27</v>
      </c>
      <c r="I33" s="13">
        <f t="shared" si="1"/>
        <v>17</v>
      </c>
    </row>
    <row r="34" spans="1:10">
      <c r="A34" s="4" t="s">
        <v>14</v>
      </c>
      <c r="B34" s="13">
        <v>5</v>
      </c>
      <c r="C34" s="13">
        <v>1</v>
      </c>
      <c r="D34" s="13"/>
      <c r="E34" s="13">
        <v>8</v>
      </c>
      <c r="F34" s="13">
        <v>2</v>
      </c>
      <c r="G34" s="13"/>
      <c r="H34" s="13">
        <f t="shared" si="0"/>
        <v>13</v>
      </c>
      <c r="I34" s="13">
        <f t="shared" si="1"/>
        <v>3</v>
      </c>
    </row>
    <row r="35" spans="1:10">
      <c r="A35" s="4" t="s">
        <v>15</v>
      </c>
      <c r="B35" s="13">
        <v>4</v>
      </c>
      <c r="C35" s="13">
        <v>1</v>
      </c>
      <c r="D35" s="13"/>
      <c r="E35" s="13">
        <v>17</v>
      </c>
      <c r="F35" s="13">
        <v>9</v>
      </c>
      <c r="G35" s="13"/>
      <c r="H35" s="13">
        <f t="shared" si="0"/>
        <v>21</v>
      </c>
      <c r="I35" s="13">
        <f t="shared" si="1"/>
        <v>10</v>
      </c>
    </row>
    <row r="36" spans="1:10">
      <c r="A36" s="4" t="s">
        <v>16</v>
      </c>
      <c r="B36" s="13">
        <v>7</v>
      </c>
      <c r="C36" s="13">
        <v>2</v>
      </c>
      <c r="D36" s="13"/>
      <c r="E36" s="13">
        <v>20</v>
      </c>
      <c r="F36" s="13">
        <v>7</v>
      </c>
      <c r="G36" s="13"/>
      <c r="H36" s="13">
        <f t="shared" si="0"/>
        <v>27</v>
      </c>
      <c r="I36" s="13">
        <f t="shared" si="1"/>
        <v>9</v>
      </c>
    </row>
    <row r="37" spans="1:10">
      <c r="A37" s="4" t="s">
        <v>17</v>
      </c>
      <c r="B37" s="13">
        <v>7</v>
      </c>
      <c r="C37" s="13">
        <v>2</v>
      </c>
      <c r="D37" s="13"/>
      <c r="E37" s="13">
        <v>12</v>
      </c>
      <c r="F37" s="13">
        <v>9</v>
      </c>
      <c r="G37" s="13"/>
      <c r="H37" s="13">
        <f t="shared" si="0"/>
        <v>19</v>
      </c>
      <c r="I37" s="13">
        <f t="shared" si="1"/>
        <v>11</v>
      </c>
    </row>
    <row r="38" spans="1:10">
      <c r="A38" s="4" t="s">
        <v>18</v>
      </c>
      <c r="B38" s="13">
        <v>9</v>
      </c>
      <c r="C38" s="13">
        <v>1</v>
      </c>
      <c r="D38" s="13"/>
      <c r="E38" s="13">
        <v>14</v>
      </c>
      <c r="F38" s="13">
        <v>9</v>
      </c>
      <c r="G38" s="13"/>
      <c r="H38" s="13">
        <f t="shared" si="0"/>
        <v>23</v>
      </c>
      <c r="I38" s="13">
        <f t="shared" si="1"/>
        <v>10</v>
      </c>
    </row>
    <row r="39" spans="1:10" s="1" customFormat="1">
      <c r="A39" s="4" t="s">
        <v>19</v>
      </c>
      <c r="B39" s="13">
        <v>23</v>
      </c>
      <c r="C39" s="13">
        <v>5</v>
      </c>
      <c r="D39" s="13"/>
      <c r="E39" s="13">
        <v>20</v>
      </c>
      <c r="F39" s="13">
        <v>6</v>
      </c>
      <c r="G39" s="13"/>
      <c r="H39" s="13">
        <f t="shared" si="0"/>
        <v>43</v>
      </c>
      <c r="I39" s="13">
        <f t="shared" si="1"/>
        <v>11</v>
      </c>
    </row>
    <row r="40" spans="1:10" s="1" customFormat="1">
      <c r="A40" s="4" t="s">
        <v>20</v>
      </c>
      <c r="B40" s="13">
        <v>9</v>
      </c>
      <c r="C40" s="13">
        <v>6</v>
      </c>
      <c r="D40" s="13"/>
      <c r="E40" s="13">
        <v>15</v>
      </c>
      <c r="F40" s="13">
        <v>5</v>
      </c>
      <c r="G40" s="13"/>
      <c r="H40" s="13">
        <f t="shared" si="0"/>
        <v>24</v>
      </c>
      <c r="I40" s="13">
        <f t="shared" si="1"/>
        <v>11</v>
      </c>
    </row>
    <row r="41" spans="1:10" s="1" customFormat="1">
      <c r="A41" s="4" t="s">
        <v>89</v>
      </c>
      <c r="B41" s="13">
        <v>20</v>
      </c>
      <c r="C41" s="13">
        <v>9</v>
      </c>
      <c r="D41" s="13"/>
      <c r="E41" s="13">
        <v>27</v>
      </c>
      <c r="F41" s="13">
        <v>13</v>
      </c>
      <c r="G41" s="13"/>
      <c r="H41" s="13">
        <f t="shared" si="0"/>
        <v>47</v>
      </c>
      <c r="I41" s="13">
        <f t="shared" si="1"/>
        <v>22</v>
      </c>
    </row>
    <row r="42" spans="1:10" s="1" customFormat="1" ht="14.25" customHeight="1">
      <c r="A42" s="4" t="s">
        <v>90</v>
      </c>
      <c r="B42" s="13" t="s">
        <v>113</v>
      </c>
      <c r="C42" s="13">
        <v>4</v>
      </c>
      <c r="D42" s="13"/>
      <c r="E42" s="13">
        <v>22</v>
      </c>
      <c r="F42" s="13">
        <v>10</v>
      </c>
      <c r="G42" s="13"/>
      <c r="H42" s="13">
        <v>46</v>
      </c>
      <c r="I42" s="13">
        <f t="shared" si="1"/>
        <v>14</v>
      </c>
    </row>
    <row r="43" spans="1:10">
      <c r="A43" s="4" t="s">
        <v>21</v>
      </c>
      <c r="B43" s="13">
        <v>21</v>
      </c>
      <c r="C43" s="13">
        <v>4</v>
      </c>
      <c r="D43" s="13"/>
      <c r="E43" s="13">
        <v>29</v>
      </c>
      <c r="F43" s="13">
        <v>5</v>
      </c>
      <c r="G43" s="13"/>
      <c r="H43" s="13">
        <f t="shared" si="0"/>
        <v>50</v>
      </c>
      <c r="I43" s="13">
        <f t="shared" si="1"/>
        <v>9</v>
      </c>
      <c r="J43" s="1"/>
    </row>
    <row r="44" spans="1:10" s="1" customFormat="1">
      <c r="A44" s="4" t="s">
        <v>22</v>
      </c>
      <c r="B44" s="13">
        <v>24</v>
      </c>
      <c r="C44" s="13">
        <v>7</v>
      </c>
      <c r="D44" s="13"/>
      <c r="E44" s="13">
        <v>29</v>
      </c>
      <c r="F44" s="13">
        <v>11</v>
      </c>
      <c r="G44" s="13"/>
      <c r="H44" s="13">
        <f t="shared" si="0"/>
        <v>53</v>
      </c>
      <c r="I44" s="13">
        <f t="shared" si="1"/>
        <v>18</v>
      </c>
    </row>
    <row r="45" spans="1:10" s="16" customFormat="1">
      <c r="A45" s="14" t="s">
        <v>23</v>
      </c>
      <c r="B45" s="15">
        <v>36</v>
      </c>
      <c r="C45" s="15">
        <v>11</v>
      </c>
      <c r="D45" s="15"/>
      <c r="E45" s="15">
        <v>22</v>
      </c>
      <c r="F45" s="15">
        <v>17</v>
      </c>
      <c r="G45" s="15"/>
      <c r="H45" s="13">
        <f t="shared" si="0"/>
        <v>58</v>
      </c>
      <c r="I45" s="13">
        <f t="shared" si="1"/>
        <v>28</v>
      </c>
    </row>
    <row r="46" spans="1:10" s="1" customFormat="1">
      <c r="A46" s="17" t="s">
        <v>82</v>
      </c>
      <c r="B46" s="15">
        <v>22</v>
      </c>
      <c r="C46" s="15">
        <v>12</v>
      </c>
      <c r="D46" s="17"/>
      <c r="E46" s="15">
        <v>39</v>
      </c>
      <c r="F46" s="15">
        <v>22</v>
      </c>
      <c r="G46" s="17"/>
      <c r="H46" s="13">
        <f t="shared" si="0"/>
        <v>61</v>
      </c>
      <c r="I46" s="13">
        <f t="shared" si="1"/>
        <v>34</v>
      </c>
    </row>
    <row r="47" spans="1:10" s="1" customFormat="1">
      <c r="A47" s="2" t="s">
        <v>84</v>
      </c>
      <c r="B47" s="15">
        <v>23</v>
      </c>
      <c r="C47" s="15">
        <v>1</v>
      </c>
      <c r="D47" s="17"/>
      <c r="E47" s="15">
        <v>26</v>
      </c>
      <c r="F47" s="15">
        <v>11</v>
      </c>
      <c r="G47" s="17"/>
      <c r="H47" s="13">
        <f t="shared" si="0"/>
        <v>49</v>
      </c>
      <c r="I47" s="13">
        <f t="shared" si="1"/>
        <v>12</v>
      </c>
    </row>
    <row r="48" spans="1:10" s="1" customFormat="1" ht="14.25" customHeight="1">
      <c r="A48" s="17" t="s">
        <v>97</v>
      </c>
      <c r="B48" s="15">
        <v>20</v>
      </c>
      <c r="C48" s="15">
        <v>13</v>
      </c>
      <c r="D48" s="15"/>
      <c r="E48" s="15">
        <v>34</v>
      </c>
      <c r="F48" s="15">
        <v>21</v>
      </c>
      <c r="G48" s="15"/>
      <c r="H48" s="15">
        <f>SUM(B48,E48)</f>
        <v>54</v>
      </c>
      <c r="I48" s="15">
        <f t="shared" si="1"/>
        <v>34</v>
      </c>
    </row>
    <row r="49" spans="1:9" s="1" customFormat="1" ht="14.25" customHeight="1">
      <c r="A49" s="17" t="s">
        <v>102</v>
      </c>
      <c r="B49" s="15">
        <v>62</v>
      </c>
      <c r="C49" s="15">
        <v>31</v>
      </c>
      <c r="D49" s="15"/>
      <c r="E49" s="15">
        <v>50</v>
      </c>
      <c r="F49" s="15">
        <v>30</v>
      </c>
      <c r="G49" s="15"/>
      <c r="H49" s="18">
        <f>SUM(B49,E49)</f>
        <v>112</v>
      </c>
      <c r="I49" s="18">
        <f>SUM(C49,F49)</f>
        <v>61</v>
      </c>
    </row>
    <row r="50" spans="1:9" s="1" customFormat="1" ht="14.25" customHeight="1">
      <c r="A50" s="17" t="s">
        <v>103</v>
      </c>
      <c r="B50" s="18">
        <v>39</v>
      </c>
      <c r="C50" s="18">
        <v>35</v>
      </c>
      <c r="D50" s="18"/>
      <c r="E50" s="18">
        <v>52</v>
      </c>
      <c r="F50" s="18">
        <v>28</v>
      </c>
      <c r="G50" s="18"/>
      <c r="H50" s="18">
        <f>SUM(B50,E50)</f>
        <v>91</v>
      </c>
      <c r="I50" s="18">
        <f>SUM(C50,F50)</f>
        <v>63</v>
      </c>
    </row>
    <row r="51" spans="1:9" s="1" customFormat="1" ht="14.25" customHeight="1">
      <c r="A51" s="19" t="s">
        <v>128</v>
      </c>
      <c r="B51" s="47">
        <v>36</v>
      </c>
      <c r="C51" s="47">
        <v>20</v>
      </c>
      <c r="D51" s="47"/>
      <c r="E51" s="47">
        <v>38</v>
      </c>
      <c r="F51" s="47">
        <v>21</v>
      </c>
      <c r="G51" s="47"/>
      <c r="H51" s="47">
        <f>SUM(B51,E51)</f>
        <v>74</v>
      </c>
      <c r="I51" s="47">
        <f>SUM(C51,F51)</f>
        <v>41</v>
      </c>
    </row>
    <row r="52" spans="1:9" s="1" customFormat="1">
      <c r="A52" s="16"/>
      <c r="B52" s="21"/>
      <c r="C52" s="21"/>
      <c r="D52" s="21"/>
      <c r="E52" s="21"/>
      <c r="F52" s="21"/>
      <c r="G52" s="21"/>
      <c r="H52" s="21"/>
      <c r="I52" s="21"/>
    </row>
    <row r="53" spans="1:9" ht="14.25" customHeight="1">
      <c r="A53" s="17" t="s">
        <v>94</v>
      </c>
      <c r="B53" s="15"/>
      <c r="C53" s="15"/>
      <c r="D53" s="15"/>
      <c r="E53" s="15"/>
      <c r="F53" s="15"/>
      <c r="G53" s="15"/>
      <c r="H53" s="15"/>
      <c r="I53" s="15"/>
    </row>
    <row r="55" spans="1:9" ht="38.25" customHeight="1">
      <c r="A55" s="71" t="s">
        <v>106</v>
      </c>
      <c r="B55" s="71"/>
      <c r="C55" s="71"/>
      <c r="D55" s="71"/>
      <c r="E55" s="71"/>
      <c r="F55" s="71"/>
      <c r="G55" s="71"/>
      <c r="H55" s="71"/>
      <c r="I55" s="71"/>
    </row>
    <row r="56" spans="1:9">
      <c r="A56" s="79" t="s">
        <v>107</v>
      </c>
      <c r="B56" s="79"/>
      <c r="C56" s="79"/>
      <c r="D56" s="79"/>
      <c r="E56" s="79"/>
      <c r="F56" s="79"/>
      <c r="G56" s="79"/>
      <c r="H56" s="79"/>
      <c r="I56" s="79"/>
    </row>
    <row r="57" spans="1:9" ht="14.25" customHeight="1">
      <c r="A57" s="79" t="s">
        <v>108</v>
      </c>
      <c r="B57" s="79"/>
      <c r="C57" s="79"/>
      <c r="D57" s="79"/>
      <c r="E57" s="79"/>
      <c r="F57" s="79"/>
      <c r="G57" s="79"/>
      <c r="H57" s="79"/>
      <c r="I57" s="79"/>
    </row>
    <row r="58" spans="1:9" ht="27" customHeight="1">
      <c r="A58" s="71" t="s">
        <v>114</v>
      </c>
      <c r="B58" s="71"/>
      <c r="C58" s="71"/>
      <c r="D58" s="71"/>
      <c r="E58" s="71"/>
      <c r="F58" s="71"/>
      <c r="G58" s="71"/>
      <c r="H58" s="71"/>
      <c r="I58" s="71"/>
    </row>
    <row r="60" spans="1:9" ht="25.5" customHeight="1">
      <c r="A60" s="71" t="s">
        <v>109</v>
      </c>
      <c r="B60" s="71"/>
      <c r="C60" s="71"/>
      <c r="D60" s="71"/>
      <c r="E60" s="71"/>
      <c r="F60" s="71"/>
      <c r="G60" s="71"/>
      <c r="H60" s="71"/>
      <c r="I60" s="71"/>
    </row>
    <row r="62" spans="1:9">
      <c r="B62" s="1"/>
    </row>
  </sheetData>
  <mergeCells count="9">
    <mergeCell ref="B1:K1"/>
    <mergeCell ref="A60:I60"/>
    <mergeCell ref="A58:I58"/>
    <mergeCell ref="B3:C3"/>
    <mergeCell ref="E3:F3"/>
    <mergeCell ref="H3:I3"/>
    <mergeCell ref="A55:I55"/>
    <mergeCell ref="A56:I56"/>
    <mergeCell ref="A57:I57"/>
  </mergeCells>
  <phoneticPr fontId="0" type="noConversion"/>
  <pageMargins left="0.75" right="0.75" top="1" bottom="1" header="0.5" footer="0.5"/>
  <pageSetup scale="80" orientation="portrait" horizontalDpi="4294967292"/>
  <headerFooter alignWithMargins="0">
    <oddHeader>&amp;C&amp;"Arial,Bold Italic"&amp;14Vital Statistics on Congress
&amp;12www.brookings.edu/vitalstats</oddHeader>
    <oddFooter xml:space="preserve">&amp;L&amp;G&amp;COrnstein, Mann, Malbin, and Rugg
Last updated July 11, 2013&amp;R&amp;G
</oddFooter>
  </headerFooter>
  <legacyDrawingHF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6-1</vt:lpstr>
      <vt:lpstr>6-2</vt:lpstr>
      <vt:lpstr>6-3</vt:lpstr>
      <vt:lpstr>6-4</vt:lpstr>
      <vt:lpstr>6-5</vt:lpstr>
      <vt:lpstr>6-6</vt:lpstr>
      <vt:lpstr>6-7</vt:lpstr>
    </vt:vector>
  </TitlesOfParts>
  <Company>AEI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Samantha Tyner</cp:lastModifiedBy>
  <cp:lastPrinted>2013-03-13T18:25:53Z</cp:lastPrinted>
  <dcterms:created xsi:type="dcterms:W3CDTF">2001-06-05T13:07:17Z</dcterms:created>
  <dcterms:modified xsi:type="dcterms:W3CDTF">2014-04-20T02:57:20Z</dcterms:modified>
</cp:coreProperties>
</file>