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95" windowHeight="8955"/>
  </bookViews>
  <sheets>
    <sheet name="About" sheetId="6" r:id="rId1"/>
    <sheet name="Statistics" sheetId="1" r:id="rId2"/>
    <sheet name="Total Actual vs. Goal" sheetId="4" r:id="rId3"/>
    <sheet name="Daily Actual vs. Goal" sheetId="5" r:id="rId4"/>
  </sheets>
  <calcPr calcId="114210"/>
</workbook>
</file>

<file path=xl/calcChain.xml><?xml version="1.0" encoding="utf-8"?>
<calcChain xmlns="http://schemas.openxmlformats.org/spreadsheetml/2006/main">
  <c r="P31" i="1"/>
  <c r="P30"/>
  <c r="P29"/>
  <c r="P28"/>
  <c r="P27"/>
  <c r="P26"/>
  <c r="P25"/>
  <c r="P24"/>
  <c r="P23"/>
  <c r="P22"/>
  <c r="P21"/>
  <c r="P20"/>
  <c r="S20" s="1"/>
  <c r="P19"/>
  <c r="P18"/>
  <c r="P17"/>
  <c r="P16"/>
  <c r="P15"/>
  <c r="P14"/>
  <c r="P13"/>
  <c r="P12"/>
  <c r="S12" s="1"/>
  <c r="P11"/>
  <c r="P10"/>
  <c r="P9"/>
  <c r="P8"/>
  <c r="S8" s="1"/>
  <c r="P7"/>
  <c r="P6"/>
  <c r="P5"/>
  <c r="P4"/>
  <c r="D26" s="1"/>
  <c r="I26" s="1"/>
  <c r="P3"/>
  <c r="P2"/>
  <c r="T2"/>
  <c r="U2" s="1"/>
  <c r="V2" s="1"/>
  <c r="L3"/>
  <c r="L4"/>
  <c r="L5"/>
  <c r="L6"/>
  <c r="L7"/>
  <c r="L8"/>
  <c r="L9"/>
  <c r="L10"/>
  <c r="L11"/>
  <c r="L12"/>
  <c r="L2"/>
  <c r="O31"/>
  <c r="B3"/>
  <c r="A2"/>
  <c r="M4"/>
  <c r="J2"/>
  <c r="O9"/>
  <c r="Q9" s="1"/>
  <c r="R9" s="1"/>
  <c r="O8"/>
  <c r="O7"/>
  <c r="S7" s="1"/>
  <c r="O6"/>
  <c r="O5"/>
  <c r="S5" s="1"/>
  <c r="O4"/>
  <c r="O3"/>
  <c r="Q3" s="1"/>
  <c r="R3" s="1"/>
  <c r="O2"/>
  <c r="D9"/>
  <c r="E9" s="1"/>
  <c r="F9" s="1"/>
  <c r="G30"/>
  <c r="D28"/>
  <c r="D24"/>
  <c r="I24" s="1"/>
  <c r="D20"/>
  <c r="G20" s="1"/>
  <c r="D17"/>
  <c r="G17" s="1"/>
  <c r="D15"/>
  <c r="I15" s="1"/>
  <c r="D13"/>
  <c r="I13" s="1"/>
  <c r="D11"/>
  <c r="G11" s="1"/>
  <c r="D8"/>
  <c r="G8" s="1"/>
  <c r="D6"/>
  <c r="G6" s="1"/>
  <c r="D4"/>
  <c r="G4" s="1"/>
  <c r="D3"/>
  <c r="I3" s="1"/>
  <c r="D2"/>
  <c r="G2" s="1"/>
  <c r="H30"/>
  <c r="H11"/>
  <c r="G31"/>
  <c r="I20"/>
  <c r="M5"/>
  <c r="Q2"/>
  <c r="R2" s="1"/>
  <c r="S3"/>
  <c r="M2"/>
  <c r="J4"/>
  <c r="K4" s="1"/>
  <c r="J6"/>
  <c r="Q4"/>
  <c r="R4" s="1"/>
  <c r="Q5"/>
  <c r="R5" s="1"/>
  <c r="M6"/>
  <c r="J8"/>
  <c r="K8" s="1"/>
  <c r="Q8"/>
  <c r="R8" s="1"/>
  <c r="M7"/>
  <c r="M8"/>
  <c r="H22"/>
  <c r="G22"/>
  <c r="S31"/>
  <c r="U31"/>
  <c r="V31" s="1"/>
  <c r="Q31"/>
  <c r="R31" s="1"/>
  <c r="W31"/>
  <c r="H31"/>
  <c r="O13"/>
  <c r="Q13" s="1"/>
  <c r="R13" s="1"/>
  <c r="O12"/>
  <c r="Q12" s="1"/>
  <c r="R12" s="1"/>
  <c r="B4"/>
  <c r="B5" s="1"/>
  <c r="A3"/>
  <c r="A4"/>
  <c r="O23"/>
  <c r="S23"/>
  <c r="H23"/>
  <c r="G23"/>
  <c r="O14"/>
  <c r="H24"/>
  <c r="G24"/>
  <c r="O24"/>
  <c r="S24" s="1"/>
  <c r="Q23"/>
  <c r="R23" s="1"/>
  <c r="O15"/>
  <c r="S15" s="1"/>
  <c r="O25"/>
  <c r="G25"/>
  <c r="H25"/>
  <c r="O27"/>
  <c r="S27" s="1"/>
  <c r="H27"/>
  <c r="G27"/>
  <c r="Q15"/>
  <c r="R15" s="1"/>
  <c r="O16"/>
  <c r="S16" s="1"/>
  <c r="H16"/>
  <c r="Q25"/>
  <c r="R25" s="1"/>
  <c r="S25"/>
  <c r="G26"/>
  <c r="O26"/>
  <c r="Q26" s="1"/>
  <c r="R26" s="1"/>
  <c r="H26"/>
  <c r="Q27"/>
  <c r="R27" s="1"/>
  <c r="H28"/>
  <c r="O28"/>
  <c r="Q28"/>
  <c r="R28" s="1"/>
  <c r="G28"/>
  <c r="Q16"/>
  <c r="R16" s="1"/>
  <c r="O17"/>
  <c r="S17" s="1"/>
  <c r="H17"/>
  <c r="S28"/>
  <c r="O29"/>
  <c r="Q29"/>
  <c r="R29" s="1"/>
  <c r="H29"/>
  <c r="G29"/>
  <c r="O30"/>
  <c r="Q30" s="1"/>
  <c r="R30" s="1"/>
  <c r="O18"/>
  <c r="H18"/>
  <c r="S29"/>
  <c r="S30"/>
  <c r="O19"/>
  <c r="Q19" s="1"/>
  <c r="R19" s="1"/>
  <c r="H19"/>
  <c r="S19"/>
  <c r="O20"/>
  <c r="Q20" s="1"/>
  <c r="R20" s="1"/>
  <c r="H20"/>
  <c r="O22"/>
  <c r="S22"/>
  <c r="O21"/>
  <c r="H21"/>
  <c r="Q21"/>
  <c r="R21" s="1"/>
  <c r="S21"/>
  <c r="Q22"/>
  <c r="R22" s="1"/>
  <c r="U27"/>
  <c r="V27" s="1"/>
  <c r="U28"/>
  <c r="V28" s="1"/>
  <c r="W28"/>
  <c r="W29"/>
  <c r="H10"/>
  <c r="O11"/>
  <c r="O10"/>
  <c r="J10"/>
  <c r="K10" s="1"/>
  <c r="U22"/>
  <c r="V22" s="1"/>
  <c r="W23"/>
  <c r="U23"/>
  <c r="V23" s="1"/>
  <c r="W24"/>
  <c r="W25"/>
  <c r="U25"/>
  <c r="V25" s="1"/>
  <c r="W26"/>
  <c r="Q10"/>
  <c r="R10" s="1"/>
  <c r="S9"/>
  <c r="J11"/>
  <c r="J12"/>
  <c r="W22"/>
  <c r="U29"/>
  <c r="V29" s="1"/>
  <c r="M9"/>
  <c r="Q7"/>
  <c r="R7" s="1"/>
  <c r="S6"/>
  <c r="E2"/>
  <c r="F2" s="1"/>
  <c r="M3"/>
  <c r="M10"/>
  <c r="H4"/>
  <c r="K11"/>
  <c r="K6"/>
  <c r="J9"/>
  <c r="K9" s="1"/>
  <c r="J7"/>
  <c r="J5"/>
  <c r="K5" s="1"/>
  <c r="I9"/>
  <c r="J3"/>
  <c r="N3" s="1"/>
  <c r="I2"/>
  <c r="I31"/>
  <c r="H3"/>
  <c r="H6"/>
  <c r="H5"/>
  <c r="H7"/>
  <c r="H9"/>
  <c r="K7"/>
  <c r="S11"/>
  <c r="M11"/>
  <c r="J13"/>
  <c r="J14" s="1"/>
  <c r="K12"/>
  <c r="Q11"/>
  <c r="R11" s="1"/>
  <c r="L13"/>
  <c r="L14" s="1"/>
  <c r="M12"/>
  <c r="S13"/>
  <c r="S14"/>
  <c r="I6" l="1"/>
  <c r="I17"/>
  <c r="S10"/>
  <c r="Q18"/>
  <c r="R18" s="1"/>
  <c r="Q14"/>
  <c r="R14" s="1"/>
  <c r="G13"/>
  <c r="G9"/>
  <c r="D5"/>
  <c r="G5" s="1"/>
  <c r="D7"/>
  <c r="I7" s="1"/>
  <c r="D10"/>
  <c r="D12"/>
  <c r="D14"/>
  <c r="D16"/>
  <c r="D18"/>
  <c r="I18" s="1"/>
  <c r="D22"/>
  <c r="I22" s="1"/>
  <c r="S4"/>
  <c r="Q6"/>
  <c r="R6" s="1"/>
  <c r="E13"/>
  <c r="F13" s="1"/>
  <c r="I8"/>
  <c r="I4"/>
  <c r="E8"/>
  <c r="F8" s="1"/>
  <c r="I11"/>
  <c r="I14"/>
  <c r="G3"/>
  <c r="D19"/>
  <c r="D21"/>
  <c r="D23"/>
  <c r="I23" s="1"/>
  <c r="D25"/>
  <c r="I25" s="1"/>
  <c r="D27"/>
  <c r="I27" s="1"/>
  <c r="D29"/>
  <c r="I29" s="1"/>
  <c r="D30"/>
  <c r="I30" s="1"/>
  <c r="G15"/>
  <c r="I5"/>
  <c r="G7"/>
  <c r="W2"/>
  <c r="K3"/>
  <c r="O36"/>
  <c r="B6"/>
  <c r="A5"/>
  <c r="N5"/>
  <c r="K2"/>
  <c r="N2"/>
  <c r="E11"/>
  <c r="F11" s="1"/>
  <c r="E15"/>
  <c r="F15" s="1"/>
  <c r="U26"/>
  <c r="V26" s="1"/>
  <c r="U24"/>
  <c r="V24" s="1"/>
  <c r="W27"/>
  <c r="U30"/>
  <c r="V30" s="1"/>
  <c r="W30"/>
  <c r="G18"/>
  <c r="S26"/>
  <c r="Q24"/>
  <c r="R24" s="1"/>
  <c r="H15"/>
  <c r="H14"/>
  <c r="N4"/>
  <c r="H13"/>
  <c r="E7"/>
  <c r="F7" s="1"/>
  <c r="E6"/>
  <c r="F6" s="1"/>
  <c r="E4"/>
  <c r="F4" s="1"/>
  <c r="E5"/>
  <c r="F5" s="1"/>
  <c r="E3"/>
  <c r="F3" s="1"/>
  <c r="H2"/>
  <c r="I10"/>
  <c r="I28"/>
  <c r="H8"/>
  <c r="H12"/>
  <c r="S2"/>
  <c r="E25"/>
  <c r="F25" s="1"/>
  <c r="S18"/>
  <c r="Q17"/>
  <c r="R17" s="1"/>
  <c r="E27"/>
  <c r="F27" s="1"/>
  <c r="E28"/>
  <c r="F28" s="1"/>
  <c r="E31"/>
  <c r="F31" s="1"/>
  <c r="E22"/>
  <c r="F22" s="1"/>
  <c r="O33"/>
  <c r="E16"/>
  <c r="F16" s="1"/>
  <c r="O34"/>
  <c r="E17"/>
  <c r="F17" s="1"/>
  <c r="E20"/>
  <c r="F20" s="1"/>
  <c r="E26"/>
  <c r="F26" s="1"/>
  <c r="E18"/>
  <c r="F18" s="1"/>
  <c r="E24"/>
  <c r="F24" s="1"/>
  <c r="E21"/>
  <c r="F21" s="1"/>
  <c r="O35"/>
  <c r="K13"/>
  <c r="K14"/>
  <c r="J15"/>
  <c r="L15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M13"/>
  <c r="M14"/>
  <c r="G16" l="1"/>
  <c r="I16"/>
  <c r="E12"/>
  <c r="F12" s="1"/>
  <c r="G12"/>
  <c r="I12"/>
  <c r="E14"/>
  <c r="F14" s="1"/>
  <c r="G14"/>
  <c r="G10"/>
  <c r="E10"/>
  <c r="F10" s="1"/>
  <c r="E29"/>
  <c r="F29" s="1"/>
  <c r="G19"/>
  <c r="I19"/>
  <c r="I21"/>
  <c r="G21"/>
  <c r="E30"/>
  <c r="F30" s="1"/>
  <c r="E19"/>
  <c r="F19" s="1"/>
  <c r="E23"/>
  <c r="F23" s="1"/>
  <c r="B7"/>
  <c r="A6"/>
  <c r="N6"/>
  <c r="M27"/>
  <c r="M29"/>
  <c r="M25"/>
  <c r="M17"/>
  <c r="M20"/>
  <c r="M15"/>
  <c r="M22"/>
  <c r="K15"/>
  <c r="J16"/>
  <c r="M18"/>
  <c r="M30"/>
  <c r="M16"/>
  <c r="M24"/>
  <c r="M28"/>
  <c r="M23"/>
  <c r="M31"/>
  <c r="M19"/>
  <c r="M21"/>
  <c r="M26"/>
  <c r="B8" l="1"/>
  <c r="N7"/>
  <c r="A7"/>
  <c r="J17"/>
  <c r="K16"/>
  <c r="B9" l="1"/>
  <c r="A8"/>
  <c r="N8"/>
  <c r="J18"/>
  <c r="K17"/>
  <c r="B10" l="1"/>
  <c r="A9"/>
  <c r="N9"/>
  <c r="J19"/>
  <c r="K18"/>
  <c r="N10" l="1"/>
  <c r="B11"/>
  <c r="A10"/>
  <c r="K19"/>
  <c r="J20"/>
  <c r="A11" l="1"/>
  <c r="N11"/>
  <c r="B12"/>
  <c r="K20"/>
  <c r="J21"/>
  <c r="A12" l="1"/>
  <c r="B13"/>
  <c r="N12"/>
  <c r="J22"/>
  <c r="K21"/>
  <c r="B14" l="1"/>
  <c r="A13"/>
  <c r="N13"/>
  <c r="N14" s="1"/>
  <c r="J23"/>
  <c r="K22"/>
  <c r="A14" l="1"/>
  <c r="B15"/>
  <c r="J24"/>
  <c r="K23"/>
  <c r="B16" l="1"/>
  <c r="A15"/>
  <c r="N15"/>
  <c r="J25"/>
  <c r="K24"/>
  <c r="A16" l="1"/>
  <c r="B17"/>
  <c r="N16"/>
  <c r="J26"/>
  <c r="K25"/>
  <c r="B18" l="1"/>
  <c r="A17"/>
  <c r="N17"/>
  <c r="J27"/>
  <c r="K26"/>
  <c r="A18" l="1"/>
  <c r="B19"/>
  <c r="N18"/>
  <c r="J28"/>
  <c r="K27"/>
  <c r="B20" l="1"/>
  <c r="A19"/>
  <c r="N19"/>
  <c r="N20" s="1"/>
  <c r="N21" s="1"/>
  <c r="N22" s="1"/>
  <c r="N23" s="1"/>
  <c r="N24" s="1"/>
  <c r="N25" s="1"/>
  <c r="N26" s="1"/>
  <c r="N27" s="1"/>
  <c r="N28" s="1"/>
  <c r="N29" s="1"/>
  <c r="N30" s="1"/>
  <c r="N31" s="1"/>
  <c r="J29"/>
  <c r="K28"/>
  <c r="B21" l="1"/>
  <c r="A20"/>
  <c r="K29"/>
  <c r="J30"/>
  <c r="A21" l="1"/>
  <c r="B22"/>
  <c r="J31"/>
  <c r="K31" s="1"/>
  <c r="K30"/>
  <c r="B23" l="1"/>
  <c r="A22"/>
  <c r="A23" l="1"/>
  <c r="B24"/>
  <c r="B25" l="1"/>
  <c r="A24"/>
  <c r="A25" l="1"/>
  <c r="B26"/>
  <c r="B27" l="1"/>
  <c r="A26"/>
  <c r="A27" l="1"/>
  <c r="B28"/>
  <c r="B29" l="1"/>
  <c r="A28"/>
  <c r="A29" l="1"/>
  <c r="B30"/>
  <c r="B31" l="1"/>
  <c r="A30"/>
  <c r="A31" l="1"/>
  <c r="T4"/>
  <c r="T5"/>
  <c r="T3"/>
  <c r="T6"/>
  <c r="T7"/>
  <c r="T10"/>
  <c r="T8"/>
  <c r="T12"/>
  <c r="T9"/>
  <c r="T11"/>
  <c r="T14"/>
  <c r="T13"/>
  <c r="T16"/>
  <c r="T17"/>
  <c r="T18"/>
  <c r="T19"/>
  <c r="T20"/>
  <c r="T21" l="1"/>
  <c r="W20"/>
  <c r="U20"/>
  <c r="V20" s="1"/>
  <c r="U18"/>
  <c r="V18" s="1"/>
  <c r="W18"/>
  <c r="T15"/>
  <c r="U14"/>
  <c r="V14" s="1"/>
  <c r="W14"/>
  <c r="U8"/>
  <c r="V8" s="1"/>
  <c r="W8"/>
  <c r="W19"/>
  <c r="U19"/>
  <c r="V19" s="1"/>
  <c r="W17"/>
  <c r="U17"/>
  <c r="V17" s="1"/>
  <c r="U13"/>
  <c r="V13" s="1"/>
  <c r="W13"/>
  <c r="U11"/>
  <c r="V11" s="1"/>
  <c r="W11"/>
  <c r="W12"/>
  <c r="U12"/>
  <c r="V12" s="1"/>
  <c r="U10"/>
  <c r="V10" s="1"/>
  <c r="W10"/>
  <c r="W6"/>
  <c r="U6"/>
  <c r="V6" s="1"/>
  <c r="U5"/>
  <c r="V5" s="1"/>
  <c r="W5"/>
  <c r="U16"/>
  <c r="V16" s="1"/>
  <c r="W16"/>
  <c r="U9"/>
  <c r="V9" s="1"/>
  <c r="W9"/>
  <c r="U7"/>
  <c r="V7" s="1"/>
  <c r="W7"/>
  <c r="U3"/>
  <c r="V3" s="1"/>
  <c r="W3"/>
  <c r="W4"/>
  <c r="U4"/>
  <c r="V4" s="1"/>
  <c r="T22" l="1"/>
  <c r="T23" s="1"/>
  <c r="T24" s="1"/>
  <c r="T25" s="1"/>
  <c r="T26" s="1"/>
  <c r="T27" s="1"/>
  <c r="T28" s="1"/>
  <c r="T29" s="1"/>
  <c r="T30" s="1"/>
  <c r="T31" s="1"/>
  <c r="U21"/>
  <c r="V21" s="1"/>
  <c r="W21"/>
  <c r="U15"/>
  <c r="V15" s="1"/>
  <c r="W15"/>
</calcChain>
</file>

<file path=xl/sharedStrings.xml><?xml version="1.0" encoding="utf-8"?>
<sst xmlns="http://schemas.openxmlformats.org/spreadsheetml/2006/main" count="37" uniqueCount="37">
  <si>
    <t>Date</t>
  </si>
  <si>
    <t>Pace</t>
  </si>
  <si>
    <t>Daily Actual</t>
  </si>
  <si>
    <t>Daily Goal</t>
  </si>
  <si>
    <t>Goal To Date</t>
  </si>
  <si>
    <t>Total To Date Actual Percent</t>
  </si>
  <si>
    <t>To Date Goal Percent</t>
  </si>
  <si>
    <t>Total To Date</t>
  </si>
  <si>
    <t>% of Day's Adjusted Goal</t>
  </si>
  <si>
    <t>% of To Date Goal</t>
  </si>
  <si>
    <t>% Remaining</t>
  </si>
  <si>
    <t>Proj. Finish Date</t>
  </si>
  <si>
    <t>DOW</t>
  </si>
  <si>
    <t>Total Remaining</t>
  </si>
  <si>
    <t>Daily Over / Under</t>
  </si>
  <si>
    <t>Daily % Over / Under</t>
  </si>
  <si>
    <t>% of Daily Goal</t>
  </si>
  <si>
    <t>Total Over / Under Goal</t>
  </si>
  <si>
    <t>Best Day</t>
  </si>
  <si>
    <t>Total % Over / Under Goal To Date</t>
  </si>
  <si>
    <t>Adjusted Daily Goal</t>
  </si>
  <si>
    <t>Daily % Diff. from  Adj. Goal</t>
  </si>
  <si>
    <t>Daily Diff. from Adj. Goal</t>
  </si>
  <si>
    <t>Average Day</t>
  </si>
  <si>
    <t>Average Writing Day</t>
  </si>
  <si>
    <t>Worst Writing Day</t>
  </si>
  <si>
    <t>Enter your daily total wordcount in this column (column C).</t>
  </si>
  <si>
    <t>Projected End of Day Wordcount</t>
  </si>
  <si>
    <t>NaNoWriMo Tracker v.02</t>
  </si>
  <si>
    <t>by Scumdog Steev (NaNoWriMo author harveybilchik)</t>
  </si>
  <si>
    <t>Last updated</t>
  </si>
  <si>
    <t>Created</t>
  </si>
  <si>
    <t>http://creativecommons.org/licenses/by-nc-sa/3.0/</t>
  </si>
  <si>
    <t>http://www.chach-house.net/~lobo</t>
  </si>
  <si>
    <t>This file is released under a</t>
  </si>
  <si>
    <t>copyright 2009 Scumdog Steev</t>
  </si>
  <si>
    <t>Creative Commons Attribution-Noncommercial-Share Alike 3.0 Unported License</t>
  </si>
</sst>
</file>

<file path=xl/styles.xml><?xml version="1.0" encoding="utf-8"?>
<styleSheet xmlns="http://schemas.openxmlformats.org/spreadsheetml/2006/main">
  <numFmts count="9">
    <numFmt numFmtId="164" formatCode="0.00_);[Red]\(0.00\)"/>
    <numFmt numFmtId="165" formatCode="0.0%;[Red]\(0.00%\)"/>
    <numFmt numFmtId="166" formatCode="m/d;@"/>
    <numFmt numFmtId="167" formatCode="0.00000"/>
    <numFmt numFmtId="168" formatCode="0_);[Red]\(0\)"/>
    <numFmt numFmtId="169" formatCode="mm/dd;@"/>
    <numFmt numFmtId="170" formatCode="0.00%;[Red]\(0.00%\)"/>
    <numFmt numFmtId="171" formatCode="mm/dd"/>
    <numFmt numFmtId="172" formatCode="d\ mmmm\ yyyy"/>
  </numFmts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</cellStyleXfs>
  <cellXfs count="75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1" xfId="0" applyBorder="1"/>
    <xf numFmtId="165" fontId="0" fillId="0" borderId="1" xfId="1" applyNumberFormat="1" applyFont="1" applyBorder="1"/>
    <xf numFmtId="10" fontId="0" fillId="0" borderId="1" xfId="1" applyNumberFormat="1" applyFont="1" applyBorder="1"/>
    <xf numFmtId="0" fontId="0" fillId="0" borderId="2" xfId="0" applyBorder="1"/>
    <xf numFmtId="165" fontId="0" fillId="0" borderId="2" xfId="1" applyNumberFormat="1" applyFont="1" applyBorder="1"/>
    <xf numFmtId="10" fontId="0" fillId="0" borderId="2" xfId="1" applyNumberFormat="1" applyFont="1" applyBorder="1"/>
    <xf numFmtId="0" fontId="0" fillId="0" borderId="3" xfId="0" applyBorder="1"/>
    <xf numFmtId="165" fontId="0" fillId="0" borderId="3" xfId="1" applyNumberFormat="1" applyFont="1" applyBorder="1"/>
    <xf numFmtId="10" fontId="0" fillId="0" borderId="3" xfId="1" applyNumberFormat="1" applyFont="1" applyBorder="1"/>
    <xf numFmtId="168" fontId="0" fillId="0" borderId="2" xfId="0" applyNumberFormat="1" applyBorder="1"/>
    <xf numFmtId="168" fontId="0" fillId="0" borderId="1" xfId="0" applyNumberFormat="1" applyBorder="1"/>
    <xf numFmtId="168" fontId="0" fillId="0" borderId="3" xfId="0" applyNumberFormat="1" applyBorder="1"/>
    <xf numFmtId="166" fontId="0" fillId="0" borderId="0" xfId="0" applyNumberFormat="1"/>
    <xf numFmtId="1" fontId="0" fillId="0" borderId="0" xfId="0" applyNumberFormat="1"/>
    <xf numFmtId="1" fontId="0" fillId="0" borderId="0" xfId="0" applyNumberFormat="1" applyFill="1" applyBorder="1"/>
    <xf numFmtId="169" fontId="0" fillId="0" borderId="4" xfId="0" applyNumberFormat="1" applyBorder="1"/>
    <xf numFmtId="169" fontId="0" fillId="0" borderId="5" xfId="0" applyNumberFormat="1" applyBorder="1"/>
    <xf numFmtId="164" fontId="0" fillId="0" borderId="0" xfId="0" applyNumberForma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" fontId="0" fillId="0" borderId="2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70" fontId="0" fillId="0" borderId="2" xfId="1" applyNumberFormat="1" applyFont="1" applyBorder="1"/>
    <xf numFmtId="170" fontId="0" fillId="0" borderId="1" xfId="1" applyNumberFormat="1" applyFont="1" applyBorder="1"/>
    <xf numFmtId="170" fontId="0" fillId="0" borderId="3" xfId="1" applyNumberFormat="1" applyFont="1" applyBorder="1"/>
    <xf numFmtId="167" fontId="0" fillId="0" borderId="0" xfId="0" applyNumberFormat="1"/>
    <xf numFmtId="0" fontId="3" fillId="2" borderId="9" xfId="0" applyFont="1" applyFill="1" applyBorder="1" applyAlignment="1">
      <alignment horizontal="center" vertical="center" wrapText="1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3" fillId="2" borderId="13" xfId="0" applyFont="1" applyFill="1" applyBorder="1" applyAlignment="1">
      <alignment horizontal="center" vertical="center" wrapText="1"/>
    </xf>
    <xf numFmtId="169" fontId="0" fillId="0" borderId="14" xfId="0" applyNumberFormat="1" applyBorder="1"/>
    <xf numFmtId="0" fontId="3" fillId="2" borderId="8" xfId="0" applyFont="1" applyFill="1" applyBorder="1" applyAlignment="1">
      <alignment horizontal="center" vertical="center" wrapText="1"/>
    </xf>
    <xf numFmtId="0" fontId="0" fillId="0" borderId="15" xfId="0" applyBorder="1"/>
    <xf numFmtId="10" fontId="0" fillId="0" borderId="16" xfId="1" applyNumberFormat="1" applyFont="1" applyBorder="1"/>
    <xf numFmtId="0" fontId="0" fillId="0" borderId="5" xfId="0" applyBorder="1"/>
    <xf numFmtId="10" fontId="0" fillId="0" borderId="17" xfId="1" applyNumberFormat="1" applyFont="1" applyBorder="1"/>
    <xf numFmtId="0" fontId="0" fillId="0" borderId="18" xfId="0" applyBorder="1"/>
    <xf numFmtId="10" fontId="0" fillId="0" borderId="4" xfId="1" applyNumberFormat="1" applyFont="1" applyBorder="1"/>
    <xf numFmtId="165" fontId="0" fillId="0" borderId="0" xfId="1" applyNumberFormat="1" applyFont="1" applyFill="1" applyBorder="1"/>
    <xf numFmtId="10" fontId="0" fillId="0" borderId="0" xfId="1" applyNumberFormat="1" applyFont="1" applyFill="1" applyBorder="1"/>
    <xf numFmtId="169" fontId="4" fillId="0" borderId="15" xfId="0" applyNumberFormat="1" applyFont="1" applyBorder="1"/>
    <xf numFmtId="169" fontId="4" fillId="0" borderId="18" xfId="0" applyNumberFormat="1" applyFont="1" applyBorder="1"/>
    <xf numFmtId="171" fontId="0" fillId="0" borderId="16" xfId="0" applyNumberFormat="1" applyBorder="1"/>
    <xf numFmtId="171" fontId="0" fillId="0" borderId="17" xfId="0" applyNumberFormat="1" applyBorder="1"/>
    <xf numFmtId="171" fontId="0" fillId="0" borderId="4" xfId="0" applyNumberFormat="1" applyBorder="1"/>
    <xf numFmtId="0" fontId="3" fillId="0" borderId="15" xfId="0" applyFont="1" applyBorder="1"/>
    <xf numFmtId="0" fontId="3" fillId="0" borderId="5" xfId="0" applyFont="1" applyBorder="1"/>
    <xf numFmtId="0" fontId="3" fillId="0" borderId="18" xfId="0" applyFont="1" applyBorder="1"/>
    <xf numFmtId="0" fontId="3" fillId="0" borderId="0" xfId="0" applyFont="1"/>
    <xf numFmtId="168" fontId="3" fillId="0" borderId="0" xfId="0" applyNumberFormat="1" applyFont="1"/>
    <xf numFmtId="1" fontId="0" fillId="0" borderId="15" xfId="0" applyNumberFormat="1" applyBorder="1"/>
    <xf numFmtId="1" fontId="0" fillId="0" borderId="5" xfId="0" applyNumberFormat="1" applyBorder="1"/>
    <xf numFmtId="0" fontId="3" fillId="4" borderId="21" xfId="0" applyFont="1" applyFill="1" applyBorder="1"/>
    <xf numFmtId="1" fontId="3" fillId="3" borderId="22" xfId="0" applyNumberFormat="1" applyFont="1" applyFill="1" applyBorder="1"/>
    <xf numFmtId="1" fontId="3" fillId="5" borderId="22" xfId="0" applyNumberFormat="1" applyFont="1" applyFill="1" applyBorder="1"/>
    <xf numFmtId="0" fontId="5" fillId="6" borderId="23" xfId="0" applyFont="1" applyFill="1" applyBorder="1"/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7" fillId="0" borderId="0" xfId="3" applyFont="1"/>
    <xf numFmtId="0" fontId="8" fillId="0" borderId="0" xfId="3" applyFont="1"/>
    <xf numFmtId="0" fontId="6" fillId="0" borderId="0" xfId="2" applyAlignment="1" applyProtection="1"/>
    <xf numFmtId="0" fontId="1" fillId="0" borderId="0" xfId="3"/>
    <xf numFmtId="0" fontId="1" fillId="0" borderId="0" xfId="4"/>
    <xf numFmtId="172" fontId="0" fillId="0" borderId="0" xfId="0" applyNumberFormat="1"/>
  </cellXfs>
  <cellStyles count="5">
    <cellStyle name="Hyperlink" xfId="2" builtinId="8"/>
    <cellStyle name="Normal" xfId="0" builtinId="0"/>
    <cellStyle name="Normal_About" xfId="4"/>
    <cellStyle name="Normal_Sheet1" xfId="3"/>
    <cellStyle name="Percent" xfId="1" builtinId="5"/>
  </cellStyles>
  <dxfs count="12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plotArea>
      <c:layout>
        <c:manualLayout>
          <c:layoutTarget val="inner"/>
          <c:xMode val="edge"/>
          <c:yMode val="edge"/>
          <c:x val="5.8823529411764705E-2"/>
          <c:y val="1.9575856443719487E-2"/>
          <c:w val="0.94228634850166171"/>
          <c:h val="0.84044204099283659"/>
        </c:manualLayout>
      </c:layout>
      <c:lineChart>
        <c:grouping val="standard"/>
        <c:ser>
          <c:idx val="2"/>
          <c:order val="0"/>
          <c:tx>
            <c:strRef>
              <c:f>Statistics!$M$1</c:f>
              <c:strCache>
                <c:ptCount val="1"/>
                <c:pt idx="0">
                  <c:v>Projected End of Day Wordcount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val>
            <c:numRef>
              <c:f>Statistics!$M$2:$M$31</c:f>
              <c:numCache>
                <c:formatCode>0</c:formatCode>
                <c:ptCount val="30"/>
                <c:pt idx="0">
                  <c:v>1911</c:v>
                </c:pt>
                <c:pt idx="1">
                  <c:v>3878</c:v>
                </c:pt>
                <c:pt idx="2">
                  <c:v>5649</c:v>
                </c:pt>
                <c:pt idx="3">
                  <c:v>7005</c:v>
                </c:pt>
                <c:pt idx="4">
                  <c:v>8474</c:v>
                </c:pt>
                <c:pt idx="5">
                  <c:v>9993</c:v>
                </c:pt>
                <c:pt idx="6">
                  <c:v>11601</c:v>
                </c:pt>
                <c:pt idx="7">
                  <c:v>13270</c:v>
                </c:pt>
                <c:pt idx="8">
                  <c:v>14967</c:v>
                </c:pt>
                <c:pt idx="9">
                  <c:v>16679</c:v>
                </c:pt>
                <c:pt idx="10">
                  <c:v>18236</c:v>
                </c:pt>
                <c:pt idx="11">
                  <c:v>19823</c:v>
                </c:pt>
                <c:pt idx="12">
                  <c:v>21288</c:v>
                </c:pt>
                <c:pt idx="13">
                  <c:v>22807</c:v>
                </c:pt>
                <c:pt idx="14">
                  <c:v>24224</c:v>
                </c:pt>
                <c:pt idx="15">
                  <c:v>25689</c:v>
                </c:pt>
                <c:pt idx="16">
                  <c:v>27189</c:v>
                </c:pt>
                <c:pt idx="17">
                  <c:v>28704</c:v>
                </c:pt>
                <c:pt idx="18">
                  <c:v>30247</c:v>
                </c:pt>
                <c:pt idx="19">
                  <c:v>31808</c:v>
                </c:pt>
                <c:pt idx="20">
                  <c:v>33369</c:v>
                </c:pt>
                <c:pt idx="21">
                  <c:v>34930</c:v>
                </c:pt>
                <c:pt idx="22">
                  <c:v>36491</c:v>
                </c:pt>
                <c:pt idx="23">
                  <c:v>38052</c:v>
                </c:pt>
                <c:pt idx="24">
                  <c:v>39613</c:v>
                </c:pt>
                <c:pt idx="25">
                  <c:v>41174</c:v>
                </c:pt>
                <c:pt idx="26">
                  <c:v>42735</c:v>
                </c:pt>
                <c:pt idx="27">
                  <c:v>44296</c:v>
                </c:pt>
                <c:pt idx="28">
                  <c:v>45857</c:v>
                </c:pt>
                <c:pt idx="29">
                  <c:v>47418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Statistics!$C$1</c:f>
              <c:strCache>
                <c:ptCount val="1"/>
                <c:pt idx="0">
                  <c:v>Total To Date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/>
                </a:solidFill>
              </a:ln>
            </c:spPr>
          </c:marker>
          <c:cat>
            <c:numRef>
              <c:f>Statistics!$B$2:$B$31</c:f>
              <c:numCache>
                <c:formatCode>mm/dd;@</c:formatCode>
                <c:ptCount val="30"/>
                <c:pt idx="0">
                  <c:v>40118</c:v>
                </c:pt>
                <c:pt idx="1">
                  <c:v>40119</c:v>
                </c:pt>
                <c:pt idx="2">
                  <c:v>40120</c:v>
                </c:pt>
                <c:pt idx="3">
                  <c:v>40121</c:v>
                </c:pt>
                <c:pt idx="4">
                  <c:v>40122</c:v>
                </c:pt>
                <c:pt idx="5">
                  <c:v>40123</c:v>
                </c:pt>
                <c:pt idx="6">
                  <c:v>40124</c:v>
                </c:pt>
                <c:pt idx="7">
                  <c:v>40125</c:v>
                </c:pt>
                <c:pt idx="8">
                  <c:v>40126</c:v>
                </c:pt>
                <c:pt idx="9">
                  <c:v>40127</c:v>
                </c:pt>
                <c:pt idx="10">
                  <c:v>40128</c:v>
                </c:pt>
                <c:pt idx="11">
                  <c:v>40129</c:v>
                </c:pt>
                <c:pt idx="12">
                  <c:v>40130</c:v>
                </c:pt>
                <c:pt idx="13">
                  <c:v>40131</c:v>
                </c:pt>
                <c:pt idx="14">
                  <c:v>40132</c:v>
                </c:pt>
                <c:pt idx="15">
                  <c:v>40133</c:v>
                </c:pt>
                <c:pt idx="16">
                  <c:v>40134</c:v>
                </c:pt>
                <c:pt idx="17">
                  <c:v>40135</c:v>
                </c:pt>
                <c:pt idx="18">
                  <c:v>40136</c:v>
                </c:pt>
                <c:pt idx="19">
                  <c:v>40137</c:v>
                </c:pt>
                <c:pt idx="20">
                  <c:v>40138</c:v>
                </c:pt>
                <c:pt idx="21">
                  <c:v>40139</c:v>
                </c:pt>
                <c:pt idx="22">
                  <c:v>40140</c:v>
                </c:pt>
                <c:pt idx="23">
                  <c:v>40141</c:v>
                </c:pt>
                <c:pt idx="24">
                  <c:v>40142</c:v>
                </c:pt>
                <c:pt idx="25">
                  <c:v>40143</c:v>
                </c:pt>
                <c:pt idx="26">
                  <c:v>40144</c:v>
                </c:pt>
                <c:pt idx="27">
                  <c:v>40145</c:v>
                </c:pt>
                <c:pt idx="28">
                  <c:v>40146</c:v>
                </c:pt>
                <c:pt idx="29">
                  <c:v>40147</c:v>
                </c:pt>
              </c:numCache>
            </c:numRef>
          </c:cat>
          <c:val>
            <c:numRef>
              <c:f>Statistics!$C$2:$C$31</c:f>
              <c:numCache>
                <c:formatCode>General</c:formatCode>
                <c:ptCount val="30"/>
                <c:pt idx="0">
                  <c:v>1911</c:v>
                </c:pt>
                <c:pt idx="1">
                  <c:v>3934</c:v>
                </c:pt>
                <c:pt idx="2">
                  <c:v>5311</c:v>
                </c:pt>
                <c:pt idx="3">
                  <c:v>5421</c:v>
                </c:pt>
                <c:pt idx="4">
                  <c:v>7342</c:v>
                </c:pt>
                <c:pt idx="5">
                  <c:v>9113</c:v>
                </c:pt>
                <c:pt idx="6">
                  <c:v>11250</c:v>
                </c:pt>
                <c:pt idx="7">
                  <c:v>13348</c:v>
                </c:pt>
                <c:pt idx="8">
                  <c:v>15268</c:v>
                </c:pt>
                <c:pt idx="9">
                  <c:v>17119</c:v>
                </c:pt>
                <c:pt idx="10">
                  <c:v>17119</c:v>
                </c:pt>
                <c:pt idx="11">
                  <c:v>19034</c:v>
                </c:pt>
                <c:pt idx="12">
                  <c:v>19034</c:v>
                </c:pt>
                <c:pt idx="13">
                  <c:v>21253</c:v>
                </c:pt>
                <c:pt idx="14">
                  <c:v>21253</c:v>
                </c:pt>
                <c:pt idx="15">
                  <c:v>23433</c:v>
                </c:pt>
                <c:pt idx="16">
                  <c:v>25490</c:v>
                </c:pt>
                <c:pt idx="17">
                  <c:v>27254</c:v>
                </c:pt>
                <c:pt idx="18">
                  <c:v>29316</c:v>
                </c:pt>
                <c:pt idx="19">
                  <c:v>31201</c:v>
                </c:pt>
              </c:numCache>
            </c:numRef>
          </c:val>
        </c:ser>
        <c:ser>
          <c:idx val="0"/>
          <c:order val="2"/>
          <c:tx>
            <c:strRef>
              <c:f>Statistics!$D$1</c:f>
              <c:strCache>
                <c:ptCount val="1"/>
                <c:pt idx="0">
                  <c:v>Goal To Date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Statistics!$B$2:$B$31</c:f>
              <c:numCache>
                <c:formatCode>mm/dd;@</c:formatCode>
                <c:ptCount val="30"/>
                <c:pt idx="0">
                  <c:v>40118</c:v>
                </c:pt>
                <c:pt idx="1">
                  <c:v>40119</c:v>
                </c:pt>
                <c:pt idx="2">
                  <c:v>40120</c:v>
                </c:pt>
                <c:pt idx="3">
                  <c:v>40121</c:v>
                </c:pt>
                <c:pt idx="4">
                  <c:v>40122</c:v>
                </c:pt>
                <c:pt idx="5">
                  <c:v>40123</c:v>
                </c:pt>
                <c:pt idx="6">
                  <c:v>40124</c:v>
                </c:pt>
                <c:pt idx="7">
                  <c:v>40125</c:v>
                </c:pt>
                <c:pt idx="8">
                  <c:v>40126</c:v>
                </c:pt>
                <c:pt idx="9">
                  <c:v>40127</c:v>
                </c:pt>
                <c:pt idx="10">
                  <c:v>40128</c:v>
                </c:pt>
                <c:pt idx="11">
                  <c:v>40129</c:v>
                </c:pt>
                <c:pt idx="12">
                  <c:v>40130</c:v>
                </c:pt>
                <c:pt idx="13">
                  <c:v>40131</c:v>
                </c:pt>
                <c:pt idx="14">
                  <c:v>40132</c:v>
                </c:pt>
                <c:pt idx="15">
                  <c:v>40133</c:v>
                </c:pt>
                <c:pt idx="16">
                  <c:v>40134</c:v>
                </c:pt>
                <c:pt idx="17">
                  <c:v>40135</c:v>
                </c:pt>
                <c:pt idx="18">
                  <c:v>40136</c:v>
                </c:pt>
                <c:pt idx="19">
                  <c:v>40137</c:v>
                </c:pt>
                <c:pt idx="20">
                  <c:v>40138</c:v>
                </c:pt>
                <c:pt idx="21">
                  <c:v>40139</c:v>
                </c:pt>
                <c:pt idx="22">
                  <c:v>40140</c:v>
                </c:pt>
                <c:pt idx="23">
                  <c:v>40141</c:v>
                </c:pt>
                <c:pt idx="24">
                  <c:v>40142</c:v>
                </c:pt>
                <c:pt idx="25">
                  <c:v>40143</c:v>
                </c:pt>
                <c:pt idx="26">
                  <c:v>40144</c:v>
                </c:pt>
                <c:pt idx="27">
                  <c:v>40145</c:v>
                </c:pt>
                <c:pt idx="28">
                  <c:v>40146</c:v>
                </c:pt>
                <c:pt idx="29">
                  <c:v>40147</c:v>
                </c:pt>
              </c:numCache>
            </c:numRef>
          </c:cat>
          <c:val>
            <c:numRef>
              <c:f>Statistics!$D$2:$D$31</c:f>
              <c:numCache>
                <c:formatCode>General</c:formatCode>
                <c:ptCount val="30"/>
                <c:pt idx="0">
                  <c:v>1667</c:v>
                </c:pt>
                <c:pt idx="1">
                  <c:v>3334</c:v>
                </c:pt>
                <c:pt idx="2">
                  <c:v>5001</c:v>
                </c:pt>
                <c:pt idx="3">
                  <c:v>6668</c:v>
                </c:pt>
                <c:pt idx="4">
                  <c:v>8335</c:v>
                </c:pt>
                <c:pt idx="5">
                  <c:v>10002</c:v>
                </c:pt>
                <c:pt idx="6">
                  <c:v>11669</c:v>
                </c:pt>
                <c:pt idx="7">
                  <c:v>13336</c:v>
                </c:pt>
                <c:pt idx="8">
                  <c:v>15003</c:v>
                </c:pt>
                <c:pt idx="9">
                  <c:v>16670</c:v>
                </c:pt>
                <c:pt idx="10">
                  <c:v>18337</c:v>
                </c:pt>
                <c:pt idx="11">
                  <c:v>20004</c:v>
                </c:pt>
                <c:pt idx="12">
                  <c:v>21671</c:v>
                </c:pt>
                <c:pt idx="13">
                  <c:v>23338</c:v>
                </c:pt>
                <c:pt idx="14">
                  <c:v>25005</c:v>
                </c:pt>
                <c:pt idx="15">
                  <c:v>26672</c:v>
                </c:pt>
                <c:pt idx="16">
                  <c:v>28339</c:v>
                </c:pt>
                <c:pt idx="17">
                  <c:v>30006</c:v>
                </c:pt>
                <c:pt idx="18">
                  <c:v>31673</c:v>
                </c:pt>
                <c:pt idx="19">
                  <c:v>33340</c:v>
                </c:pt>
                <c:pt idx="20">
                  <c:v>35007</c:v>
                </c:pt>
                <c:pt idx="21">
                  <c:v>36674</c:v>
                </c:pt>
                <c:pt idx="22">
                  <c:v>38341</c:v>
                </c:pt>
                <c:pt idx="23">
                  <c:v>40008</c:v>
                </c:pt>
                <c:pt idx="24">
                  <c:v>41675</c:v>
                </c:pt>
                <c:pt idx="25">
                  <c:v>43342</c:v>
                </c:pt>
                <c:pt idx="26">
                  <c:v>45009</c:v>
                </c:pt>
                <c:pt idx="27">
                  <c:v>46676</c:v>
                </c:pt>
                <c:pt idx="28">
                  <c:v>48343</c:v>
                </c:pt>
                <c:pt idx="29">
                  <c:v>50000</c:v>
                </c:pt>
              </c:numCache>
            </c:numRef>
          </c:val>
          <c:smooth val="1"/>
        </c:ser>
        <c:marker val="1"/>
        <c:axId val="54903168"/>
        <c:axId val="54904320"/>
      </c:lineChart>
      <c:dateAx>
        <c:axId val="54903168"/>
        <c:scaling>
          <c:orientation val="minMax"/>
        </c:scaling>
        <c:axPos val="b"/>
        <c:numFmt formatCode="m/d;@" sourceLinked="0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4904320"/>
        <c:crosses val="autoZero"/>
        <c:auto val="1"/>
        <c:lblOffset val="100"/>
        <c:majorUnit val="1"/>
        <c:minorUnit val="1"/>
      </c:dateAx>
      <c:valAx>
        <c:axId val="54904320"/>
        <c:scaling>
          <c:orientation val="minMax"/>
        </c:scaling>
        <c:axPos val="l"/>
        <c:majorGridlines/>
        <c:numFmt formatCode="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490316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3085460599334068"/>
          <c:y val="0.96411092985318103"/>
          <c:w val="0.50830625639053761"/>
          <c:h val="3.5889070146819108E-2"/>
        </c:manualLayout>
      </c:layout>
    </c:legend>
    <c:plotVisOnly val="1"/>
    <c:dispBlanksAs val="gap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plotArea>
      <c:layout>
        <c:manualLayout>
          <c:layoutTarget val="inner"/>
          <c:xMode val="edge"/>
          <c:yMode val="edge"/>
          <c:x val="4.4395116537180909E-2"/>
          <c:y val="1.7944535073409467E-2"/>
          <c:w val="0.95560488346282146"/>
          <c:h val="0.84013050570962267"/>
        </c:manualLayout>
      </c:layout>
      <c:lineChart>
        <c:grouping val="standard"/>
        <c:ser>
          <c:idx val="2"/>
          <c:order val="0"/>
          <c:tx>
            <c:strRef>
              <c:f>Statistics!$L$1</c:f>
              <c:strCache>
                <c:ptCount val="1"/>
                <c:pt idx="0">
                  <c:v>Pace</c:v>
                </c:pt>
              </c:strCache>
            </c:strRef>
          </c:tx>
          <c:spPr>
            <a:ln>
              <a:solidFill>
                <a:srgbClr val="FFC000"/>
              </a:solidFill>
              <a:prstDash val="dash"/>
            </a:ln>
          </c:spPr>
          <c:marker>
            <c:symbol val="none"/>
          </c:marker>
          <c:dLbls>
            <c:delete val="1"/>
          </c:dLbls>
          <c:val>
            <c:numRef>
              <c:f>Statistics!$L$2:$L$31</c:f>
              <c:numCache>
                <c:formatCode>0</c:formatCode>
                <c:ptCount val="30"/>
                <c:pt idx="0">
                  <c:v>1911</c:v>
                </c:pt>
                <c:pt idx="1">
                  <c:v>1967</c:v>
                </c:pt>
                <c:pt idx="2">
                  <c:v>1771</c:v>
                </c:pt>
                <c:pt idx="3">
                  <c:v>1356</c:v>
                </c:pt>
                <c:pt idx="4">
                  <c:v>1469</c:v>
                </c:pt>
                <c:pt idx="5">
                  <c:v>1519</c:v>
                </c:pt>
                <c:pt idx="6">
                  <c:v>1608</c:v>
                </c:pt>
                <c:pt idx="7">
                  <c:v>1669</c:v>
                </c:pt>
                <c:pt idx="8">
                  <c:v>1697</c:v>
                </c:pt>
                <c:pt idx="9">
                  <c:v>1712</c:v>
                </c:pt>
                <c:pt idx="10">
                  <c:v>1557</c:v>
                </c:pt>
                <c:pt idx="11">
                  <c:v>1587</c:v>
                </c:pt>
                <c:pt idx="12">
                  <c:v>1465</c:v>
                </c:pt>
                <c:pt idx="13">
                  <c:v>1519</c:v>
                </c:pt>
                <c:pt idx="14">
                  <c:v>1417</c:v>
                </c:pt>
                <c:pt idx="15">
                  <c:v>1465</c:v>
                </c:pt>
                <c:pt idx="16">
                  <c:v>1500</c:v>
                </c:pt>
                <c:pt idx="17">
                  <c:v>1515</c:v>
                </c:pt>
                <c:pt idx="18">
                  <c:v>1543</c:v>
                </c:pt>
                <c:pt idx="19">
                  <c:v>1561</c:v>
                </c:pt>
                <c:pt idx="20">
                  <c:v>1561</c:v>
                </c:pt>
                <c:pt idx="21">
                  <c:v>1561</c:v>
                </c:pt>
                <c:pt idx="22">
                  <c:v>1561</c:v>
                </c:pt>
                <c:pt idx="23">
                  <c:v>1561</c:v>
                </c:pt>
                <c:pt idx="24">
                  <c:v>1561</c:v>
                </c:pt>
                <c:pt idx="25">
                  <c:v>1561</c:v>
                </c:pt>
                <c:pt idx="26">
                  <c:v>1561</c:v>
                </c:pt>
                <c:pt idx="27">
                  <c:v>1561</c:v>
                </c:pt>
                <c:pt idx="28">
                  <c:v>1561</c:v>
                </c:pt>
                <c:pt idx="29">
                  <c:v>1561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Statistics!$O$1</c:f>
              <c:strCache>
                <c:ptCount val="1"/>
                <c:pt idx="0">
                  <c:v>Daily Actual</c:v>
                </c:pt>
              </c:strCache>
            </c:strRef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1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/>
                </a:solidFill>
              </a:ln>
            </c:spPr>
          </c:marker>
          <c:dLbls>
            <c:delete val="1"/>
          </c:dLbls>
          <c:cat>
            <c:numRef>
              <c:f>Statistics!$B$2:$B$31</c:f>
              <c:numCache>
                <c:formatCode>mm/dd;@</c:formatCode>
                <c:ptCount val="30"/>
                <c:pt idx="0">
                  <c:v>40118</c:v>
                </c:pt>
                <c:pt idx="1">
                  <c:v>40119</c:v>
                </c:pt>
                <c:pt idx="2">
                  <c:v>40120</c:v>
                </c:pt>
                <c:pt idx="3">
                  <c:v>40121</c:v>
                </c:pt>
                <c:pt idx="4">
                  <c:v>40122</c:v>
                </c:pt>
                <c:pt idx="5">
                  <c:v>40123</c:v>
                </c:pt>
                <c:pt idx="6">
                  <c:v>40124</c:v>
                </c:pt>
                <c:pt idx="7">
                  <c:v>40125</c:v>
                </c:pt>
                <c:pt idx="8">
                  <c:v>40126</c:v>
                </c:pt>
                <c:pt idx="9">
                  <c:v>40127</c:v>
                </c:pt>
                <c:pt idx="10">
                  <c:v>40128</c:v>
                </c:pt>
                <c:pt idx="11">
                  <c:v>40129</c:v>
                </c:pt>
                <c:pt idx="12">
                  <c:v>40130</c:v>
                </c:pt>
                <c:pt idx="13">
                  <c:v>40131</c:v>
                </c:pt>
                <c:pt idx="14">
                  <c:v>40132</c:v>
                </c:pt>
                <c:pt idx="15">
                  <c:v>40133</c:v>
                </c:pt>
                <c:pt idx="16">
                  <c:v>40134</c:v>
                </c:pt>
                <c:pt idx="17">
                  <c:v>40135</c:v>
                </c:pt>
                <c:pt idx="18">
                  <c:v>40136</c:v>
                </c:pt>
                <c:pt idx="19">
                  <c:v>40137</c:v>
                </c:pt>
                <c:pt idx="20">
                  <c:v>40138</c:v>
                </c:pt>
                <c:pt idx="21">
                  <c:v>40139</c:v>
                </c:pt>
                <c:pt idx="22">
                  <c:v>40140</c:v>
                </c:pt>
                <c:pt idx="23">
                  <c:v>40141</c:v>
                </c:pt>
                <c:pt idx="24">
                  <c:v>40142</c:v>
                </c:pt>
                <c:pt idx="25">
                  <c:v>40143</c:v>
                </c:pt>
                <c:pt idx="26">
                  <c:v>40144</c:v>
                </c:pt>
                <c:pt idx="27">
                  <c:v>40145</c:v>
                </c:pt>
                <c:pt idx="28">
                  <c:v>40146</c:v>
                </c:pt>
                <c:pt idx="29">
                  <c:v>40147</c:v>
                </c:pt>
              </c:numCache>
            </c:numRef>
          </c:cat>
          <c:val>
            <c:numRef>
              <c:f>Statistics!$O$2:$O$31</c:f>
              <c:numCache>
                <c:formatCode>0</c:formatCode>
                <c:ptCount val="30"/>
                <c:pt idx="0">
                  <c:v>1911</c:v>
                </c:pt>
                <c:pt idx="1">
                  <c:v>2023</c:v>
                </c:pt>
                <c:pt idx="2">
                  <c:v>1377</c:v>
                </c:pt>
                <c:pt idx="3" formatCode="General">
                  <c:v>110</c:v>
                </c:pt>
                <c:pt idx="4" formatCode="General">
                  <c:v>1921</c:v>
                </c:pt>
                <c:pt idx="5" formatCode="General">
                  <c:v>1771</c:v>
                </c:pt>
                <c:pt idx="6" formatCode="General">
                  <c:v>2137</c:v>
                </c:pt>
                <c:pt idx="7" formatCode="General">
                  <c:v>2098</c:v>
                </c:pt>
                <c:pt idx="8" formatCode="General">
                  <c:v>1920</c:v>
                </c:pt>
                <c:pt idx="9" formatCode="General">
                  <c:v>1851</c:v>
                </c:pt>
                <c:pt idx="10" formatCode="General">
                  <c:v>0</c:v>
                </c:pt>
                <c:pt idx="11" formatCode="General">
                  <c:v>1915</c:v>
                </c:pt>
                <c:pt idx="12" formatCode="General">
                  <c:v>0</c:v>
                </c:pt>
                <c:pt idx="13" formatCode="General">
                  <c:v>2219</c:v>
                </c:pt>
                <c:pt idx="14" formatCode="General">
                  <c:v>0</c:v>
                </c:pt>
                <c:pt idx="15" formatCode="General">
                  <c:v>2180</c:v>
                </c:pt>
                <c:pt idx="16" formatCode="General">
                  <c:v>2057</c:v>
                </c:pt>
                <c:pt idx="17" formatCode="General">
                  <c:v>1764</c:v>
                </c:pt>
                <c:pt idx="18" formatCode="General">
                  <c:v>2062</c:v>
                </c:pt>
                <c:pt idx="19" formatCode="General">
                  <c:v>1885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</c:numCache>
            </c:numRef>
          </c:val>
        </c:ser>
        <c:ser>
          <c:idx val="0"/>
          <c:order val="2"/>
          <c:tx>
            <c:strRef>
              <c:f>Statistics!$P$1</c:f>
              <c:strCache>
                <c:ptCount val="1"/>
                <c:pt idx="0">
                  <c:v>Daily Goal</c:v>
                </c:pt>
              </c:strCache>
            </c:strRef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dLbls>
            <c:delete val="1"/>
          </c:dLbls>
          <c:cat>
            <c:numRef>
              <c:f>Statistics!$B$2:$B$31</c:f>
              <c:numCache>
                <c:formatCode>mm/dd;@</c:formatCode>
                <c:ptCount val="30"/>
                <c:pt idx="0">
                  <c:v>40118</c:v>
                </c:pt>
                <c:pt idx="1">
                  <c:v>40119</c:v>
                </c:pt>
                <c:pt idx="2">
                  <c:v>40120</c:v>
                </c:pt>
                <c:pt idx="3">
                  <c:v>40121</c:v>
                </c:pt>
                <c:pt idx="4">
                  <c:v>40122</c:v>
                </c:pt>
                <c:pt idx="5">
                  <c:v>40123</c:v>
                </c:pt>
                <c:pt idx="6">
                  <c:v>40124</c:v>
                </c:pt>
                <c:pt idx="7">
                  <c:v>40125</c:v>
                </c:pt>
                <c:pt idx="8">
                  <c:v>40126</c:v>
                </c:pt>
                <c:pt idx="9">
                  <c:v>40127</c:v>
                </c:pt>
                <c:pt idx="10">
                  <c:v>40128</c:v>
                </c:pt>
                <c:pt idx="11">
                  <c:v>40129</c:v>
                </c:pt>
                <c:pt idx="12">
                  <c:v>40130</c:v>
                </c:pt>
                <c:pt idx="13">
                  <c:v>40131</c:v>
                </c:pt>
                <c:pt idx="14">
                  <c:v>40132</c:v>
                </c:pt>
                <c:pt idx="15">
                  <c:v>40133</c:v>
                </c:pt>
                <c:pt idx="16">
                  <c:v>40134</c:v>
                </c:pt>
                <c:pt idx="17">
                  <c:v>40135</c:v>
                </c:pt>
                <c:pt idx="18">
                  <c:v>40136</c:v>
                </c:pt>
                <c:pt idx="19">
                  <c:v>40137</c:v>
                </c:pt>
                <c:pt idx="20">
                  <c:v>40138</c:v>
                </c:pt>
                <c:pt idx="21">
                  <c:v>40139</c:v>
                </c:pt>
                <c:pt idx="22">
                  <c:v>40140</c:v>
                </c:pt>
                <c:pt idx="23">
                  <c:v>40141</c:v>
                </c:pt>
                <c:pt idx="24">
                  <c:v>40142</c:v>
                </c:pt>
                <c:pt idx="25">
                  <c:v>40143</c:v>
                </c:pt>
                <c:pt idx="26">
                  <c:v>40144</c:v>
                </c:pt>
                <c:pt idx="27">
                  <c:v>40145</c:v>
                </c:pt>
                <c:pt idx="28">
                  <c:v>40146</c:v>
                </c:pt>
                <c:pt idx="29">
                  <c:v>40147</c:v>
                </c:pt>
              </c:numCache>
            </c:numRef>
          </c:cat>
          <c:val>
            <c:numRef>
              <c:f>Statistics!$P$2:$P$31</c:f>
              <c:numCache>
                <c:formatCode>General</c:formatCode>
                <c:ptCount val="30"/>
                <c:pt idx="0">
                  <c:v>1667</c:v>
                </c:pt>
                <c:pt idx="1">
                  <c:v>1667</c:v>
                </c:pt>
                <c:pt idx="2">
                  <c:v>1667</c:v>
                </c:pt>
                <c:pt idx="3">
                  <c:v>1667</c:v>
                </c:pt>
                <c:pt idx="4">
                  <c:v>1667</c:v>
                </c:pt>
                <c:pt idx="5">
                  <c:v>1667</c:v>
                </c:pt>
                <c:pt idx="6">
                  <c:v>1667</c:v>
                </c:pt>
                <c:pt idx="7">
                  <c:v>1667</c:v>
                </c:pt>
                <c:pt idx="8">
                  <c:v>1667</c:v>
                </c:pt>
                <c:pt idx="9">
                  <c:v>1667</c:v>
                </c:pt>
                <c:pt idx="10">
                  <c:v>1667</c:v>
                </c:pt>
                <c:pt idx="11">
                  <c:v>1667</c:v>
                </c:pt>
                <c:pt idx="12">
                  <c:v>1667</c:v>
                </c:pt>
                <c:pt idx="13">
                  <c:v>1667</c:v>
                </c:pt>
                <c:pt idx="14">
                  <c:v>1667</c:v>
                </c:pt>
                <c:pt idx="15">
                  <c:v>1667</c:v>
                </c:pt>
                <c:pt idx="16">
                  <c:v>1667</c:v>
                </c:pt>
                <c:pt idx="17">
                  <c:v>1667</c:v>
                </c:pt>
                <c:pt idx="18">
                  <c:v>1667</c:v>
                </c:pt>
                <c:pt idx="19">
                  <c:v>1667</c:v>
                </c:pt>
                <c:pt idx="20">
                  <c:v>1667</c:v>
                </c:pt>
                <c:pt idx="21">
                  <c:v>1667</c:v>
                </c:pt>
                <c:pt idx="22">
                  <c:v>1667</c:v>
                </c:pt>
                <c:pt idx="23">
                  <c:v>1667</c:v>
                </c:pt>
                <c:pt idx="24">
                  <c:v>1667</c:v>
                </c:pt>
                <c:pt idx="25">
                  <c:v>1667</c:v>
                </c:pt>
                <c:pt idx="26">
                  <c:v>1667</c:v>
                </c:pt>
                <c:pt idx="27">
                  <c:v>1667</c:v>
                </c:pt>
                <c:pt idx="28">
                  <c:v>1667</c:v>
                </c:pt>
                <c:pt idx="29">
                  <c:v>1667</c:v>
                </c:pt>
              </c:numCache>
            </c:numRef>
          </c:val>
        </c:ser>
        <c:ser>
          <c:idx val="3"/>
          <c:order val="3"/>
          <c:tx>
            <c:strRef>
              <c:f>Statistics!$T$1</c:f>
              <c:strCache>
                <c:ptCount val="1"/>
                <c:pt idx="0">
                  <c:v>Adjusted Daily Goal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dLbls>
            <c:delete val="1"/>
          </c:dLbls>
          <c:val>
            <c:numRef>
              <c:f>Statistics!$T$2:$T$31</c:f>
              <c:numCache>
                <c:formatCode>0</c:formatCode>
                <c:ptCount val="30"/>
                <c:pt idx="0">
                  <c:v>1667</c:v>
                </c:pt>
                <c:pt idx="1">
                  <c:v>1659</c:v>
                </c:pt>
                <c:pt idx="2">
                  <c:v>1646</c:v>
                </c:pt>
                <c:pt idx="3">
                  <c:v>1656</c:v>
                </c:pt>
                <c:pt idx="4">
                  <c:v>1715</c:v>
                </c:pt>
                <c:pt idx="5">
                  <c:v>1707</c:v>
                </c:pt>
                <c:pt idx="6">
                  <c:v>1704</c:v>
                </c:pt>
                <c:pt idx="7">
                  <c:v>1685</c:v>
                </c:pt>
                <c:pt idx="8">
                  <c:v>1666</c:v>
                </c:pt>
                <c:pt idx="9">
                  <c:v>1654</c:v>
                </c:pt>
                <c:pt idx="10">
                  <c:v>1645</c:v>
                </c:pt>
                <c:pt idx="11">
                  <c:v>1731</c:v>
                </c:pt>
                <c:pt idx="12">
                  <c:v>1721</c:v>
                </c:pt>
                <c:pt idx="13">
                  <c:v>1822</c:v>
                </c:pt>
                <c:pt idx="14">
                  <c:v>1797</c:v>
                </c:pt>
                <c:pt idx="15">
                  <c:v>1917</c:v>
                </c:pt>
                <c:pt idx="16">
                  <c:v>1898</c:v>
                </c:pt>
                <c:pt idx="17">
                  <c:v>1886</c:v>
                </c:pt>
                <c:pt idx="18">
                  <c:v>1896</c:v>
                </c:pt>
                <c:pt idx="19">
                  <c:v>1881</c:v>
                </c:pt>
                <c:pt idx="20">
                  <c:v>1880</c:v>
                </c:pt>
                <c:pt idx="21">
                  <c:v>1880</c:v>
                </c:pt>
                <c:pt idx="22">
                  <c:v>1880</c:v>
                </c:pt>
                <c:pt idx="23">
                  <c:v>1880</c:v>
                </c:pt>
                <c:pt idx="24">
                  <c:v>1880</c:v>
                </c:pt>
                <c:pt idx="25">
                  <c:v>1880</c:v>
                </c:pt>
                <c:pt idx="26">
                  <c:v>1880</c:v>
                </c:pt>
                <c:pt idx="27">
                  <c:v>1880</c:v>
                </c:pt>
                <c:pt idx="28">
                  <c:v>1880</c:v>
                </c:pt>
                <c:pt idx="29">
                  <c:v>1880</c:v>
                </c:pt>
              </c:numCache>
            </c:numRef>
          </c:val>
          <c:smooth val="1"/>
        </c:ser>
        <c:dLbls>
          <c:showVal val="1"/>
        </c:dLbls>
        <c:marker val="1"/>
        <c:axId val="54955392"/>
        <c:axId val="54965376"/>
      </c:lineChart>
      <c:dateAx>
        <c:axId val="54955392"/>
        <c:scaling>
          <c:orientation val="minMax"/>
        </c:scaling>
        <c:axPos val="b"/>
        <c:numFmt formatCode="m/d;@" sourceLinked="0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54965376"/>
        <c:crosses val="autoZero"/>
        <c:auto val="1"/>
        <c:lblOffset val="100"/>
        <c:majorUnit val="1"/>
        <c:minorUnit val="1"/>
      </c:dateAx>
      <c:valAx>
        <c:axId val="54965376"/>
        <c:scaling>
          <c:orientation val="minMax"/>
        </c:scaling>
        <c:axPos val="l"/>
        <c:majorGridlines/>
        <c:numFmt formatCode="0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49553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8867924528301888"/>
          <c:y val="0.96411092985318103"/>
          <c:w val="0.61746207917129126"/>
          <c:h val="3.5889070146819108E-2"/>
        </c:manualLayout>
      </c:layout>
    </c:legend>
    <c:plotVisOnly val="1"/>
    <c:dispBlanksAs val="gap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headerFooter alignWithMargins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291353</xdr:colOff>
      <xdr:row>31</xdr:row>
      <xdr:rowOff>56033</xdr:rowOff>
    </xdr:from>
    <xdr:to>
      <xdr:col>2</xdr:col>
      <xdr:colOff>291356</xdr:colOff>
      <xdr:row>34</xdr:row>
      <xdr:rowOff>1</xdr:rowOff>
    </xdr:to>
    <xdr:cxnSp macro="">
      <xdr:nvCxnSpPr>
        <xdr:cNvPr id="3" name="Straight Arrow Connector 2"/>
        <xdr:cNvCxnSpPr/>
      </xdr:nvCxnSpPr>
      <xdr:spPr>
        <a:xfrm rot="5400000" flipH="1" flipV="1">
          <a:off x="829238" y="5479677"/>
          <a:ext cx="425821" cy="3"/>
        </a:xfrm>
        <a:prstGeom prst="straightConnector1">
          <a:avLst/>
        </a:prstGeom>
        <a:ln w="22225">
          <a:tailEnd type="stealth" w="lg" len="lg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reativecommons.org/licenses/by-nc-sa/3.0/" TargetMode="External"/><Relationship Id="rId1" Type="http://schemas.openxmlformats.org/officeDocument/2006/relationships/hyperlink" Target="http://www.chach-house.net/~lob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5" sqref="B5:B6"/>
    </sheetView>
  </sheetViews>
  <sheetFormatPr defaultRowHeight="12.75"/>
  <cols>
    <col min="1" max="1" width="13.140625" customWidth="1"/>
    <col min="2" max="2" width="19.42578125" customWidth="1"/>
  </cols>
  <sheetData>
    <row r="1" spans="1:2" ht="18">
      <c r="A1" s="69" t="s">
        <v>28</v>
      </c>
    </row>
    <row r="2" spans="1:2" ht="15">
      <c r="A2" s="70" t="s">
        <v>29</v>
      </c>
    </row>
    <row r="3" spans="1:2">
      <c r="A3" s="71" t="s">
        <v>33</v>
      </c>
    </row>
    <row r="4" spans="1:2">
      <c r="A4" s="72"/>
    </row>
    <row r="5" spans="1:2">
      <c r="A5" s="72" t="s">
        <v>31</v>
      </c>
      <c r="B5" s="74">
        <v>39754</v>
      </c>
    </row>
    <row r="6" spans="1:2">
      <c r="A6" s="72" t="s">
        <v>30</v>
      </c>
      <c r="B6" s="74">
        <v>40138</v>
      </c>
    </row>
    <row r="7" spans="1:2">
      <c r="A7" s="72"/>
    </row>
    <row r="8" spans="1:2">
      <c r="A8" s="72"/>
    </row>
    <row r="9" spans="1:2">
      <c r="A9" s="72" t="s">
        <v>35</v>
      </c>
    </row>
    <row r="10" spans="1:2">
      <c r="A10" s="72" t="s">
        <v>34</v>
      </c>
    </row>
    <row r="11" spans="1:2">
      <c r="A11" s="73" t="s">
        <v>36</v>
      </c>
    </row>
    <row r="12" spans="1:2">
      <c r="A12" s="71" t="s">
        <v>32</v>
      </c>
    </row>
  </sheetData>
  <hyperlinks>
    <hyperlink ref="A3" r:id="rId1"/>
    <hyperlink ref="A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zoomScale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T34" sqref="T34"/>
    </sheetView>
  </sheetViews>
  <sheetFormatPr defaultRowHeight="12.75"/>
  <cols>
    <col min="1" max="1" width="5.5703125" bestFit="1" customWidth="1"/>
    <col min="2" max="2" width="5.7109375" bestFit="1" customWidth="1"/>
    <col min="3" max="3" width="8.5703125" style="53" bestFit="1" customWidth="1"/>
    <col min="4" max="4" width="6.140625" bestFit="1" customWidth="1"/>
    <col min="5" max="5" width="10.5703125" bestFit="1" customWidth="1"/>
    <col min="6" max="6" width="12.5703125" customWidth="1"/>
    <col min="7" max="7" width="8.42578125" customWidth="1"/>
    <col min="8" max="8" width="11.5703125" bestFit="1" customWidth="1"/>
    <col min="9" max="9" width="8.5703125" customWidth="1"/>
    <col min="10" max="11" width="10.85546875" customWidth="1"/>
    <col min="12" max="12" width="5.5703125" bestFit="1" customWidth="1"/>
    <col min="13" max="13" width="11.28515625" bestFit="1" customWidth="1"/>
    <col min="14" max="14" width="9.140625" customWidth="1"/>
    <col min="15" max="15" width="6.85546875" bestFit="1" customWidth="1"/>
    <col min="16" max="16" width="5.5703125" customWidth="1"/>
    <col min="17" max="17" width="6.7109375" bestFit="1" customWidth="1"/>
    <col min="18" max="19" width="9.7109375" bestFit="1" customWidth="1"/>
    <col min="20" max="20" width="9.7109375" customWidth="1"/>
    <col min="21" max="21" width="10" customWidth="1"/>
    <col min="22" max="22" width="11.85546875" customWidth="1"/>
    <col min="23" max="23" width="10.42578125" bestFit="1" customWidth="1"/>
    <col min="24" max="25" width="10.85546875" bestFit="1" customWidth="1"/>
    <col min="26" max="26" width="5.5703125" bestFit="1" customWidth="1"/>
    <col min="27" max="27" width="11" customWidth="1"/>
    <col min="28" max="28" width="11.42578125" style="14" bestFit="1" customWidth="1"/>
    <col min="29" max="29" width="5.7109375" bestFit="1" customWidth="1"/>
  </cols>
  <sheetData>
    <row r="1" spans="1:29" s="1" customFormat="1" ht="39" thickBot="1">
      <c r="A1" s="20" t="s">
        <v>12</v>
      </c>
      <c r="B1" s="34" t="s">
        <v>0</v>
      </c>
      <c r="C1" s="20" t="s">
        <v>7</v>
      </c>
      <c r="D1" s="21" t="s">
        <v>4</v>
      </c>
      <c r="E1" s="21" t="s">
        <v>17</v>
      </c>
      <c r="F1" s="21" t="s">
        <v>19</v>
      </c>
      <c r="G1" s="21" t="s">
        <v>9</v>
      </c>
      <c r="H1" s="21" t="s">
        <v>5</v>
      </c>
      <c r="I1" s="36" t="s">
        <v>6</v>
      </c>
      <c r="J1" s="20" t="s">
        <v>13</v>
      </c>
      <c r="K1" s="21" t="s">
        <v>10</v>
      </c>
      <c r="L1" s="21" t="s">
        <v>1</v>
      </c>
      <c r="M1" s="30" t="s">
        <v>27</v>
      </c>
      <c r="N1" s="22" t="s">
        <v>11</v>
      </c>
      <c r="O1" s="20" t="s">
        <v>2</v>
      </c>
      <c r="P1" s="21" t="s">
        <v>3</v>
      </c>
      <c r="Q1" s="21" t="s">
        <v>14</v>
      </c>
      <c r="R1" s="21" t="s">
        <v>15</v>
      </c>
      <c r="S1" s="21" t="s">
        <v>16</v>
      </c>
      <c r="T1" s="21" t="s">
        <v>20</v>
      </c>
      <c r="U1" s="21" t="s">
        <v>22</v>
      </c>
      <c r="V1" s="21" t="s">
        <v>21</v>
      </c>
      <c r="W1" s="36" t="s">
        <v>8</v>
      </c>
    </row>
    <row r="2" spans="1:29">
      <c r="A2" s="45" t="str">
        <f>TEXT(WEEKDAY(B2,1),"ddd")</f>
        <v>Sun</v>
      </c>
      <c r="B2" s="35">
        <v>40118</v>
      </c>
      <c r="C2" s="50">
        <v>1911</v>
      </c>
      <c r="D2" s="5">
        <f>SUM(P$2:P2)</f>
        <v>1667</v>
      </c>
      <c r="E2" s="11">
        <f>SUM(O$2:O2)-D2</f>
        <v>244</v>
      </c>
      <c r="F2" s="26">
        <f t="shared" ref="F2:F31" si="0">E2/D2</f>
        <v>0.14637072585482905</v>
      </c>
      <c r="G2" s="7">
        <f t="shared" ref="G2:G31" si="1">IF(C2&lt;&gt;"",C2/D2,"")</f>
        <v>1.146370725854829</v>
      </c>
      <c r="H2" s="7">
        <f t="shared" ref="H2:H31" si="2">IF(C2&lt;&gt;"",C2/D$31,"")</f>
        <v>3.8219999999999997E-2</v>
      </c>
      <c r="I2" s="38">
        <f t="shared" ref="I2:I31" si="3">D2/D$31</f>
        <v>3.3340000000000002E-2</v>
      </c>
      <c r="J2" s="37">
        <f>D$31-C2</f>
        <v>48089</v>
      </c>
      <c r="K2" s="7">
        <f t="shared" ref="K2:K31" si="4">J2/D$31</f>
        <v>0.96177999999999997</v>
      </c>
      <c r="L2" s="23">
        <f>IF(C2&gt;0,CEILING(C2/COUNT(C$2:C2),1),L1)</f>
        <v>1911</v>
      </c>
      <c r="M2" s="31">
        <f>SUM(L$2:L2)</f>
        <v>1911</v>
      </c>
      <c r="N2" s="47">
        <f t="shared" ref="N2:N31" si="5">IF(C2&gt;0,IF(L2&gt;0,B2+ROUNDUP(J2/L2,0),N1),N1)</f>
        <v>40144</v>
      </c>
      <c r="O2" s="55">
        <f>C2</f>
        <v>1911</v>
      </c>
      <c r="P2" s="5">
        <f>CEILING(D$31/30,1)</f>
        <v>1667</v>
      </c>
      <c r="Q2" s="11">
        <f>IF(O2&lt;&gt;"",O2-P2,"")</f>
        <v>244</v>
      </c>
      <c r="R2" s="6">
        <f t="shared" ref="R2:R31" si="6">IF(Q2&lt;&gt;"",Q2/P2,"")</f>
        <v>0.14637072585482905</v>
      </c>
      <c r="S2" s="7">
        <f>IF(O2&lt;&gt;"",O2/P2,"")</f>
        <v>1.146370725854829</v>
      </c>
      <c r="T2" s="23">
        <f>P2</f>
        <v>1667</v>
      </c>
      <c r="U2" s="11">
        <f>IF(O2&lt;&gt;"",O2-T2,"")</f>
        <v>244</v>
      </c>
      <c r="V2" s="26">
        <f>IF(U2&lt;&gt;"",U2/T2,"")</f>
        <v>0.14637072585482905</v>
      </c>
      <c r="W2" s="38">
        <f t="shared" ref="W2:W31" si="7">IF(O2&lt;&gt;"",O2/T2,"")</f>
        <v>1.146370725854829</v>
      </c>
      <c r="AC2" s="15"/>
    </row>
    <row r="3" spans="1:29">
      <c r="A3" s="18" t="str">
        <f t="shared" ref="A3:A31" si="8">TEXT(WEEKDAY(B3,1),"ddd")</f>
        <v>Mon</v>
      </c>
      <c r="B3" s="35">
        <f>B2+1</f>
        <v>40119</v>
      </c>
      <c r="C3" s="51">
        <v>3934</v>
      </c>
      <c r="D3" s="2">
        <f>SUM(P$2:P3)</f>
        <v>3334</v>
      </c>
      <c r="E3" s="12">
        <f>SUM(O$2:O3)-D3</f>
        <v>600</v>
      </c>
      <c r="F3" s="27">
        <f t="shared" si="0"/>
        <v>0.17996400719856029</v>
      </c>
      <c r="G3" s="4">
        <f t="shared" si="1"/>
        <v>1.1799640071985602</v>
      </c>
      <c r="H3" s="4">
        <f t="shared" si="2"/>
        <v>7.868E-2</v>
      </c>
      <c r="I3" s="40">
        <f t="shared" si="3"/>
        <v>6.6680000000000003E-2</v>
      </c>
      <c r="J3" s="39">
        <f t="shared" ref="J3:J31" si="9">IF(C3="",J2,D$31-C3)</f>
        <v>46066</v>
      </c>
      <c r="K3" s="4">
        <f t="shared" si="4"/>
        <v>0.92132000000000003</v>
      </c>
      <c r="L3" s="24">
        <f>IF(C3&gt;0,CEILING(C3/COUNT(C$2:C3),1),L2)</f>
        <v>1967</v>
      </c>
      <c r="M3" s="31">
        <f>SUM(L$2:L3)</f>
        <v>3878</v>
      </c>
      <c r="N3" s="47">
        <f t="shared" si="5"/>
        <v>40143</v>
      </c>
      <c r="O3" s="56">
        <f t="shared" ref="O3:O31" si="10">IF(AND(C3&lt;&gt;"",C3&gt;=C2),C3-C2,"")</f>
        <v>2023</v>
      </c>
      <c r="P3" s="2">
        <f t="shared" ref="P3:P31" si="11">CEILING(D$31/30,1)</f>
        <v>1667</v>
      </c>
      <c r="Q3" s="12">
        <f>IF(O3&lt;&gt;"",O3-P3,"")</f>
        <v>356</v>
      </c>
      <c r="R3" s="3">
        <f t="shared" si="6"/>
        <v>0.21355728854229153</v>
      </c>
      <c r="S3" s="4">
        <f>IF(O3&lt;&gt;"",O3/P3,"")</f>
        <v>1.2135572885422916</v>
      </c>
      <c r="T3" s="24">
        <f>IF(C2&gt;0,CEILING(J2/COUNT(B3:B$31),1),T2)</f>
        <v>1659</v>
      </c>
      <c r="U3" s="12">
        <f t="shared" ref="U3:U31" si="12">IF(O3&lt;&gt;"",O3-T3,"")</f>
        <v>364</v>
      </c>
      <c r="V3" s="27">
        <f t="shared" ref="V3:V31" si="13">IF(U3&lt;&gt;"",U3/T3,"")</f>
        <v>0.21940928270042195</v>
      </c>
      <c r="W3" s="40">
        <f t="shared" si="7"/>
        <v>1.2194092827004219</v>
      </c>
      <c r="AC3" s="15"/>
    </row>
    <row r="4" spans="1:29">
      <c r="A4" s="18" t="str">
        <f t="shared" si="8"/>
        <v>Tue</v>
      </c>
      <c r="B4" s="35">
        <f t="shared" ref="B4:B31" si="14">B3+1</f>
        <v>40120</v>
      </c>
      <c r="C4" s="51">
        <v>5311</v>
      </c>
      <c r="D4" s="2">
        <f>SUM(P$2:P4)</f>
        <v>5001</v>
      </c>
      <c r="E4" s="12">
        <f>SUM(O$2:O4)-D4</f>
        <v>310</v>
      </c>
      <c r="F4" s="27">
        <f t="shared" si="0"/>
        <v>6.1987602479504099E-2</v>
      </c>
      <c r="G4" s="4">
        <f t="shared" si="1"/>
        <v>1.0619876024795041</v>
      </c>
      <c r="H4" s="4">
        <f t="shared" si="2"/>
        <v>0.10621999999999999</v>
      </c>
      <c r="I4" s="40">
        <f t="shared" si="3"/>
        <v>0.10002</v>
      </c>
      <c r="J4" s="39">
        <f t="shared" si="9"/>
        <v>44689</v>
      </c>
      <c r="K4" s="4">
        <f t="shared" si="4"/>
        <v>0.89378000000000002</v>
      </c>
      <c r="L4" s="24">
        <f>IF(C4&gt;0,CEILING(C4/COUNT(C$2:C4),1),L3)</f>
        <v>1771</v>
      </c>
      <c r="M4" s="31">
        <f>SUM(L$2:L4)</f>
        <v>5649</v>
      </c>
      <c r="N4" s="47">
        <f t="shared" si="5"/>
        <v>40146</v>
      </c>
      <c r="O4" s="56">
        <f t="shared" si="10"/>
        <v>1377</v>
      </c>
      <c r="P4" s="2">
        <f t="shared" si="11"/>
        <v>1667</v>
      </c>
      <c r="Q4" s="12">
        <f t="shared" ref="Q4:Q31" si="15">IF(O4&lt;&gt;"",O4-P4,"")</f>
        <v>-290</v>
      </c>
      <c r="R4" s="3">
        <f t="shared" si="6"/>
        <v>-0.17396520695860829</v>
      </c>
      <c r="S4" s="4">
        <f t="shared" ref="S4:S31" si="16">IF(O4&lt;&gt;"",O4/P4,"")</f>
        <v>0.82603479304139171</v>
      </c>
      <c r="T4" s="24">
        <f>IF(C3&gt;0,CEILING(J3/COUNT(B4:B$31),1),T3)</f>
        <v>1646</v>
      </c>
      <c r="U4" s="12">
        <f t="shared" si="12"/>
        <v>-269</v>
      </c>
      <c r="V4" s="27">
        <f t="shared" si="13"/>
        <v>-0.16342648845686514</v>
      </c>
      <c r="W4" s="40">
        <f t="shared" si="7"/>
        <v>0.83657351154313486</v>
      </c>
      <c r="AC4" s="15"/>
    </row>
    <row r="5" spans="1:29">
      <c r="A5" s="18" t="str">
        <f t="shared" si="8"/>
        <v>Wed</v>
      </c>
      <c r="B5" s="35">
        <f t="shared" si="14"/>
        <v>40121</v>
      </c>
      <c r="C5" s="51">
        <v>5421</v>
      </c>
      <c r="D5" s="2">
        <f>SUM(P$2:P5)</f>
        <v>6668</v>
      </c>
      <c r="E5" s="12">
        <f>SUM(O$2:O5)-D5</f>
        <v>-1247</v>
      </c>
      <c r="F5" s="27">
        <f t="shared" si="0"/>
        <v>-0.18701259748050389</v>
      </c>
      <c r="G5" s="4">
        <f t="shared" si="1"/>
        <v>0.81298740251949608</v>
      </c>
      <c r="H5" s="4">
        <f t="shared" si="2"/>
        <v>0.10842</v>
      </c>
      <c r="I5" s="40">
        <f t="shared" si="3"/>
        <v>0.13336000000000001</v>
      </c>
      <c r="J5" s="39">
        <f t="shared" si="9"/>
        <v>44579</v>
      </c>
      <c r="K5" s="4">
        <f t="shared" si="4"/>
        <v>0.89158000000000004</v>
      </c>
      <c r="L5" s="24">
        <f>IF(C5&gt;0,CEILING(C5/COUNT(C$2:C5),1),L4)</f>
        <v>1356</v>
      </c>
      <c r="M5" s="31">
        <f>SUM(L$2:L5)</f>
        <v>7005</v>
      </c>
      <c r="N5" s="47">
        <f t="shared" si="5"/>
        <v>40154</v>
      </c>
      <c r="O5" s="39">
        <f t="shared" si="10"/>
        <v>110</v>
      </c>
      <c r="P5" s="2">
        <f t="shared" si="11"/>
        <v>1667</v>
      </c>
      <c r="Q5" s="12">
        <f t="shared" si="15"/>
        <v>-1557</v>
      </c>
      <c r="R5" s="3">
        <f t="shared" si="6"/>
        <v>-0.9340131973605279</v>
      </c>
      <c r="S5" s="4">
        <f t="shared" si="16"/>
        <v>6.5986802639472111E-2</v>
      </c>
      <c r="T5" s="24">
        <f>IF(C4&gt;0,CEILING(J4/COUNT(B5:B$31),1),T4)</f>
        <v>1656</v>
      </c>
      <c r="U5" s="12">
        <f t="shared" si="12"/>
        <v>-1546</v>
      </c>
      <c r="V5" s="27">
        <f t="shared" si="13"/>
        <v>-0.93357487922705318</v>
      </c>
      <c r="W5" s="40">
        <f t="shared" si="7"/>
        <v>6.6425120772946863E-2</v>
      </c>
      <c r="AC5" s="15"/>
    </row>
    <row r="6" spans="1:29">
      <c r="A6" s="18" t="str">
        <f t="shared" si="8"/>
        <v>Thu</v>
      </c>
      <c r="B6" s="35">
        <f t="shared" si="14"/>
        <v>40122</v>
      </c>
      <c r="C6" s="51">
        <v>7342</v>
      </c>
      <c r="D6" s="2">
        <f>SUM(P$2:P6)</f>
        <v>8335</v>
      </c>
      <c r="E6" s="12">
        <f>SUM(O$2:O6)-D6</f>
        <v>-993</v>
      </c>
      <c r="F6" s="27">
        <f t="shared" si="0"/>
        <v>-0.11913617276544691</v>
      </c>
      <c r="G6" s="4">
        <f t="shared" si="1"/>
        <v>0.88086382723455314</v>
      </c>
      <c r="H6" s="4">
        <f t="shared" si="2"/>
        <v>0.14684</v>
      </c>
      <c r="I6" s="40">
        <f t="shared" si="3"/>
        <v>0.16669999999999999</v>
      </c>
      <c r="J6" s="39">
        <f t="shared" si="9"/>
        <v>42658</v>
      </c>
      <c r="K6" s="4">
        <f t="shared" si="4"/>
        <v>0.85316000000000003</v>
      </c>
      <c r="L6" s="24">
        <f>IF(C6&gt;0,CEILING(C6/COUNT(C$2:C6),1),L5)</f>
        <v>1469</v>
      </c>
      <c r="M6" s="31">
        <f>SUM(L$2:L6)</f>
        <v>8474</v>
      </c>
      <c r="N6" s="47">
        <f t="shared" si="5"/>
        <v>40152</v>
      </c>
      <c r="O6" s="39">
        <f t="shared" si="10"/>
        <v>1921</v>
      </c>
      <c r="P6" s="2">
        <f t="shared" si="11"/>
        <v>1667</v>
      </c>
      <c r="Q6" s="12">
        <f t="shared" si="15"/>
        <v>254</v>
      </c>
      <c r="R6" s="3">
        <f t="shared" si="6"/>
        <v>0.15236952609478105</v>
      </c>
      <c r="S6" s="4">
        <f t="shared" si="16"/>
        <v>1.152369526094781</v>
      </c>
      <c r="T6" s="24">
        <f>IF(C5&gt;0,CEILING(J5/COUNT(B6:B$31),1),T5)</f>
        <v>1715</v>
      </c>
      <c r="U6" s="12">
        <f t="shared" si="12"/>
        <v>206</v>
      </c>
      <c r="V6" s="27">
        <f t="shared" si="13"/>
        <v>0.12011661807580175</v>
      </c>
      <c r="W6" s="40">
        <f t="shared" si="7"/>
        <v>1.1201166180758018</v>
      </c>
      <c r="AC6" s="15"/>
    </row>
    <row r="7" spans="1:29">
      <c r="A7" s="18" t="str">
        <f t="shared" si="8"/>
        <v>Fri</v>
      </c>
      <c r="B7" s="35">
        <f t="shared" si="14"/>
        <v>40123</v>
      </c>
      <c r="C7" s="51">
        <v>9113</v>
      </c>
      <c r="D7" s="2">
        <f>SUM(P$2:P7)</f>
        <v>10002</v>
      </c>
      <c r="E7" s="12">
        <f>SUM(O$2:O7)-D7</f>
        <v>-889</v>
      </c>
      <c r="F7" s="27">
        <f t="shared" si="0"/>
        <v>-8.8882223555288936E-2</v>
      </c>
      <c r="G7" s="4">
        <f t="shared" si="1"/>
        <v>0.91111777644471104</v>
      </c>
      <c r="H7" s="4">
        <f t="shared" si="2"/>
        <v>0.18226000000000001</v>
      </c>
      <c r="I7" s="40">
        <f t="shared" si="3"/>
        <v>0.20004</v>
      </c>
      <c r="J7" s="39">
        <f t="shared" si="9"/>
        <v>40887</v>
      </c>
      <c r="K7" s="4">
        <f t="shared" si="4"/>
        <v>0.81774000000000002</v>
      </c>
      <c r="L7" s="24">
        <f>IF(C7&gt;0,CEILING(C7/COUNT(C$2:C7),1),L6)</f>
        <v>1519</v>
      </c>
      <c r="M7" s="31">
        <f>SUM(L$2:L7)</f>
        <v>9993</v>
      </c>
      <c r="N7" s="47">
        <f t="shared" si="5"/>
        <v>40150</v>
      </c>
      <c r="O7" s="39">
        <f t="shared" si="10"/>
        <v>1771</v>
      </c>
      <c r="P7" s="2">
        <f t="shared" si="11"/>
        <v>1667</v>
      </c>
      <c r="Q7" s="12">
        <f t="shared" si="15"/>
        <v>104</v>
      </c>
      <c r="R7" s="3">
        <f t="shared" si="6"/>
        <v>6.2387522495500898E-2</v>
      </c>
      <c r="S7" s="4">
        <f t="shared" si="16"/>
        <v>1.0623875224955008</v>
      </c>
      <c r="T7" s="24">
        <f>IF(C6&gt;0,CEILING(J6/COUNT(B7:B$31),1),T6)</f>
        <v>1707</v>
      </c>
      <c r="U7" s="12">
        <f t="shared" si="12"/>
        <v>64</v>
      </c>
      <c r="V7" s="27">
        <f t="shared" si="13"/>
        <v>3.7492677211482132E-2</v>
      </c>
      <c r="W7" s="40">
        <f t="shared" si="7"/>
        <v>1.0374926772114821</v>
      </c>
      <c r="AC7" s="15"/>
    </row>
    <row r="8" spans="1:29">
      <c r="A8" s="18" t="str">
        <f t="shared" si="8"/>
        <v>Sat</v>
      </c>
      <c r="B8" s="35">
        <f t="shared" si="14"/>
        <v>40124</v>
      </c>
      <c r="C8" s="51">
        <v>11250</v>
      </c>
      <c r="D8" s="2">
        <f>SUM(P$2:P8)</f>
        <v>11669</v>
      </c>
      <c r="E8" s="12">
        <f>SUM(O$2:O8)-D8</f>
        <v>-419</v>
      </c>
      <c r="F8" s="27">
        <f t="shared" si="0"/>
        <v>-3.5907104293427028E-2</v>
      </c>
      <c r="G8" s="4">
        <f t="shared" si="1"/>
        <v>0.96409289570657297</v>
      </c>
      <c r="H8" s="4">
        <f t="shared" si="2"/>
        <v>0.22500000000000001</v>
      </c>
      <c r="I8" s="40">
        <f t="shared" si="3"/>
        <v>0.23338</v>
      </c>
      <c r="J8" s="39">
        <f t="shared" si="9"/>
        <v>38750</v>
      </c>
      <c r="K8" s="4">
        <f t="shared" si="4"/>
        <v>0.77500000000000002</v>
      </c>
      <c r="L8" s="24">
        <f>IF(C8&gt;0,CEILING(C8/COUNT(C$2:C8),1),L7)</f>
        <v>1608</v>
      </c>
      <c r="M8" s="31">
        <f>SUM(L$2:L8)</f>
        <v>11601</v>
      </c>
      <c r="N8" s="48">
        <f t="shared" si="5"/>
        <v>40149</v>
      </c>
      <c r="O8" s="39">
        <f t="shared" si="10"/>
        <v>2137</v>
      </c>
      <c r="P8" s="2">
        <f t="shared" si="11"/>
        <v>1667</v>
      </c>
      <c r="Q8" s="12">
        <f t="shared" si="15"/>
        <v>470</v>
      </c>
      <c r="R8" s="3">
        <f t="shared" si="6"/>
        <v>0.28194361127774448</v>
      </c>
      <c r="S8" s="4">
        <f t="shared" si="16"/>
        <v>1.2819436112777445</v>
      </c>
      <c r="T8" s="24">
        <f>IF(C7&gt;0,CEILING(J7/COUNT(B8:B$31),1),T7)</f>
        <v>1704</v>
      </c>
      <c r="U8" s="12">
        <f t="shared" si="12"/>
        <v>433</v>
      </c>
      <c r="V8" s="27">
        <f t="shared" si="13"/>
        <v>0.25410798122065725</v>
      </c>
      <c r="W8" s="40">
        <f t="shared" si="7"/>
        <v>1.2541079812206573</v>
      </c>
      <c r="AC8" s="15"/>
    </row>
    <row r="9" spans="1:29">
      <c r="A9" s="18" t="str">
        <f t="shared" si="8"/>
        <v>Sun</v>
      </c>
      <c r="B9" s="35">
        <f t="shared" si="14"/>
        <v>40125</v>
      </c>
      <c r="C9" s="51">
        <v>13348</v>
      </c>
      <c r="D9" s="2">
        <f>SUM(P$2:P9)</f>
        <v>13336</v>
      </c>
      <c r="E9" s="12">
        <f>SUM(O$2:O9)-D9</f>
        <v>12</v>
      </c>
      <c r="F9" s="27">
        <f t="shared" si="0"/>
        <v>8.9982003599280147E-4</v>
      </c>
      <c r="G9" s="4">
        <f t="shared" si="1"/>
        <v>1.0008998200359929</v>
      </c>
      <c r="H9" s="4">
        <f t="shared" si="2"/>
        <v>0.26695999999999998</v>
      </c>
      <c r="I9" s="40">
        <f t="shared" si="3"/>
        <v>0.26672000000000001</v>
      </c>
      <c r="J9" s="39">
        <f t="shared" si="9"/>
        <v>36652</v>
      </c>
      <c r="K9" s="4">
        <f t="shared" si="4"/>
        <v>0.73304000000000002</v>
      </c>
      <c r="L9" s="24">
        <f>IF(C9&gt;0,CEILING(C9/COUNT(C$2:C9),1),L8)</f>
        <v>1669</v>
      </c>
      <c r="M9" s="31">
        <f>SUM(L$2:L9)</f>
        <v>13270</v>
      </c>
      <c r="N9" s="48">
        <f t="shared" si="5"/>
        <v>40147</v>
      </c>
      <c r="O9" s="39">
        <f t="shared" si="10"/>
        <v>2098</v>
      </c>
      <c r="P9" s="2">
        <f t="shared" si="11"/>
        <v>1667</v>
      </c>
      <c r="Q9" s="12">
        <f t="shared" si="15"/>
        <v>431</v>
      </c>
      <c r="R9" s="3">
        <f t="shared" si="6"/>
        <v>0.25854829034193161</v>
      </c>
      <c r="S9" s="4">
        <f t="shared" si="16"/>
        <v>1.2585482903419316</v>
      </c>
      <c r="T9" s="24">
        <f>IF(C8&gt;0,CEILING(J8/COUNT(B9:B$31),1),T8)</f>
        <v>1685</v>
      </c>
      <c r="U9" s="12">
        <f t="shared" si="12"/>
        <v>413</v>
      </c>
      <c r="V9" s="27">
        <f t="shared" si="13"/>
        <v>0.24510385756676559</v>
      </c>
      <c r="W9" s="40">
        <f t="shared" si="7"/>
        <v>1.2451038575667657</v>
      </c>
      <c r="AC9" s="15"/>
    </row>
    <row r="10" spans="1:29">
      <c r="A10" s="18" t="str">
        <f t="shared" si="8"/>
        <v>Mon</v>
      </c>
      <c r="B10" s="35">
        <f t="shared" si="14"/>
        <v>40126</v>
      </c>
      <c r="C10" s="51">
        <v>15268</v>
      </c>
      <c r="D10" s="2">
        <f>SUM(P$2:P10)</f>
        <v>15003</v>
      </c>
      <c r="E10" s="12">
        <f>SUM(O$2:O10)-D10</f>
        <v>265</v>
      </c>
      <c r="F10" s="27">
        <f t="shared" si="0"/>
        <v>1.7663134039858693E-2</v>
      </c>
      <c r="G10" s="4">
        <f t="shared" si="1"/>
        <v>1.0176631340398588</v>
      </c>
      <c r="H10" s="4">
        <f t="shared" si="2"/>
        <v>0.30536000000000002</v>
      </c>
      <c r="I10" s="40">
        <f t="shared" si="3"/>
        <v>0.30005999999999999</v>
      </c>
      <c r="J10" s="39">
        <f t="shared" si="9"/>
        <v>34732</v>
      </c>
      <c r="K10" s="4">
        <f t="shared" si="4"/>
        <v>0.69464000000000004</v>
      </c>
      <c r="L10" s="24">
        <f>IF(C10&gt;0,CEILING(C10/COUNT(C$2:C10),1),L9)</f>
        <v>1697</v>
      </c>
      <c r="M10" s="31">
        <f>SUM(L$2:L10)</f>
        <v>14967</v>
      </c>
      <c r="N10" s="48">
        <f t="shared" si="5"/>
        <v>40147</v>
      </c>
      <c r="O10" s="39">
        <f t="shared" si="10"/>
        <v>1920</v>
      </c>
      <c r="P10" s="2">
        <f t="shared" si="11"/>
        <v>1667</v>
      </c>
      <c r="Q10" s="12">
        <f t="shared" si="15"/>
        <v>253</v>
      </c>
      <c r="R10" s="3">
        <f t="shared" si="6"/>
        <v>0.15176964607078583</v>
      </c>
      <c r="S10" s="4">
        <f t="shared" si="16"/>
        <v>1.1517696460707858</v>
      </c>
      <c r="T10" s="24">
        <f>IF(C9&gt;0,CEILING(J9/COUNT(B10:B$31),1),T9)</f>
        <v>1666</v>
      </c>
      <c r="U10" s="12">
        <f t="shared" si="12"/>
        <v>254</v>
      </c>
      <c r="V10" s="27">
        <f t="shared" si="13"/>
        <v>0.15246098439375749</v>
      </c>
      <c r="W10" s="40">
        <f t="shared" si="7"/>
        <v>1.1524609843937574</v>
      </c>
      <c r="AC10" s="15"/>
    </row>
    <row r="11" spans="1:29">
      <c r="A11" s="18" t="str">
        <f t="shared" si="8"/>
        <v>Tue</v>
      </c>
      <c r="B11" s="35">
        <f t="shared" si="14"/>
        <v>40127</v>
      </c>
      <c r="C11" s="51">
        <v>17119</v>
      </c>
      <c r="D11" s="2">
        <f>SUM(P$2:P11)</f>
        <v>16670</v>
      </c>
      <c r="E11" s="12">
        <f>SUM(O$2:O11)-D11</f>
        <v>449</v>
      </c>
      <c r="F11" s="27">
        <f t="shared" si="0"/>
        <v>2.6934613077384522E-2</v>
      </c>
      <c r="G11" s="4">
        <f t="shared" si="1"/>
        <v>1.0269346130773844</v>
      </c>
      <c r="H11" s="4">
        <f t="shared" si="2"/>
        <v>0.34238000000000002</v>
      </c>
      <c r="I11" s="40">
        <f t="shared" si="3"/>
        <v>0.33339999999999997</v>
      </c>
      <c r="J11" s="39">
        <f t="shared" si="9"/>
        <v>32881</v>
      </c>
      <c r="K11" s="4">
        <f t="shared" si="4"/>
        <v>0.65761999999999998</v>
      </c>
      <c r="L11" s="24">
        <f>IF(C11&gt;0,CEILING(C11/COUNT(C$2:C11),1),L10)</f>
        <v>1712</v>
      </c>
      <c r="M11" s="31">
        <f>SUM(L$2:L11)</f>
        <v>16679</v>
      </c>
      <c r="N11" s="48">
        <f t="shared" si="5"/>
        <v>40147</v>
      </c>
      <c r="O11" s="39">
        <f t="shared" si="10"/>
        <v>1851</v>
      </c>
      <c r="P11" s="2">
        <f t="shared" si="11"/>
        <v>1667</v>
      </c>
      <c r="Q11" s="12">
        <f t="shared" si="15"/>
        <v>184</v>
      </c>
      <c r="R11" s="3">
        <f t="shared" si="6"/>
        <v>0.11037792441511697</v>
      </c>
      <c r="S11" s="4">
        <f t="shared" si="16"/>
        <v>1.1103779244151171</v>
      </c>
      <c r="T11" s="24">
        <f>IF(C10&gt;0,CEILING(J10/COUNT(B11:B$31),1),T10)</f>
        <v>1654</v>
      </c>
      <c r="U11" s="12">
        <f t="shared" si="12"/>
        <v>197</v>
      </c>
      <c r="V11" s="27">
        <f t="shared" si="13"/>
        <v>0.11910519951632406</v>
      </c>
      <c r="W11" s="40">
        <f t="shared" si="7"/>
        <v>1.1191051995163241</v>
      </c>
      <c r="AC11" s="15"/>
    </row>
    <row r="12" spans="1:29">
      <c r="A12" s="18" t="str">
        <f t="shared" si="8"/>
        <v>Wed</v>
      </c>
      <c r="B12" s="35">
        <f t="shared" si="14"/>
        <v>40128</v>
      </c>
      <c r="C12" s="51">
        <v>17119</v>
      </c>
      <c r="D12" s="2">
        <f>SUM(P$2:P12)</f>
        <v>18337</v>
      </c>
      <c r="E12" s="12">
        <f>SUM(O$2:O12)-D12</f>
        <v>-1218</v>
      </c>
      <c r="F12" s="27">
        <f t="shared" si="0"/>
        <v>-6.6423079020559522E-2</v>
      </c>
      <c r="G12" s="4">
        <f t="shared" si="1"/>
        <v>0.93357692097944045</v>
      </c>
      <c r="H12" s="4">
        <f t="shared" si="2"/>
        <v>0.34238000000000002</v>
      </c>
      <c r="I12" s="40">
        <f t="shared" si="3"/>
        <v>0.36674000000000001</v>
      </c>
      <c r="J12" s="39">
        <f t="shared" si="9"/>
        <v>32881</v>
      </c>
      <c r="K12" s="4">
        <f t="shared" si="4"/>
        <v>0.65761999999999998</v>
      </c>
      <c r="L12" s="24">
        <f>IF(C12&gt;0,CEILING(C12/COUNT(C$2:C12),1),L11)</f>
        <v>1557</v>
      </c>
      <c r="M12" s="31">
        <f>SUM(L$2:L12)</f>
        <v>18236</v>
      </c>
      <c r="N12" s="48">
        <f t="shared" si="5"/>
        <v>40150</v>
      </c>
      <c r="O12" s="39">
        <f t="shared" si="10"/>
        <v>0</v>
      </c>
      <c r="P12" s="2">
        <f t="shared" si="11"/>
        <v>1667</v>
      </c>
      <c r="Q12" s="12">
        <f t="shared" si="15"/>
        <v>-1667</v>
      </c>
      <c r="R12" s="3">
        <f t="shared" si="6"/>
        <v>-1</v>
      </c>
      <c r="S12" s="4">
        <f t="shared" si="16"/>
        <v>0</v>
      </c>
      <c r="T12" s="24">
        <f>IF(C11&gt;0,CEILING(J11/COUNT(B12:B$31),1),T11)</f>
        <v>1645</v>
      </c>
      <c r="U12" s="12">
        <f t="shared" si="12"/>
        <v>-1645</v>
      </c>
      <c r="V12" s="27">
        <f t="shared" si="13"/>
        <v>-1</v>
      </c>
      <c r="W12" s="40">
        <f t="shared" si="7"/>
        <v>0</v>
      </c>
      <c r="AC12" s="15"/>
    </row>
    <row r="13" spans="1:29">
      <c r="A13" s="18" t="str">
        <f t="shared" si="8"/>
        <v>Thu</v>
      </c>
      <c r="B13" s="35">
        <f t="shared" si="14"/>
        <v>40129</v>
      </c>
      <c r="C13" s="51">
        <v>19034</v>
      </c>
      <c r="D13" s="2">
        <f>SUM(P$2:P13)</f>
        <v>20004</v>
      </c>
      <c r="E13" s="12">
        <f>SUM(O$2:O13)-D13</f>
        <v>-970</v>
      </c>
      <c r="F13" s="27">
        <f t="shared" si="0"/>
        <v>-4.8490301939612075E-2</v>
      </c>
      <c r="G13" s="4">
        <f t="shared" si="1"/>
        <v>0.95150969806038788</v>
      </c>
      <c r="H13" s="4">
        <f t="shared" si="2"/>
        <v>0.38068000000000002</v>
      </c>
      <c r="I13" s="40">
        <f t="shared" si="3"/>
        <v>0.40007999999999999</v>
      </c>
      <c r="J13" s="39">
        <f t="shared" si="9"/>
        <v>30966</v>
      </c>
      <c r="K13" s="4">
        <f t="shared" si="4"/>
        <v>0.61931999999999998</v>
      </c>
      <c r="L13" s="24">
        <f>IF(C13&gt;0,CEILING(C13/COUNT(C$2:C13),1),L12)</f>
        <v>1587</v>
      </c>
      <c r="M13" s="31">
        <f>SUM(L$2:L13)</f>
        <v>19823</v>
      </c>
      <c r="N13" s="48">
        <f t="shared" si="5"/>
        <v>40149</v>
      </c>
      <c r="O13" s="39">
        <f t="shared" si="10"/>
        <v>1915</v>
      </c>
      <c r="P13" s="2">
        <f t="shared" si="11"/>
        <v>1667</v>
      </c>
      <c r="Q13" s="12">
        <f t="shared" si="15"/>
        <v>248</v>
      </c>
      <c r="R13" s="3">
        <f t="shared" si="6"/>
        <v>0.14877024595080984</v>
      </c>
      <c r="S13" s="4">
        <f t="shared" si="16"/>
        <v>1.1487702459508098</v>
      </c>
      <c r="T13" s="24">
        <f>IF(C12&gt;0,CEILING(J12/COUNT(B13:B$31),1),T12)</f>
        <v>1731</v>
      </c>
      <c r="U13" s="12">
        <f t="shared" si="12"/>
        <v>184</v>
      </c>
      <c r="V13" s="27">
        <f t="shared" si="13"/>
        <v>0.10629693818601964</v>
      </c>
      <c r="W13" s="40">
        <f t="shared" si="7"/>
        <v>1.1062969381860197</v>
      </c>
      <c r="AC13" s="15"/>
    </row>
    <row r="14" spans="1:29">
      <c r="A14" s="18" t="str">
        <f t="shared" si="8"/>
        <v>Fri</v>
      </c>
      <c r="B14" s="35">
        <f t="shared" si="14"/>
        <v>40130</v>
      </c>
      <c r="C14" s="51">
        <v>19034</v>
      </c>
      <c r="D14" s="2">
        <f>SUM(P$2:P14)</f>
        <v>21671</v>
      </c>
      <c r="E14" s="12">
        <f>SUM(O$2:O14)-D14</f>
        <v>-2637</v>
      </c>
      <c r="F14" s="27">
        <f t="shared" si="0"/>
        <v>-0.12168335563656499</v>
      </c>
      <c r="G14" s="4">
        <f t="shared" si="1"/>
        <v>0.87831664436343504</v>
      </c>
      <c r="H14" s="4">
        <f t="shared" si="2"/>
        <v>0.38068000000000002</v>
      </c>
      <c r="I14" s="40">
        <f t="shared" si="3"/>
        <v>0.43342000000000003</v>
      </c>
      <c r="J14" s="39">
        <f t="shared" si="9"/>
        <v>30966</v>
      </c>
      <c r="K14" s="4">
        <f t="shared" si="4"/>
        <v>0.61931999999999998</v>
      </c>
      <c r="L14" s="24">
        <f>IF(C14&gt;0,CEILING(C14/COUNT(C$2:C14),1),L13)</f>
        <v>1465</v>
      </c>
      <c r="M14" s="31">
        <f>SUM(L$2:L14)</f>
        <v>21288</v>
      </c>
      <c r="N14" s="48">
        <f t="shared" si="5"/>
        <v>40152</v>
      </c>
      <c r="O14" s="39">
        <f t="shared" si="10"/>
        <v>0</v>
      </c>
      <c r="P14" s="2">
        <f t="shared" si="11"/>
        <v>1667</v>
      </c>
      <c r="Q14" s="12">
        <f t="shared" si="15"/>
        <v>-1667</v>
      </c>
      <c r="R14" s="3">
        <f t="shared" si="6"/>
        <v>-1</v>
      </c>
      <c r="S14" s="4">
        <f t="shared" si="16"/>
        <v>0</v>
      </c>
      <c r="T14" s="24">
        <f>IF(C13&gt;0,CEILING(J13/COUNT(B14:B$31),1),T13)</f>
        <v>1721</v>
      </c>
      <c r="U14" s="12">
        <f t="shared" si="12"/>
        <v>-1721</v>
      </c>
      <c r="V14" s="27">
        <f t="shared" si="13"/>
        <v>-1</v>
      </c>
      <c r="W14" s="40">
        <f t="shared" si="7"/>
        <v>0</v>
      </c>
      <c r="AC14" s="15"/>
    </row>
    <row r="15" spans="1:29">
      <c r="A15" s="18" t="str">
        <f t="shared" si="8"/>
        <v>Sat</v>
      </c>
      <c r="B15" s="35">
        <f t="shared" si="14"/>
        <v>40131</v>
      </c>
      <c r="C15" s="51">
        <v>21253</v>
      </c>
      <c r="D15" s="2">
        <f>SUM(P$2:P15)</f>
        <v>23338</v>
      </c>
      <c r="E15" s="12">
        <f>SUM(O$2:O15)-D15</f>
        <v>-2085</v>
      </c>
      <c r="F15" s="27">
        <f t="shared" si="0"/>
        <v>-8.9339275002142435E-2</v>
      </c>
      <c r="G15" s="4">
        <f t="shared" si="1"/>
        <v>0.91066072499785755</v>
      </c>
      <c r="H15" s="4">
        <f t="shared" si="2"/>
        <v>0.42505999999999999</v>
      </c>
      <c r="I15" s="40">
        <f t="shared" si="3"/>
        <v>0.46676000000000001</v>
      </c>
      <c r="J15" s="39">
        <f t="shared" si="9"/>
        <v>28747</v>
      </c>
      <c r="K15" s="4">
        <f t="shared" si="4"/>
        <v>0.57494000000000001</v>
      </c>
      <c r="L15" s="24">
        <f>IF(C15&gt;0,CEILING(C15/COUNT(C$2:C15),1),L14)</f>
        <v>1519</v>
      </c>
      <c r="M15" s="31">
        <f>SUM(L$2:L15)</f>
        <v>22807</v>
      </c>
      <c r="N15" s="48">
        <f t="shared" si="5"/>
        <v>40150</v>
      </c>
      <c r="O15" s="39">
        <f t="shared" si="10"/>
        <v>2219</v>
      </c>
      <c r="P15" s="2">
        <f t="shared" si="11"/>
        <v>1667</v>
      </c>
      <c r="Q15" s="12">
        <f t="shared" si="15"/>
        <v>552</v>
      </c>
      <c r="R15" s="3">
        <f t="shared" si="6"/>
        <v>0.33113377324535093</v>
      </c>
      <c r="S15" s="4">
        <f t="shared" si="16"/>
        <v>1.331133773245351</v>
      </c>
      <c r="T15" s="24">
        <f>IF(C14&gt;0,CEILING(J14/COUNT(B15:B$31),1),T14)</f>
        <v>1822</v>
      </c>
      <c r="U15" s="12">
        <f t="shared" si="12"/>
        <v>397</v>
      </c>
      <c r="V15" s="27">
        <f t="shared" si="13"/>
        <v>0.21789242590559824</v>
      </c>
      <c r="W15" s="40">
        <f t="shared" si="7"/>
        <v>1.2178924259055983</v>
      </c>
      <c r="AC15" s="15"/>
    </row>
    <row r="16" spans="1:29">
      <c r="A16" s="18" t="str">
        <f t="shared" si="8"/>
        <v>Sun</v>
      </c>
      <c r="B16" s="35">
        <f t="shared" si="14"/>
        <v>40132</v>
      </c>
      <c r="C16" s="51">
        <v>21253</v>
      </c>
      <c r="D16" s="2">
        <f>SUM(P$2:P16)</f>
        <v>25005</v>
      </c>
      <c r="E16" s="12">
        <f>SUM(O$2:O16)-D16</f>
        <v>-3752</v>
      </c>
      <c r="F16" s="27">
        <f t="shared" si="0"/>
        <v>-0.15004999000199959</v>
      </c>
      <c r="G16" s="4">
        <f t="shared" si="1"/>
        <v>0.84995000999800041</v>
      </c>
      <c r="H16" s="4">
        <f t="shared" si="2"/>
        <v>0.42505999999999999</v>
      </c>
      <c r="I16" s="40">
        <f t="shared" si="3"/>
        <v>0.50009999999999999</v>
      </c>
      <c r="J16" s="39">
        <f t="shared" si="9"/>
        <v>28747</v>
      </c>
      <c r="K16" s="4">
        <f t="shared" si="4"/>
        <v>0.57494000000000001</v>
      </c>
      <c r="L16" s="24">
        <f>IF(C16&gt;0,CEILING(C16/COUNT(C$2:C16),1),L15)</f>
        <v>1417</v>
      </c>
      <c r="M16" s="31">
        <f>SUM(L$2:L16)</f>
        <v>24224</v>
      </c>
      <c r="N16" s="48">
        <f t="shared" si="5"/>
        <v>40153</v>
      </c>
      <c r="O16" s="39">
        <f t="shared" si="10"/>
        <v>0</v>
      </c>
      <c r="P16" s="2">
        <f t="shared" si="11"/>
        <v>1667</v>
      </c>
      <c r="Q16" s="12">
        <f t="shared" si="15"/>
        <v>-1667</v>
      </c>
      <c r="R16" s="3">
        <f t="shared" si="6"/>
        <v>-1</v>
      </c>
      <c r="S16" s="4">
        <f t="shared" si="16"/>
        <v>0</v>
      </c>
      <c r="T16" s="24">
        <f>IF(C15&gt;0,CEILING(J15/COUNT(B16:B$31),1),T15)</f>
        <v>1797</v>
      </c>
      <c r="U16" s="12">
        <f t="shared" si="12"/>
        <v>-1797</v>
      </c>
      <c r="V16" s="27">
        <f t="shared" si="13"/>
        <v>-1</v>
      </c>
      <c r="W16" s="40">
        <f t="shared" si="7"/>
        <v>0</v>
      </c>
      <c r="AC16" s="15"/>
    </row>
    <row r="17" spans="1:29">
      <c r="A17" s="18" t="str">
        <f t="shared" si="8"/>
        <v>Mon</v>
      </c>
      <c r="B17" s="35">
        <f t="shared" si="14"/>
        <v>40133</v>
      </c>
      <c r="C17" s="51">
        <v>23433</v>
      </c>
      <c r="D17" s="2">
        <f>SUM(P$2:P17)</f>
        <v>26672</v>
      </c>
      <c r="E17" s="12">
        <f>SUM(O$2:O17)-D17</f>
        <v>-3239</v>
      </c>
      <c r="F17" s="27">
        <f t="shared" si="0"/>
        <v>-0.1214382123575285</v>
      </c>
      <c r="G17" s="4">
        <f t="shared" si="1"/>
        <v>0.8785617876424715</v>
      </c>
      <c r="H17" s="4">
        <f t="shared" si="2"/>
        <v>0.46866000000000002</v>
      </c>
      <c r="I17" s="40">
        <f t="shared" si="3"/>
        <v>0.53344000000000003</v>
      </c>
      <c r="J17" s="39">
        <f t="shared" si="9"/>
        <v>26567</v>
      </c>
      <c r="K17" s="4">
        <f t="shared" si="4"/>
        <v>0.53134000000000003</v>
      </c>
      <c r="L17" s="24">
        <f>IF(C17&gt;0,CEILING(C17/COUNT(C$2:C17),1),L16)</f>
        <v>1465</v>
      </c>
      <c r="M17" s="31">
        <f>SUM(L$2:L17)</f>
        <v>25689</v>
      </c>
      <c r="N17" s="48">
        <f t="shared" si="5"/>
        <v>40152</v>
      </c>
      <c r="O17" s="39">
        <f t="shared" si="10"/>
        <v>2180</v>
      </c>
      <c r="P17" s="2">
        <f t="shared" si="11"/>
        <v>1667</v>
      </c>
      <c r="Q17" s="12">
        <f t="shared" si="15"/>
        <v>513</v>
      </c>
      <c r="R17" s="3">
        <f t="shared" si="6"/>
        <v>0.30773845230953811</v>
      </c>
      <c r="S17" s="4">
        <f t="shared" si="16"/>
        <v>1.3077384523095381</v>
      </c>
      <c r="T17" s="24">
        <f>IF(C16&gt;0,CEILING(J16/COUNT(B17:B$31),1),T16)</f>
        <v>1917</v>
      </c>
      <c r="U17" s="12">
        <f t="shared" si="12"/>
        <v>263</v>
      </c>
      <c r="V17" s="27">
        <f t="shared" si="13"/>
        <v>0.13719353155972874</v>
      </c>
      <c r="W17" s="40">
        <f t="shared" si="7"/>
        <v>1.1371935315597288</v>
      </c>
      <c r="AC17" s="15"/>
    </row>
    <row r="18" spans="1:29">
      <c r="A18" s="18" t="str">
        <f t="shared" si="8"/>
        <v>Tue</v>
      </c>
      <c r="B18" s="35">
        <f t="shared" si="14"/>
        <v>40134</v>
      </c>
      <c r="C18" s="51">
        <v>25490</v>
      </c>
      <c r="D18" s="2">
        <f>SUM(P$2:P18)</f>
        <v>28339</v>
      </c>
      <c r="E18" s="12">
        <f>SUM(O$2:O18)-D18</f>
        <v>-2849</v>
      </c>
      <c r="F18" s="27">
        <f t="shared" si="0"/>
        <v>-0.10053283460954868</v>
      </c>
      <c r="G18" s="4">
        <f t="shared" si="1"/>
        <v>0.89946716539045135</v>
      </c>
      <c r="H18" s="4">
        <f t="shared" si="2"/>
        <v>0.50980000000000003</v>
      </c>
      <c r="I18" s="40">
        <f t="shared" si="3"/>
        <v>0.56677999999999995</v>
      </c>
      <c r="J18" s="39">
        <f t="shared" si="9"/>
        <v>24510</v>
      </c>
      <c r="K18" s="4">
        <f t="shared" si="4"/>
        <v>0.49020000000000002</v>
      </c>
      <c r="L18" s="24">
        <f>IF(C18&gt;0,CEILING(C18/COUNT(C$2:C18),1),L17)</f>
        <v>1500</v>
      </c>
      <c r="M18" s="31">
        <f>SUM(L$2:L18)</f>
        <v>27189</v>
      </c>
      <c r="N18" s="48">
        <f t="shared" si="5"/>
        <v>40151</v>
      </c>
      <c r="O18" s="39">
        <f t="shared" si="10"/>
        <v>2057</v>
      </c>
      <c r="P18" s="2">
        <f t="shared" si="11"/>
        <v>1667</v>
      </c>
      <c r="Q18" s="12">
        <f t="shared" si="15"/>
        <v>390</v>
      </c>
      <c r="R18" s="3">
        <f t="shared" si="6"/>
        <v>0.23395320935812838</v>
      </c>
      <c r="S18" s="4">
        <f t="shared" si="16"/>
        <v>1.2339532093581285</v>
      </c>
      <c r="T18" s="24">
        <f>IF(C17&gt;0,CEILING(J17/COUNT(B18:B$31),1),T17)</f>
        <v>1898</v>
      </c>
      <c r="U18" s="12">
        <f t="shared" si="12"/>
        <v>159</v>
      </c>
      <c r="V18" s="27">
        <f t="shared" si="13"/>
        <v>8.3772391991570078E-2</v>
      </c>
      <c r="W18" s="40">
        <f t="shared" si="7"/>
        <v>1.08377239199157</v>
      </c>
      <c r="AC18" s="15"/>
    </row>
    <row r="19" spans="1:29">
      <c r="A19" s="18" t="str">
        <f t="shared" si="8"/>
        <v>Wed</v>
      </c>
      <c r="B19" s="35">
        <f t="shared" si="14"/>
        <v>40135</v>
      </c>
      <c r="C19" s="51">
        <v>27254</v>
      </c>
      <c r="D19" s="2">
        <f>SUM(P$2:P19)</f>
        <v>30006</v>
      </c>
      <c r="E19" s="12">
        <f>SUM(O$2:O19)-D19</f>
        <v>-2752</v>
      </c>
      <c r="F19" s="27">
        <f t="shared" si="0"/>
        <v>-9.1714990335266283E-2</v>
      </c>
      <c r="G19" s="4">
        <f t="shared" si="1"/>
        <v>0.90828500966473369</v>
      </c>
      <c r="H19" s="4">
        <f t="shared" si="2"/>
        <v>0.54508000000000001</v>
      </c>
      <c r="I19" s="40">
        <f t="shared" si="3"/>
        <v>0.60011999999999999</v>
      </c>
      <c r="J19" s="39">
        <f t="shared" si="9"/>
        <v>22746</v>
      </c>
      <c r="K19" s="4">
        <f t="shared" si="4"/>
        <v>0.45491999999999999</v>
      </c>
      <c r="L19" s="24">
        <f>IF(C19&gt;0,CEILING(C19/COUNT(C$2:C19),1),L18)</f>
        <v>1515</v>
      </c>
      <c r="M19" s="31">
        <f>SUM(L$2:L19)</f>
        <v>28704</v>
      </c>
      <c r="N19" s="48">
        <f t="shared" si="5"/>
        <v>40151</v>
      </c>
      <c r="O19" s="39">
        <f t="shared" si="10"/>
        <v>1764</v>
      </c>
      <c r="P19" s="2">
        <f t="shared" si="11"/>
        <v>1667</v>
      </c>
      <c r="Q19" s="12">
        <f t="shared" si="15"/>
        <v>97</v>
      </c>
      <c r="R19" s="3">
        <f t="shared" si="6"/>
        <v>5.8188362327534493E-2</v>
      </c>
      <c r="S19" s="4">
        <f t="shared" si="16"/>
        <v>1.0581883623275345</v>
      </c>
      <c r="T19" s="24">
        <f>IF(C18&gt;0,CEILING(J18/COUNT(B19:B$31),1),T18)</f>
        <v>1886</v>
      </c>
      <c r="U19" s="12">
        <f t="shared" si="12"/>
        <v>-122</v>
      </c>
      <c r="V19" s="27">
        <f t="shared" si="13"/>
        <v>-6.4687168610816539E-2</v>
      </c>
      <c r="W19" s="40">
        <f t="shared" si="7"/>
        <v>0.93531283138918342</v>
      </c>
      <c r="AC19" s="15"/>
    </row>
    <row r="20" spans="1:29">
      <c r="A20" s="18" t="str">
        <f t="shared" si="8"/>
        <v>Thu</v>
      </c>
      <c r="B20" s="35">
        <f t="shared" si="14"/>
        <v>40136</v>
      </c>
      <c r="C20" s="51">
        <v>29316</v>
      </c>
      <c r="D20" s="2">
        <f>SUM(P$2:P20)</f>
        <v>31673</v>
      </c>
      <c r="E20" s="12">
        <f>SUM(O$2:O20)-D20</f>
        <v>-2357</v>
      </c>
      <c r="F20" s="27">
        <f t="shared" si="0"/>
        <v>-7.4416695608246777E-2</v>
      </c>
      <c r="G20" s="4">
        <f t="shared" si="1"/>
        <v>0.92558330439175318</v>
      </c>
      <c r="H20" s="4">
        <f t="shared" si="2"/>
        <v>0.58631999999999995</v>
      </c>
      <c r="I20" s="40">
        <f t="shared" si="3"/>
        <v>0.63346000000000002</v>
      </c>
      <c r="J20" s="39">
        <f t="shared" si="9"/>
        <v>20684</v>
      </c>
      <c r="K20" s="4">
        <f t="shared" si="4"/>
        <v>0.41367999999999999</v>
      </c>
      <c r="L20" s="24">
        <f>IF(C20&gt;0,CEILING(C20/COUNT(C$2:C20),1),L19)</f>
        <v>1543</v>
      </c>
      <c r="M20" s="32">
        <f>SUM(L$2:L20)</f>
        <v>30247</v>
      </c>
      <c r="N20" s="48">
        <f t="shared" si="5"/>
        <v>40150</v>
      </c>
      <c r="O20" s="39">
        <f t="shared" si="10"/>
        <v>2062</v>
      </c>
      <c r="P20" s="2">
        <f t="shared" si="11"/>
        <v>1667</v>
      </c>
      <c r="Q20" s="12">
        <f t="shared" si="15"/>
        <v>395</v>
      </c>
      <c r="R20" s="3">
        <f t="shared" si="6"/>
        <v>0.23695260947810437</v>
      </c>
      <c r="S20" s="4">
        <f t="shared" si="16"/>
        <v>1.2369526094781045</v>
      </c>
      <c r="T20" s="24">
        <f>IF(C19&gt;0,CEILING(J19/COUNT(B20:B$31),1),T19)</f>
        <v>1896</v>
      </c>
      <c r="U20" s="12">
        <f t="shared" si="12"/>
        <v>166</v>
      </c>
      <c r="V20" s="27">
        <f t="shared" si="13"/>
        <v>8.7552742616033755E-2</v>
      </c>
      <c r="W20" s="40">
        <f t="shared" si="7"/>
        <v>1.0875527426160339</v>
      </c>
      <c r="AC20" s="15"/>
    </row>
    <row r="21" spans="1:29">
      <c r="A21" s="18" t="str">
        <f t="shared" si="8"/>
        <v>Fri</v>
      </c>
      <c r="B21" s="35">
        <f t="shared" si="14"/>
        <v>40137</v>
      </c>
      <c r="C21" s="51">
        <v>31201</v>
      </c>
      <c r="D21" s="2">
        <f>SUM(P$2:P21)</f>
        <v>33340</v>
      </c>
      <c r="E21" s="12">
        <f>SUM(O$2:O21)-D21</f>
        <v>-2139</v>
      </c>
      <c r="F21" s="27">
        <f t="shared" si="0"/>
        <v>-6.415716856628674E-2</v>
      </c>
      <c r="G21" s="4">
        <f t="shared" si="1"/>
        <v>0.93584283143371327</v>
      </c>
      <c r="H21" s="4">
        <f t="shared" si="2"/>
        <v>0.62402000000000002</v>
      </c>
      <c r="I21" s="40">
        <f t="shared" si="3"/>
        <v>0.66679999999999995</v>
      </c>
      <c r="J21" s="39">
        <f t="shared" si="9"/>
        <v>18799</v>
      </c>
      <c r="K21" s="4">
        <f t="shared" si="4"/>
        <v>0.37597999999999998</v>
      </c>
      <c r="L21" s="24">
        <f>IF(C21&gt;0,CEILING(C21/COUNT(C$2:C21),1),L20)</f>
        <v>1561</v>
      </c>
      <c r="M21" s="32">
        <f>SUM(L$2:L21)</f>
        <v>31808</v>
      </c>
      <c r="N21" s="48">
        <f t="shared" si="5"/>
        <v>40150</v>
      </c>
      <c r="O21" s="39">
        <f t="shared" si="10"/>
        <v>1885</v>
      </c>
      <c r="P21" s="2">
        <f t="shared" si="11"/>
        <v>1667</v>
      </c>
      <c r="Q21" s="12">
        <f t="shared" si="15"/>
        <v>218</v>
      </c>
      <c r="R21" s="3">
        <f t="shared" si="6"/>
        <v>0.13077384523095381</v>
      </c>
      <c r="S21" s="4">
        <f t="shared" si="16"/>
        <v>1.1307738452309537</v>
      </c>
      <c r="T21" s="24">
        <f>IF(C20&gt;0,CEILING(J20/COUNT(B21:B$31),1),T20)</f>
        <v>1881</v>
      </c>
      <c r="U21" s="12">
        <f t="shared" si="12"/>
        <v>4</v>
      </c>
      <c r="V21" s="27">
        <f t="shared" si="13"/>
        <v>2.1265284423179162E-3</v>
      </c>
      <c r="W21" s="40">
        <f t="shared" si="7"/>
        <v>1.002126528442318</v>
      </c>
      <c r="AC21" s="15"/>
    </row>
    <row r="22" spans="1:29">
      <c r="A22" s="18" t="str">
        <f t="shared" si="8"/>
        <v>Sat</v>
      </c>
      <c r="B22" s="35">
        <f t="shared" si="14"/>
        <v>40138</v>
      </c>
      <c r="C22" s="51"/>
      <c r="D22" s="2">
        <f>SUM(P$2:P22)</f>
        <v>35007</v>
      </c>
      <c r="E22" s="12">
        <f>SUM(O$2:O22)-D22</f>
        <v>-3806</v>
      </c>
      <c r="F22" s="27">
        <f t="shared" si="0"/>
        <v>-0.10872111292027309</v>
      </c>
      <c r="G22" s="4" t="str">
        <f t="shared" si="1"/>
        <v/>
      </c>
      <c r="H22" s="4" t="str">
        <f t="shared" si="2"/>
        <v/>
      </c>
      <c r="I22" s="40">
        <f t="shared" si="3"/>
        <v>0.70013999999999998</v>
      </c>
      <c r="J22" s="39">
        <f t="shared" si="9"/>
        <v>18799</v>
      </c>
      <c r="K22" s="4">
        <f t="shared" si="4"/>
        <v>0.37597999999999998</v>
      </c>
      <c r="L22" s="24">
        <f>IF(C22&gt;0,CEILING(C22/COUNT(C$2:C22),1),L21)</f>
        <v>1561</v>
      </c>
      <c r="M22" s="32">
        <f>SUM(L$2:L22)</f>
        <v>33369</v>
      </c>
      <c r="N22" s="48">
        <f t="shared" si="5"/>
        <v>40150</v>
      </c>
      <c r="O22" s="39" t="str">
        <f t="shared" si="10"/>
        <v/>
      </c>
      <c r="P22" s="2">
        <f t="shared" si="11"/>
        <v>1667</v>
      </c>
      <c r="Q22" s="12" t="str">
        <f t="shared" si="15"/>
        <v/>
      </c>
      <c r="R22" s="3" t="str">
        <f t="shared" si="6"/>
        <v/>
      </c>
      <c r="S22" s="4" t="str">
        <f t="shared" si="16"/>
        <v/>
      </c>
      <c r="T22" s="24">
        <f>IF(C21&gt;0,CEILING(J21/COUNT(B22:B$31),1),T21)</f>
        <v>1880</v>
      </c>
      <c r="U22" s="12" t="str">
        <f t="shared" si="12"/>
        <v/>
      </c>
      <c r="V22" s="27" t="str">
        <f t="shared" si="13"/>
        <v/>
      </c>
      <c r="W22" s="40" t="str">
        <f t="shared" si="7"/>
        <v/>
      </c>
      <c r="AC22" s="15"/>
    </row>
    <row r="23" spans="1:29">
      <c r="A23" s="18" t="str">
        <f t="shared" si="8"/>
        <v>Sun</v>
      </c>
      <c r="B23" s="35">
        <f t="shared" si="14"/>
        <v>40139</v>
      </c>
      <c r="C23" s="51"/>
      <c r="D23" s="2">
        <f>SUM(P$2:P23)</f>
        <v>36674</v>
      </c>
      <c r="E23" s="12">
        <f>SUM(O$2:O23)-D23</f>
        <v>-5473</v>
      </c>
      <c r="F23" s="27">
        <f t="shared" si="0"/>
        <v>-0.14923378960571523</v>
      </c>
      <c r="G23" s="4" t="str">
        <f t="shared" si="1"/>
        <v/>
      </c>
      <c r="H23" s="4" t="str">
        <f t="shared" si="2"/>
        <v/>
      </c>
      <c r="I23" s="40">
        <f t="shared" si="3"/>
        <v>0.73348000000000002</v>
      </c>
      <c r="J23" s="39">
        <f t="shared" si="9"/>
        <v>18799</v>
      </c>
      <c r="K23" s="4">
        <f t="shared" si="4"/>
        <v>0.37597999999999998</v>
      </c>
      <c r="L23" s="24">
        <f>IF(C23&gt;0,CEILING(C23/COUNT(C$2:C23),1),L22)</f>
        <v>1561</v>
      </c>
      <c r="M23" s="32">
        <f>SUM(L$2:L23)</f>
        <v>34930</v>
      </c>
      <c r="N23" s="48">
        <f t="shared" si="5"/>
        <v>40150</v>
      </c>
      <c r="O23" s="39" t="str">
        <f t="shared" si="10"/>
        <v/>
      </c>
      <c r="P23" s="2">
        <f t="shared" si="11"/>
        <v>1667</v>
      </c>
      <c r="Q23" s="12" t="str">
        <f t="shared" si="15"/>
        <v/>
      </c>
      <c r="R23" s="3" t="str">
        <f t="shared" si="6"/>
        <v/>
      </c>
      <c r="S23" s="4" t="str">
        <f t="shared" si="16"/>
        <v/>
      </c>
      <c r="T23" s="24">
        <f>IF(C22&gt;0,CEILING(J22/COUNT(B23:B$31),1),T22)</f>
        <v>1880</v>
      </c>
      <c r="U23" s="12" t="str">
        <f t="shared" si="12"/>
        <v/>
      </c>
      <c r="V23" s="27" t="str">
        <f t="shared" si="13"/>
        <v/>
      </c>
      <c r="W23" s="40" t="str">
        <f t="shared" si="7"/>
        <v/>
      </c>
      <c r="AC23" s="15"/>
    </row>
    <row r="24" spans="1:29">
      <c r="A24" s="18" t="str">
        <f t="shared" si="8"/>
        <v>Mon</v>
      </c>
      <c r="B24" s="35">
        <f t="shared" si="14"/>
        <v>40140</v>
      </c>
      <c r="C24" s="51"/>
      <c r="D24" s="2">
        <f>SUM(P$2:P24)</f>
        <v>38341</v>
      </c>
      <c r="E24" s="12">
        <f>SUM(O$2:O24)-D24</f>
        <v>-7140</v>
      </c>
      <c r="F24" s="27">
        <f t="shared" si="0"/>
        <v>-0.18622362484024935</v>
      </c>
      <c r="G24" s="4" t="str">
        <f t="shared" si="1"/>
        <v/>
      </c>
      <c r="H24" s="4" t="str">
        <f t="shared" si="2"/>
        <v/>
      </c>
      <c r="I24" s="40">
        <f t="shared" si="3"/>
        <v>0.76681999999999995</v>
      </c>
      <c r="J24" s="39">
        <f t="shared" si="9"/>
        <v>18799</v>
      </c>
      <c r="K24" s="4">
        <f t="shared" si="4"/>
        <v>0.37597999999999998</v>
      </c>
      <c r="L24" s="24">
        <f>IF(C24&gt;0,CEILING(C24/COUNT(C$2:C24),1),L23)</f>
        <v>1561</v>
      </c>
      <c r="M24" s="32">
        <f>SUM(L$2:L24)</f>
        <v>36491</v>
      </c>
      <c r="N24" s="48">
        <f t="shared" si="5"/>
        <v>40150</v>
      </c>
      <c r="O24" s="39" t="str">
        <f t="shared" si="10"/>
        <v/>
      </c>
      <c r="P24" s="2">
        <f t="shared" si="11"/>
        <v>1667</v>
      </c>
      <c r="Q24" s="12" t="str">
        <f t="shared" si="15"/>
        <v/>
      </c>
      <c r="R24" s="3" t="str">
        <f t="shared" si="6"/>
        <v/>
      </c>
      <c r="S24" s="4" t="str">
        <f t="shared" si="16"/>
        <v/>
      </c>
      <c r="T24" s="24">
        <f>IF(C23&gt;0,CEILING(J23/COUNT(B24:B$31),1),T23)</f>
        <v>1880</v>
      </c>
      <c r="U24" s="12" t="str">
        <f t="shared" si="12"/>
        <v/>
      </c>
      <c r="V24" s="27" t="str">
        <f t="shared" si="13"/>
        <v/>
      </c>
      <c r="W24" s="40" t="str">
        <f t="shared" si="7"/>
        <v/>
      </c>
      <c r="AC24" s="15"/>
    </row>
    <row r="25" spans="1:29">
      <c r="A25" s="18" t="str">
        <f t="shared" si="8"/>
        <v>Tue</v>
      </c>
      <c r="B25" s="35">
        <f t="shared" si="14"/>
        <v>40141</v>
      </c>
      <c r="C25" s="51"/>
      <c r="D25" s="2">
        <f>SUM(P$2:P25)</f>
        <v>40008</v>
      </c>
      <c r="E25" s="12">
        <f>SUM(O$2:O25)-D25</f>
        <v>-8807</v>
      </c>
      <c r="F25" s="27">
        <f t="shared" si="0"/>
        <v>-0.22013097380523894</v>
      </c>
      <c r="G25" s="4" t="str">
        <f t="shared" si="1"/>
        <v/>
      </c>
      <c r="H25" s="4" t="str">
        <f t="shared" si="2"/>
        <v/>
      </c>
      <c r="I25" s="40">
        <f t="shared" si="3"/>
        <v>0.80015999999999998</v>
      </c>
      <c r="J25" s="39">
        <f t="shared" si="9"/>
        <v>18799</v>
      </c>
      <c r="K25" s="4">
        <f t="shared" si="4"/>
        <v>0.37597999999999998</v>
      </c>
      <c r="L25" s="24">
        <f>IF(C25&gt;0,CEILING(C25/COUNT(C$2:C25),1),L24)</f>
        <v>1561</v>
      </c>
      <c r="M25" s="32">
        <f>SUM(L$2:L25)</f>
        <v>38052</v>
      </c>
      <c r="N25" s="48">
        <f t="shared" si="5"/>
        <v>40150</v>
      </c>
      <c r="O25" s="39" t="str">
        <f t="shared" si="10"/>
        <v/>
      </c>
      <c r="P25" s="2">
        <f t="shared" si="11"/>
        <v>1667</v>
      </c>
      <c r="Q25" s="12" t="str">
        <f t="shared" si="15"/>
        <v/>
      </c>
      <c r="R25" s="3" t="str">
        <f t="shared" si="6"/>
        <v/>
      </c>
      <c r="S25" s="4" t="str">
        <f t="shared" si="16"/>
        <v/>
      </c>
      <c r="T25" s="24">
        <f>IF(C24&gt;0,CEILING(J24/COUNT(B25:B$31),1),T24)</f>
        <v>1880</v>
      </c>
      <c r="U25" s="12" t="str">
        <f t="shared" si="12"/>
        <v/>
      </c>
      <c r="V25" s="27" t="str">
        <f t="shared" si="13"/>
        <v/>
      </c>
      <c r="W25" s="40" t="str">
        <f t="shared" si="7"/>
        <v/>
      </c>
    </row>
    <row r="26" spans="1:29">
      <c r="A26" s="18" t="str">
        <f t="shared" si="8"/>
        <v>Wed</v>
      </c>
      <c r="B26" s="35">
        <f t="shared" si="14"/>
        <v>40142</v>
      </c>
      <c r="C26" s="51"/>
      <c r="D26" s="2">
        <f>SUM(P$2:P26)</f>
        <v>41675</v>
      </c>
      <c r="E26" s="12">
        <f>SUM(O$2:O26)-D26</f>
        <v>-10474</v>
      </c>
      <c r="F26" s="27">
        <f t="shared" si="0"/>
        <v>-0.25132573485302939</v>
      </c>
      <c r="G26" s="4" t="str">
        <f t="shared" si="1"/>
        <v/>
      </c>
      <c r="H26" s="4" t="str">
        <f t="shared" si="2"/>
        <v/>
      </c>
      <c r="I26" s="40">
        <f t="shared" si="3"/>
        <v>0.83350000000000002</v>
      </c>
      <c r="J26" s="39">
        <f t="shared" si="9"/>
        <v>18799</v>
      </c>
      <c r="K26" s="4">
        <f t="shared" si="4"/>
        <v>0.37597999999999998</v>
      </c>
      <c r="L26" s="24">
        <f>IF(C26&gt;0,CEILING(C26/COUNT(C$2:C26),1),L25)</f>
        <v>1561</v>
      </c>
      <c r="M26" s="32">
        <f>SUM(L$2:L26)</f>
        <v>39613</v>
      </c>
      <c r="N26" s="48">
        <f t="shared" si="5"/>
        <v>40150</v>
      </c>
      <c r="O26" s="39" t="str">
        <f t="shared" si="10"/>
        <v/>
      </c>
      <c r="P26" s="2">
        <f t="shared" si="11"/>
        <v>1667</v>
      </c>
      <c r="Q26" s="12" t="str">
        <f t="shared" si="15"/>
        <v/>
      </c>
      <c r="R26" s="3" t="str">
        <f t="shared" si="6"/>
        <v/>
      </c>
      <c r="S26" s="4" t="str">
        <f t="shared" si="16"/>
        <v/>
      </c>
      <c r="T26" s="24">
        <f>IF(C25&gt;0,CEILING(J25/COUNT(B26:B$31),1),T25)</f>
        <v>1880</v>
      </c>
      <c r="U26" s="12" t="str">
        <f t="shared" si="12"/>
        <v/>
      </c>
      <c r="V26" s="27" t="str">
        <f t="shared" si="13"/>
        <v/>
      </c>
      <c r="W26" s="40" t="str">
        <f t="shared" si="7"/>
        <v/>
      </c>
    </row>
    <row r="27" spans="1:29">
      <c r="A27" s="18" t="str">
        <f t="shared" si="8"/>
        <v>Thu</v>
      </c>
      <c r="B27" s="35">
        <f t="shared" si="14"/>
        <v>40143</v>
      </c>
      <c r="C27" s="51"/>
      <c r="D27" s="2">
        <f>SUM(P$2:P27)</f>
        <v>43342</v>
      </c>
      <c r="E27" s="12">
        <f>SUM(O$2:O27)-D27</f>
        <v>-12141</v>
      </c>
      <c r="F27" s="27">
        <f t="shared" si="0"/>
        <v>-0.28012089889714364</v>
      </c>
      <c r="G27" s="4" t="str">
        <f t="shared" si="1"/>
        <v/>
      </c>
      <c r="H27" s="4" t="str">
        <f t="shared" si="2"/>
        <v/>
      </c>
      <c r="I27" s="40">
        <f t="shared" si="3"/>
        <v>0.86684000000000005</v>
      </c>
      <c r="J27" s="39">
        <f t="shared" si="9"/>
        <v>18799</v>
      </c>
      <c r="K27" s="4">
        <f t="shared" si="4"/>
        <v>0.37597999999999998</v>
      </c>
      <c r="L27" s="24">
        <f>IF(C27&gt;0,CEILING(C27/COUNT(C$2:C27),1),L26)</f>
        <v>1561</v>
      </c>
      <c r="M27" s="32">
        <f>SUM(L$2:L27)</f>
        <v>41174</v>
      </c>
      <c r="N27" s="48">
        <f t="shared" si="5"/>
        <v>40150</v>
      </c>
      <c r="O27" s="39" t="str">
        <f t="shared" si="10"/>
        <v/>
      </c>
      <c r="P27" s="2">
        <f t="shared" si="11"/>
        <v>1667</v>
      </c>
      <c r="Q27" s="12" t="str">
        <f t="shared" si="15"/>
        <v/>
      </c>
      <c r="R27" s="3" t="str">
        <f t="shared" si="6"/>
        <v/>
      </c>
      <c r="S27" s="4" t="str">
        <f t="shared" si="16"/>
        <v/>
      </c>
      <c r="T27" s="24">
        <f>IF(C26&gt;0,CEILING(J26/COUNT(B27:B$31),1),T26)</f>
        <v>1880</v>
      </c>
      <c r="U27" s="12" t="str">
        <f t="shared" si="12"/>
        <v/>
      </c>
      <c r="V27" s="27" t="str">
        <f t="shared" si="13"/>
        <v/>
      </c>
      <c r="W27" s="40" t="str">
        <f t="shared" si="7"/>
        <v/>
      </c>
    </row>
    <row r="28" spans="1:29">
      <c r="A28" s="18" t="str">
        <f t="shared" si="8"/>
        <v>Fri</v>
      </c>
      <c r="B28" s="35">
        <f t="shared" si="14"/>
        <v>40144</v>
      </c>
      <c r="C28" s="51"/>
      <c r="D28" s="2">
        <f>SUM(P$2:P28)</f>
        <v>45009</v>
      </c>
      <c r="E28" s="12">
        <f>SUM(O$2:O28)-D28</f>
        <v>-13808</v>
      </c>
      <c r="F28" s="27">
        <f t="shared" si="0"/>
        <v>-0.30678308782687908</v>
      </c>
      <c r="G28" s="4" t="str">
        <f t="shared" si="1"/>
        <v/>
      </c>
      <c r="H28" s="4" t="str">
        <f t="shared" si="2"/>
        <v/>
      </c>
      <c r="I28" s="40">
        <f t="shared" si="3"/>
        <v>0.90017999999999998</v>
      </c>
      <c r="J28" s="39">
        <f t="shared" si="9"/>
        <v>18799</v>
      </c>
      <c r="K28" s="4">
        <f t="shared" si="4"/>
        <v>0.37597999999999998</v>
      </c>
      <c r="L28" s="24">
        <f>IF(C28&gt;0,CEILING(C28/COUNT(C$2:C28),1),L27)</f>
        <v>1561</v>
      </c>
      <c r="M28" s="32">
        <f>SUM(L$2:L28)</f>
        <v>42735</v>
      </c>
      <c r="N28" s="48">
        <f t="shared" si="5"/>
        <v>40150</v>
      </c>
      <c r="O28" s="39" t="str">
        <f t="shared" si="10"/>
        <v/>
      </c>
      <c r="P28" s="2">
        <f t="shared" si="11"/>
        <v>1667</v>
      </c>
      <c r="Q28" s="12" t="str">
        <f t="shared" si="15"/>
        <v/>
      </c>
      <c r="R28" s="3" t="str">
        <f t="shared" si="6"/>
        <v/>
      </c>
      <c r="S28" s="4" t="str">
        <f t="shared" si="16"/>
        <v/>
      </c>
      <c r="T28" s="24">
        <f>IF(C27&gt;0,CEILING(J27/COUNT(B28:B$31),1),T27)</f>
        <v>1880</v>
      </c>
      <c r="U28" s="12" t="str">
        <f t="shared" si="12"/>
        <v/>
      </c>
      <c r="V28" s="27" t="str">
        <f t="shared" si="13"/>
        <v/>
      </c>
      <c r="W28" s="40" t="str">
        <f t="shared" si="7"/>
        <v/>
      </c>
    </row>
    <row r="29" spans="1:29">
      <c r="A29" s="18" t="str">
        <f t="shared" si="8"/>
        <v>Sat</v>
      </c>
      <c r="B29" s="35">
        <f t="shared" si="14"/>
        <v>40145</v>
      </c>
      <c r="C29" s="51"/>
      <c r="D29" s="2">
        <f>SUM(P$2:P29)</f>
        <v>46676</v>
      </c>
      <c r="E29" s="12">
        <f>SUM(O$2:O29)-D29</f>
        <v>-15475</v>
      </c>
      <c r="F29" s="27">
        <f t="shared" si="0"/>
        <v>-0.33154083469020479</v>
      </c>
      <c r="G29" s="4" t="str">
        <f t="shared" si="1"/>
        <v/>
      </c>
      <c r="H29" s="4" t="str">
        <f t="shared" si="2"/>
        <v/>
      </c>
      <c r="I29" s="40">
        <f t="shared" si="3"/>
        <v>0.93352000000000002</v>
      </c>
      <c r="J29" s="39">
        <f t="shared" si="9"/>
        <v>18799</v>
      </c>
      <c r="K29" s="4">
        <f t="shared" si="4"/>
        <v>0.37597999999999998</v>
      </c>
      <c r="L29" s="24">
        <f>IF(C29&gt;0,CEILING(C29/COUNT(C$2:C29),1),L28)</f>
        <v>1561</v>
      </c>
      <c r="M29" s="32">
        <f>SUM(L$2:L29)</f>
        <v>44296</v>
      </c>
      <c r="N29" s="48">
        <f t="shared" si="5"/>
        <v>40150</v>
      </c>
      <c r="O29" s="39" t="str">
        <f t="shared" si="10"/>
        <v/>
      </c>
      <c r="P29" s="2">
        <f t="shared" si="11"/>
        <v>1667</v>
      </c>
      <c r="Q29" s="12" t="str">
        <f t="shared" si="15"/>
        <v/>
      </c>
      <c r="R29" s="3" t="str">
        <f t="shared" si="6"/>
        <v/>
      </c>
      <c r="S29" s="4" t="str">
        <f t="shared" si="16"/>
        <v/>
      </c>
      <c r="T29" s="24">
        <f>IF(C28&gt;0,CEILING(J28/COUNT(B29:B$31),1),T28)</f>
        <v>1880</v>
      </c>
      <c r="U29" s="12" t="str">
        <f t="shared" si="12"/>
        <v/>
      </c>
      <c r="V29" s="27" t="str">
        <f t="shared" si="13"/>
        <v/>
      </c>
      <c r="W29" s="40" t="str">
        <f t="shared" si="7"/>
        <v/>
      </c>
    </row>
    <row r="30" spans="1:29">
      <c r="A30" s="18" t="str">
        <f t="shared" si="8"/>
        <v>Sun</v>
      </c>
      <c r="B30" s="35">
        <f t="shared" si="14"/>
        <v>40146</v>
      </c>
      <c r="C30" s="51"/>
      <c r="D30" s="2">
        <f>SUM(P$2:P30)</f>
        <v>48343</v>
      </c>
      <c r="E30" s="12">
        <f>SUM(O$2:O30)-D30</f>
        <v>-17142</v>
      </c>
      <c r="F30" s="27">
        <f t="shared" si="0"/>
        <v>-0.35459115073537018</v>
      </c>
      <c r="G30" s="4" t="str">
        <f t="shared" si="1"/>
        <v/>
      </c>
      <c r="H30" s="4" t="str">
        <f t="shared" si="2"/>
        <v/>
      </c>
      <c r="I30" s="40">
        <f t="shared" si="3"/>
        <v>0.96686000000000005</v>
      </c>
      <c r="J30" s="39">
        <f t="shared" si="9"/>
        <v>18799</v>
      </c>
      <c r="K30" s="4">
        <f t="shared" si="4"/>
        <v>0.37597999999999998</v>
      </c>
      <c r="L30" s="24">
        <f>IF(C30&gt;0,CEILING(C30/COUNT(C$2:C30),1),L29)</f>
        <v>1561</v>
      </c>
      <c r="M30" s="32">
        <f>SUM(L$2:L30)</f>
        <v>45857</v>
      </c>
      <c r="N30" s="48">
        <f t="shared" si="5"/>
        <v>40150</v>
      </c>
      <c r="O30" s="39" t="str">
        <f t="shared" si="10"/>
        <v/>
      </c>
      <c r="P30" s="2">
        <f t="shared" si="11"/>
        <v>1667</v>
      </c>
      <c r="Q30" s="12" t="str">
        <f t="shared" si="15"/>
        <v/>
      </c>
      <c r="R30" s="3" t="str">
        <f t="shared" si="6"/>
        <v/>
      </c>
      <c r="S30" s="4" t="str">
        <f t="shared" si="16"/>
        <v/>
      </c>
      <c r="T30" s="24">
        <f>IF(C29&gt;0,CEILING(J29/COUNT(B30:B$31),1),T29)</f>
        <v>1880</v>
      </c>
      <c r="U30" s="12" t="str">
        <f t="shared" si="12"/>
        <v/>
      </c>
      <c r="V30" s="27" t="str">
        <f t="shared" si="13"/>
        <v/>
      </c>
      <c r="W30" s="40" t="str">
        <f t="shared" si="7"/>
        <v/>
      </c>
    </row>
    <row r="31" spans="1:29" ht="13.5" thickBot="1">
      <c r="A31" s="46" t="str">
        <f t="shared" si="8"/>
        <v>Mon</v>
      </c>
      <c r="B31" s="17">
        <f t="shared" si="14"/>
        <v>40147</v>
      </c>
      <c r="C31" s="52"/>
      <c r="D31" s="8">
        <v>50000</v>
      </c>
      <c r="E31" s="13">
        <f>SUM(O$2:O31)-D31</f>
        <v>-18799</v>
      </c>
      <c r="F31" s="28">
        <f t="shared" si="0"/>
        <v>-0.37597999999999998</v>
      </c>
      <c r="G31" s="10" t="str">
        <f t="shared" si="1"/>
        <v/>
      </c>
      <c r="H31" s="10" t="str">
        <f t="shared" si="2"/>
        <v/>
      </c>
      <c r="I31" s="42">
        <f t="shared" si="3"/>
        <v>1</v>
      </c>
      <c r="J31" s="41">
        <f t="shared" si="9"/>
        <v>18799</v>
      </c>
      <c r="K31" s="10">
        <f t="shared" si="4"/>
        <v>0.37597999999999998</v>
      </c>
      <c r="L31" s="25">
        <f>IF(C31&gt;0,CEILING(C31/COUNT(C$2:C31),1),L30)</f>
        <v>1561</v>
      </c>
      <c r="M31" s="33">
        <f>SUM(L$2:L31)</f>
        <v>47418</v>
      </c>
      <c r="N31" s="49">
        <f t="shared" si="5"/>
        <v>40150</v>
      </c>
      <c r="O31" s="41" t="str">
        <f t="shared" si="10"/>
        <v/>
      </c>
      <c r="P31" s="8">
        <f t="shared" si="11"/>
        <v>1667</v>
      </c>
      <c r="Q31" s="13" t="str">
        <f t="shared" si="15"/>
        <v/>
      </c>
      <c r="R31" s="9" t="str">
        <f t="shared" si="6"/>
        <v/>
      </c>
      <c r="S31" s="10" t="str">
        <f t="shared" si="16"/>
        <v/>
      </c>
      <c r="T31" s="25">
        <f>IF(C30&gt;0,CEILING(J30/COUNT(B31:B$31),1),T30)</f>
        <v>1880</v>
      </c>
      <c r="U31" s="13" t="str">
        <f t="shared" si="12"/>
        <v/>
      </c>
      <c r="V31" s="28" t="str">
        <f t="shared" si="13"/>
        <v/>
      </c>
      <c r="W31" s="42" t="str">
        <f t="shared" si="7"/>
        <v/>
      </c>
    </row>
    <row r="32" spans="1:29" ht="13.5" thickBot="1">
      <c r="Q32" s="15"/>
      <c r="T32" s="16"/>
      <c r="U32" s="16"/>
      <c r="V32" s="16"/>
    </row>
    <row r="33" spans="3:20">
      <c r="C33" s="54"/>
      <c r="E33" s="19"/>
      <c r="M33" s="61" t="s">
        <v>18</v>
      </c>
      <c r="N33" s="62"/>
      <c r="O33" s="57">
        <f>MAX(O2:O31)</f>
        <v>2219</v>
      </c>
      <c r="R33" s="43"/>
      <c r="S33" s="44"/>
      <c r="T33" s="15"/>
    </row>
    <row r="34" spans="3:20">
      <c r="E34" s="19"/>
      <c r="M34" s="65" t="s">
        <v>24</v>
      </c>
      <c r="N34" s="66"/>
      <c r="O34" s="59">
        <f>CEILING(SUMIF(O2:O31,"&gt;0")/COUNTIF(O2:O31,"&gt;0"),1)</f>
        <v>1836</v>
      </c>
      <c r="T34" s="29"/>
    </row>
    <row r="35" spans="3:20">
      <c r="C35" s="54" t="s">
        <v>26</v>
      </c>
      <c r="M35" s="63" t="s">
        <v>23</v>
      </c>
      <c r="N35" s="64"/>
      <c r="O35" s="58">
        <f>CEILING(AVERAGE(O2:O31),1)</f>
        <v>1561</v>
      </c>
    </row>
    <row r="36" spans="3:20" ht="13.5" thickBot="1">
      <c r="M36" s="67" t="s">
        <v>25</v>
      </c>
      <c r="N36" s="68"/>
      <c r="O36" s="60">
        <f>SMALL($O$2:$O$31,COUNTIF($O$2:$O$31,0)+1)</f>
        <v>110</v>
      </c>
    </row>
  </sheetData>
  <mergeCells count="4">
    <mergeCell ref="M33:N33"/>
    <mergeCell ref="M35:N35"/>
    <mergeCell ref="M34:N34"/>
    <mergeCell ref="M36:N36"/>
  </mergeCells>
  <phoneticPr fontId="2" type="noConversion"/>
  <conditionalFormatting sqref="L2:L31 O2:O31">
    <cfRule type="cellIs" dxfId="11" priority="3" stopIfTrue="1" operator="greaterThanOrEqual">
      <formula>$P2</formula>
    </cfRule>
    <cfRule type="cellIs" dxfId="10" priority="4" stopIfTrue="1" operator="lessThan">
      <formula>$P2</formula>
    </cfRule>
  </conditionalFormatting>
  <conditionalFormatting sqref="C2:C31">
    <cfRule type="cellIs" dxfId="9" priority="13" stopIfTrue="1" operator="greaterThanOrEqual">
      <formula>$D2</formula>
    </cfRule>
    <cfRule type="cellIs" dxfId="8" priority="14" stopIfTrue="1" operator="lessThan">
      <formula>$D2</formula>
    </cfRule>
  </conditionalFormatting>
  <conditionalFormatting sqref="J2:J31">
    <cfRule type="cellIs" dxfId="7" priority="15" stopIfTrue="1" operator="lessThanOrEqual">
      <formula>$D$31-$D2</formula>
    </cfRule>
    <cfRule type="cellIs" dxfId="6" priority="16" stopIfTrue="1" operator="greaterThan">
      <formula>$D$31-$D2</formula>
    </cfRule>
  </conditionalFormatting>
  <conditionalFormatting sqref="H2:H31">
    <cfRule type="cellIs" dxfId="5" priority="17" stopIfTrue="1" operator="greaterThanOrEqual">
      <formula>$I2</formula>
    </cfRule>
    <cfRule type="cellIs" dxfId="4" priority="18" stopIfTrue="1" operator="lessThan">
      <formula>$I2</formula>
    </cfRule>
  </conditionalFormatting>
  <conditionalFormatting sqref="K2:K31">
    <cfRule type="cellIs" dxfId="3" priority="19" stopIfTrue="1" operator="lessThanOrEqual">
      <formula>1-$I2</formula>
    </cfRule>
    <cfRule type="cellIs" dxfId="2" priority="20" stopIfTrue="1" operator="greaterThan">
      <formula>1-$I2</formula>
    </cfRule>
  </conditionalFormatting>
  <conditionalFormatting sqref="C2:C21">
    <cfRule type="cellIs" dxfId="1" priority="1" stopIfTrue="1" operator="greaterThanOrEqual">
      <formula>$D2</formula>
    </cfRule>
    <cfRule type="cellIs" dxfId="0" priority="2" stopIfTrue="1" operator="lessThan">
      <formula>$D2</formula>
    </cfRule>
  </conditionalFormatting>
  <pageMargins left="0.75" right="0.75" top="1" bottom="1" header="0.5" footer="0.5"/>
  <pageSetup orientation="portrait" r:id="rId1"/>
  <headerFooter alignWithMargins="0"/>
  <ignoredErrors>
    <ignoredError sqref="T3:T16 T17:T18 T19:T30 D3:D3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About</vt:lpstr>
      <vt:lpstr>Statistics</vt:lpstr>
      <vt:lpstr>Total Actual vs. Goal</vt:lpstr>
      <vt:lpstr>Daily Actual vs. Goal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NaNoWriMo Tracker</dc:title>
  <dc:subject>NaNoWriMo Tracker v.02 (Excel 2007 version)</dc:subject>
  <dc:creator>Scumdog Steev (NaNoWriMo author harveybilchik)</dc:creator>
  <dc:description>Tracks and displays graphs of your NaNoWriMo wordcount</dc:description>
  <cp:lastModifiedBy>Myles, Steve</cp:lastModifiedBy>
  <cp:revision>1</cp:revision>
  <dcterms:created xsi:type="dcterms:W3CDTF">2008-11-01T16:11:00Z</dcterms:created>
  <dcterms:modified xsi:type="dcterms:W3CDTF">2009-11-22T04:38:21Z</dcterms:modified>
</cp:coreProperties>
</file>