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mur/Projects/Adventuress-Public/Engine-Data/"/>
    </mc:Choice>
  </mc:AlternateContent>
  <xr:revisionPtr revIDLastSave="0" documentId="13_ncr:1_{9EF7625B-7D52-294A-89C3-6D9E3C189587}" xr6:coauthVersionLast="47" xr6:coauthVersionMax="47" xr10:uidLastSave="{00000000-0000-0000-0000-000000000000}"/>
  <bookViews>
    <workbookView xWindow="0" yWindow="500" windowWidth="28800" windowHeight="17500" xr2:uid="{C225DE60-673C-5F46-BE88-70979B859910}"/>
  </bookViews>
  <sheets>
    <sheet name="Fuel Curve" sheetId="11" r:id="rId1"/>
    <sheet name="Engine Analsysis" sheetId="15" r:id="rId2"/>
    <sheet name="Fuel Burn Rate" sheetId="13" r:id="rId3"/>
  </sheets>
  <definedNames>
    <definedName name="AFT_TABLE">#REF!</definedName>
    <definedName name="AFT_VOL">#REF!</definedName>
    <definedName name="distance" localSheetId="0">#REF!</definedName>
    <definedName name="distance">#REF!</definedName>
    <definedName name="FT_VOL">#REF!</definedName>
    <definedName name="FWD_P_LVL">#REF!</definedName>
    <definedName name="FWD_S_LVL">#REF!</definedName>
    <definedName name="FWD_TABLE">#REF!</definedName>
    <definedName name="FWD_TANK">#REF!</definedName>
    <definedName name="FWD_TANK_INDEX">#REF!</definedName>
    <definedName name="_xlnm.Print_Area" localSheetId="0">Table22[[#All],[RPM]:[Range (NM)]]</definedName>
    <definedName name="RESERVE" localSheetId="0">'Fuel Curve'!$B$3</definedName>
    <definedName name="RESERVE">#REF!</definedName>
    <definedName name="TANKAGE" localSheetId="0">'Fuel Curve'!$B$2</definedName>
    <definedName name="TANKA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1" l="1"/>
  <c r="K6" i="11" s="1"/>
  <c r="H7" i="11"/>
  <c r="J7" i="11" s="1"/>
  <c r="K7" i="11"/>
  <c r="H8" i="11"/>
  <c r="J8" i="11" s="1"/>
  <c r="H9" i="11"/>
  <c r="J9" i="11" s="1"/>
  <c r="K9" i="11"/>
  <c r="H10" i="11"/>
  <c r="K10" i="11" s="1"/>
  <c r="H11" i="11"/>
  <c r="I11" i="11" s="1"/>
  <c r="K11" i="11"/>
  <c r="H12" i="11"/>
  <c r="I12" i="11" s="1"/>
  <c r="H13" i="11"/>
  <c r="I13" i="11" s="1"/>
  <c r="K13" i="11"/>
  <c r="H14" i="11"/>
  <c r="K14" i="11" s="1"/>
  <c r="H15" i="11"/>
  <c r="J15" i="11" s="1"/>
  <c r="K15" i="11"/>
  <c r="H16" i="11"/>
  <c r="J16" i="11" s="1"/>
  <c r="H17" i="11"/>
  <c r="J17" i="11" s="1"/>
  <c r="K17" i="11"/>
  <c r="J6" i="11"/>
  <c r="J10" i="11"/>
  <c r="J12" i="11"/>
  <c r="J13" i="11"/>
  <c r="J14" i="11"/>
  <c r="I6" i="11"/>
  <c r="I8" i="11"/>
  <c r="I9" i="11"/>
  <c r="I10" i="11"/>
  <c r="I14" i="11"/>
  <c r="I16" i="11"/>
  <c r="I17" i="11"/>
  <c r="B1" i="11"/>
  <c r="I15" i="11" l="1"/>
  <c r="I7" i="11"/>
  <c r="J11" i="11"/>
  <c r="K16" i="11"/>
  <c r="K12" i="11"/>
  <c r="K8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Murphy</author>
  </authors>
  <commentList>
    <comment ref="C5" authorId="0" shapeId="0" xr:uid="{BBD8A43C-A2B1-3C46-9173-415FD0466F35}">
      <text>
        <r>
          <rPr>
            <b/>
            <sz val="10"/>
            <color rgb="FF000000"/>
            <rFont val="Tahoma"/>
            <family val="2"/>
          </rPr>
          <t>Load is measured as the fuel burn / maximum fuel burn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<sst xmlns="http://schemas.openxmlformats.org/spreadsheetml/2006/main" count="16" uniqueCount="16">
  <si>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RPM</t>
  </si>
  <si>
    <t>Total Tankage</t>
  </si>
  <si>
    <t>Spare Reserve</t>
  </si>
  <si>
    <t>Range (NM)</t>
  </si>
  <si>
    <t>Distance
(24hr)</t>
  </si>
  <si>
    <t>Fuel Burn
Single Engine</t>
  </si>
  <si>
    <t>% Load</t>
  </si>
  <si>
    <t>Distance
(10hr)</t>
  </si>
  <si>
    <t>Displacement Speed</t>
  </si>
  <si>
    <t>NM/G</t>
  </si>
  <si>
    <t>Peak Torque 1800 RPM</t>
  </si>
  <si>
    <t>Sea Trial Date:  04-28-2019</t>
  </si>
  <si>
    <t>SOG</t>
  </si>
  <si>
    <t>Coolant
Temp</t>
  </si>
  <si>
    <t>Oil PSI</t>
  </si>
  <si>
    <t>Note: Data generated on lake with data averaged across runs in both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</si>
</sst>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1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</a:t>
            </a:r>
            <a:r>
              <a:rPr lang="en-US" baseline="0"/>
              <a:t> Deere 4045TFM75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'Fuel Curve'!$H$5</c:f>
              <c:strCache>
                <c:ptCount val="1"/>
                <c:pt idx="0">
                  <c:v>NM/G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'Fuel Curve'!$B$6:$B$18</c:f>
              <c:numCache>
                <c:formatCode>General</c:formatCode>
                <c:ptCount val="13"/>
                <c:pt idx="0">
                  <c:v>1500</c:v>
                </c:pt>
                <c:pt idx="1">
                  <c:v>1600</c:v>
                </c:pt>
                <c:pt idx="2">
                  <c:v>1700</c:v>
                </c:pt>
                <c:pt idx="3">
                  <c:v>1800</c:v>
                </c:pt>
                <c:pt idx="4">
                  <c:v>1900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2650</c:v>
                </c:pt>
              </c:numCache>
            </c:numRef>
          </c:cat>
          <c:val>
            <c:numRef>
              <c:f>'Fuel Curve'!$H$6:$H$17</c:f>
              <c:numCache>
                <c:formatCode>0.0</c:formatCode>
                <c:ptCount val="12"/>
                <c:pt idx="0">
                  <c:v>2.6</c:v>
                </c:pt>
                <c:pt idx="1">
                  <c:v>2.4</c:v>
                </c:pt>
                <c:pt idx="2">
                  <c:v>2.2000000000000002</c:v>
                </c:pt>
                <c:pt idx="3">
                  <c:v>2.1</c:v>
                </c:pt>
                <c:pt idx="4">
                  <c:v>1.8</c:v>
                </c:pt>
                <c:pt idx="5">
                  <c:v>1.6</c:v>
                </c:pt>
                <c:pt idx="6">
                  <c:v>1.4</c:v>
                </c:pt>
                <c:pt idx="7">
                  <c:v>1.2</c:v>
                </c:pt>
                <c:pt idx="8">
                  <c:v>1.1000000000000001</c:v>
                </c:pt>
                <c:pt idx="9">
                  <c:v>0.9</c:v>
                </c:pt>
                <c:pt idx="10">
                  <c:v>0.8</c:v>
                </c:pt>
                <c:pt idx="1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BE-6C40-AF59-1D6061E14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190255"/>
        <c:axId val="227553743"/>
      </c:lineChart>
      <c:lineChart>
        <c:grouping val="standard"/>
        <c:varyColors val="0"/>
        <c:ser>
          <c:idx val="0"/>
          <c:order val="0"/>
          <c:tx>
            <c:strRef>
              <c:f>'Fuel Curve'!$C$5</c:f>
              <c:strCache>
                <c:ptCount val="1"/>
                <c:pt idx="0">
                  <c:v>% 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'Fuel Curve'!$B$6:$B$18</c:f>
              <c:numCache>
                <c:formatCode>General</c:formatCode>
                <c:ptCount val="13"/>
                <c:pt idx="0">
                  <c:v>1500</c:v>
                </c:pt>
                <c:pt idx="1">
                  <c:v>1600</c:v>
                </c:pt>
                <c:pt idx="2">
                  <c:v>1700</c:v>
                </c:pt>
                <c:pt idx="3">
                  <c:v>1800</c:v>
                </c:pt>
                <c:pt idx="4">
                  <c:v>1900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2650</c:v>
                </c:pt>
              </c:numCache>
            </c:numRef>
          </c:cat>
          <c:val>
            <c:numRef>
              <c:f>'Fuel Curve'!$C$6:$C$17</c:f>
              <c:numCache>
                <c:formatCode>0%</c:formatCode>
                <c:ptCount val="12"/>
                <c:pt idx="0">
                  <c:v>0.26</c:v>
                </c:pt>
                <c:pt idx="1">
                  <c:v>0.27</c:v>
                </c:pt>
                <c:pt idx="2">
                  <c:v>0.28999999999999998</c:v>
                </c:pt>
                <c:pt idx="3">
                  <c:v>0.31</c:v>
                </c:pt>
                <c:pt idx="4">
                  <c:v>0.34</c:v>
                </c:pt>
                <c:pt idx="5">
                  <c:v>0.38</c:v>
                </c:pt>
                <c:pt idx="6">
                  <c:v>0.45</c:v>
                </c:pt>
                <c:pt idx="7">
                  <c:v>0.5</c:v>
                </c:pt>
                <c:pt idx="8">
                  <c:v>0.57999999999999996</c:v>
                </c:pt>
                <c:pt idx="9">
                  <c:v>0.67</c:v>
                </c:pt>
                <c:pt idx="10">
                  <c:v>0.79</c:v>
                </c:pt>
                <c:pt idx="11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E-6C40-AF59-1D6061E14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369263"/>
        <c:axId val="234108527"/>
      </c:lineChart>
      <c:catAx>
        <c:axId val="228190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553743"/>
        <c:crosses val="autoZero"/>
        <c:auto val="1"/>
        <c:lblAlgn val="ctr"/>
        <c:lblOffset val="100"/>
        <c:noMultiLvlLbl val="0"/>
      </c:catAx>
      <c:valAx>
        <c:axId val="2275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NM</a:t>
                </a:r>
                <a:r>
                  <a:rPr lang="en-US" baseline="0"/>
                  <a:t> / 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190255"/>
        <c:crosses val="autoZero"/>
        <c:crossBetween val="between"/>
      </c:valAx>
      <c:valAx>
        <c:axId val="2341085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69263"/>
        <c:crosses val="max"/>
        <c:crossBetween val="between"/>
      </c:valAx>
      <c:catAx>
        <c:axId val="234369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4108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Curve'!$G$5</c:f>
              <c:strCache>
                <c:ptCount val="1"/>
                <c:pt idx="0">
                  <c:v>Fuel Burn
Single Engine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'Fuel Curve'!$B$5:$B$17</c:f>
              <c:strCache>
                <c:ptCount val="13"/>
                <c:pt idx="0">
                  <c:v>RPM</c:v>
                </c:pt>
                <c:pt idx="1">
                  <c:v>1500</c:v>
                </c:pt>
                <c:pt idx="2">
                  <c:v>1600</c:v>
                </c:pt>
                <c:pt idx="3">
                  <c:v>1700</c:v>
                </c:pt>
                <c:pt idx="4">
                  <c:v>1800</c:v>
                </c:pt>
                <c:pt idx="5">
                  <c:v>1900</c:v>
                </c:pt>
                <c:pt idx="6">
                  <c:v>2000</c:v>
                </c:pt>
                <c:pt idx="7">
                  <c:v>2100</c:v>
                </c:pt>
                <c:pt idx="8">
                  <c:v>2200</c:v>
                </c:pt>
                <c:pt idx="9">
                  <c:v>2300</c:v>
                </c:pt>
                <c:pt idx="10">
                  <c:v>2400</c:v>
                </c:pt>
                <c:pt idx="11">
                  <c:v>2500</c:v>
                </c:pt>
                <c:pt idx="12">
                  <c:v>2650</c:v>
                </c:pt>
              </c:strCache>
            </c:strRef>
          </c:cat>
          <c:val>
            <c:numRef>
              <c:f>'Fuel Curve'!$G$6:$G$17</c:f>
              <c:numCache>
                <c:formatCode>0.00</c:formatCode>
                <c:ptCount val="12"/>
                <c:pt idx="0">
                  <c:v>1.3</c:v>
                </c:pt>
                <c:pt idx="1">
                  <c:v>1.45</c:v>
                </c:pt>
                <c:pt idx="2">
                  <c:v>1.65</c:v>
                </c:pt>
                <c:pt idx="3">
                  <c:v>1.87</c:v>
                </c:pt>
                <c:pt idx="4">
                  <c:v>2.2000000000000002</c:v>
                </c:pt>
                <c:pt idx="5">
                  <c:v>2.5249999999999999</c:v>
                </c:pt>
                <c:pt idx="6">
                  <c:v>3.05</c:v>
                </c:pt>
                <c:pt idx="7">
                  <c:v>3.7</c:v>
                </c:pt>
                <c:pt idx="8">
                  <c:v>4.25</c:v>
                </c:pt>
                <c:pt idx="9">
                  <c:v>5.0999999999999996</c:v>
                </c:pt>
                <c:pt idx="10">
                  <c:v>5.95</c:v>
                </c:pt>
                <c:pt idx="11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2-164C-8724-CA497166E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465567"/>
        <c:axId val="245467295"/>
      </c:lineChart>
      <c:catAx>
        <c:axId val="24546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67295"/>
        <c:crosses val="autoZero"/>
        <c:auto val="1"/>
        <c:lblAlgn val="ctr"/>
        <c:lblOffset val="100"/>
        <c:noMultiLvlLbl val="0"/>
      </c:catAx>
      <c:valAx>
        <c:axId val="24546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6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644649266166669"/>
          <c:y val="0.93188026012221659"/>
          <c:w val="0.20320446334566789"/>
          <c:h val="5.60096486595543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1E90B3-039C-4B43-8A08-0FC3DEB65983}">
  <sheetPr/>
  <sheetViews>
    <sheetView zoomScale="140" workbookViewId="0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8BD3D6-A7D0-6547-BA6C-E09C17AC561C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C2AB14-EDBE-E645-AB39-ADAFAD75AA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0.06671</cdr:x>
      <cdr:y>0.6278</cdr:y>
    </cdr:from>
    <cdr:to>
      <cdr:x>0.91728</cdr:x>
      <cdr:y>0.6278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5C7F80E-360C-5243-AE06-5D302314E6B9}"/>
            </a:ext>
          </a:extLst>
        </cdr:cNvPr>
        <cdr:cNvCxnSpPr/>
      </cdr:nvCxnSpPr>
      <cdr:spPr>
        <a:xfrm xmlns:a="http://schemas.openxmlformats.org/drawingml/2006/main" flipH="1">
          <a:off x="579298" y="3951622"/>
          <a:ext cx="7386053" cy="0"/>
        </a:xfrm>
        <a:prstGeom xmlns:a="http://schemas.openxmlformats.org/drawingml/2006/main" prst="line">
          <a:avLst/>
        </a:prstGeom>
        <a:ln xmlns:a="http://schemas.openxmlformats.org/drawingml/2006/main" w="19050"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0.31627</cdr:x>
      <cdr:y>0.13871</cdr:y>
    </cdr:from>
    <cdr:to>
      <cdr:x>0.31627</cdr:x>
      <cdr:y>0.86408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1D43EE67-261D-414C-993C-F57D2D869C73}"/>
            </a:ext>
          </a:extLst>
        </cdr:cNvPr>
        <cdr:cNvCxnSpPr/>
      </cdr:nvCxnSpPr>
      <cdr:spPr>
        <a:xfrm xmlns:a="http://schemas.openxmlformats.org/drawingml/2006/main" flipV="1">
          <a:off x="2746381" y="873126"/>
          <a:ext cx="0" cy="4565787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accent6">
              <a:lumMod val="60000"/>
              <a:lumOff val="4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0.24954</cdr:x>
      <cdr:y>0.0971</cdr:y>
    </cdr:from>
    <cdr:to>
      <cdr:x>0.39123</cdr:x>
      <cdr:y>0.13115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C15D54F8-3BD4-B240-A0FA-0F7E8E9B599D}"/>
            </a:ext>
          </a:extLst>
        </cdr:cNvPr>
        <cdr:cNvSpPr txBox="1"/>
      </cdr:nvSpPr>
      <cdr:spPr>
        <a:xfrm xmlns:a="http://schemas.openxmlformats.org/drawingml/2006/main">
          <a:off x="2166943" y="611188"/>
          <a:ext cx="1230313" cy="214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Peak Torque</a:t>
          </a:r>
        </a:p>
      </cdr:txBody>
    </cdr:sp>
  </cdr:relSizeAnchor>
  <cdr:relSizeAnchor xmlns:cdr="http://schemas.openxmlformats.org/drawingml/2006/chartDrawing">
    <cdr:from>
      <cdr:x>0.82346</cdr:x>
      <cdr:y>0.95181</cdr:y>
    </cdr:from>
    <cdr:to>
      <cdr:x>0.95318</cdr:x>
      <cdr:y>0.98339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CAC49AE5-5228-6246-BC3F-C3B95929016A}"/>
            </a:ext>
          </a:extLst>
        </cdr:cNvPr>
        <cdr:cNvSpPr txBox="1"/>
      </cdr:nvSpPr>
      <cdr:spPr>
        <a:xfrm xmlns:a="http://schemas.openxmlformats.org/drawingml/2006/main">
          <a:off x="7150652" y="5991086"/>
          <a:ext cx="1126435" cy="198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/>
          <a:r>
            <a:rPr lang="en-US" sz="700">
              <a:solidFill>
                <a:schemeClr val="bg2">
                  <a:lumMod val="50000"/>
                </a:schemeClr>
              </a:solidFill>
            </a:rPr>
            <a:t>Sea</a:t>
          </a:r>
          <a:r>
            <a:rPr lang="en-US" sz="700" baseline="0">
              <a:solidFill>
                <a:schemeClr val="bg2">
                  <a:lumMod val="50000"/>
                </a:schemeClr>
              </a:solidFill>
            </a:rPr>
            <a:t> Trial Data 04-2019</a:t>
          </a:r>
          <a:endParaRPr lang="en-US" sz="700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C3166-2076-7449-8232-E3758D6C01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0.85729</cdr:x>
      <cdr:y>0.96045</cdr:y>
    </cdr:from>
    <cdr:to>
      <cdr:x>0.98709</cdr:x>
      <cdr:y>0.99205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1DE6EFC-F527-774B-9850-4FE88830F83B}"/>
            </a:ext>
          </a:extLst>
        </cdr:cNvPr>
        <cdr:cNvSpPr txBox="1"/>
      </cdr:nvSpPr>
      <cdr:spPr>
        <a:xfrm xmlns:a="http://schemas.openxmlformats.org/drawingml/2006/main">
          <a:off x="7439891" y="6043441"/>
          <a:ext cx="1126435" cy="198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700">
              <a:solidFill>
                <a:schemeClr val="bg2">
                  <a:lumMod val="50000"/>
                </a:schemeClr>
              </a:solidFill>
            </a:rPr>
            <a:t>Sea</a:t>
          </a:r>
          <a:r>
            <a:rPr lang="en-US" sz="700" baseline="0">
              <a:solidFill>
                <a:schemeClr val="bg2">
                  <a:lumMod val="50000"/>
                </a:schemeClr>
              </a:solidFill>
            </a:rPr>
            <a:t> Trial Data 04-2019</a:t>
          </a:r>
          <a:endParaRPr lang="en-US" sz="700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DAF9F-C6C2-1E47-877E-C37C2C331D94}" name="Table22" displayName="Table22" ref="B5:K17" totalsRowShown="0" headerRowDxfId="11" dataDxfId="10">
  <tableColumns count="10">
    <tableColumn id="1" xr3:uid="{8E730962-D90B-5F4B-B3DC-2C969D8D2505}" name="RPM" dataDxfId="9"/>
    <tableColumn id="7" xr3:uid="{350210B1-5137-1048-9093-6C51D0A6F76F}" name="% Load" dataDxfId="8"/>
    <tableColumn id="11" xr3:uid="{B3D57449-7717-D147-8A2F-C13BDCDF6476}" name="Coolant_x000a_Temp" dataDxfId="7" dataCellStyle="Percent"/>
    <tableColumn id="10" xr3:uid="{EB5D4C86-6612-7D47-A29C-4AEC93EA14C2}" name="Oil PSI" dataDxfId="6" dataCellStyle="Percent"/>
    <tableColumn id="2" xr3:uid="{5F33F254-ADE8-454D-8AAD-6269AF95C400}" name="SOG" dataDxfId="5"/>
    <tableColumn id="3" xr3:uid="{D37BD3F4-EAA0-EF48-8520-65A4D15CA761}" name="Fuel Burn_x000a_Single Engine" dataDxfId="4"/>
    <tableColumn id="4" xr3:uid="{A2F42BA3-D567-014C-B52E-624ECC3C8E8B}" name="NM/G" dataDxfId="3">
      <calculatedColumnFormula>IF(G6="","",ROUND(F6/(2*G6),1))</calculatedColumnFormula>
    </tableColumn>
    <tableColumn id="5" xr3:uid="{4C2F7DCB-3FD7-EE49-A17D-399C65A59291}" name="Range (NM)" dataDxfId="2">
      <calculatedColumnFormula>IF(H6="","",(TANKAGE-(TANKAGE*RESERVE))*H6)</calculatedColumnFormula>
    </tableColumn>
    <tableColumn id="8" xr3:uid="{2324384E-A048-E84E-9B9C-57BB8F6C22A2}" name="Distance_x000a_(10hr)" dataDxfId="1">
      <calculatedColumnFormula>IF(H6="","",Table22[[#This Row],[SOG]]*10)</calculatedColumnFormula>
    </tableColumn>
    <tableColumn id="6" xr3:uid="{ADDA7873-BB58-364B-9056-303F98245715}" name="Distance_x000a_(24hr)" dataDxfId="0">
      <calculatedColumnFormula>IF(H6="","",Table22[[#This Row],[SOG]]*24)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83BA-AB69-494B-B502-C7DC7D9D6DB1}">
  <dimension ref="A1:K22"/>
  <sheetViews>
    <sheetView showGridLines="0" tabSelected="1" zoomScale="177" zoomScaleNormal="177" workbookViewId="0">
      <selection activeCell="A20" sqref="A20"/>
    </sheetView>
  </sheetViews>
  <sheetFormatPr baseColWidth="10" defaultRowHeight="16" x14ac:dyDescent="0.2"/>
  <cols>
    <col min="1" max="1" width="18" bestFit="1" customWidth="1"/>
    <col min="2" max="3" width="13" style="8" customWidth="1"/>
    <col min="4" max="4" width="9.6640625" style="8" customWidth="1"/>
    <col min="5" max="5" width="10.1640625" style="8" customWidth="1"/>
    <col min="6" max="6" width="9.1640625" customWidth="1"/>
    <col min="7" max="8" width="11.5" style="8" customWidth="1"/>
    <col min="9" max="9" width="12.1640625" customWidth="1"/>
  </cols>
  <sheetData>
    <row r="1" spans="1:11" x14ac:dyDescent="0.2">
      <c r="A1" t="s">
        <v>8</v>
      </c>
      <c r="B1" s="7">
        <f>1.34*(SQRT(45.4))</f>
        <v>9.0288559629667375</v>
      </c>
      <c r="D1" s="11" t="s">
        <v>10</v>
      </c>
    </row>
    <row r="2" spans="1:11" x14ac:dyDescent="0.2">
      <c r="A2" t="s">
        <v>1</v>
      </c>
      <c r="B2" s="8">
        <v>700</v>
      </c>
      <c r="D2" s="11" t="s">
        <v>11</v>
      </c>
    </row>
    <row r="3" spans="1:11" x14ac:dyDescent="0.2">
      <c r="A3" t="s">
        <v>2</v>
      </c>
      <c r="B3" s="1">
        <v>0.1</v>
      </c>
      <c r="C3" s="1"/>
    </row>
    <row r="4" spans="1:11" x14ac:dyDescent="0.2">
      <c r="B4" s="1"/>
      <c r="C4" s="1"/>
    </row>
    <row r="5" spans="1:11" ht="51" x14ac:dyDescent="0.2">
      <c r="B5" s="8" t="s">
        <v>0</v>
      </c>
      <c r="C5" s="8" t="s">
        <v>6</v>
      </c>
      <c r="D5" s="2" t="s">
        <v>13</v>
      </c>
      <c r="E5" s="9" t="s">
        <v>14</v>
      </c>
      <c r="F5" s="8" t="s">
        <v>12</v>
      </c>
      <c r="G5" s="2" t="s">
        <v>5</v>
      </c>
      <c r="H5" s="8" t="s">
        <v>9</v>
      </c>
      <c r="I5" s="8" t="s">
        <v>3</v>
      </c>
      <c r="J5" s="2" t="s">
        <v>7</v>
      </c>
      <c r="K5" s="2" t="s">
        <v>4</v>
      </c>
    </row>
    <row r="6" spans="1:11" x14ac:dyDescent="0.2">
      <c r="B6" s="3">
        <v>1500</v>
      </c>
      <c r="C6" s="6">
        <v>0.26</v>
      </c>
      <c r="D6" s="12">
        <v>175</v>
      </c>
      <c r="E6" s="12">
        <v>53</v>
      </c>
      <c r="F6" s="4">
        <v>6.7</v>
      </c>
      <c r="G6" s="10">
        <v>1.3</v>
      </c>
      <c r="H6" s="4">
        <f t="shared" ref="H6:H17" si="0">IF(G6="","",ROUND(F6/(2*G6),1))</f>
        <v>2.6</v>
      </c>
      <c r="I6" s="3">
        <f t="shared" ref="I6:I17" si="1">IF(H6="","",(TANKAGE-(TANKAGE*RESERVE))*H6)</f>
        <v>1638</v>
      </c>
      <c r="J6" s="3">
        <f>IF(H6="","",Table22[[#This Row],[SOG]]*10)</f>
        <v>67</v>
      </c>
      <c r="K6" s="3">
        <f>IF(H6="","",Table22[[#This Row],[SOG]]*24)</f>
        <v>160.80000000000001</v>
      </c>
    </row>
    <row r="7" spans="1:11" x14ac:dyDescent="0.2">
      <c r="B7" s="3">
        <v>1600</v>
      </c>
      <c r="C7" s="6">
        <v>0.27</v>
      </c>
      <c r="D7" s="12">
        <v>175</v>
      </c>
      <c r="E7" s="12">
        <v>54</v>
      </c>
      <c r="F7" s="4">
        <v>7</v>
      </c>
      <c r="G7" s="10">
        <v>1.45</v>
      </c>
      <c r="H7" s="4">
        <f t="shared" si="0"/>
        <v>2.4</v>
      </c>
      <c r="I7" s="3">
        <f t="shared" si="1"/>
        <v>1512</v>
      </c>
      <c r="J7" s="3">
        <f>IF(H7="","",Table22[[#This Row],[SOG]]*10)</f>
        <v>70</v>
      </c>
      <c r="K7" s="5">
        <f>IF(H7="","",Table22[[#This Row],[SOG]]*24)</f>
        <v>168</v>
      </c>
    </row>
    <row r="8" spans="1:11" x14ac:dyDescent="0.2">
      <c r="B8" s="3">
        <v>1700</v>
      </c>
      <c r="C8" s="6">
        <v>0.28999999999999998</v>
      </c>
      <c r="D8" s="12">
        <v>176</v>
      </c>
      <c r="E8" s="12">
        <v>56</v>
      </c>
      <c r="F8" s="4">
        <v>7.3</v>
      </c>
      <c r="G8" s="10">
        <v>1.65</v>
      </c>
      <c r="H8" s="4">
        <f t="shared" si="0"/>
        <v>2.2000000000000002</v>
      </c>
      <c r="I8" s="3">
        <f t="shared" si="1"/>
        <v>1386</v>
      </c>
      <c r="J8" s="3">
        <f>IF(H8="","",Table22[[#This Row],[SOG]]*10)</f>
        <v>73</v>
      </c>
      <c r="K8" s="3">
        <f>IF(H8="","",Table22[[#This Row],[SOG]]*24)</f>
        <v>175.2</v>
      </c>
    </row>
    <row r="9" spans="1:11" x14ac:dyDescent="0.2">
      <c r="B9" s="3">
        <v>1800</v>
      </c>
      <c r="C9" s="6">
        <v>0.31</v>
      </c>
      <c r="D9" s="12">
        <v>177</v>
      </c>
      <c r="E9" s="12">
        <v>57</v>
      </c>
      <c r="F9" s="4">
        <v>7.7</v>
      </c>
      <c r="G9" s="10">
        <v>1.87</v>
      </c>
      <c r="H9" s="4">
        <f t="shared" si="0"/>
        <v>2.1</v>
      </c>
      <c r="I9" s="3">
        <f t="shared" si="1"/>
        <v>1323</v>
      </c>
      <c r="J9" s="3">
        <f>IF(H9="","",Table22[[#This Row],[SOG]]*10)</f>
        <v>77</v>
      </c>
      <c r="K9" s="5">
        <f>IF(H9="","",Table22[[#This Row],[SOG]]*24)</f>
        <v>184.8</v>
      </c>
    </row>
    <row r="10" spans="1:11" x14ac:dyDescent="0.2">
      <c r="B10" s="3">
        <v>1900</v>
      </c>
      <c r="C10" s="6">
        <v>0.34</v>
      </c>
      <c r="D10" s="12">
        <v>176</v>
      </c>
      <c r="E10" s="12">
        <v>58</v>
      </c>
      <c r="F10" s="4">
        <v>8</v>
      </c>
      <c r="G10" s="10">
        <v>2.2000000000000002</v>
      </c>
      <c r="H10" s="4">
        <f t="shared" si="0"/>
        <v>1.8</v>
      </c>
      <c r="I10" s="3">
        <f t="shared" si="1"/>
        <v>1134</v>
      </c>
      <c r="J10" s="3">
        <f>IF(H10="","",Table22[[#This Row],[SOG]]*10)</f>
        <v>80</v>
      </c>
      <c r="K10" s="3">
        <f>IF(H10="","",Table22[[#This Row],[SOG]]*24)</f>
        <v>192</v>
      </c>
    </row>
    <row r="11" spans="1:11" x14ac:dyDescent="0.2">
      <c r="B11" s="3">
        <v>2000</v>
      </c>
      <c r="C11" s="6">
        <v>0.38</v>
      </c>
      <c r="D11" s="12">
        <v>177</v>
      </c>
      <c r="E11" s="12">
        <v>59</v>
      </c>
      <c r="F11" s="4">
        <v>8.3000000000000007</v>
      </c>
      <c r="G11" s="10">
        <v>2.5249999999999999</v>
      </c>
      <c r="H11" s="4">
        <f t="shared" si="0"/>
        <v>1.6</v>
      </c>
      <c r="I11" s="3">
        <f t="shared" si="1"/>
        <v>1008</v>
      </c>
      <c r="J11" s="3">
        <f>IF(H11="","",Table22[[#This Row],[SOG]]*10)</f>
        <v>83</v>
      </c>
      <c r="K11" s="5">
        <f>IF(H11="","",Table22[[#This Row],[SOG]]*24)</f>
        <v>199.20000000000002</v>
      </c>
    </row>
    <row r="12" spans="1:11" x14ac:dyDescent="0.2">
      <c r="B12" s="3">
        <v>2100</v>
      </c>
      <c r="C12" s="6">
        <v>0.45</v>
      </c>
      <c r="D12" s="12">
        <v>178</v>
      </c>
      <c r="E12" s="12">
        <v>60</v>
      </c>
      <c r="F12" s="4">
        <v>8.6</v>
      </c>
      <c r="G12" s="10">
        <v>3.05</v>
      </c>
      <c r="H12" s="4">
        <f t="shared" si="0"/>
        <v>1.4</v>
      </c>
      <c r="I12" s="3">
        <f t="shared" si="1"/>
        <v>882</v>
      </c>
      <c r="J12" s="3">
        <f>IF(H12="","",Table22[[#This Row],[SOG]]*10)</f>
        <v>86</v>
      </c>
      <c r="K12" s="3">
        <f>IF(H12="","",Table22[[#This Row],[SOG]]*24)</f>
        <v>206.39999999999998</v>
      </c>
    </row>
    <row r="13" spans="1:11" x14ac:dyDescent="0.2">
      <c r="B13" s="3">
        <v>2200</v>
      </c>
      <c r="C13" s="6">
        <v>0.5</v>
      </c>
      <c r="D13" s="12">
        <v>178</v>
      </c>
      <c r="E13" s="12">
        <v>61.5</v>
      </c>
      <c r="F13" s="4">
        <v>8.8000000000000007</v>
      </c>
      <c r="G13" s="10">
        <v>3.7</v>
      </c>
      <c r="H13" s="4">
        <f t="shared" si="0"/>
        <v>1.2</v>
      </c>
      <c r="I13" s="3">
        <f t="shared" si="1"/>
        <v>756</v>
      </c>
      <c r="J13" s="3">
        <f>IF(H13="","",Table22[[#This Row],[SOG]]*10)</f>
        <v>88</v>
      </c>
      <c r="K13" s="5">
        <f>IF(H13="","",Table22[[#This Row],[SOG]]*24)</f>
        <v>211.20000000000002</v>
      </c>
    </row>
    <row r="14" spans="1:11" x14ac:dyDescent="0.2">
      <c r="B14" s="3">
        <v>2300</v>
      </c>
      <c r="C14" s="6">
        <v>0.57999999999999996</v>
      </c>
      <c r="D14" s="12">
        <v>179</v>
      </c>
      <c r="E14" s="12">
        <v>62</v>
      </c>
      <c r="F14" s="4">
        <v>9.1</v>
      </c>
      <c r="G14" s="10">
        <v>4.25</v>
      </c>
      <c r="H14" s="4">
        <f t="shared" si="0"/>
        <v>1.1000000000000001</v>
      </c>
      <c r="I14" s="3">
        <f t="shared" si="1"/>
        <v>693</v>
      </c>
      <c r="J14" s="3">
        <f>IF(H14="","",Table22[[#This Row],[SOG]]*10)</f>
        <v>91</v>
      </c>
      <c r="K14" s="5">
        <f>IF(H14="","",Table22[[#This Row],[SOG]]*24)</f>
        <v>218.39999999999998</v>
      </c>
    </row>
    <row r="15" spans="1:11" x14ac:dyDescent="0.2">
      <c r="B15" s="3">
        <v>2400</v>
      </c>
      <c r="C15" s="6">
        <v>0.67</v>
      </c>
      <c r="D15" s="12">
        <v>180</v>
      </c>
      <c r="E15" s="12">
        <v>64</v>
      </c>
      <c r="F15" s="4">
        <v>9.3000000000000007</v>
      </c>
      <c r="G15" s="10">
        <v>5.0999999999999996</v>
      </c>
      <c r="H15" s="4">
        <f t="shared" si="0"/>
        <v>0.9</v>
      </c>
      <c r="I15" s="3">
        <f t="shared" si="1"/>
        <v>567</v>
      </c>
      <c r="J15" s="3">
        <f>IF(H15="","",Table22[[#This Row],[SOG]]*10)</f>
        <v>93</v>
      </c>
      <c r="K15" s="5">
        <f>IF(H15="","",Table22[[#This Row],[SOG]]*24)</f>
        <v>223.20000000000002</v>
      </c>
    </row>
    <row r="16" spans="1:11" x14ac:dyDescent="0.2">
      <c r="B16" s="3">
        <v>2500</v>
      </c>
      <c r="C16" s="6">
        <v>0.79</v>
      </c>
      <c r="D16" s="12">
        <v>181</v>
      </c>
      <c r="E16" s="12">
        <v>64</v>
      </c>
      <c r="F16" s="4">
        <v>9.5</v>
      </c>
      <c r="G16" s="10">
        <v>5.95</v>
      </c>
      <c r="H16" s="4">
        <f t="shared" si="0"/>
        <v>0.8</v>
      </c>
      <c r="I16" s="5">
        <f t="shared" si="1"/>
        <v>504</v>
      </c>
      <c r="J16" s="5">
        <f>IF(H16="","",Table22[[#This Row],[SOG]]*10)</f>
        <v>95</v>
      </c>
      <c r="K16" s="5">
        <f>IF(H16="","",Table22[[#This Row],[SOG]]*24)</f>
        <v>228</v>
      </c>
    </row>
    <row r="17" spans="1:11" x14ac:dyDescent="0.2">
      <c r="B17" s="3">
        <v>2650</v>
      </c>
      <c r="C17" s="6">
        <v>0.93</v>
      </c>
      <c r="D17" s="12">
        <v>182</v>
      </c>
      <c r="E17" s="12">
        <v>66</v>
      </c>
      <c r="F17" s="4">
        <v>9.8000000000000007</v>
      </c>
      <c r="G17" s="10">
        <v>7.5</v>
      </c>
      <c r="H17" s="4">
        <f t="shared" si="0"/>
        <v>0.7</v>
      </c>
      <c r="I17" s="3">
        <f t="shared" si="1"/>
        <v>441</v>
      </c>
      <c r="J17" s="3">
        <f>IF(H17="","",Table22[[#This Row],[SOG]]*10)</f>
        <v>98</v>
      </c>
      <c r="K17" s="3">
        <f>IF(H17="","",Table22[[#This Row],[SOG]]*24)</f>
        <v>235.20000000000002</v>
      </c>
    </row>
    <row r="19" spans="1:11" s="8" customFormat="1" x14ac:dyDescent="0.2">
      <c r="A19" t="s">
        <v>15</v>
      </c>
      <c r="B19"/>
      <c r="C19"/>
      <c r="D19"/>
      <c r="E19"/>
      <c r="F19"/>
      <c r="I19"/>
    </row>
    <row r="21" spans="1:11" s="8" customFormat="1" x14ac:dyDescent="0.2">
      <c r="A21"/>
      <c r="F21"/>
      <c r="I21"/>
    </row>
    <row r="22" spans="1:11" s="8" customFormat="1" x14ac:dyDescent="0.2">
      <c r="A22"/>
      <c r="F22"/>
      <c r="I22"/>
    </row>
  </sheetData>
  <printOptions horizontalCentered="1" verticalCentered="1"/>
  <pageMargins left="0.25" right="0.25" top="0.75" bottom="0.75" header="0.3" footer="0.3"/>
  <pageSetup scale="135" orientation="landscape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Fuel Curve</vt:lpstr>
      <vt:lpstr>Engine Analsysis</vt:lpstr>
      <vt:lpstr>Fuel Burn Rate</vt:lpstr>
      <vt:lpstr>'Fuel Curve'!Print_Area</vt:lpstr>
      <vt:lpstr>'Fuel Curve'!RESERVE</vt:lpstr>
      <vt:lpstr>'Fuel Curve'!TANKAGE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Murphy</dc:creator>
  <cp:lastModifiedBy>Rob Murphy (robermur)</cp:lastModifiedBy>
  <cp:lastPrinted>2019-12-04T18:30:18Z</cp:lastPrinted>
  <dcterms:created xsi:type="dcterms:W3CDTF">2018-07-03T16:59:49Z</dcterms:created>
  <dcterms:modified xsi:type="dcterms:W3CDTF">2022-06-04T14:50:51Z</dcterms:modified>
</cp:coreProperties>
</file>