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las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L64" i="1"/>
  <c r="J61" i="1"/>
  <c r="V17" i="1"/>
  <c r="X25" i="1"/>
  <c r="W25" i="1"/>
  <c r="V25" i="1"/>
  <c r="W18" i="1"/>
  <c r="AB17" i="1"/>
  <c r="Z69" i="1"/>
  <c r="T69" i="1"/>
  <c r="AC60" i="1"/>
  <c r="AB60" i="1"/>
  <c r="AA60" i="1"/>
  <c r="AA65" i="1"/>
  <c r="Z63" i="1"/>
  <c r="T63" i="1"/>
  <c r="V60" i="1"/>
  <c r="W60" i="1"/>
  <c r="U60" i="1"/>
  <c r="AA59" i="1"/>
  <c r="U59" i="1"/>
  <c r="AB58" i="1"/>
  <c r="AC58" i="1"/>
  <c r="AA58" i="1"/>
  <c r="V58" i="1"/>
  <c r="W58" i="1"/>
  <c r="U58" i="1"/>
  <c r="AC25" i="1"/>
  <c r="AC26" i="1"/>
  <c r="AB56" i="1"/>
  <c r="AD25" i="1"/>
  <c r="AD26" i="1"/>
  <c r="AC56" i="1"/>
  <c r="AA56" i="1"/>
  <c r="V56" i="1"/>
  <c r="W56" i="1"/>
  <c r="U56" i="1"/>
  <c r="Z57" i="1"/>
  <c r="Z59" i="1"/>
  <c r="Z61" i="1"/>
  <c r="Z62" i="1"/>
  <c r="Z65" i="1"/>
  <c r="Z66" i="1"/>
  <c r="AA57" i="1"/>
  <c r="AA61" i="1"/>
  <c r="AA62" i="1"/>
  <c r="AA66" i="1"/>
  <c r="AB57" i="1"/>
  <c r="AB59" i="1"/>
  <c r="AB61" i="1"/>
  <c r="AB65" i="1"/>
  <c r="AB62" i="1"/>
  <c r="AB66" i="1"/>
  <c r="AC57" i="1"/>
  <c r="AC59" i="1"/>
  <c r="AC61" i="1"/>
  <c r="AC65" i="1"/>
  <c r="AC62" i="1"/>
  <c r="AC66" i="1"/>
  <c r="Z68" i="1"/>
  <c r="T57" i="1"/>
  <c r="T59" i="1"/>
  <c r="T60" i="1"/>
  <c r="T61" i="1"/>
  <c r="T62" i="1"/>
  <c r="T65" i="1"/>
  <c r="T66" i="1"/>
  <c r="U57" i="1"/>
  <c r="U61" i="1"/>
  <c r="U62" i="1"/>
  <c r="U65" i="1"/>
  <c r="U66" i="1"/>
  <c r="V57" i="1"/>
  <c r="V59" i="1"/>
  <c r="V61" i="1"/>
  <c r="V65" i="1"/>
  <c r="V62" i="1"/>
  <c r="V66" i="1"/>
  <c r="W57" i="1"/>
  <c r="W59" i="1"/>
  <c r="W61" i="1"/>
  <c r="W65" i="1"/>
  <c r="W62" i="1"/>
  <c r="W66" i="1"/>
  <c r="T68" i="1"/>
  <c r="Z67" i="1"/>
  <c r="T67" i="1"/>
  <c r="AC17" i="1"/>
  <c r="AD17" i="1"/>
  <c r="AA17" i="1"/>
  <c r="AC31" i="1"/>
  <c r="AD31" i="1"/>
  <c r="AB31" i="1"/>
  <c r="AA31" i="1"/>
  <c r="AB25" i="1"/>
  <c r="AA25" i="1"/>
  <c r="W26" i="1"/>
  <c r="V18" i="1"/>
  <c r="W17" i="1"/>
  <c r="X17" i="1"/>
  <c r="U17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3" i="1"/>
  <c r="W43" i="1"/>
  <c r="V43" i="1"/>
  <c r="AD33" i="1"/>
  <c r="AC33" i="1"/>
  <c r="AB33" i="1"/>
  <c r="AA33" i="1"/>
  <c r="AD24" i="1"/>
  <c r="AC24" i="1"/>
  <c r="AB24" i="1"/>
  <c r="AB26" i="1"/>
  <c r="AA24" i="1"/>
  <c r="AA26" i="1"/>
  <c r="X24" i="1"/>
  <c r="X26" i="1"/>
  <c r="W24" i="1"/>
  <c r="V24" i="1"/>
  <c r="V26" i="1"/>
  <c r="U24" i="1"/>
  <c r="U26" i="1"/>
  <c r="X18" i="1"/>
  <c r="AD18" i="1"/>
  <c r="AD19" i="1"/>
  <c r="AC18" i="1"/>
  <c r="AC19" i="1"/>
  <c r="AB18" i="1"/>
  <c r="AB19" i="1"/>
  <c r="AA18" i="1"/>
  <c r="AA19" i="1"/>
  <c r="X19" i="1"/>
  <c r="W19" i="1"/>
  <c r="V19" i="1"/>
  <c r="U19" i="1"/>
  <c r="I70" i="1"/>
  <c r="L67" i="1"/>
  <c r="I68" i="1"/>
  <c r="D61" i="1"/>
  <c r="E61" i="1"/>
  <c r="F61" i="1"/>
  <c r="C64" i="1"/>
  <c r="I69" i="1"/>
  <c r="D62" i="1"/>
  <c r="D63" i="1"/>
  <c r="D66" i="1"/>
  <c r="D67" i="1"/>
  <c r="E62" i="1"/>
  <c r="E63" i="1"/>
  <c r="E66" i="1"/>
  <c r="E67" i="1"/>
  <c r="F62" i="1"/>
  <c r="F63" i="1"/>
  <c r="F66" i="1"/>
  <c r="F67" i="1"/>
  <c r="C67" i="1"/>
  <c r="C69" i="1"/>
  <c r="I64" i="1"/>
  <c r="I67" i="1"/>
  <c r="C68" i="1"/>
  <c r="C70" i="1"/>
  <c r="K61" i="1"/>
  <c r="L61" i="1"/>
  <c r="K59" i="1"/>
  <c r="L59" i="1"/>
  <c r="J59" i="1"/>
  <c r="J57" i="1"/>
  <c r="K57" i="1"/>
  <c r="L57" i="1"/>
  <c r="L58" i="1"/>
  <c r="L60" i="1"/>
  <c r="L62" i="1"/>
  <c r="L63" i="1"/>
  <c r="L66" i="1"/>
  <c r="K58" i="1"/>
  <c r="K60" i="1"/>
  <c r="K62" i="1"/>
  <c r="K63" i="1"/>
  <c r="K66" i="1"/>
  <c r="K67" i="1"/>
  <c r="J58" i="1"/>
  <c r="J60" i="1"/>
  <c r="J62" i="1"/>
  <c r="J63" i="1"/>
  <c r="J66" i="1"/>
  <c r="J67" i="1"/>
  <c r="I58" i="1"/>
  <c r="I60" i="1"/>
  <c r="I62" i="1"/>
  <c r="I63" i="1"/>
  <c r="I66" i="1"/>
  <c r="C66" i="1"/>
  <c r="C63" i="1"/>
  <c r="C62" i="1"/>
  <c r="C61" i="1"/>
  <c r="D60" i="1"/>
  <c r="E60" i="1"/>
  <c r="F60" i="1"/>
  <c r="C60" i="1"/>
  <c r="D59" i="1"/>
  <c r="E59" i="1"/>
  <c r="F59" i="1"/>
  <c r="D58" i="1"/>
  <c r="E58" i="1"/>
  <c r="F58" i="1"/>
  <c r="D57" i="1"/>
  <c r="E57" i="1"/>
  <c r="F57" i="1"/>
  <c r="C58" i="1"/>
  <c r="O33" i="1"/>
  <c r="P33" i="1"/>
  <c r="Q33" i="1"/>
  <c r="C48" i="1"/>
  <c r="N31" i="1"/>
  <c r="N33" i="1"/>
  <c r="D48" i="1"/>
  <c r="O31" i="1"/>
  <c r="E48" i="1"/>
  <c r="P31" i="1"/>
  <c r="F48" i="1"/>
  <c r="Q31" i="1"/>
  <c r="I18" i="1"/>
  <c r="O18" i="1"/>
  <c r="J18" i="1"/>
  <c r="P18" i="1"/>
  <c r="K18" i="1"/>
  <c r="Q18" i="1"/>
  <c r="N18" i="1"/>
  <c r="C22" i="1"/>
  <c r="O17" i="1"/>
  <c r="P17" i="1"/>
  <c r="Q17" i="1"/>
  <c r="N17" i="1"/>
  <c r="Q24" i="1"/>
  <c r="D46" i="1"/>
  <c r="O25" i="1"/>
  <c r="C30" i="1"/>
  <c r="P25" i="1"/>
  <c r="Q25" i="1"/>
  <c r="Q26" i="1"/>
  <c r="P24" i="1"/>
  <c r="P26" i="1"/>
  <c r="O24" i="1"/>
  <c r="O26" i="1"/>
  <c r="N24" i="1"/>
  <c r="N26" i="1"/>
  <c r="Q19" i="1"/>
  <c r="P19" i="1"/>
  <c r="O19" i="1"/>
  <c r="N19" i="1"/>
  <c r="I25" i="1"/>
  <c r="J25" i="1"/>
  <c r="K25" i="1"/>
  <c r="I24" i="1"/>
  <c r="I26" i="1"/>
  <c r="J24" i="1"/>
  <c r="J26" i="1"/>
  <c r="K24" i="1"/>
  <c r="K26" i="1"/>
  <c r="H24" i="1"/>
  <c r="H26" i="1"/>
  <c r="H17" i="1"/>
  <c r="I17" i="1"/>
  <c r="I19" i="1"/>
  <c r="J17" i="1"/>
  <c r="J19" i="1"/>
  <c r="K17" i="1"/>
  <c r="K19" i="1"/>
  <c r="H19" i="1"/>
  <c r="C51" i="1"/>
  <c r="D51" i="1"/>
  <c r="E51" i="1"/>
  <c r="F50" i="1"/>
  <c r="C50" i="1"/>
  <c r="D50" i="1"/>
  <c r="F51" i="1"/>
  <c r="E50" i="1"/>
  <c r="E49" i="1"/>
  <c r="F49" i="1"/>
  <c r="C49" i="1"/>
  <c r="D49" i="1"/>
  <c r="E46" i="1"/>
  <c r="F46" i="1"/>
  <c r="C4" i="1"/>
  <c r="C9" i="1"/>
  <c r="C12" i="1"/>
  <c r="D8" i="1"/>
  <c r="D10" i="1"/>
  <c r="D12" i="1"/>
  <c r="E8" i="1"/>
  <c r="E10" i="1"/>
  <c r="E12" i="1"/>
  <c r="F8" i="1"/>
  <c r="F10" i="1"/>
  <c r="F12" i="1"/>
  <c r="G8" i="1"/>
  <c r="G10" i="1"/>
  <c r="G12" i="1"/>
  <c r="H8" i="1"/>
  <c r="H10" i="1"/>
  <c r="H12" i="1"/>
  <c r="I8" i="1"/>
  <c r="I10" i="1"/>
  <c r="I12" i="1"/>
  <c r="J8" i="1"/>
  <c r="J10" i="1"/>
  <c r="J12" i="1"/>
  <c r="K8" i="1"/>
  <c r="K10" i="1"/>
  <c r="K12" i="1"/>
  <c r="L8" i="1"/>
  <c r="L10" i="1"/>
  <c r="L12" i="1"/>
  <c r="M8" i="1"/>
  <c r="M10" i="1"/>
  <c r="E11" i="1"/>
  <c r="F11" i="1"/>
  <c r="G11" i="1"/>
  <c r="H11" i="1"/>
  <c r="I11" i="1"/>
  <c r="J11" i="1"/>
  <c r="K11" i="1"/>
  <c r="L11" i="1"/>
  <c r="M11" i="1"/>
  <c r="M12" i="1"/>
  <c r="D11" i="1"/>
</calcChain>
</file>

<file path=xl/sharedStrings.xml><?xml version="1.0" encoding="utf-8"?>
<sst xmlns="http://schemas.openxmlformats.org/spreadsheetml/2006/main" count="153" uniqueCount="64">
  <si>
    <t xml:space="preserve">Duracion del proyecto </t>
  </si>
  <si>
    <t>Aviones</t>
  </si>
  <si>
    <t>Valor en libros</t>
  </si>
  <si>
    <t>Se adquiere</t>
  </si>
  <si>
    <t>Depreciacion</t>
  </si>
  <si>
    <t>Dep Acumulada</t>
  </si>
  <si>
    <t>Valor inicial</t>
  </si>
  <si>
    <t>Equipos</t>
  </si>
  <si>
    <t>Integrantes</t>
  </si>
  <si>
    <t>Viajes por mes</t>
  </si>
  <si>
    <t>Meses año</t>
  </si>
  <si>
    <t>Tarifa/persona</t>
  </si>
  <si>
    <t xml:space="preserve">Crece con la inflacion </t>
  </si>
  <si>
    <t>Ingresos año 1</t>
  </si>
  <si>
    <t xml:space="preserve">ingresos </t>
  </si>
  <si>
    <t>año 1</t>
  </si>
  <si>
    <t>Estos son corrientes del año 0</t>
  </si>
  <si>
    <t>Aumenta con tasa nominal EA</t>
  </si>
  <si>
    <t xml:space="preserve">Costos de operación </t>
  </si>
  <si>
    <t>Gastos administrativos</t>
  </si>
  <si>
    <t xml:space="preserve">En pesos corrientes de hoy y aumentan con la inflacion </t>
  </si>
  <si>
    <t xml:space="preserve">Se finacia unicamente via deuda </t>
  </si>
  <si>
    <t>Kd</t>
  </si>
  <si>
    <t xml:space="preserve">EA despues de impuestos </t>
  </si>
  <si>
    <t>Tasa impositiva</t>
  </si>
  <si>
    <t>Estimacion IPC proximos años</t>
  </si>
  <si>
    <t>Año</t>
  </si>
  <si>
    <t>IPC</t>
  </si>
  <si>
    <t>Inflacion</t>
  </si>
  <si>
    <t>Deflactor(0)</t>
  </si>
  <si>
    <t>Deflactor(1)</t>
  </si>
  <si>
    <t>Deflactor(2)</t>
  </si>
  <si>
    <t>Deflactor(3)</t>
  </si>
  <si>
    <t>Ingresos por pasajeros(IP)</t>
  </si>
  <si>
    <t>Ingreso servicio de alimentacion (IA)</t>
  </si>
  <si>
    <t>IP</t>
  </si>
  <si>
    <t>IA</t>
  </si>
  <si>
    <t>Tasa Real</t>
  </si>
  <si>
    <t>Pesos Corrientes</t>
  </si>
  <si>
    <t>Total</t>
  </si>
  <si>
    <t>Pesos Constantes</t>
  </si>
  <si>
    <t>Este ingreso (IA) se llevo a periodo 0 por la inflacion y luego se sigue creciendo con la tasa real.</t>
  </si>
  <si>
    <t>Sin Deflactores</t>
  </si>
  <si>
    <t>Deflactores</t>
  </si>
  <si>
    <t>Ingresos</t>
  </si>
  <si>
    <t>Gastos Admi</t>
  </si>
  <si>
    <t>Corrientes</t>
  </si>
  <si>
    <t>Constantes</t>
  </si>
  <si>
    <t>Costos</t>
  </si>
  <si>
    <t>Gastos Admin</t>
  </si>
  <si>
    <t>EBITDA</t>
  </si>
  <si>
    <t xml:space="preserve">Depreciacion </t>
  </si>
  <si>
    <t xml:space="preserve">EBIT </t>
  </si>
  <si>
    <t>CAPEX</t>
  </si>
  <si>
    <t>WK</t>
  </si>
  <si>
    <t>Impuesto</t>
  </si>
  <si>
    <t>FCL</t>
  </si>
  <si>
    <t>Flujo de caja nominal(Corriente)</t>
  </si>
  <si>
    <t>VPN</t>
  </si>
  <si>
    <t>TIR</t>
  </si>
  <si>
    <t>Tasa</t>
  </si>
  <si>
    <t>Flujo de caja constante</t>
  </si>
  <si>
    <t>Depreciacion del activo</t>
  </si>
  <si>
    <t>Nueva Prediccion 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</si>
</sst>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9" fontId="0" fillId="0" borderId="0" xfId="0" applyNumberFormat="1"/>
    <xf numFmtId="164" fontId="0" fillId="0" borderId="0" xfId="1" applyNumberFormat="1" applyFont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Fill="1" applyBorder="1"/>
    <xf numFmtId="0" fontId="0" fillId="0" borderId="1" xfId="0" applyFill="1" applyBorder="1"/>
    <xf numFmtId="0" fontId="0" fillId="0" borderId="6" xfId="0" applyFill="1" applyBorder="1"/>
    <xf numFmtId="9" fontId="0" fillId="0" borderId="8" xfId="0" applyNumberFormat="1" applyBorder="1"/>
    <xf numFmtId="10" fontId="0" fillId="0" borderId="8" xfId="1" applyNumberFormat="1" applyFont="1" applyBorder="1"/>
    <xf numFmtId="1" fontId="0" fillId="0" borderId="3" xfId="0" applyNumberFormat="1" applyBorder="1"/>
    <xf numFmtId="9" fontId="0" fillId="0" borderId="5" xfId="0" applyNumberFormat="1" applyBorder="1"/>
    <xf numFmtId="0" fontId="0" fillId="3" borderId="0" xfId="0" applyFill="1" applyBorder="1"/>
    <xf numFmtId="0" fontId="0" fillId="3" borderId="5" xfId="0" applyFill="1" applyBorder="1"/>
    <xf numFmtId="0" fontId="0" fillId="0" borderId="9" xfId="0" applyBorder="1"/>
    <xf numFmtId="0" fontId="2" fillId="0" borderId="11" xfId="0" applyFont="1" applyBorder="1" applyAlignment="1"/>
    <xf numFmtId="0" fontId="2" fillId="0" borderId="12" xfId="0" applyFont="1" applyBorder="1" applyAlignment="1"/>
    <xf numFmtId="9" fontId="0" fillId="0" borderId="0" xfId="1" applyNumberFormat="1" applyFont="1" applyBorder="1"/>
    <xf numFmtId="9" fontId="0" fillId="0" borderId="0" xfId="1" applyFont="1" applyBorder="1"/>
    <xf numFmtId="9" fontId="0" fillId="0" borderId="5" xfId="1" applyFon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0"/>
  <sheetViews>
    <sheetView tabSelected="1" topLeftCell="A53" zoomScale="118" zoomScaleNormal="67" zoomScalePageLayoutView="67" workbookViewId="0">
      <selection activeCell="F65" sqref="F65"/>
    </sheetView>
  </sheetViews>
  <sheetFormatPr baseColWidth="10" defaultRowHeight="16" x14ac:dyDescent="0.2"/>
  <cols>
    <col min="2" max="2" width="13.5" customWidth="1"/>
    <col min="3" max="3" width="15.83203125" customWidth="1"/>
    <col min="9" max="9" width="13.5" customWidth="1"/>
  </cols>
  <sheetData>
    <row r="2" spans="2:31" x14ac:dyDescent="0.2">
      <c r="B2" s="34" t="s">
        <v>0</v>
      </c>
      <c r="C2" s="34"/>
      <c r="D2">
        <v>3</v>
      </c>
    </row>
    <row r="4" spans="2:31" x14ac:dyDescent="0.2">
      <c r="B4" t="s">
        <v>1</v>
      </c>
      <c r="C4">
        <f>4*1500000</f>
        <v>6000000</v>
      </c>
    </row>
    <row r="5" spans="2:31" ht="17" thickBot="1" x14ac:dyDescent="0.25"/>
    <row r="6" spans="2:31" ht="17" thickBot="1" x14ac:dyDescent="0.25">
      <c r="B6" s="36" t="s">
        <v>62</v>
      </c>
      <c r="C6" s="37"/>
      <c r="D6" s="37"/>
      <c r="E6" s="37"/>
      <c r="F6" s="38"/>
      <c r="G6" s="27"/>
      <c r="H6" s="27"/>
      <c r="I6" s="27"/>
      <c r="J6" s="27"/>
      <c r="K6" s="27"/>
      <c r="L6" s="27"/>
      <c r="M6" s="28"/>
    </row>
    <row r="7" spans="2:31" x14ac:dyDescent="0.2">
      <c r="B7" s="1"/>
      <c r="C7" s="2">
        <v>0</v>
      </c>
      <c r="D7" s="2">
        <v>1</v>
      </c>
      <c r="E7" s="2">
        <v>2</v>
      </c>
      <c r="F7" s="3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3">
        <v>10</v>
      </c>
    </row>
    <row r="8" spans="2:31" ht="17" thickBot="1" x14ac:dyDescent="0.25">
      <c r="B8" s="4" t="s">
        <v>6</v>
      </c>
      <c r="C8" s="5">
        <v>0</v>
      </c>
      <c r="D8" s="5">
        <f>C12</f>
        <v>6000000</v>
      </c>
      <c r="E8" s="5">
        <f t="shared" ref="E8:M8" si="0">D12</f>
        <v>5400000</v>
      </c>
      <c r="F8" s="6">
        <f t="shared" si="0"/>
        <v>4800000</v>
      </c>
      <c r="G8" s="5">
        <f t="shared" si="0"/>
        <v>4200000</v>
      </c>
      <c r="H8" s="5">
        <f t="shared" si="0"/>
        <v>3600000</v>
      </c>
      <c r="I8" s="5">
        <f t="shared" si="0"/>
        <v>3000000</v>
      </c>
      <c r="J8" s="5">
        <f t="shared" si="0"/>
        <v>2400000</v>
      </c>
      <c r="K8" s="5">
        <f t="shared" si="0"/>
        <v>1800000</v>
      </c>
      <c r="L8" s="5">
        <f t="shared" si="0"/>
        <v>1200000</v>
      </c>
      <c r="M8" s="6">
        <f t="shared" si="0"/>
        <v>600000</v>
      </c>
    </row>
    <row r="9" spans="2:31" x14ac:dyDescent="0.2">
      <c r="B9" s="4" t="s">
        <v>3</v>
      </c>
      <c r="C9" s="5">
        <f>C4</f>
        <v>6000000</v>
      </c>
      <c r="D9" s="5">
        <v>0</v>
      </c>
      <c r="E9" s="5">
        <v>0</v>
      </c>
      <c r="F9" s="6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>
        <v>0</v>
      </c>
      <c r="S9" s="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</row>
    <row r="10" spans="2:31" x14ac:dyDescent="0.2">
      <c r="B10" s="4" t="s">
        <v>4</v>
      </c>
      <c r="C10" s="5">
        <v>0</v>
      </c>
      <c r="D10" s="5">
        <f>$D$8/10</f>
        <v>600000</v>
      </c>
      <c r="E10" s="5">
        <f t="shared" ref="E10:M10" si="1">$D$8/10</f>
        <v>600000</v>
      </c>
      <c r="F10" s="6">
        <f t="shared" si="1"/>
        <v>600000</v>
      </c>
      <c r="G10" s="5">
        <f t="shared" si="1"/>
        <v>600000</v>
      </c>
      <c r="H10" s="5">
        <f t="shared" si="1"/>
        <v>600000</v>
      </c>
      <c r="I10" s="5">
        <f t="shared" si="1"/>
        <v>600000</v>
      </c>
      <c r="J10" s="5">
        <f t="shared" si="1"/>
        <v>600000</v>
      </c>
      <c r="K10" s="5">
        <f t="shared" si="1"/>
        <v>600000</v>
      </c>
      <c r="L10" s="5">
        <f t="shared" si="1"/>
        <v>600000</v>
      </c>
      <c r="M10" s="6">
        <f t="shared" si="1"/>
        <v>600000</v>
      </c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</row>
    <row r="11" spans="2:31" x14ac:dyDescent="0.2">
      <c r="B11" s="4" t="s">
        <v>5</v>
      </c>
      <c r="C11" s="5">
        <v>0</v>
      </c>
      <c r="D11" s="5">
        <f>D10+C10</f>
        <v>600000</v>
      </c>
      <c r="E11" s="5">
        <f t="shared" ref="E11:M11" si="2">E10+D10</f>
        <v>1200000</v>
      </c>
      <c r="F11" s="6">
        <f t="shared" si="2"/>
        <v>1200000</v>
      </c>
      <c r="G11" s="5">
        <f t="shared" si="2"/>
        <v>1200000</v>
      </c>
      <c r="H11" s="5">
        <f t="shared" si="2"/>
        <v>1200000</v>
      </c>
      <c r="I11" s="5">
        <f t="shared" si="2"/>
        <v>1200000</v>
      </c>
      <c r="J11" s="5">
        <f t="shared" si="2"/>
        <v>1200000</v>
      </c>
      <c r="K11" s="5">
        <f t="shared" si="2"/>
        <v>1200000</v>
      </c>
      <c r="L11" s="5">
        <f t="shared" si="2"/>
        <v>1200000</v>
      </c>
      <c r="M11" s="6">
        <f t="shared" si="2"/>
        <v>1200000</v>
      </c>
      <c r="S11" s="4"/>
      <c r="T11" s="15" t="s">
        <v>63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</row>
    <row r="12" spans="2:31" ht="17" thickBot="1" x14ac:dyDescent="0.25">
      <c r="B12" s="7" t="s">
        <v>2</v>
      </c>
      <c r="C12" s="8">
        <f>C9</f>
        <v>6000000</v>
      </c>
      <c r="D12" s="8">
        <f>D8-D10</f>
        <v>5400000</v>
      </c>
      <c r="E12" s="8">
        <f t="shared" ref="E12:L12" si="3">E8-E10</f>
        <v>4800000</v>
      </c>
      <c r="F12" s="9">
        <f t="shared" si="3"/>
        <v>4200000</v>
      </c>
      <c r="G12" s="8">
        <f t="shared" si="3"/>
        <v>3600000</v>
      </c>
      <c r="H12" s="8">
        <f t="shared" si="3"/>
        <v>3000000</v>
      </c>
      <c r="I12" s="8">
        <f>I8-I10</f>
        <v>2400000</v>
      </c>
      <c r="J12" s="8">
        <f t="shared" si="3"/>
        <v>1800000</v>
      </c>
      <c r="K12" s="8">
        <f t="shared" si="3"/>
        <v>1200000</v>
      </c>
      <c r="L12" s="8">
        <f t="shared" si="3"/>
        <v>600000</v>
      </c>
      <c r="M12" s="10">
        <f>M8-M10</f>
        <v>0</v>
      </c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6"/>
    </row>
    <row r="13" spans="2:31" ht="17" thickBot="1" x14ac:dyDescent="0.25"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6"/>
    </row>
    <row r="14" spans="2:31" ht="17" thickBot="1" x14ac:dyDescent="0.25">
      <c r="G14" s="36" t="s">
        <v>42</v>
      </c>
      <c r="H14" s="37"/>
      <c r="I14" s="37"/>
      <c r="J14" s="37"/>
      <c r="K14" s="38"/>
      <c r="M14" s="36" t="s">
        <v>43</v>
      </c>
      <c r="N14" s="37"/>
      <c r="O14" s="37"/>
      <c r="P14" s="37"/>
      <c r="Q14" s="38"/>
      <c r="S14" s="4"/>
      <c r="T14" s="36" t="s">
        <v>42</v>
      </c>
      <c r="U14" s="37"/>
      <c r="V14" s="37"/>
      <c r="W14" s="37"/>
      <c r="X14" s="38"/>
      <c r="Y14" s="5"/>
      <c r="Z14" s="36" t="s">
        <v>43</v>
      </c>
      <c r="AA14" s="37"/>
      <c r="AB14" s="37"/>
      <c r="AC14" s="37"/>
      <c r="AD14" s="38"/>
      <c r="AE14" s="6"/>
    </row>
    <row r="15" spans="2:31" x14ac:dyDescent="0.2">
      <c r="B15" s="35" t="s">
        <v>33</v>
      </c>
      <c r="C15" s="35"/>
      <c r="G15" s="39" t="s">
        <v>38</v>
      </c>
      <c r="H15" s="40"/>
      <c r="I15" s="40"/>
      <c r="J15" s="40"/>
      <c r="K15" s="41"/>
      <c r="M15" s="39" t="s">
        <v>38</v>
      </c>
      <c r="N15" s="40"/>
      <c r="O15" s="40"/>
      <c r="P15" s="40"/>
      <c r="Q15" s="41"/>
      <c r="S15" s="4"/>
      <c r="T15" s="39" t="s">
        <v>38</v>
      </c>
      <c r="U15" s="40"/>
      <c r="V15" s="40"/>
      <c r="W15" s="40"/>
      <c r="X15" s="41"/>
      <c r="Y15" s="5"/>
      <c r="Z15" s="39" t="s">
        <v>38</v>
      </c>
      <c r="AA15" s="40"/>
      <c r="AB15" s="40"/>
      <c r="AC15" s="40"/>
      <c r="AD15" s="41"/>
      <c r="AE15" s="6"/>
    </row>
    <row r="16" spans="2:31" x14ac:dyDescent="0.2">
      <c r="G16" s="4"/>
      <c r="H16" s="5">
        <v>0</v>
      </c>
      <c r="I16" s="5">
        <v>1</v>
      </c>
      <c r="J16" s="5">
        <v>2</v>
      </c>
      <c r="K16" s="6">
        <v>3</v>
      </c>
      <c r="M16" s="4"/>
      <c r="N16" s="5">
        <v>0</v>
      </c>
      <c r="O16" s="5">
        <v>1</v>
      </c>
      <c r="P16" s="5">
        <v>2</v>
      </c>
      <c r="Q16" s="6">
        <v>3</v>
      </c>
      <c r="S16" s="4"/>
      <c r="T16" s="4"/>
      <c r="U16" s="5">
        <v>0</v>
      </c>
      <c r="V16" s="5">
        <v>1</v>
      </c>
      <c r="W16" s="5">
        <v>2</v>
      </c>
      <c r="X16" s="6">
        <v>3</v>
      </c>
      <c r="Y16" s="5"/>
      <c r="Z16" s="4"/>
      <c r="AA16" s="5">
        <v>0</v>
      </c>
      <c r="AB16" s="5">
        <v>1</v>
      </c>
      <c r="AC16" s="5">
        <v>2</v>
      </c>
      <c r="AD16" s="6">
        <v>3</v>
      </c>
      <c r="AE16" s="6"/>
    </row>
    <row r="17" spans="2:31" x14ac:dyDescent="0.2">
      <c r="B17" t="s">
        <v>7</v>
      </c>
      <c r="C17">
        <v>18</v>
      </c>
      <c r="G17" s="4" t="s">
        <v>35</v>
      </c>
      <c r="H17" s="5">
        <f>C22</f>
        <v>1296000</v>
      </c>
      <c r="I17" s="5">
        <f>H17*(1+$D$46)</f>
        <v>1334880</v>
      </c>
      <c r="J17" s="5">
        <f>I17*(1+$D$46)</f>
        <v>1374926.4000000001</v>
      </c>
      <c r="K17" s="6">
        <f>J17*(1+$D$46)</f>
        <v>1416174.1920000003</v>
      </c>
      <c r="M17" s="4" t="s">
        <v>35</v>
      </c>
      <c r="N17" s="5">
        <f>$C$22*C48</f>
        <v>1296000</v>
      </c>
      <c r="O17" s="5">
        <f>$C$22*D48</f>
        <v>1334880</v>
      </c>
      <c r="P17" s="5">
        <f>$C$22*E48</f>
        <v>1374926.4</v>
      </c>
      <c r="Q17" s="6">
        <f>$C$22*F48</f>
        <v>1416174.192</v>
      </c>
      <c r="S17" s="4"/>
      <c r="T17" s="4" t="s">
        <v>35</v>
      </c>
      <c r="U17" s="5">
        <f>C22</f>
        <v>1296000</v>
      </c>
      <c r="V17" s="5">
        <f>U17*(1+V43)</f>
        <v>1334880</v>
      </c>
      <c r="W17" s="5">
        <f>V17*(1+W43)</f>
        <v>1368316.8</v>
      </c>
      <c r="X17" s="6">
        <f>W17*(1+X43)</f>
        <v>1416139.2</v>
      </c>
      <c r="Y17" s="5"/>
      <c r="Z17" s="4" t="s">
        <v>35</v>
      </c>
      <c r="AA17" s="5">
        <f>U17</f>
        <v>1296000</v>
      </c>
      <c r="AB17" s="5">
        <f>$AA$17*V45</f>
        <v>1334880</v>
      </c>
      <c r="AC17" s="5">
        <f t="shared" ref="AC17:AD17" si="4">$AA$17*W45</f>
        <v>1368316.8</v>
      </c>
      <c r="AD17" s="6">
        <f t="shared" si="4"/>
        <v>1416139.2</v>
      </c>
      <c r="AE17" s="6"/>
    </row>
    <row r="18" spans="2:31" x14ac:dyDescent="0.2">
      <c r="B18" t="s">
        <v>8</v>
      </c>
      <c r="C18">
        <v>30</v>
      </c>
      <c r="G18" s="4" t="s">
        <v>36</v>
      </c>
      <c r="H18" s="5">
        <v>0</v>
      </c>
      <c r="I18" s="5">
        <f>C26</f>
        <v>250000</v>
      </c>
      <c r="J18" s="5">
        <f>I18*($C$27+1)</f>
        <v>265000</v>
      </c>
      <c r="K18" s="6">
        <f>J18*($C$27+1)</f>
        <v>280900</v>
      </c>
      <c r="M18" s="4" t="s">
        <v>36</v>
      </c>
      <c r="N18" s="5">
        <f>H18</f>
        <v>0</v>
      </c>
      <c r="O18" s="5">
        <f>I18</f>
        <v>250000</v>
      </c>
      <c r="P18" s="5">
        <f>J18</f>
        <v>265000</v>
      </c>
      <c r="Q18" s="6">
        <f>K18</f>
        <v>280900</v>
      </c>
      <c r="S18" s="4"/>
      <c r="T18" s="4" t="s">
        <v>36</v>
      </c>
      <c r="U18" s="5">
        <v>0</v>
      </c>
      <c r="V18" s="5">
        <f>C26</f>
        <v>250000</v>
      </c>
      <c r="W18" s="5">
        <f>V18*($C$27+1)</f>
        <v>265000</v>
      </c>
      <c r="X18" s="6">
        <f>W18*($C$27+1)</f>
        <v>280900</v>
      </c>
      <c r="Y18" s="5"/>
      <c r="Z18" s="4" t="s">
        <v>36</v>
      </c>
      <c r="AA18" s="5">
        <f>U18</f>
        <v>0</v>
      </c>
      <c r="AB18" s="5">
        <f>V18</f>
        <v>250000</v>
      </c>
      <c r="AC18" s="5">
        <f>W18</f>
        <v>265000</v>
      </c>
      <c r="AD18" s="6">
        <f>X18</f>
        <v>280900</v>
      </c>
      <c r="AE18" s="6"/>
    </row>
    <row r="19" spans="2:31" ht="17" thickBot="1" x14ac:dyDescent="0.25">
      <c r="B19" t="s">
        <v>9</v>
      </c>
      <c r="C19">
        <v>2</v>
      </c>
      <c r="G19" s="7" t="s">
        <v>39</v>
      </c>
      <c r="H19" s="13">
        <f>SUM(H17:H18)</f>
        <v>1296000</v>
      </c>
      <c r="I19" s="13">
        <f>SUM(I17:I18)</f>
        <v>1584880</v>
      </c>
      <c r="J19" s="13">
        <f>SUM(J17:J18)</f>
        <v>1639926.4000000001</v>
      </c>
      <c r="K19" s="14">
        <f>SUM(K17:K18)</f>
        <v>1697074.1920000003</v>
      </c>
      <c r="M19" s="7" t="s">
        <v>39</v>
      </c>
      <c r="N19" s="13">
        <f>SUM(N17:N18)</f>
        <v>1296000</v>
      </c>
      <c r="O19" s="13">
        <f>SUM(O17:O18)</f>
        <v>1584880</v>
      </c>
      <c r="P19" s="13">
        <f>SUM(P17:P18)</f>
        <v>1639926.4</v>
      </c>
      <c r="Q19" s="14">
        <f>SUM(Q17:Q18)</f>
        <v>1697074.192</v>
      </c>
      <c r="S19" s="4"/>
      <c r="T19" s="7" t="s">
        <v>39</v>
      </c>
      <c r="U19" s="13">
        <f>SUM(U17:U18)</f>
        <v>1296000</v>
      </c>
      <c r="V19" s="13">
        <f>SUM(V17:V18)</f>
        <v>1584880</v>
      </c>
      <c r="W19" s="13">
        <f>SUM(W17:W18)</f>
        <v>1633316.8</v>
      </c>
      <c r="X19" s="14">
        <f>SUM(X17:X18)</f>
        <v>1697039.2</v>
      </c>
      <c r="Y19" s="5"/>
      <c r="Z19" s="7" t="s">
        <v>39</v>
      </c>
      <c r="AA19" s="13">
        <f>SUM(AA17:AA18)</f>
        <v>1296000</v>
      </c>
      <c r="AB19" s="13">
        <f>SUM(AB17:AB18)</f>
        <v>1584880</v>
      </c>
      <c r="AC19" s="13">
        <f>SUM(AC17:AC18)</f>
        <v>1633316.8</v>
      </c>
      <c r="AD19" s="14">
        <f>SUM(AD17:AD18)</f>
        <v>1697039.2</v>
      </c>
      <c r="AE19" s="6"/>
    </row>
    <row r="20" spans="2:31" x14ac:dyDescent="0.2">
      <c r="B20" t="s">
        <v>10</v>
      </c>
      <c r="C20">
        <v>12</v>
      </c>
      <c r="S20" s="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6"/>
    </row>
    <row r="21" spans="2:31" ht="17" thickBot="1" x14ac:dyDescent="0.25">
      <c r="B21" t="s">
        <v>11</v>
      </c>
      <c r="C21">
        <v>100</v>
      </c>
      <c r="D21" s="34" t="s">
        <v>12</v>
      </c>
      <c r="E21" s="34"/>
      <c r="F21" s="34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</row>
    <row r="22" spans="2:31" x14ac:dyDescent="0.2">
      <c r="B22" t="s">
        <v>13</v>
      </c>
      <c r="C22">
        <f>C17*C18*C19*C20*C21</f>
        <v>1296000</v>
      </c>
      <c r="D22" s="34" t="s">
        <v>16</v>
      </c>
      <c r="E22" s="34"/>
      <c r="F22" s="34"/>
      <c r="G22" s="39" t="s">
        <v>40</v>
      </c>
      <c r="H22" s="40"/>
      <c r="I22" s="40"/>
      <c r="J22" s="40"/>
      <c r="K22" s="41"/>
      <c r="M22" s="39" t="s">
        <v>40</v>
      </c>
      <c r="N22" s="40"/>
      <c r="O22" s="40"/>
      <c r="P22" s="40"/>
      <c r="Q22" s="41"/>
      <c r="S22" s="4"/>
      <c r="T22" s="39" t="s">
        <v>40</v>
      </c>
      <c r="U22" s="40"/>
      <c r="V22" s="40"/>
      <c r="W22" s="40"/>
      <c r="X22" s="41"/>
      <c r="Y22" s="5"/>
      <c r="Z22" s="39" t="s">
        <v>40</v>
      </c>
      <c r="AA22" s="40"/>
      <c r="AB22" s="40"/>
      <c r="AC22" s="40"/>
      <c r="AD22" s="41"/>
      <c r="AE22" s="6"/>
    </row>
    <row r="23" spans="2:31" x14ac:dyDescent="0.2">
      <c r="G23" s="4"/>
      <c r="H23" s="5">
        <v>0</v>
      </c>
      <c r="I23" s="5">
        <v>1</v>
      </c>
      <c r="J23" s="5">
        <v>2</v>
      </c>
      <c r="K23" s="6">
        <v>3</v>
      </c>
      <c r="M23" s="4"/>
      <c r="N23" s="5">
        <v>0</v>
      </c>
      <c r="O23" s="5">
        <v>1</v>
      </c>
      <c r="P23" s="5">
        <v>2</v>
      </c>
      <c r="Q23" s="6">
        <v>3</v>
      </c>
      <c r="S23" s="4"/>
      <c r="T23" s="4"/>
      <c r="U23" s="5">
        <v>0</v>
      </c>
      <c r="V23" s="5">
        <v>1</v>
      </c>
      <c r="W23" s="5">
        <v>2</v>
      </c>
      <c r="X23" s="6">
        <v>3</v>
      </c>
      <c r="Y23" s="5"/>
      <c r="Z23" s="4"/>
      <c r="AA23" s="5">
        <v>0</v>
      </c>
      <c r="AB23" s="5">
        <v>1</v>
      </c>
      <c r="AC23" s="5">
        <v>2</v>
      </c>
      <c r="AD23" s="6">
        <v>3</v>
      </c>
      <c r="AE23" s="6"/>
    </row>
    <row r="24" spans="2:31" x14ac:dyDescent="0.2">
      <c r="B24" s="35" t="s">
        <v>34</v>
      </c>
      <c r="C24" s="35"/>
      <c r="D24" s="35"/>
      <c r="G24" s="4" t="s">
        <v>35</v>
      </c>
      <c r="H24" s="5">
        <f>$C$22</f>
        <v>1296000</v>
      </c>
      <c r="I24" s="5">
        <f>$C$22</f>
        <v>1296000</v>
      </c>
      <c r="J24" s="5">
        <f>$C$22</f>
        <v>1296000</v>
      </c>
      <c r="K24" s="6">
        <f>$C$22</f>
        <v>1296000</v>
      </c>
      <c r="M24" s="4" t="s">
        <v>35</v>
      </c>
      <c r="N24" s="5">
        <f>$C$22</f>
        <v>1296000</v>
      </c>
      <c r="O24" s="5">
        <f>$C$22</f>
        <v>1296000</v>
      </c>
      <c r="P24" s="5">
        <f>$C$22</f>
        <v>1296000</v>
      </c>
      <c r="Q24" s="6">
        <f>$C$22</f>
        <v>1296000</v>
      </c>
      <c r="S24" s="4"/>
      <c r="T24" s="4" t="s">
        <v>35</v>
      </c>
      <c r="U24" s="5">
        <f>$C$22</f>
        <v>1296000</v>
      </c>
      <c r="V24" s="5">
        <f>$C$22</f>
        <v>1296000</v>
      </c>
      <c r="W24" s="5">
        <f>$C$22</f>
        <v>1296000</v>
      </c>
      <c r="X24" s="6">
        <f>$C$22</f>
        <v>1296000</v>
      </c>
      <c r="Y24" s="5"/>
      <c r="Z24" s="4" t="s">
        <v>35</v>
      </c>
      <c r="AA24" s="5">
        <f>$C$22</f>
        <v>1296000</v>
      </c>
      <c r="AB24" s="5">
        <f>$C$22</f>
        <v>1296000</v>
      </c>
      <c r="AC24" s="5">
        <f>$C$22</f>
        <v>1296000</v>
      </c>
      <c r="AD24" s="6">
        <f>$C$22</f>
        <v>1296000</v>
      </c>
      <c r="AE24" s="6"/>
    </row>
    <row r="25" spans="2:31" x14ac:dyDescent="0.2">
      <c r="G25" s="4" t="s">
        <v>36</v>
      </c>
      <c r="H25" s="5">
        <v>0</v>
      </c>
      <c r="I25" s="5">
        <f>$C$26/(1+$D$46)</f>
        <v>242718.44660194175</v>
      </c>
      <c r="J25" s="5">
        <f>I25*(1+$C$30)</f>
        <v>249787.91592044491</v>
      </c>
      <c r="K25" s="6">
        <f>J25*(1+$C$30)</f>
        <v>257063.29211230253</v>
      </c>
      <c r="M25" s="4" t="s">
        <v>36</v>
      </c>
      <c r="N25" s="5">
        <v>0</v>
      </c>
      <c r="O25" s="5">
        <f>$C$26/(1+$D$46)</f>
        <v>242718.44660194175</v>
      </c>
      <c r="P25" s="5">
        <f>O25*(1+$C$30)</f>
        <v>249787.91592044491</v>
      </c>
      <c r="Q25" s="6">
        <f>P25*(1+$C$30)</f>
        <v>257063.29211230253</v>
      </c>
      <c r="S25" s="4"/>
      <c r="T25" s="4" t="s">
        <v>36</v>
      </c>
      <c r="U25" s="5">
        <v>0</v>
      </c>
      <c r="V25" s="5">
        <f>($C$26/V45)</f>
        <v>242718.44660194175</v>
      </c>
      <c r="W25" s="5">
        <f>V25*(1+(((1+$C$27)/(1+W43)-1)))</f>
        <v>250994.50653532869</v>
      </c>
      <c r="X25" s="5">
        <f>W25*(1+(((1+$C$27)/(1+X43)-1)))</f>
        <v>257069.64400109826</v>
      </c>
      <c r="Y25" s="5"/>
      <c r="Z25" s="4" t="s">
        <v>36</v>
      </c>
      <c r="AA25" s="5">
        <f>U25</f>
        <v>0</v>
      </c>
      <c r="AB25" s="5">
        <f t="shared" ref="AB25:AD25" si="5">V25</f>
        <v>242718.44660194175</v>
      </c>
      <c r="AC25" s="5">
        <f t="shared" si="5"/>
        <v>250994.50653532869</v>
      </c>
      <c r="AD25" s="6">
        <f t="shared" si="5"/>
        <v>257069.64400109826</v>
      </c>
      <c r="AE25" s="6"/>
    </row>
    <row r="26" spans="2:31" ht="17" thickBot="1" x14ac:dyDescent="0.25">
      <c r="B26" t="s">
        <v>14</v>
      </c>
      <c r="C26">
        <v>250000</v>
      </c>
      <c r="D26" t="s">
        <v>15</v>
      </c>
      <c r="G26" s="7" t="s">
        <v>39</v>
      </c>
      <c r="H26" s="13">
        <f>SUM(H24:H25)</f>
        <v>1296000</v>
      </c>
      <c r="I26" s="13">
        <f>SUM(I24:I25)</f>
        <v>1538718.4466019417</v>
      </c>
      <c r="J26" s="13">
        <f>SUM(J24:J25)</f>
        <v>1545787.915920445</v>
      </c>
      <c r="K26" s="14">
        <f>SUM(K24:K25)</f>
        <v>1553063.2921123025</v>
      </c>
      <c r="M26" s="7" t="s">
        <v>39</v>
      </c>
      <c r="N26" s="13">
        <f>SUM(N24:N25)</f>
        <v>1296000</v>
      </c>
      <c r="O26" s="13">
        <f>SUM(O24:O25)</f>
        <v>1538718.4466019417</v>
      </c>
      <c r="P26" s="13">
        <f>SUM(P24:P25)</f>
        <v>1545787.915920445</v>
      </c>
      <c r="Q26" s="14">
        <f>SUM(Q24:Q25)</f>
        <v>1553063.2921123025</v>
      </c>
      <c r="S26" s="4"/>
      <c r="T26" s="7" t="s">
        <v>39</v>
      </c>
      <c r="U26" s="13">
        <f>SUM(U24:U25)</f>
        <v>1296000</v>
      </c>
      <c r="V26" s="13">
        <f>SUM(V24:V25)</f>
        <v>1538718.4466019417</v>
      </c>
      <c r="W26" s="13">
        <f>SUM(W24:W25)</f>
        <v>1546994.5065353287</v>
      </c>
      <c r="X26" s="14">
        <f>SUM(X24:X25)</f>
        <v>1553069.6440010983</v>
      </c>
      <c r="Y26" s="5"/>
      <c r="Z26" s="7" t="s">
        <v>39</v>
      </c>
      <c r="AA26" s="13">
        <f>SUM(AA24:AA25)</f>
        <v>1296000</v>
      </c>
      <c r="AB26" s="13">
        <f>SUM(AB24:AB25)</f>
        <v>1538718.4466019417</v>
      </c>
      <c r="AC26" s="13">
        <f>SUM(AC24:AC25)</f>
        <v>1546994.5065353287</v>
      </c>
      <c r="AD26" s="14">
        <f>SUM(AD24:AD25)</f>
        <v>1553069.6440010983</v>
      </c>
      <c r="AE26" s="6"/>
    </row>
    <row r="27" spans="2:31" ht="16" customHeight="1" x14ac:dyDescent="0.2">
      <c r="B27" s="45" t="s">
        <v>17</v>
      </c>
      <c r="C27" s="46">
        <v>0.06</v>
      </c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</row>
    <row r="28" spans="2:31" ht="17" thickBot="1" x14ac:dyDescent="0.25">
      <c r="B28" s="45"/>
      <c r="C28" s="46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</row>
    <row r="29" spans="2:31" x14ac:dyDescent="0.2">
      <c r="B29" s="45"/>
      <c r="C29" s="46"/>
      <c r="G29" s="47" t="s">
        <v>41</v>
      </c>
      <c r="H29" s="48"/>
      <c r="I29" s="48"/>
      <c r="J29" s="48"/>
      <c r="K29" s="49"/>
      <c r="M29" s="39" t="s">
        <v>46</v>
      </c>
      <c r="N29" s="40"/>
      <c r="O29" s="40"/>
      <c r="P29" s="40"/>
      <c r="Q29" s="41"/>
      <c r="S29" s="4"/>
      <c r="T29" s="47" t="s">
        <v>41</v>
      </c>
      <c r="U29" s="48"/>
      <c r="V29" s="48"/>
      <c r="W29" s="48"/>
      <c r="X29" s="49"/>
      <c r="Y29" s="5"/>
      <c r="Z29" s="39" t="s">
        <v>46</v>
      </c>
      <c r="AA29" s="40"/>
      <c r="AB29" s="40"/>
      <c r="AC29" s="40"/>
      <c r="AD29" s="41"/>
      <c r="AE29" s="6"/>
    </row>
    <row r="30" spans="2:31" ht="17" thickBot="1" x14ac:dyDescent="0.25">
      <c r="B30" t="s">
        <v>37</v>
      </c>
      <c r="C30" s="12">
        <f>((1+C27)/(1+D46))-1</f>
        <v>2.9126213592232997E-2</v>
      </c>
      <c r="G30" s="50"/>
      <c r="H30" s="51"/>
      <c r="I30" s="51"/>
      <c r="J30" s="51"/>
      <c r="K30" s="52"/>
      <c r="M30" s="4"/>
      <c r="N30" s="5">
        <v>0</v>
      </c>
      <c r="O30" s="5">
        <v>1</v>
      </c>
      <c r="P30" s="5">
        <v>2</v>
      </c>
      <c r="Q30" s="6">
        <v>3</v>
      </c>
      <c r="S30" s="4"/>
      <c r="T30" s="50"/>
      <c r="U30" s="51"/>
      <c r="V30" s="51"/>
      <c r="W30" s="51"/>
      <c r="X30" s="52"/>
      <c r="Y30" s="5"/>
      <c r="Z30" s="4"/>
      <c r="AA30" s="5">
        <v>0</v>
      </c>
      <c r="AB30" s="5">
        <v>1</v>
      </c>
      <c r="AC30" s="5">
        <v>2</v>
      </c>
      <c r="AD30" s="6">
        <v>3</v>
      </c>
      <c r="AE30" s="6"/>
    </row>
    <row r="31" spans="2:31" x14ac:dyDescent="0.2">
      <c r="M31" s="4" t="s">
        <v>45</v>
      </c>
      <c r="N31" s="5">
        <f>$D$34*C48</f>
        <v>200000</v>
      </c>
      <c r="O31" s="5">
        <f>$D$34*D48</f>
        <v>206000</v>
      </c>
      <c r="P31" s="5">
        <f>$D$34*E48</f>
        <v>212180</v>
      </c>
      <c r="Q31" s="6">
        <f>$D$34*F48</f>
        <v>218545.4</v>
      </c>
      <c r="S31" s="4"/>
      <c r="T31" s="5"/>
      <c r="U31" s="5"/>
      <c r="V31" s="5"/>
      <c r="W31" s="5"/>
      <c r="X31" s="5"/>
      <c r="Y31" s="5"/>
      <c r="Z31" s="4" t="s">
        <v>45</v>
      </c>
      <c r="AA31" s="5">
        <f>D34</f>
        <v>200000</v>
      </c>
      <c r="AB31" s="5">
        <f>AA31*(1+V43)</f>
        <v>206000</v>
      </c>
      <c r="AC31" s="5">
        <f t="shared" ref="AC31:AD31" si="6">AB31*(1+W43)</f>
        <v>211160</v>
      </c>
      <c r="AD31" s="6">
        <f t="shared" si="6"/>
        <v>218539.99999999997</v>
      </c>
      <c r="AE31" s="6"/>
    </row>
    <row r="32" spans="2:31" x14ac:dyDescent="0.2">
      <c r="M32" s="42" t="s">
        <v>47</v>
      </c>
      <c r="N32" s="43"/>
      <c r="O32" s="43"/>
      <c r="P32" s="43"/>
      <c r="Q32" s="44"/>
      <c r="S32" s="4"/>
      <c r="T32" s="5"/>
      <c r="U32" s="5"/>
      <c r="V32" s="5"/>
      <c r="W32" s="5"/>
      <c r="X32" s="5"/>
      <c r="Y32" s="5"/>
      <c r="Z32" s="42" t="s">
        <v>47</v>
      </c>
      <c r="AA32" s="43"/>
      <c r="AB32" s="43"/>
      <c r="AC32" s="43"/>
      <c r="AD32" s="44"/>
      <c r="AE32" s="6"/>
    </row>
    <row r="33" spans="2:31" ht="17" thickBot="1" x14ac:dyDescent="0.25">
      <c r="B33" t="s">
        <v>18</v>
      </c>
      <c r="D33" s="11">
        <v>0.3</v>
      </c>
      <c r="E33" t="s">
        <v>14</v>
      </c>
      <c r="M33" s="7" t="s">
        <v>45</v>
      </c>
      <c r="N33" s="8">
        <f>$N$31</f>
        <v>200000</v>
      </c>
      <c r="O33" s="8">
        <f>$N$31</f>
        <v>200000</v>
      </c>
      <c r="P33" s="8">
        <f>$N$31</f>
        <v>200000</v>
      </c>
      <c r="Q33" s="10">
        <f>$N$31</f>
        <v>200000</v>
      </c>
      <c r="S33" s="4"/>
      <c r="T33" s="5"/>
      <c r="U33" s="5"/>
      <c r="V33" s="5"/>
      <c r="W33" s="5"/>
      <c r="X33" s="5"/>
      <c r="Y33" s="5"/>
      <c r="Z33" s="7" t="s">
        <v>45</v>
      </c>
      <c r="AA33" s="8">
        <f>$N$31</f>
        <v>200000</v>
      </c>
      <c r="AB33" s="8">
        <f>$N$31</f>
        <v>200000</v>
      </c>
      <c r="AC33" s="8">
        <f>$N$31</f>
        <v>200000</v>
      </c>
      <c r="AD33" s="10">
        <f>$N$31</f>
        <v>200000</v>
      </c>
      <c r="AE33" s="6"/>
    </row>
    <row r="34" spans="2:31" x14ac:dyDescent="0.2">
      <c r="B34" t="s">
        <v>19</v>
      </c>
      <c r="D34">
        <v>200000</v>
      </c>
      <c r="E34" s="34" t="s">
        <v>20</v>
      </c>
      <c r="F34" s="34"/>
      <c r="G34" s="34"/>
      <c r="H34" s="34"/>
      <c r="I34" s="34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6"/>
    </row>
    <row r="35" spans="2:31" x14ac:dyDescent="0.2"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6"/>
    </row>
    <row r="36" spans="2:31" x14ac:dyDescent="0.2"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6"/>
    </row>
    <row r="37" spans="2:31" x14ac:dyDescent="0.2">
      <c r="B37" t="s">
        <v>21</v>
      </c>
      <c r="E37" t="s">
        <v>22</v>
      </c>
      <c r="F37" s="11">
        <v>0.1</v>
      </c>
      <c r="G37" t="s">
        <v>23</v>
      </c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</row>
    <row r="38" spans="2:31" ht="17" thickBot="1" x14ac:dyDescent="0.25">
      <c r="S38" s="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6"/>
    </row>
    <row r="39" spans="2:31" x14ac:dyDescent="0.2">
      <c r="B39" t="s">
        <v>24</v>
      </c>
      <c r="C39" s="11">
        <v>0.33</v>
      </c>
      <c r="S39" s="4"/>
      <c r="T39" s="39" t="s">
        <v>25</v>
      </c>
      <c r="U39" s="40"/>
      <c r="V39" s="40"/>
      <c r="W39" s="40"/>
      <c r="X39" s="41"/>
      <c r="Y39" s="5"/>
      <c r="Z39" s="5"/>
      <c r="AA39" s="5"/>
      <c r="AB39" s="5"/>
      <c r="AC39" s="5"/>
      <c r="AD39" s="5"/>
      <c r="AE39" s="6"/>
    </row>
    <row r="40" spans="2:31" x14ac:dyDescent="0.2">
      <c r="S40" s="4"/>
      <c r="T40" s="4"/>
      <c r="U40" s="5"/>
      <c r="V40" s="5"/>
      <c r="W40" s="5"/>
      <c r="X40" s="6"/>
      <c r="Y40" s="5"/>
      <c r="Z40" s="5"/>
      <c r="AA40" s="5"/>
      <c r="AB40" s="5"/>
      <c r="AC40" s="5"/>
      <c r="AD40" s="5"/>
      <c r="AE40" s="6"/>
    </row>
    <row r="41" spans="2:31" ht="17" thickBot="1" x14ac:dyDescent="0.25">
      <c r="S41" s="4"/>
      <c r="T41" s="4" t="s">
        <v>26</v>
      </c>
      <c r="U41" s="5">
        <v>0</v>
      </c>
      <c r="V41" s="5">
        <v>1</v>
      </c>
      <c r="W41" s="5">
        <v>2</v>
      </c>
      <c r="X41" s="6">
        <v>3</v>
      </c>
      <c r="Y41" s="5"/>
      <c r="Z41" s="5"/>
      <c r="AA41" s="5"/>
      <c r="AB41" s="5"/>
      <c r="AC41" s="5"/>
      <c r="AD41" s="5"/>
      <c r="AE41" s="6"/>
    </row>
    <row r="42" spans="2:31" x14ac:dyDescent="0.2">
      <c r="B42" s="39" t="s">
        <v>25</v>
      </c>
      <c r="C42" s="40"/>
      <c r="D42" s="40"/>
      <c r="E42" s="40"/>
      <c r="F42" s="41"/>
      <c r="S42" s="4"/>
      <c r="T42" s="4" t="s">
        <v>27</v>
      </c>
      <c r="U42" s="5">
        <v>100</v>
      </c>
      <c r="V42" s="5">
        <v>103</v>
      </c>
      <c r="W42" s="5">
        <v>105.58</v>
      </c>
      <c r="X42" s="6">
        <v>109.27</v>
      </c>
      <c r="Y42" s="5"/>
      <c r="Z42" s="5"/>
      <c r="AA42" s="5"/>
      <c r="AB42" s="5"/>
      <c r="AC42" s="5"/>
      <c r="AD42" s="5"/>
      <c r="AE42" s="6"/>
    </row>
    <row r="43" spans="2:31" x14ac:dyDescent="0.2">
      <c r="B43" s="4"/>
      <c r="C43" s="5"/>
      <c r="D43" s="5"/>
      <c r="E43" s="5"/>
      <c r="F43" s="6"/>
      <c r="S43" s="4"/>
      <c r="T43" s="4" t="s">
        <v>28</v>
      </c>
      <c r="U43" s="5"/>
      <c r="V43" s="32">
        <f>(V42/U42)-1</f>
        <v>3.0000000000000027E-2</v>
      </c>
      <c r="W43" s="32">
        <f>(W42/V42)-1</f>
        <v>2.5048543689320413E-2</v>
      </c>
      <c r="X43" s="33">
        <f>(X42/W42)-1</f>
        <v>3.4949801098692834E-2</v>
      </c>
      <c r="Y43" s="5"/>
      <c r="Z43" s="5"/>
      <c r="AA43" s="5"/>
      <c r="AB43" s="5"/>
      <c r="AC43" s="5"/>
      <c r="AD43" s="5"/>
      <c r="AE43" s="6"/>
    </row>
    <row r="44" spans="2:31" x14ac:dyDescent="0.2">
      <c r="B44" s="4" t="s">
        <v>26</v>
      </c>
      <c r="C44" s="5">
        <v>0</v>
      </c>
      <c r="D44" s="5">
        <v>1</v>
      </c>
      <c r="E44" s="5">
        <v>2</v>
      </c>
      <c r="F44" s="6">
        <v>3</v>
      </c>
      <c r="S44" s="4"/>
      <c r="T44" s="4"/>
      <c r="U44" s="5"/>
      <c r="V44" s="5"/>
      <c r="W44" s="5"/>
      <c r="X44" s="6"/>
      <c r="Y44" s="5"/>
      <c r="Z44" s="5"/>
      <c r="AA44" s="5"/>
      <c r="AB44" s="5"/>
      <c r="AC44" s="5"/>
      <c r="AD44" s="5"/>
      <c r="AE44" s="6"/>
    </row>
    <row r="45" spans="2:31" x14ac:dyDescent="0.2">
      <c r="B45" s="4" t="s">
        <v>27</v>
      </c>
      <c r="C45" s="5">
        <v>100</v>
      </c>
      <c r="D45" s="5">
        <v>103</v>
      </c>
      <c r="E45" s="5">
        <v>106.09</v>
      </c>
      <c r="F45" s="6">
        <v>109.2727</v>
      </c>
      <c r="S45" s="4"/>
      <c r="T45" s="4" t="s">
        <v>29</v>
      </c>
      <c r="U45" s="5">
        <f>U42/$C$45</f>
        <v>1</v>
      </c>
      <c r="V45" s="5">
        <f>V42/$C$45</f>
        <v>1.03</v>
      </c>
      <c r="W45" s="5">
        <f>W42/$C$45</f>
        <v>1.0558000000000001</v>
      </c>
      <c r="X45" s="6">
        <f>X42/$C$45</f>
        <v>1.0927</v>
      </c>
      <c r="Y45" s="5"/>
      <c r="Z45" s="5"/>
      <c r="AA45" s="5"/>
      <c r="AB45" s="5"/>
      <c r="AC45" s="5"/>
      <c r="AD45" s="5"/>
      <c r="AE45" s="6"/>
    </row>
    <row r="46" spans="2:31" x14ac:dyDescent="0.2">
      <c r="B46" s="4" t="s">
        <v>28</v>
      </c>
      <c r="C46" s="5"/>
      <c r="D46" s="29">
        <f>(D45/C45)-1</f>
        <v>3.0000000000000027E-2</v>
      </c>
      <c r="E46" s="30">
        <f>(E45/D45)-1</f>
        <v>3.0000000000000027E-2</v>
      </c>
      <c r="F46" s="31">
        <f>(F45/E45)-1</f>
        <v>3.0000000000000027E-2</v>
      </c>
      <c r="S46" s="4"/>
      <c r="T46" s="4" t="s">
        <v>30</v>
      </c>
      <c r="U46" s="5">
        <f>U42/$D$45</f>
        <v>0.970873786407767</v>
      </c>
      <c r="V46" s="5">
        <f>V42/$D$45</f>
        <v>1</v>
      </c>
      <c r="W46" s="5">
        <f>W42/$D$45</f>
        <v>1.0250485436893204</v>
      </c>
      <c r="X46" s="6">
        <f>X42/$D$45</f>
        <v>1.0608737864077669</v>
      </c>
      <c r="Y46" s="5"/>
      <c r="Z46" s="5"/>
      <c r="AA46" s="5"/>
      <c r="AB46" s="5"/>
      <c r="AC46" s="5"/>
      <c r="AD46" s="5"/>
      <c r="AE46" s="6"/>
    </row>
    <row r="47" spans="2:31" x14ac:dyDescent="0.2">
      <c r="B47" s="4"/>
      <c r="C47" s="5"/>
      <c r="D47" s="5"/>
      <c r="E47" s="5"/>
      <c r="F47" s="6"/>
      <c r="S47" s="4"/>
      <c r="T47" s="4" t="s">
        <v>31</v>
      </c>
      <c r="U47" s="5">
        <f>U42/$E$45</f>
        <v>0.94259590913375435</v>
      </c>
      <c r="V47" s="5">
        <f>V42/$E$45</f>
        <v>0.970873786407767</v>
      </c>
      <c r="W47" s="5">
        <f>W42/$E$45</f>
        <v>0.99519276086341779</v>
      </c>
      <c r="X47" s="6">
        <f>X42/$E$45</f>
        <v>1.0299745499104533</v>
      </c>
      <c r="Y47" s="5"/>
      <c r="Z47" s="5"/>
      <c r="AA47" s="5"/>
      <c r="AB47" s="5"/>
      <c r="AC47" s="5"/>
      <c r="AD47" s="5"/>
      <c r="AE47" s="6"/>
    </row>
    <row r="48" spans="2:31" ht="17" thickBot="1" x14ac:dyDescent="0.25">
      <c r="B48" s="4" t="s">
        <v>29</v>
      </c>
      <c r="C48" s="5">
        <f>C45/$C$45</f>
        <v>1</v>
      </c>
      <c r="D48" s="5">
        <f>D45/$C$45</f>
        <v>1.03</v>
      </c>
      <c r="E48" s="5">
        <f>E45/$C$45</f>
        <v>1.0609</v>
      </c>
      <c r="F48" s="6">
        <f>F45/$C$45</f>
        <v>1.092727</v>
      </c>
      <c r="S48" s="4"/>
      <c r="T48" s="7" t="s">
        <v>32</v>
      </c>
      <c r="U48" s="8">
        <f>U42/$F$45</f>
        <v>0.91514165935315961</v>
      </c>
      <c r="V48" s="8">
        <f>V42/$F$45</f>
        <v>0.94259590913375435</v>
      </c>
      <c r="W48" s="8">
        <f>W42/$F$45</f>
        <v>0.96620656394506588</v>
      </c>
      <c r="X48" s="10">
        <f>X42/$F$45</f>
        <v>0.99997529117519746</v>
      </c>
      <c r="Y48" s="5"/>
      <c r="Z48" s="5"/>
      <c r="AA48" s="5"/>
      <c r="AB48" s="5"/>
      <c r="AC48" s="5"/>
      <c r="AD48" s="5"/>
      <c r="AE48" s="6"/>
    </row>
    <row r="49" spans="2:31" x14ac:dyDescent="0.2">
      <c r="B49" s="4" t="s">
        <v>30</v>
      </c>
      <c r="C49" s="5">
        <f>C45/$D$45</f>
        <v>0.970873786407767</v>
      </c>
      <c r="D49" s="5">
        <f>D45/$D$45</f>
        <v>1</v>
      </c>
      <c r="E49" s="5">
        <f>E45/$D$45</f>
        <v>1.03</v>
      </c>
      <c r="F49" s="6">
        <f>F45/$D$45</f>
        <v>1.0609</v>
      </c>
      <c r="S49" s="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6"/>
    </row>
    <row r="50" spans="2:31" ht="17" thickBot="1" x14ac:dyDescent="0.25">
      <c r="B50" s="4" t="s">
        <v>31</v>
      </c>
      <c r="C50" s="5">
        <f>C45/$E$45</f>
        <v>0.94259590913375435</v>
      </c>
      <c r="D50" s="5">
        <f>D45/$E$45</f>
        <v>0.970873786407767</v>
      </c>
      <c r="E50" s="5">
        <f>E45/$E$45</f>
        <v>1</v>
      </c>
      <c r="F50" s="6">
        <f>F45/$E$45</f>
        <v>1.03</v>
      </c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10"/>
    </row>
    <row r="51" spans="2:31" ht="17" thickBot="1" x14ac:dyDescent="0.25">
      <c r="B51" s="7" t="s">
        <v>32</v>
      </c>
      <c r="C51" s="8">
        <f>C45/$F$45</f>
        <v>0.91514165935315961</v>
      </c>
      <c r="D51" s="8">
        <f>D45/$F$45</f>
        <v>0.94259590913375435</v>
      </c>
      <c r="E51" s="8">
        <f>E45/$F$45</f>
        <v>0.970873786407767</v>
      </c>
      <c r="F51" s="10">
        <f>F45/$F$45</f>
        <v>1</v>
      </c>
    </row>
    <row r="53" spans="2:31" ht="17" thickBot="1" x14ac:dyDescent="0.25"/>
    <row r="54" spans="2:31" ht="17" thickBot="1" x14ac:dyDescent="0.25">
      <c r="S54" s="39" t="s">
        <v>57</v>
      </c>
      <c r="T54" s="40"/>
      <c r="U54" s="40"/>
      <c r="V54" s="40"/>
      <c r="W54" s="41"/>
      <c r="Y54" s="39" t="s">
        <v>61</v>
      </c>
      <c r="Z54" s="40"/>
      <c r="AA54" s="40"/>
      <c r="AB54" s="40"/>
      <c r="AC54" s="41"/>
    </row>
    <row r="55" spans="2:31" x14ac:dyDescent="0.2">
      <c r="B55" s="39" t="s">
        <v>57</v>
      </c>
      <c r="C55" s="40"/>
      <c r="D55" s="40"/>
      <c r="E55" s="40"/>
      <c r="F55" s="41"/>
      <c r="H55" s="39" t="s">
        <v>61</v>
      </c>
      <c r="I55" s="40"/>
      <c r="J55" s="40"/>
      <c r="K55" s="40"/>
      <c r="L55" s="41"/>
      <c r="S55" s="4"/>
      <c r="T55" s="5">
        <v>0</v>
      </c>
      <c r="U55" s="5">
        <v>1</v>
      </c>
      <c r="V55" s="5">
        <v>2</v>
      </c>
      <c r="W55" s="6">
        <v>3</v>
      </c>
      <c r="Y55" s="4"/>
      <c r="Z55" s="5">
        <v>0</v>
      </c>
      <c r="AA55" s="5">
        <v>1</v>
      </c>
      <c r="AB55" s="5">
        <v>2</v>
      </c>
      <c r="AC55" s="6">
        <v>3</v>
      </c>
    </row>
    <row r="56" spans="2:31" x14ac:dyDescent="0.2">
      <c r="B56" s="4"/>
      <c r="C56" s="5">
        <v>0</v>
      </c>
      <c r="D56" s="5">
        <v>1</v>
      </c>
      <c r="E56" s="5">
        <v>2</v>
      </c>
      <c r="F56" s="6">
        <v>3</v>
      </c>
      <c r="H56" s="4"/>
      <c r="I56" s="5">
        <v>0</v>
      </c>
      <c r="J56" s="5">
        <v>1</v>
      </c>
      <c r="K56" s="5">
        <v>2</v>
      </c>
      <c r="L56" s="6">
        <v>3</v>
      </c>
      <c r="S56" s="4" t="s">
        <v>44</v>
      </c>
      <c r="T56" s="5">
        <v>0</v>
      </c>
      <c r="U56" s="24">
        <f>V19</f>
        <v>1584880</v>
      </c>
      <c r="V56" s="24">
        <f t="shared" ref="V56:W56" si="7">W19</f>
        <v>1633316.8</v>
      </c>
      <c r="W56" s="24">
        <f t="shared" si="7"/>
        <v>1697039.2</v>
      </c>
      <c r="Y56" s="4" t="s">
        <v>44</v>
      </c>
      <c r="Z56" s="5">
        <v>0</v>
      </c>
      <c r="AA56" s="5">
        <f>AB26</f>
        <v>1538718.4466019417</v>
      </c>
      <c r="AB56" s="5">
        <f t="shared" ref="AB56:AC56" si="8">AC26</f>
        <v>1546994.5065353287</v>
      </c>
      <c r="AC56" s="5">
        <f t="shared" si="8"/>
        <v>1553069.6440010983</v>
      </c>
    </row>
    <row r="57" spans="2:31" x14ac:dyDescent="0.2">
      <c r="B57" s="4" t="s">
        <v>44</v>
      </c>
      <c r="C57" s="5">
        <v>0</v>
      </c>
      <c r="D57" s="24">
        <f>I19</f>
        <v>1584880</v>
      </c>
      <c r="E57" s="24">
        <f>J19</f>
        <v>1639926.4000000001</v>
      </c>
      <c r="F57" s="25">
        <f>K19</f>
        <v>1697074.1920000003</v>
      </c>
      <c r="H57" s="4" t="s">
        <v>44</v>
      </c>
      <c r="I57" s="5">
        <v>0</v>
      </c>
      <c r="J57" s="5">
        <f>I26</f>
        <v>1538718.4466019417</v>
      </c>
      <c r="K57" s="5">
        <f>J26</f>
        <v>1545787.915920445</v>
      </c>
      <c r="L57" s="6">
        <f>K26</f>
        <v>1553063.2921123025</v>
      </c>
      <c r="S57" s="4" t="s">
        <v>48</v>
      </c>
      <c r="T57" s="5">
        <f>0.3*T56</f>
        <v>0</v>
      </c>
      <c r="U57" s="24">
        <f>0.3*U56</f>
        <v>475464</v>
      </c>
      <c r="V57" s="24">
        <f>0.3*V56</f>
        <v>489995.04</v>
      </c>
      <c r="W57" s="25">
        <f>0.3*W56</f>
        <v>509111.75999999995</v>
      </c>
      <c r="Y57" s="4" t="s">
        <v>48</v>
      </c>
      <c r="Z57" s="5">
        <f>0.3*Z56</f>
        <v>0</v>
      </c>
      <c r="AA57" s="5">
        <f>0.3*AA56</f>
        <v>461615.53398058249</v>
      </c>
      <c r="AB57" s="5">
        <f>0.3*AB56</f>
        <v>464098.35196059861</v>
      </c>
      <c r="AC57" s="6">
        <f>0.3*AC56</f>
        <v>465920.8932003295</v>
      </c>
    </row>
    <row r="58" spans="2:31" x14ac:dyDescent="0.2">
      <c r="B58" s="4" t="s">
        <v>48</v>
      </c>
      <c r="C58" s="5">
        <f>0.3*C57</f>
        <v>0</v>
      </c>
      <c r="D58" s="24">
        <f>0.3*D57</f>
        <v>475464</v>
      </c>
      <c r="E58" s="24">
        <f>0.3*E57</f>
        <v>491977.92000000004</v>
      </c>
      <c r="F58" s="25">
        <f>0.3*F57</f>
        <v>509122.25760000007</v>
      </c>
      <c r="H58" s="4" t="s">
        <v>48</v>
      </c>
      <c r="I58" s="5">
        <f>0.3*I57</f>
        <v>0</v>
      </c>
      <c r="J58" s="5">
        <f>0.3*J57</f>
        <v>461615.53398058249</v>
      </c>
      <c r="K58" s="5">
        <f>0.3*K57</f>
        <v>463736.37477613351</v>
      </c>
      <c r="L58" s="6">
        <f>0.3*L57</f>
        <v>465918.98763369076</v>
      </c>
      <c r="S58" s="4" t="s">
        <v>49</v>
      </c>
      <c r="T58" s="5">
        <v>0</v>
      </c>
      <c r="U58" s="5">
        <f>AB31</f>
        <v>206000</v>
      </c>
      <c r="V58" s="5">
        <f t="shared" ref="V58:W58" si="9">AC31</f>
        <v>211160</v>
      </c>
      <c r="W58" s="5">
        <f t="shared" si="9"/>
        <v>218539.99999999997</v>
      </c>
      <c r="Y58" s="4" t="s">
        <v>49</v>
      </c>
      <c r="Z58" s="5">
        <v>0</v>
      </c>
      <c r="AA58" s="5">
        <f>AB33</f>
        <v>200000</v>
      </c>
      <c r="AB58" s="5">
        <f t="shared" ref="AB58:AC58" si="10">AC33</f>
        <v>200000</v>
      </c>
      <c r="AC58" s="5">
        <f t="shared" si="10"/>
        <v>200000</v>
      </c>
    </row>
    <row r="59" spans="2:31" x14ac:dyDescent="0.2">
      <c r="B59" s="4" t="s">
        <v>49</v>
      </c>
      <c r="C59" s="5">
        <v>0</v>
      </c>
      <c r="D59" s="5">
        <f>O31</f>
        <v>206000</v>
      </c>
      <c r="E59" s="5">
        <f>P31</f>
        <v>212180</v>
      </c>
      <c r="F59" s="6">
        <f>Q31</f>
        <v>218545.4</v>
      </c>
      <c r="H59" s="4" t="s">
        <v>49</v>
      </c>
      <c r="I59" s="5">
        <v>0</v>
      </c>
      <c r="J59" s="5">
        <f>O33</f>
        <v>200000</v>
      </c>
      <c r="K59" s="5">
        <f>P33</f>
        <v>200000</v>
      </c>
      <c r="L59" s="6">
        <f>Q33</f>
        <v>200000</v>
      </c>
      <c r="S59" s="4" t="s">
        <v>50</v>
      </c>
      <c r="T59" s="5">
        <f>T56-T57-T58</f>
        <v>0</v>
      </c>
      <c r="U59" s="5">
        <f>U56-U57-U58</f>
        <v>903416</v>
      </c>
      <c r="V59" s="5">
        <f>V56-V57-V58</f>
        <v>932161.76</v>
      </c>
      <c r="W59" s="6">
        <f>W56-W57-W58</f>
        <v>969387.44</v>
      </c>
      <c r="Y59" s="4" t="s">
        <v>50</v>
      </c>
      <c r="Z59" s="5">
        <f>Z56-Z57-Z58</f>
        <v>0</v>
      </c>
      <c r="AA59" s="5">
        <f>AA56-AA57-AA58</f>
        <v>877102.91262135934</v>
      </c>
      <c r="AB59" s="5">
        <f>AB56-AB57-AB58</f>
        <v>882896.15457472997</v>
      </c>
      <c r="AC59" s="6">
        <f>AC56-AC57-AC58</f>
        <v>887148.75080076884</v>
      </c>
    </row>
    <row r="60" spans="2:31" x14ac:dyDescent="0.2">
      <c r="B60" s="4" t="s">
        <v>50</v>
      </c>
      <c r="C60" s="5">
        <f>C57-C58-C59</f>
        <v>0</v>
      </c>
      <c r="D60" s="5">
        <f>D57-D58-D59</f>
        <v>903416</v>
      </c>
      <c r="E60" s="5">
        <f>E57-E58-E59</f>
        <v>935768.48</v>
      </c>
      <c r="F60" s="6">
        <f>F57-F58-F59</f>
        <v>969406.53440000012</v>
      </c>
      <c r="H60" s="4" t="s">
        <v>50</v>
      </c>
      <c r="I60" s="5">
        <f>I57-I58-I59</f>
        <v>0</v>
      </c>
      <c r="J60" s="5">
        <f>J57-J58-J59</f>
        <v>877102.91262135934</v>
      </c>
      <c r="K60" s="5">
        <f>K57-K58-K59</f>
        <v>882051.54114431143</v>
      </c>
      <c r="L60" s="6">
        <f>L57-L58-L59</f>
        <v>887144.3044786118</v>
      </c>
      <c r="S60" s="4" t="s">
        <v>51</v>
      </c>
      <c r="T60" s="5">
        <f>T9</f>
        <v>0</v>
      </c>
      <c r="U60" s="5">
        <f>D10</f>
        <v>600000</v>
      </c>
      <c r="V60" s="5">
        <f t="shared" ref="V60:W60" si="11">E10</f>
        <v>600000</v>
      </c>
      <c r="W60" s="5">
        <f t="shared" si="11"/>
        <v>600000</v>
      </c>
      <c r="Y60" s="4" t="s">
        <v>51</v>
      </c>
      <c r="Z60" s="5">
        <v>0</v>
      </c>
      <c r="AA60" s="5">
        <f>D10/V45</f>
        <v>582524.27184466016</v>
      </c>
      <c r="AB60" s="5">
        <f>E10/W45</f>
        <v>568289.44875923463</v>
      </c>
      <c r="AC60" s="5">
        <f>F10/X45</f>
        <v>549098.56319209293</v>
      </c>
    </row>
    <row r="61" spans="2:31" x14ac:dyDescent="0.2">
      <c r="B61" s="4" t="s">
        <v>51</v>
      </c>
      <c r="C61" s="5">
        <f>C10</f>
        <v>0</v>
      </c>
      <c r="D61" s="5">
        <f>D10</f>
        <v>600000</v>
      </c>
      <c r="E61" s="5">
        <f>E10</f>
        <v>600000</v>
      </c>
      <c r="F61" s="6">
        <f>F10</f>
        <v>600000</v>
      </c>
      <c r="H61" s="4" t="s">
        <v>51</v>
      </c>
      <c r="I61" s="5">
        <v>0</v>
      </c>
      <c r="J61" s="5">
        <f>D10/D48</f>
        <v>582524.27184466016</v>
      </c>
      <c r="K61" s="5">
        <f>E10/E48</f>
        <v>565557.54548025259</v>
      </c>
      <c r="L61" s="6">
        <f>F10/F48</f>
        <v>549084.99561189569</v>
      </c>
      <c r="S61" s="4" t="s">
        <v>52</v>
      </c>
      <c r="T61" s="15">
        <f>T59-T60</f>
        <v>0</v>
      </c>
      <c r="U61" s="15">
        <f>U59-U60</f>
        <v>303416</v>
      </c>
      <c r="V61" s="15">
        <f>V59-V60</f>
        <v>332161.76</v>
      </c>
      <c r="W61" s="16">
        <f>W59-W60</f>
        <v>369387.43999999994</v>
      </c>
      <c r="Y61" s="4" t="s">
        <v>52</v>
      </c>
      <c r="Z61" s="15">
        <f>Z59-Z60</f>
        <v>0</v>
      </c>
      <c r="AA61" s="15">
        <f>AA59-AA60</f>
        <v>294578.64077669918</v>
      </c>
      <c r="AB61" s="15">
        <f>AB59-AB60</f>
        <v>314606.70581549534</v>
      </c>
      <c r="AC61" s="16">
        <f>AC59-AC60</f>
        <v>338050.18760867591</v>
      </c>
    </row>
    <row r="62" spans="2:31" ht="17" thickBot="1" x14ac:dyDescent="0.25">
      <c r="B62" s="4" t="s">
        <v>52</v>
      </c>
      <c r="C62" s="15">
        <f>C60-C61</f>
        <v>0</v>
      </c>
      <c r="D62" s="15">
        <f>D60-D61</f>
        <v>303416</v>
      </c>
      <c r="E62" s="15">
        <f>E60-E61</f>
        <v>335768.48</v>
      </c>
      <c r="F62" s="16">
        <f>F60-F61</f>
        <v>369406.53440000012</v>
      </c>
      <c r="H62" s="4" t="s">
        <v>52</v>
      </c>
      <c r="I62" s="15">
        <f>I60-I61</f>
        <v>0</v>
      </c>
      <c r="J62" s="15">
        <f>J60-J61</f>
        <v>294578.64077669918</v>
      </c>
      <c r="K62" s="15">
        <f>K60-K61</f>
        <v>316493.99566405884</v>
      </c>
      <c r="L62" s="16">
        <f>L60-L61</f>
        <v>338059.30886671611</v>
      </c>
      <c r="S62" s="4" t="s">
        <v>51</v>
      </c>
      <c r="T62" s="5">
        <f>T60</f>
        <v>0</v>
      </c>
      <c r="U62" s="5">
        <f>U60</f>
        <v>600000</v>
      </c>
      <c r="V62" s="5">
        <f>V60</f>
        <v>600000</v>
      </c>
      <c r="W62" s="6">
        <f>W60</f>
        <v>600000</v>
      </c>
      <c r="Y62" s="4" t="s">
        <v>51</v>
      </c>
      <c r="Z62" s="5">
        <f>Z60</f>
        <v>0</v>
      </c>
      <c r="AA62" s="5">
        <f>AA60</f>
        <v>582524.27184466016</v>
      </c>
      <c r="AB62" s="5">
        <f>AB60</f>
        <v>568289.44875923463</v>
      </c>
      <c r="AC62" s="6">
        <f>AC60</f>
        <v>549098.56319209293</v>
      </c>
    </row>
    <row r="63" spans="2:31" ht="17" thickBot="1" x14ac:dyDescent="0.25">
      <c r="B63" s="4" t="s">
        <v>51</v>
      </c>
      <c r="C63" s="5">
        <f>C61</f>
        <v>0</v>
      </c>
      <c r="D63" s="5">
        <f>D61</f>
        <v>600000</v>
      </c>
      <c r="E63" s="5">
        <f>E61</f>
        <v>600000</v>
      </c>
      <c r="F63" s="6">
        <f>F61</f>
        <v>600000</v>
      </c>
      <c r="H63" s="4" t="s">
        <v>51</v>
      </c>
      <c r="I63" s="5">
        <f>I61</f>
        <v>0</v>
      </c>
      <c r="J63" s="5">
        <f>J61</f>
        <v>582524.27184466016</v>
      </c>
      <c r="K63" s="5">
        <f>K61</f>
        <v>565557.54548025259</v>
      </c>
      <c r="L63" s="6">
        <f>L61</f>
        <v>549084.99561189569</v>
      </c>
      <c r="S63" s="4" t="s">
        <v>53</v>
      </c>
      <c r="T63" s="5">
        <f>-C4</f>
        <v>-6000000</v>
      </c>
      <c r="U63" s="5">
        <v>0</v>
      </c>
      <c r="V63" s="5">
        <v>0</v>
      </c>
      <c r="W63" s="6">
        <v>0</v>
      </c>
      <c r="Y63" s="4" t="s">
        <v>53</v>
      </c>
      <c r="Z63" s="5">
        <f>-C4</f>
        <v>-6000000</v>
      </c>
      <c r="AA63" s="5">
        <v>0</v>
      </c>
      <c r="AB63" s="5">
        <v>0</v>
      </c>
      <c r="AC63" s="26">
        <v>0</v>
      </c>
    </row>
    <row r="64" spans="2:31" ht="17" thickBot="1" x14ac:dyDescent="0.25">
      <c r="B64" s="4" t="s">
        <v>53</v>
      </c>
      <c r="C64" s="5">
        <f>-C4</f>
        <v>-6000000</v>
      </c>
      <c r="D64" s="5">
        <v>0</v>
      </c>
      <c r="E64" s="5">
        <v>0</v>
      </c>
      <c r="F64" s="6">
        <f>F12</f>
        <v>4200000</v>
      </c>
      <c r="H64" s="4" t="s">
        <v>53</v>
      </c>
      <c r="I64" s="5">
        <f>-C4</f>
        <v>-6000000</v>
      </c>
      <c r="J64" s="5">
        <v>0</v>
      </c>
      <c r="K64" s="5">
        <v>0</v>
      </c>
      <c r="L64" s="26">
        <f>F12/F48</f>
        <v>3843594.9692832702</v>
      </c>
      <c r="S64" s="4" t="s">
        <v>54</v>
      </c>
      <c r="T64" s="5">
        <v>0</v>
      </c>
      <c r="U64" s="5">
        <v>0</v>
      </c>
      <c r="V64" s="5">
        <v>0</v>
      </c>
      <c r="W64" s="6">
        <v>0</v>
      </c>
      <c r="Y64" s="4" t="s">
        <v>54</v>
      </c>
      <c r="Z64" s="5">
        <v>0</v>
      </c>
      <c r="AA64" s="5">
        <v>0</v>
      </c>
      <c r="AB64" s="5">
        <v>0</v>
      </c>
      <c r="AC64" s="6">
        <v>0</v>
      </c>
    </row>
    <row r="65" spans="2:29" x14ac:dyDescent="0.2">
      <c r="B65" s="4" t="s">
        <v>54</v>
      </c>
      <c r="C65" s="5">
        <v>0</v>
      </c>
      <c r="D65" s="5">
        <v>0</v>
      </c>
      <c r="E65" s="5">
        <v>0</v>
      </c>
      <c r="F65" s="6">
        <v>0</v>
      </c>
      <c r="H65" s="4" t="s">
        <v>54</v>
      </c>
      <c r="I65" s="5">
        <v>0</v>
      </c>
      <c r="J65" s="5">
        <v>0</v>
      </c>
      <c r="K65" s="5">
        <v>0</v>
      </c>
      <c r="L65" s="6">
        <v>0</v>
      </c>
      <c r="S65" s="4" t="s">
        <v>55</v>
      </c>
      <c r="T65" s="5">
        <f>$C$39*T61</f>
        <v>0</v>
      </c>
      <c r="U65" s="5">
        <f>$C$39*U61</f>
        <v>100127.28</v>
      </c>
      <c r="V65" s="5">
        <f>$C$39*V61</f>
        <v>109613.38080000001</v>
      </c>
      <c r="W65" s="6">
        <f>$C$39*W61</f>
        <v>121897.85519999999</v>
      </c>
      <c r="Y65" s="4" t="s">
        <v>55</v>
      </c>
      <c r="Z65" s="5">
        <f>$C$39*Z61</f>
        <v>0</v>
      </c>
      <c r="AA65" s="5">
        <f>$C$39*AA61</f>
        <v>97210.951456310737</v>
      </c>
      <c r="AB65" s="5">
        <f>$C$39*AB61</f>
        <v>103820.21291911347</v>
      </c>
      <c r="AC65" s="6">
        <f>$C$39*AC61</f>
        <v>111556.56191086306</v>
      </c>
    </row>
    <row r="66" spans="2:29" ht="17" thickBot="1" x14ac:dyDescent="0.25">
      <c r="B66" s="4" t="s">
        <v>55</v>
      </c>
      <c r="C66" s="5">
        <f>$C$39*C62</f>
        <v>0</v>
      </c>
      <c r="D66" s="5">
        <f>$C$39*D62</f>
        <v>100127.28</v>
      </c>
      <c r="E66" s="5">
        <f>$C$39*E62</f>
        <v>110803.5984</v>
      </c>
      <c r="F66" s="6">
        <f>$C$39*F62</f>
        <v>121904.15635200005</v>
      </c>
      <c r="H66" s="4" t="s">
        <v>55</v>
      </c>
      <c r="I66" s="5">
        <f>$C$39*I62</f>
        <v>0</v>
      </c>
      <c r="J66" s="5">
        <f>$C$39*J62</f>
        <v>97210.951456310737</v>
      </c>
      <c r="K66" s="5">
        <f>$C$39*K62</f>
        <v>104443.01856913941</v>
      </c>
      <c r="L66" s="6">
        <f>$C$39*L62</f>
        <v>111559.57192601632</v>
      </c>
      <c r="S66" s="7" t="s">
        <v>56</v>
      </c>
      <c r="T66" s="8">
        <f>T61+T62+T63-T64-T65</f>
        <v>-6000000</v>
      </c>
      <c r="U66" s="8">
        <f>U61+U62+U63-U64-U65</f>
        <v>803288.72</v>
      </c>
      <c r="V66" s="8">
        <f>V61+V62+V63-V64-V65</f>
        <v>822548.37919999997</v>
      </c>
      <c r="W66" s="10">
        <f>W61+W62+W63-W64-W65</f>
        <v>847489.58479999995</v>
      </c>
      <c r="Y66" s="7" t="s">
        <v>56</v>
      </c>
      <c r="Z66" s="8">
        <f>Z61+Z62+Z63-Z64-Z65</f>
        <v>-6000000</v>
      </c>
      <c r="AA66" s="8">
        <f>AA61+AA62+AA63-AA64-AA65</f>
        <v>779891.96116504865</v>
      </c>
      <c r="AB66" s="8">
        <f>AB61+AB62+AB63-AB64-AB65</f>
        <v>779075.94165561651</v>
      </c>
      <c r="AC66" s="10">
        <f>AC61+AC62+AC63-AC64-AC65</f>
        <v>775592.18888990581</v>
      </c>
    </row>
    <row r="67" spans="2:29" ht="17" thickBot="1" x14ac:dyDescent="0.25">
      <c r="B67" s="7" t="s">
        <v>56</v>
      </c>
      <c r="C67" s="8">
        <f>C62+C63+C64-C65-C66</f>
        <v>-6000000</v>
      </c>
      <c r="D67" s="8">
        <f>D62+D63+D64-D65-D66</f>
        <v>803288.72</v>
      </c>
      <c r="E67" s="8">
        <f>E62+E63+E64-E65-E66</f>
        <v>824964.88159999996</v>
      </c>
      <c r="F67" s="10">
        <f>F62+F63+F64-F65-F66</f>
        <v>5047502.3780479999</v>
      </c>
      <c r="H67" s="7" t="s">
        <v>56</v>
      </c>
      <c r="I67" s="8">
        <f>I62+I63+I64-I65-I66</f>
        <v>-6000000</v>
      </c>
      <c r="J67" s="8">
        <f>J62+J63+J64-J65-J66</f>
        <v>779891.96116504865</v>
      </c>
      <c r="K67" s="8">
        <f>K62+K63+K64-K65-K66</f>
        <v>777608.52257517201</v>
      </c>
      <c r="L67" s="10">
        <f>L62+L63+L64-L65-L66</f>
        <v>4619179.7018358652</v>
      </c>
      <c r="S67" s="18" t="s">
        <v>58</v>
      </c>
      <c r="T67" s="22">
        <f>NPV(T69,U66:W66)+T66</f>
        <v>-3953214.0096769352</v>
      </c>
      <c r="Y67" s="18" t="s">
        <v>58</v>
      </c>
      <c r="Z67" s="22">
        <f>NPV(Z69,AA66:AC66)+Z66</f>
        <v>-3949914.5678874617</v>
      </c>
    </row>
    <row r="68" spans="2:29" x14ac:dyDescent="0.2">
      <c r="B68" s="18" t="s">
        <v>58</v>
      </c>
      <c r="C68" s="22">
        <f>NPV(C70,D67:F67)+C67</f>
        <v>-795685.12471224833</v>
      </c>
      <c r="H68" s="18" t="s">
        <v>58</v>
      </c>
      <c r="I68" s="22">
        <f>NPV(I70,J67:L67)+I67</f>
        <v>-795685.12471224647</v>
      </c>
      <c r="S68" s="17" t="s">
        <v>59</v>
      </c>
      <c r="T68" s="23">
        <f>IRR(T66:W66)</f>
        <v>-0.33744280352682521</v>
      </c>
      <c r="Y68" s="17" t="s">
        <v>59</v>
      </c>
      <c r="Z68" s="23">
        <f>IRR(Z66:AC66)</f>
        <v>-0.35631233607004564</v>
      </c>
    </row>
    <row r="69" spans="2:29" ht="17" thickBot="1" x14ac:dyDescent="0.25">
      <c r="B69" s="17" t="s">
        <v>59</v>
      </c>
      <c r="C69" s="23">
        <f>IRR(C67:F67)</f>
        <v>4.1477629409631733E-2</v>
      </c>
      <c r="H69" s="17" t="s">
        <v>59</v>
      </c>
      <c r="I69" s="23">
        <f>IRR(I67:L67)</f>
        <v>1.1143329523918055E-2</v>
      </c>
      <c r="S69" s="19" t="s">
        <v>60</v>
      </c>
      <c r="T69" s="20">
        <f>C70</f>
        <v>0.1</v>
      </c>
      <c r="Y69" s="19" t="s">
        <v>60</v>
      </c>
      <c r="Z69" s="21">
        <f>I70</f>
        <v>6.7961165048543659E-2</v>
      </c>
    </row>
    <row r="70" spans="2:29" ht="17" thickBot="1" x14ac:dyDescent="0.25">
      <c r="B70" s="19" t="s">
        <v>60</v>
      </c>
      <c r="C70" s="20">
        <f>F37</f>
        <v>0.1</v>
      </c>
      <c r="H70" s="19" t="s">
        <v>60</v>
      </c>
      <c r="I70" s="21">
        <f>((1+C70)/(1+D46))-1</f>
        <v>6.7961165048543659E-2</v>
      </c>
    </row>
  </sheetData>
  <mergeCells count="33">
    <mergeCell ref="S54:W54"/>
    <mergeCell ref="Y54:AC54"/>
    <mergeCell ref="T29:X30"/>
    <mergeCell ref="Z29:AD29"/>
    <mergeCell ref="Z32:AD32"/>
    <mergeCell ref="T39:X39"/>
    <mergeCell ref="T14:X14"/>
    <mergeCell ref="Z14:AD14"/>
    <mergeCell ref="T15:X15"/>
    <mergeCell ref="Z15:AD15"/>
    <mergeCell ref="T22:X22"/>
    <mergeCell ref="Z22:AD22"/>
    <mergeCell ref="G14:K14"/>
    <mergeCell ref="M14:Q14"/>
    <mergeCell ref="M15:Q15"/>
    <mergeCell ref="M22:Q22"/>
    <mergeCell ref="B55:F55"/>
    <mergeCell ref="M29:Q29"/>
    <mergeCell ref="M32:Q32"/>
    <mergeCell ref="H55:L55"/>
    <mergeCell ref="B42:F42"/>
    <mergeCell ref="B27:B29"/>
    <mergeCell ref="C27:C29"/>
    <mergeCell ref="E34:I34"/>
    <mergeCell ref="G15:K15"/>
    <mergeCell ref="G22:K22"/>
    <mergeCell ref="G29:K30"/>
    <mergeCell ref="B2:C2"/>
    <mergeCell ref="B15:C15"/>
    <mergeCell ref="B24:D24"/>
    <mergeCell ref="D22:F22"/>
    <mergeCell ref="D21:F21"/>
    <mergeCell ref="B6:F6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2015-04-28T02:24:35Z</dcterms:created>
  <dcterms:modified xsi:type="dcterms:W3CDTF">2015-04-29T00:15:51Z</dcterms:modified>
</cp:coreProperties>
</file>