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M31" i="1" l="1"/>
  <c r="M30" i="1"/>
  <c r="M14" i="1"/>
  <c r="C30" i="1"/>
  <c r="C31" i="1"/>
  <c r="M28" i="1"/>
  <c r="C28" i="1"/>
  <c r="F27" i="1"/>
  <c r="F31" i="1" s="1"/>
  <c r="H27" i="1"/>
  <c r="H31" i="1" s="1"/>
  <c r="J27" i="1"/>
  <c r="J31" i="1" s="1"/>
  <c r="L27" i="1"/>
  <c r="L31" i="1" s="1"/>
  <c r="E25" i="1"/>
  <c r="F25" i="1"/>
  <c r="G25" i="1"/>
  <c r="H25" i="1"/>
  <c r="I25" i="1"/>
  <c r="J25" i="1"/>
  <c r="K25" i="1"/>
  <c r="L25" i="1"/>
  <c r="M25" i="1"/>
  <c r="E24" i="1"/>
  <c r="F24" i="1"/>
  <c r="G24" i="1"/>
  <c r="H24" i="1"/>
  <c r="I24" i="1"/>
  <c r="J24" i="1"/>
  <c r="K24" i="1"/>
  <c r="L24" i="1"/>
  <c r="M24" i="1"/>
  <c r="D24" i="1"/>
  <c r="E23" i="1"/>
  <c r="E27" i="1" s="1"/>
  <c r="E31" i="1" s="1"/>
  <c r="F23" i="1"/>
  <c r="F26" i="1" s="1"/>
  <c r="G23" i="1"/>
  <c r="G27" i="1" s="1"/>
  <c r="G31" i="1" s="1"/>
  <c r="H23" i="1"/>
  <c r="H26" i="1" s="1"/>
  <c r="I23" i="1"/>
  <c r="I27" i="1" s="1"/>
  <c r="I31" i="1" s="1"/>
  <c r="J23" i="1"/>
  <c r="J26" i="1" s="1"/>
  <c r="K23" i="1"/>
  <c r="K27" i="1" s="1"/>
  <c r="K31" i="1" s="1"/>
  <c r="L23" i="1"/>
  <c r="L26" i="1" s="1"/>
  <c r="M23" i="1"/>
  <c r="M27" i="1" s="1"/>
  <c r="D25" i="1"/>
  <c r="E22" i="1"/>
  <c r="F22" i="1"/>
  <c r="G22" i="1"/>
  <c r="H22" i="1"/>
  <c r="I22" i="1"/>
  <c r="J22" i="1"/>
  <c r="K22" i="1"/>
  <c r="L22" i="1"/>
  <c r="M22" i="1"/>
  <c r="D22" i="1"/>
  <c r="E21" i="1"/>
  <c r="F21" i="1"/>
  <c r="G21" i="1"/>
  <c r="H21" i="1"/>
  <c r="I21" i="1"/>
  <c r="J21" i="1"/>
  <c r="K21" i="1"/>
  <c r="L21" i="1"/>
  <c r="M21" i="1"/>
  <c r="D21" i="1"/>
  <c r="M12" i="1"/>
  <c r="E8" i="1"/>
  <c r="F8" i="1"/>
  <c r="G8" i="1"/>
  <c r="H8" i="1"/>
  <c r="I8" i="1"/>
  <c r="J8" i="1"/>
  <c r="K8" i="1"/>
  <c r="L8" i="1"/>
  <c r="M8" i="1"/>
  <c r="D8" i="1"/>
  <c r="C12" i="1"/>
  <c r="E9" i="1"/>
  <c r="F9" i="1"/>
  <c r="G9" i="1"/>
  <c r="H9" i="1"/>
  <c r="I9" i="1"/>
  <c r="J9" i="1"/>
  <c r="K9" i="1"/>
  <c r="L9" i="1"/>
  <c r="M9" i="1"/>
  <c r="D9" i="1"/>
  <c r="P4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E7" i="1"/>
  <c r="F7" i="1"/>
  <c r="F10" i="1" s="1"/>
  <c r="F11" i="1" s="1"/>
  <c r="F15" i="1" s="1"/>
  <c r="G7" i="1"/>
  <c r="H7" i="1"/>
  <c r="H10" i="1" s="1"/>
  <c r="H11" i="1" s="1"/>
  <c r="H15" i="1" s="1"/>
  <c r="I7" i="1"/>
  <c r="J7" i="1"/>
  <c r="J10" i="1" s="1"/>
  <c r="J11" i="1" s="1"/>
  <c r="J15" i="1" s="1"/>
  <c r="K7" i="1"/>
  <c r="L7" i="1"/>
  <c r="L10" i="1" s="1"/>
  <c r="L11" i="1" s="1"/>
  <c r="L15" i="1" s="1"/>
  <c r="M7" i="1"/>
  <c r="E6" i="1"/>
  <c r="F6" i="1"/>
  <c r="G6" i="1"/>
  <c r="H6" i="1"/>
  <c r="I6" i="1"/>
  <c r="J6" i="1"/>
  <c r="K6" i="1"/>
  <c r="L6" i="1"/>
  <c r="M6" i="1"/>
  <c r="D6" i="1"/>
  <c r="E5" i="1"/>
  <c r="F5" i="1"/>
  <c r="G5" i="1"/>
  <c r="H5" i="1"/>
  <c r="I5" i="1"/>
  <c r="J5" i="1"/>
  <c r="K5" i="1"/>
  <c r="L5" i="1"/>
  <c r="M5" i="1"/>
  <c r="D5" i="1"/>
  <c r="M26" i="1" l="1"/>
  <c r="K26" i="1"/>
  <c r="I26" i="1"/>
  <c r="G26" i="1"/>
  <c r="E26" i="1"/>
  <c r="M10" i="1"/>
  <c r="M11" i="1" s="1"/>
  <c r="K10" i="1"/>
  <c r="K11" i="1" s="1"/>
  <c r="K15" i="1" s="1"/>
  <c r="I10" i="1"/>
  <c r="I11" i="1" s="1"/>
  <c r="I15" i="1" s="1"/>
  <c r="G10" i="1"/>
  <c r="G11" i="1" s="1"/>
  <c r="G15" i="1" s="1"/>
  <c r="E10" i="1"/>
  <c r="E11" i="1" s="1"/>
  <c r="E15" i="1" s="1"/>
  <c r="M15" i="1"/>
  <c r="D23" i="1" l="1"/>
  <c r="C23" i="1"/>
  <c r="C27" i="1" s="1"/>
  <c r="D7" i="1"/>
  <c r="D10" i="1" s="1"/>
  <c r="D11" i="1" s="1"/>
  <c r="D15" i="1" s="1"/>
  <c r="C7" i="1"/>
  <c r="C11" i="1" s="1"/>
  <c r="E16" i="1" l="1"/>
  <c r="C16" i="1"/>
  <c r="D27" i="1"/>
  <c r="D31" i="1" s="1"/>
  <c r="D26" i="1"/>
  <c r="C26" i="1"/>
  <c r="C10" i="1"/>
  <c r="C14" i="1" s="1"/>
  <c r="C15" i="1" s="1"/>
  <c r="E32" i="1" l="1"/>
  <c r="C32" i="1"/>
  <c r="C33" i="1" s="1"/>
  <c r="C17" i="1"/>
</calcChain>
</file>

<file path=xl/sharedStrings.xml><?xml version="1.0" encoding="utf-8"?>
<sst xmlns="http://schemas.openxmlformats.org/spreadsheetml/2006/main" count="35" uniqueCount="21">
  <si>
    <t>FCL</t>
  </si>
  <si>
    <t>Año</t>
  </si>
  <si>
    <t>Ingresos</t>
  </si>
  <si>
    <t>GO</t>
  </si>
  <si>
    <t>UB</t>
  </si>
  <si>
    <t>CP</t>
  </si>
  <si>
    <t xml:space="preserve">Depreciación </t>
  </si>
  <si>
    <t>Depreciación</t>
  </si>
  <si>
    <t>EBIT</t>
  </si>
  <si>
    <t>EBITDA</t>
  </si>
  <si>
    <t>CAPEX</t>
  </si>
  <si>
    <t>KOW</t>
  </si>
  <si>
    <t>Impuestos</t>
  </si>
  <si>
    <t>TIR</t>
  </si>
  <si>
    <t>VPN</t>
  </si>
  <si>
    <t>Inflación</t>
  </si>
  <si>
    <t>CONSTANTE</t>
  </si>
  <si>
    <t>CORRIENTE</t>
  </si>
  <si>
    <t>TIR CTE</t>
  </si>
  <si>
    <t>TIR CORRIENTE</t>
  </si>
  <si>
    <t>Flujo de caja de la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</si>
</sst>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&quot;$&quot;\ #,##0.00;[Red]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"/>
  <sheetViews>
    <sheetView tabSelected="1" workbookViewId="0">
      <selection activeCell="C45" sqref="C45"/>
    </sheetView>
  </sheetViews>
  <sheetFormatPr baseColWidth="10" defaultRowHeight="15" x14ac:dyDescent="0.25"/>
  <cols>
    <col min="2" max="2" width="12.5703125" bestFit="1" customWidth="1"/>
    <col min="3" max="3" width="14.85546875" bestFit="1" customWidth="1"/>
    <col min="4" max="7" width="14.140625" bestFit="1" customWidth="1"/>
    <col min="8" max="8" width="14.85546875" bestFit="1" customWidth="1"/>
    <col min="9" max="12" width="13.140625" bestFit="1" customWidth="1"/>
    <col min="13" max="13" width="13.85546875" bestFit="1" customWidth="1"/>
    <col min="15" max="15" width="14.140625" bestFit="1" customWidth="1"/>
    <col min="16" max="16" width="14.85546875" bestFit="1" customWidth="1"/>
  </cols>
  <sheetData>
    <row r="1" spans="2:16" x14ac:dyDescent="0.25">
      <c r="D1" t="s">
        <v>15</v>
      </c>
      <c r="E1" s="6">
        <v>0.06</v>
      </c>
    </row>
    <row r="3" spans="2:16" x14ac:dyDescent="0.25">
      <c r="D3" s="1" t="s">
        <v>16</v>
      </c>
    </row>
    <row r="4" spans="2:16" x14ac:dyDescent="0.25">
      <c r="B4" t="s">
        <v>1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O4" t="s">
        <v>6</v>
      </c>
      <c r="P4" s="2">
        <f>P5/10</f>
        <v>500000</v>
      </c>
    </row>
    <row r="5" spans="2:16" x14ac:dyDescent="0.25">
      <c r="B5" t="s">
        <v>2</v>
      </c>
      <c r="C5" s="2">
        <v>0</v>
      </c>
      <c r="D5" s="2">
        <f>1000*800+1500*500</f>
        <v>1550000</v>
      </c>
      <c r="E5" s="2">
        <f t="shared" ref="E5:M5" si="0">1000*800+1500*500</f>
        <v>1550000</v>
      </c>
      <c r="F5" s="2">
        <f t="shared" si="0"/>
        <v>1550000</v>
      </c>
      <c r="G5" s="2">
        <f t="shared" si="0"/>
        <v>1550000</v>
      </c>
      <c r="H5" s="2">
        <f t="shared" si="0"/>
        <v>1550000</v>
      </c>
      <c r="I5" s="2">
        <f t="shared" si="0"/>
        <v>1550000</v>
      </c>
      <c r="J5" s="2">
        <f t="shared" si="0"/>
        <v>1550000</v>
      </c>
      <c r="K5" s="2">
        <f t="shared" si="0"/>
        <v>1550000</v>
      </c>
      <c r="L5" s="2">
        <f t="shared" si="0"/>
        <v>1550000</v>
      </c>
      <c r="M5" s="2">
        <f t="shared" si="0"/>
        <v>1550000</v>
      </c>
      <c r="O5">
        <v>0</v>
      </c>
      <c r="P5" s="2">
        <v>5000000</v>
      </c>
    </row>
    <row r="6" spans="2:16" x14ac:dyDescent="0.25">
      <c r="B6" t="s">
        <v>3</v>
      </c>
      <c r="C6" s="2">
        <v>0</v>
      </c>
      <c r="D6" s="2">
        <f>400*800+600*500</f>
        <v>620000</v>
      </c>
      <c r="E6" s="2">
        <f t="shared" ref="E6:M6" si="1">400*800+600*500</f>
        <v>620000</v>
      </c>
      <c r="F6" s="2">
        <f t="shared" si="1"/>
        <v>620000</v>
      </c>
      <c r="G6" s="2">
        <f t="shared" si="1"/>
        <v>620000</v>
      </c>
      <c r="H6" s="2">
        <f t="shared" si="1"/>
        <v>620000</v>
      </c>
      <c r="I6" s="2">
        <f t="shared" si="1"/>
        <v>620000</v>
      </c>
      <c r="J6" s="2">
        <f t="shared" si="1"/>
        <v>620000</v>
      </c>
      <c r="K6" s="2">
        <f t="shared" si="1"/>
        <v>620000</v>
      </c>
      <c r="L6" s="2">
        <f t="shared" si="1"/>
        <v>620000</v>
      </c>
      <c r="M6" s="2">
        <f t="shared" si="1"/>
        <v>620000</v>
      </c>
      <c r="O6">
        <v>1</v>
      </c>
      <c r="P6" s="2">
        <f>P5-$P$4</f>
        <v>4500000</v>
      </c>
    </row>
    <row r="7" spans="2:16" x14ac:dyDescent="0.25">
      <c r="B7" s="1" t="s">
        <v>4</v>
      </c>
      <c r="C7" s="3">
        <f>C5-C6</f>
        <v>0</v>
      </c>
      <c r="D7" s="3">
        <f t="shared" ref="D7:M7" si="2">D5-D6</f>
        <v>930000</v>
      </c>
      <c r="E7" s="3">
        <f t="shared" si="2"/>
        <v>930000</v>
      </c>
      <c r="F7" s="3">
        <f t="shared" si="2"/>
        <v>930000</v>
      </c>
      <c r="G7" s="3">
        <f t="shared" si="2"/>
        <v>930000</v>
      </c>
      <c r="H7" s="3">
        <f t="shared" si="2"/>
        <v>930000</v>
      </c>
      <c r="I7" s="3">
        <f t="shared" si="2"/>
        <v>930000</v>
      </c>
      <c r="J7" s="3">
        <f t="shared" si="2"/>
        <v>930000</v>
      </c>
      <c r="K7" s="3">
        <f t="shared" si="2"/>
        <v>930000</v>
      </c>
      <c r="L7" s="3">
        <f t="shared" si="2"/>
        <v>930000</v>
      </c>
      <c r="M7" s="3">
        <f t="shared" si="2"/>
        <v>930000</v>
      </c>
      <c r="O7">
        <v>2</v>
      </c>
      <c r="P7" s="2">
        <f t="shared" ref="P7:P15" si="3">P6-$P$4</f>
        <v>4000000</v>
      </c>
    </row>
    <row r="8" spans="2:16" x14ac:dyDescent="0.25">
      <c r="B8" t="s">
        <v>5</v>
      </c>
      <c r="C8" s="2">
        <v>0</v>
      </c>
      <c r="D8" s="2">
        <f>350000*2</f>
        <v>700000</v>
      </c>
      <c r="E8" s="2">
        <f t="shared" ref="E8:M8" si="4">350000*2</f>
        <v>700000</v>
      </c>
      <c r="F8" s="2">
        <f t="shared" si="4"/>
        <v>700000</v>
      </c>
      <c r="G8" s="2">
        <f t="shared" si="4"/>
        <v>700000</v>
      </c>
      <c r="H8" s="2">
        <f t="shared" si="4"/>
        <v>700000</v>
      </c>
      <c r="I8" s="2">
        <f t="shared" si="4"/>
        <v>700000</v>
      </c>
      <c r="J8" s="2">
        <f t="shared" si="4"/>
        <v>700000</v>
      </c>
      <c r="K8" s="2">
        <f t="shared" si="4"/>
        <v>700000</v>
      </c>
      <c r="L8" s="2">
        <f t="shared" si="4"/>
        <v>700000</v>
      </c>
      <c r="M8" s="2">
        <f t="shared" si="4"/>
        <v>700000</v>
      </c>
      <c r="O8">
        <v>3</v>
      </c>
      <c r="P8" s="2">
        <f t="shared" si="3"/>
        <v>3500000</v>
      </c>
    </row>
    <row r="9" spans="2:16" x14ac:dyDescent="0.25">
      <c r="B9" t="s">
        <v>7</v>
      </c>
      <c r="C9" s="2">
        <v>0</v>
      </c>
      <c r="D9" s="2">
        <f>500000/(1+$E$1)^(D4-2011)</f>
        <v>471698.11320754717</v>
      </c>
      <c r="E9" s="2">
        <f t="shared" ref="E9:M9" si="5">500000/(1+$E$1)^(E4-2011)</f>
        <v>444998.22000711993</v>
      </c>
      <c r="F9" s="2">
        <f t="shared" si="5"/>
        <v>419809.64151615079</v>
      </c>
      <c r="G9" s="2">
        <f t="shared" si="5"/>
        <v>396046.83161901019</v>
      </c>
      <c r="H9" s="2">
        <f t="shared" si="5"/>
        <v>373629.08643302845</v>
      </c>
      <c r="I9" s="2">
        <f t="shared" si="5"/>
        <v>352480.27021983813</v>
      </c>
      <c r="J9" s="2">
        <f t="shared" si="5"/>
        <v>332528.55681116803</v>
      </c>
      <c r="K9" s="2">
        <f t="shared" si="5"/>
        <v>313706.18567091326</v>
      </c>
      <c r="L9" s="2">
        <f t="shared" si="5"/>
        <v>295949.23176501249</v>
      </c>
      <c r="M9" s="2">
        <f t="shared" si="5"/>
        <v>279197.38845755893</v>
      </c>
      <c r="O9">
        <v>4</v>
      </c>
      <c r="P9" s="2">
        <f t="shared" si="3"/>
        <v>3000000</v>
      </c>
    </row>
    <row r="10" spans="2:16" x14ac:dyDescent="0.25">
      <c r="B10" s="1" t="s">
        <v>8</v>
      </c>
      <c r="C10" s="3">
        <f>C7-C8-C9</f>
        <v>0</v>
      </c>
      <c r="D10" s="3">
        <f t="shared" ref="D10:M10" si="6">D7-D8-D9</f>
        <v>-241698.11320754717</v>
      </c>
      <c r="E10" s="3">
        <f t="shared" si="6"/>
        <v>-214998.22000711993</v>
      </c>
      <c r="F10" s="3">
        <f t="shared" si="6"/>
        <v>-189809.64151615079</v>
      </c>
      <c r="G10" s="3">
        <f t="shared" si="6"/>
        <v>-166046.83161901019</v>
      </c>
      <c r="H10" s="3">
        <f t="shared" si="6"/>
        <v>-143629.08643302845</v>
      </c>
      <c r="I10" s="3">
        <f t="shared" si="6"/>
        <v>-122480.27021983813</v>
      </c>
      <c r="J10" s="3">
        <f t="shared" si="6"/>
        <v>-102528.55681116803</v>
      </c>
      <c r="K10" s="3">
        <f t="shared" si="6"/>
        <v>-83706.185670913255</v>
      </c>
      <c r="L10" s="3">
        <f t="shared" si="6"/>
        <v>-65949.23176501249</v>
      </c>
      <c r="M10" s="3">
        <f t="shared" si="6"/>
        <v>-49197.388457558933</v>
      </c>
      <c r="O10">
        <v>5</v>
      </c>
      <c r="P10" s="2">
        <f t="shared" si="3"/>
        <v>2500000</v>
      </c>
    </row>
    <row r="11" spans="2:16" x14ac:dyDescent="0.25">
      <c r="B11" s="1" t="s">
        <v>9</v>
      </c>
      <c r="C11" s="3">
        <f>C7-C8</f>
        <v>0</v>
      </c>
      <c r="D11" s="3">
        <f>D10+D9</f>
        <v>230000</v>
      </c>
      <c r="E11" s="3">
        <f t="shared" ref="E11:M11" si="7">E10+E9</f>
        <v>230000</v>
      </c>
      <c r="F11" s="3">
        <f t="shared" si="7"/>
        <v>230000</v>
      </c>
      <c r="G11" s="3">
        <f t="shared" si="7"/>
        <v>230000</v>
      </c>
      <c r="H11" s="3">
        <f t="shared" si="7"/>
        <v>230000</v>
      </c>
      <c r="I11" s="3">
        <f t="shared" si="7"/>
        <v>230000</v>
      </c>
      <c r="J11" s="3">
        <f t="shared" si="7"/>
        <v>230000</v>
      </c>
      <c r="K11" s="3">
        <f t="shared" si="7"/>
        <v>230000</v>
      </c>
      <c r="L11" s="3">
        <f t="shared" si="7"/>
        <v>230000</v>
      </c>
      <c r="M11" s="3">
        <f t="shared" si="7"/>
        <v>230000</v>
      </c>
      <c r="O11">
        <v>6</v>
      </c>
      <c r="P11" s="2">
        <f t="shared" si="3"/>
        <v>2000000</v>
      </c>
    </row>
    <row r="12" spans="2:16" x14ac:dyDescent="0.25">
      <c r="B12" t="s">
        <v>10</v>
      </c>
      <c r="C12" s="2">
        <f>5000000</f>
        <v>5000000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f>-1000000/(1+6%)^10</f>
        <v>-558394.77691511787</v>
      </c>
      <c r="O12">
        <v>7</v>
      </c>
      <c r="P12" s="2">
        <f t="shared" si="3"/>
        <v>1500000</v>
      </c>
    </row>
    <row r="13" spans="2:16" x14ac:dyDescent="0.25">
      <c r="B13" t="s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O13">
        <v>8</v>
      </c>
      <c r="P13" s="2">
        <f t="shared" si="3"/>
        <v>1000000</v>
      </c>
    </row>
    <row r="14" spans="2:16" x14ac:dyDescent="0.25">
      <c r="B14" t="s">
        <v>12</v>
      </c>
      <c r="C14" s="2">
        <f>C10*35%</f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f>M12*33%</f>
        <v>-184270.27638198889</v>
      </c>
      <c r="O14">
        <v>9</v>
      </c>
      <c r="P14" s="2">
        <f t="shared" si="3"/>
        <v>500000</v>
      </c>
    </row>
    <row r="15" spans="2:16" x14ac:dyDescent="0.25">
      <c r="B15" s="1" t="s">
        <v>0</v>
      </c>
      <c r="C15" s="3">
        <f>C11-C12-C13-C14</f>
        <v>-5000000</v>
      </c>
      <c r="D15" s="3">
        <f>D11-D12-D13+D14</f>
        <v>230000</v>
      </c>
      <c r="E15" s="3">
        <f t="shared" ref="E15:M15" si="8">E11-E12-E13+E14</f>
        <v>230000</v>
      </c>
      <c r="F15" s="3">
        <f t="shared" si="8"/>
        <v>230000</v>
      </c>
      <c r="G15" s="3">
        <f t="shared" si="8"/>
        <v>230000</v>
      </c>
      <c r="H15" s="3">
        <f t="shared" si="8"/>
        <v>230000</v>
      </c>
      <c r="I15" s="3">
        <f t="shared" si="8"/>
        <v>230000</v>
      </c>
      <c r="J15" s="3">
        <f t="shared" si="8"/>
        <v>230000</v>
      </c>
      <c r="K15" s="3">
        <f t="shared" si="8"/>
        <v>230000</v>
      </c>
      <c r="L15" s="3">
        <f t="shared" si="8"/>
        <v>230000</v>
      </c>
      <c r="M15" s="3">
        <f t="shared" si="8"/>
        <v>604124.50053312897</v>
      </c>
      <c r="O15">
        <v>10</v>
      </c>
      <c r="P15" s="2">
        <f t="shared" si="3"/>
        <v>0</v>
      </c>
    </row>
    <row r="16" spans="2:16" x14ac:dyDescent="0.25">
      <c r="B16" s="1" t="s">
        <v>13</v>
      </c>
      <c r="C16" s="4">
        <f>IRR(C15:M15)</f>
        <v>-9.0842815466751436E-2</v>
      </c>
      <c r="D16" s="3" t="s">
        <v>14</v>
      </c>
      <c r="E16" s="5">
        <f>NPV((1+30%)/(1+6%)-1,D15:M15)+C15</f>
        <v>-4067527.7109997356</v>
      </c>
      <c r="F16" s="2"/>
      <c r="G16" s="2"/>
      <c r="H16" s="2"/>
    </row>
    <row r="17" spans="2:15" x14ac:dyDescent="0.25">
      <c r="B17" s="1" t="s">
        <v>19</v>
      </c>
      <c r="C17" s="4">
        <f>(1+C16)*(1+6%)-1</f>
        <v>-3.6293384394756489E-2</v>
      </c>
      <c r="D17" s="2"/>
      <c r="E17" s="4"/>
      <c r="F17" s="2"/>
      <c r="G17" s="2"/>
      <c r="H17" s="2"/>
      <c r="O17" s="2"/>
    </row>
    <row r="18" spans="2:15" x14ac:dyDescent="0.25">
      <c r="B18" s="1"/>
      <c r="C18" s="4"/>
      <c r="D18" s="2"/>
      <c r="E18" s="4"/>
      <c r="F18" s="2"/>
      <c r="G18" s="2"/>
      <c r="H18" s="2"/>
      <c r="O18" s="2"/>
    </row>
    <row r="19" spans="2:15" x14ac:dyDescent="0.25">
      <c r="C19" s="2"/>
      <c r="D19" s="3" t="s">
        <v>17</v>
      </c>
      <c r="E19" s="2"/>
      <c r="F19" s="2"/>
      <c r="G19" s="2"/>
      <c r="H19" s="2"/>
    </row>
    <row r="20" spans="2:15" x14ac:dyDescent="0.25">
      <c r="B20" t="s">
        <v>1</v>
      </c>
      <c r="C20">
        <v>2011</v>
      </c>
      <c r="D20">
        <v>2012</v>
      </c>
      <c r="E20">
        <v>2013</v>
      </c>
      <c r="F20">
        <v>2014</v>
      </c>
      <c r="G20">
        <v>2015</v>
      </c>
      <c r="H20">
        <v>2016</v>
      </c>
      <c r="I20">
        <v>2017</v>
      </c>
      <c r="J20">
        <v>2018</v>
      </c>
      <c r="K20">
        <v>2019</v>
      </c>
      <c r="L20">
        <v>2020</v>
      </c>
      <c r="M20">
        <v>2021</v>
      </c>
    </row>
    <row r="21" spans="2:15" x14ac:dyDescent="0.25">
      <c r="B21" t="s">
        <v>2</v>
      </c>
      <c r="C21" s="2">
        <v>0</v>
      </c>
      <c r="D21" s="2">
        <f>(1000*800+1500*500)*(1+6%)^(D20-2011)</f>
        <v>1643000</v>
      </c>
      <c r="E21" s="2">
        <f t="shared" ref="E21:M21" si="9">(1000*800+1500*500)*(1+6%)^(E20-2011)</f>
        <v>1741580.0000000002</v>
      </c>
      <c r="F21" s="2">
        <f t="shared" si="9"/>
        <v>1846074.8000000005</v>
      </c>
      <c r="G21" s="2">
        <f t="shared" si="9"/>
        <v>1956839.2880000004</v>
      </c>
      <c r="H21" s="2">
        <f t="shared" si="9"/>
        <v>2074249.6452800008</v>
      </c>
      <c r="I21" s="2">
        <f t="shared" si="9"/>
        <v>2198704.6239968007</v>
      </c>
      <c r="J21" s="2">
        <f t="shared" si="9"/>
        <v>2330626.9014366092</v>
      </c>
      <c r="K21" s="2">
        <f t="shared" si="9"/>
        <v>2470464.5155228055</v>
      </c>
      <c r="L21" s="2">
        <f t="shared" si="9"/>
        <v>2618692.3864541738</v>
      </c>
      <c r="M21" s="2">
        <f t="shared" si="9"/>
        <v>2775813.9296414247</v>
      </c>
    </row>
    <row r="22" spans="2:15" x14ac:dyDescent="0.25">
      <c r="B22" t="s">
        <v>3</v>
      </c>
      <c r="C22" s="2">
        <v>0</v>
      </c>
      <c r="D22" s="2">
        <f>(400*800+600*500)*(1+6%)^(D20-2011)</f>
        <v>657200</v>
      </c>
      <c r="E22" s="2">
        <f t="shared" ref="E22:M22" si="10">(400*800+600*500)*(1+6%)^(E20-2011)</f>
        <v>696632.00000000012</v>
      </c>
      <c r="F22" s="2">
        <f t="shared" si="10"/>
        <v>738429.92000000016</v>
      </c>
      <c r="G22" s="2">
        <f t="shared" si="10"/>
        <v>782735.71520000021</v>
      </c>
      <c r="H22" s="2">
        <f t="shared" si="10"/>
        <v>829699.85811200028</v>
      </c>
      <c r="I22" s="2">
        <f t="shared" si="10"/>
        <v>879481.84959872032</v>
      </c>
      <c r="J22" s="2">
        <f t="shared" si="10"/>
        <v>932250.76057464373</v>
      </c>
      <c r="K22" s="2">
        <f t="shared" si="10"/>
        <v>988185.80620912218</v>
      </c>
      <c r="L22" s="2">
        <f t="shared" si="10"/>
        <v>1047476.9545816695</v>
      </c>
      <c r="M22" s="2">
        <f t="shared" si="10"/>
        <v>1110325.5718565697</v>
      </c>
    </row>
    <row r="23" spans="2:15" x14ac:dyDescent="0.25">
      <c r="B23" s="1" t="s">
        <v>4</v>
      </c>
      <c r="C23" s="3">
        <f>C21-C22</f>
        <v>0</v>
      </c>
      <c r="D23" s="3">
        <f t="shared" ref="D23:M23" si="11">D21-D22</f>
        <v>985800</v>
      </c>
      <c r="E23" s="3">
        <f t="shared" si="11"/>
        <v>1044948.0000000001</v>
      </c>
      <c r="F23" s="3">
        <f t="shared" si="11"/>
        <v>1107644.8800000004</v>
      </c>
      <c r="G23" s="3">
        <f t="shared" si="11"/>
        <v>1174103.5728000002</v>
      </c>
      <c r="H23" s="3">
        <f t="shared" si="11"/>
        <v>1244549.7871680004</v>
      </c>
      <c r="I23" s="3">
        <f t="shared" si="11"/>
        <v>1319222.7743980805</v>
      </c>
      <c r="J23" s="3">
        <f t="shared" si="11"/>
        <v>1398376.1408619655</v>
      </c>
      <c r="K23" s="3">
        <f t="shared" si="11"/>
        <v>1482278.7093136832</v>
      </c>
      <c r="L23" s="3">
        <f t="shared" si="11"/>
        <v>1571215.4318725043</v>
      </c>
      <c r="M23" s="3">
        <f t="shared" si="11"/>
        <v>1665488.3577848549</v>
      </c>
    </row>
    <row r="24" spans="2:15" x14ac:dyDescent="0.25">
      <c r="B24" t="s">
        <v>5</v>
      </c>
      <c r="C24" s="2">
        <v>0</v>
      </c>
      <c r="D24" s="2">
        <f>350000*2*(1+6%)^(D20-2011)</f>
        <v>742000</v>
      </c>
      <c r="E24" s="2">
        <f t="shared" ref="E24:M24" si="12">350000*2*(1+6%)^(E20-2011)</f>
        <v>786520.00000000012</v>
      </c>
      <c r="F24" s="2">
        <f t="shared" si="12"/>
        <v>833711.20000000019</v>
      </c>
      <c r="G24" s="2">
        <f t="shared" si="12"/>
        <v>883733.87200000021</v>
      </c>
      <c r="H24" s="2">
        <f t="shared" si="12"/>
        <v>936757.90432000032</v>
      </c>
      <c r="I24" s="2">
        <f t="shared" si="12"/>
        <v>992963.37857920036</v>
      </c>
      <c r="J24" s="2">
        <f t="shared" si="12"/>
        <v>1052541.1812939525</v>
      </c>
      <c r="K24" s="2">
        <f t="shared" si="12"/>
        <v>1115693.6521715897</v>
      </c>
      <c r="L24" s="2">
        <f t="shared" si="12"/>
        <v>1182635.2713018849</v>
      </c>
      <c r="M24" s="2">
        <f t="shared" si="12"/>
        <v>1253593.3875799982</v>
      </c>
    </row>
    <row r="25" spans="2:15" x14ac:dyDescent="0.25">
      <c r="B25" t="s">
        <v>7</v>
      </c>
      <c r="C25" s="2">
        <v>0</v>
      </c>
      <c r="D25" s="2">
        <f>$P$4</f>
        <v>500000</v>
      </c>
      <c r="E25" s="2">
        <f t="shared" ref="E25:M25" si="13">$P$4</f>
        <v>500000</v>
      </c>
      <c r="F25" s="2">
        <f t="shared" si="13"/>
        <v>500000</v>
      </c>
      <c r="G25" s="2">
        <f t="shared" si="13"/>
        <v>500000</v>
      </c>
      <c r="H25" s="2">
        <f t="shared" si="13"/>
        <v>500000</v>
      </c>
      <c r="I25" s="2">
        <f t="shared" si="13"/>
        <v>500000</v>
      </c>
      <c r="J25" s="2">
        <f t="shared" si="13"/>
        <v>500000</v>
      </c>
      <c r="K25" s="2">
        <f t="shared" si="13"/>
        <v>500000</v>
      </c>
      <c r="L25" s="2">
        <f t="shared" si="13"/>
        <v>500000</v>
      </c>
      <c r="M25" s="2">
        <f t="shared" si="13"/>
        <v>500000</v>
      </c>
    </row>
    <row r="26" spans="2:15" x14ac:dyDescent="0.25">
      <c r="B26" s="1" t="s">
        <v>8</v>
      </c>
      <c r="C26" s="3">
        <f>C23-C24-C25</f>
        <v>0</v>
      </c>
      <c r="D26" s="3">
        <f t="shared" ref="D26:M26" si="14">D23-D24-D25</f>
        <v>-256200</v>
      </c>
      <c r="E26" s="3">
        <f t="shared" si="14"/>
        <v>-241572</v>
      </c>
      <c r="F26" s="3">
        <f t="shared" si="14"/>
        <v>-226066.31999999983</v>
      </c>
      <c r="G26" s="3">
        <f t="shared" si="14"/>
        <v>-209630.29920000001</v>
      </c>
      <c r="H26" s="3">
        <f t="shared" si="14"/>
        <v>-192208.11715199996</v>
      </c>
      <c r="I26" s="3">
        <f t="shared" si="14"/>
        <v>-173740.60418111982</v>
      </c>
      <c r="J26" s="3">
        <f t="shared" si="14"/>
        <v>-154165.04043198703</v>
      </c>
      <c r="K26" s="3">
        <f t="shared" si="14"/>
        <v>-133414.94285790646</v>
      </c>
      <c r="L26" s="3">
        <f t="shared" si="14"/>
        <v>-111419.8394293806</v>
      </c>
      <c r="M26" s="3">
        <f t="shared" si="14"/>
        <v>-88105.029795143288</v>
      </c>
    </row>
    <row r="27" spans="2:15" x14ac:dyDescent="0.25">
      <c r="B27" s="1" t="s">
        <v>9</v>
      </c>
      <c r="C27" s="3">
        <f>C23-C24</f>
        <v>0</v>
      </c>
      <c r="D27" s="3">
        <f t="shared" ref="D27:M27" si="15">D23-D24</f>
        <v>243800</v>
      </c>
      <c r="E27" s="3">
        <f t="shared" si="15"/>
        <v>258428</v>
      </c>
      <c r="F27" s="3">
        <f t="shared" si="15"/>
        <v>273933.68000000017</v>
      </c>
      <c r="G27" s="3">
        <f t="shared" si="15"/>
        <v>290369.70079999999</v>
      </c>
      <c r="H27" s="3">
        <f t="shared" si="15"/>
        <v>307791.88284800004</v>
      </c>
      <c r="I27" s="3">
        <f t="shared" si="15"/>
        <v>326259.39581888018</v>
      </c>
      <c r="J27" s="3">
        <f t="shared" si="15"/>
        <v>345834.95956801297</v>
      </c>
      <c r="K27" s="3">
        <f t="shared" si="15"/>
        <v>366585.05714209354</v>
      </c>
      <c r="L27" s="3">
        <f t="shared" si="15"/>
        <v>388580.1605706194</v>
      </c>
      <c r="M27" s="3">
        <f t="shared" si="15"/>
        <v>411894.97020485671</v>
      </c>
    </row>
    <row r="28" spans="2:15" x14ac:dyDescent="0.25">
      <c r="B28" s="7" t="s">
        <v>10</v>
      </c>
      <c r="C28" s="2">
        <f>5000000</f>
        <v>5000000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>
        <f>-1000000</f>
        <v>-1000000</v>
      </c>
    </row>
    <row r="29" spans="2:15" x14ac:dyDescent="0.25">
      <c r="B29" s="7" t="s">
        <v>11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2:15" x14ac:dyDescent="0.25">
      <c r="B30" s="7" t="s">
        <v>12</v>
      </c>
      <c r="C30" s="2">
        <f>C26*35%</f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f>M28*33%</f>
        <v>-330000</v>
      </c>
    </row>
    <row r="31" spans="2:15" x14ac:dyDescent="0.25">
      <c r="B31" s="1" t="s">
        <v>0</v>
      </c>
      <c r="C31" s="3">
        <f>C27-C28-C29-C30</f>
        <v>-5000000</v>
      </c>
      <c r="D31" s="3">
        <f t="shared" ref="D31:M31" si="16">D27-D28-D29-D30</f>
        <v>243800</v>
      </c>
      <c r="E31" s="3">
        <f t="shared" si="16"/>
        <v>258428</v>
      </c>
      <c r="F31" s="3">
        <f t="shared" si="16"/>
        <v>273933.68000000017</v>
      </c>
      <c r="G31" s="3">
        <f t="shared" si="16"/>
        <v>290369.70079999999</v>
      </c>
      <c r="H31" s="3">
        <f t="shared" si="16"/>
        <v>307791.88284800004</v>
      </c>
      <c r="I31" s="3">
        <f t="shared" si="16"/>
        <v>326259.39581888018</v>
      </c>
      <c r="J31" s="3">
        <f t="shared" si="16"/>
        <v>345834.95956801297</v>
      </c>
      <c r="K31" s="3">
        <f t="shared" si="16"/>
        <v>366585.05714209354</v>
      </c>
      <c r="L31" s="3">
        <f t="shared" si="16"/>
        <v>388580.1605706194</v>
      </c>
      <c r="M31" s="3">
        <f>M27-M28-M29+M30</f>
        <v>1081894.9702048567</v>
      </c>
    </row>
    <row r="32" spans="2:15" x14ac:dyDescent="0.25">
      <c r="B32" s="1" t="s">
        <v>13</v>
      </c>
      <c r="C32" s="4">
        <f>IRR(C31:M31)</f>
        <v>-3.6293384394756711E-2</v>
      </c>
      <c r="D32" s="3" t="s">
        <v>14</v>
      </c>
      <c r="E32" s="5">
        <f>NPV(30%,D31:M31)+C31</f>
        <v>-4067527.7109997356</v>
      </c>
      <c r="F32" s="2"/>
      <c r="G32" s="2"/>
      <c r="H32" s="2"/>
    </row>
    <row r="33" spans="2:8" x14ac:dyDescent="0.25">
      <c r="B33" s="1" t="s">
        <v>18</v>
      </c>
      <c r="C33" s="4">
        <f>(1+C32)/(1+6%)-1</f>
        <v>-9.0842815466751659E-2</v>
      </c>
      <c r="D33" s="2"/>
      <c r="E33" s="2"/>
      <c r="F33" s="2"/>
      <c r="G33" s="2"/>
      <c r="H33" s="2"/>
    </row>
    <row r="34" spans="2:8" x14ac:dyDescent="0.25">
      <c r="C34" s="2"/>
      <c r="D34" s="2"/>
      <c r="E34" s="2"/>
      <c r="F34" s="2"/>
      <c r="G34" s="2"/>
      <c r="H34" s="2"/>
    </row>
    <row r="35" spans="2:8" x14ac:dyDescent="0.25">
      <c r="C35" s="2"/>
      <c r="D35" s="2"/>
      <c r="E35" s="2"/>
      <c r="F35" s="2"/>
      <c r="G35" s="2"/>
      <c r="H35" s="2"/>
    </row>
    <row r="36" spans="2:8" x14ac:dyDescent="0.25">
      <c r="C36" s="2"/>
      <c r="D36" s="2"/>
      <c r="E36" s="2"/>
      <c r="F36" s="2"/>
      <c r="G36" s="2"/>
      <c r="H36" s="2"/>
    </row>
    <row r="37" spans="2:8" x14ac:dyDescent="0.25">
      <c r="B37" t="s">
        <v>20</v>
      </c>
      <c r="C37" s="2"/>
      <c r="D37" s="2"/>
      <c r="E37" s="2"/>
      <c r="F37" s="2"/>
      <c r="G37" s="2"/>
      <c r="H37" s="2"/>
    </row>
    <row r="38" spans="2:8" x14ac:dyDescent="0.25">
      <c r="C38" s="2"/>
      <c r="D38" s="2"/>
      <c r="E38" s="2"/>
      <c r="F38" s="2"/>
      <c r="G38" s="2"/>
      <c r="H38" s="2"/>
    </row>
    <row r="39" spans="2:8" x14ac:dyDescent="0.25">
      <c r="C39" s="2"/>
      <c r="D39" s="2"/>
      <c r="E39" s="2"/>
      <c r="F39" s="2"/>
      <c r="G39" s="2"/>
      <c r="H39" s="2"/>
    </row>
    <row r="40" spans="2:8" x14ac:dyDescent="0.25">
      <c r="C40" s="2"/>
      <c r="D40" s="2"/>
      <c r="E40" s="2"/>
      <c r="F40" s="2"/>
      <c r="G40" s="2"/>
      <c r="H40" s="2"/>
    </row>
    <row r="41" spans="2:8" x14ac:dyDescent="0.25">
      <c r="C41" s="2"/>
      <c r="D41" s="2"/>
      <c r="E41" s="2"/>
      <c r="F41" s="2"/>
      <c r="G41" s="2"/>
      <c r="H41" s="2"/>
    </row>
    <row r="42" spans="2:8" x14ac:dyDescent="0.25">
      <c r="C42" s="2"/>
      <c r="D42" s="2"/>
      <c r="E42" s="2"/>
      <c r="F42" s="2"/>
      <c r="G42" s="2"/>
      <c r="H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A16" sqref="A16:A17"/>
    </sheetView>
  </sheetViews>
  <sheetFormatPr baseColWidth="10" defaultRowHeight="15" x14ac:dyDescent="0.25"/>
  <cols>
    <col min="4" max="7" width="14.140625" bestFit="1" customWidth="1"/>
  </cols>
  <sheetData>
    <row r="1" spans="2:8" x14ac:dyDescent="0.25">
      <c r="E1" s="6"/>
    </row>
    <row r="3" spans="2:8" x14ac:dyDescent="0.25">
      <c r="D3" s="1"/>
    </row>
    <row r="5" spans="2:8" x14ac:dyDescent="0.25">
      <c r="C5" s="2"/>
      <c r="D5" s="2"/>
      <c r="E5" s="2"/>
      <c r="F5" s="2"/>
      <c r="G5" s="2"/>
      <c r="H5" s="2"/>
    </row>
    <row r="6" spans="2:8" x14ac:dyDescent="0.25">
      <c r="C6" s="2"/>
      <c r="D6" s="2"/>
      <c r="E6" s="2"/>
      <c r="F6" s="2"/>
      <c r="G6" s="2"/>
      <c r="H6" s="2"/>
    </row>
    <row r="7" spans="2:8" x14ac:dyDescent="0.25">
      <c r="B7" s="1"/>
      <c r="C7" s="3"/>
      <c r="D7" s="3"/>
      <c r="E7" s="3"/>
      <c r="F7" s="3"/>
      <c r="G7" s="3"/>
      <c r="H7" s="3"/>
    </row>
    <row r="8" spans="2:8" x14ac:dyDescent="0.25">
      <c r="C8" s="2"/>
      <c r="D8" s="2"/>
      <c r="E8" s="2"/>
      <c r="F8" s="2"/>
      <c r="G8" s="2"/>
      <c r="H8" s="2"/>
    </row>
    <row r="9" spans="2:8" x14ac:dyDescent="0.25">
      <c r="C9" s="2"/>
      <c r="D9" s="2"/>
      <c r="E9" s="2"/>
      <c r="F9" s="2"/>
      <c r="G9" s="2"/>
      <c r="H9" s="2"/>
    </row>
    <row r="10" spans="2:8" x14ac:dyDescent="0.25">
      <c r="B10" s="1"/>
      <c r="C10" s="3"/>
      <c r="D10" s="3"/>
      <c r="E10" s="3"/>
      <c r="F10" s="3"/>
      <c r="G10" s="3"/>
      <c r="H10" s="3"/>
    </row>
    <row r="11" spans="2:8" x14ac:dyDescent="0.25">
      <c r="B11" s="1"/>
      <c r="C11" s="3"/>
      <c r="D11" s="3"/>
      <c r="E11" s="3"/>
      <c r="F11" s="3"/>
      <c r="G11" s="3"/>
      <c r="H11" s="3"/>
    </row>
    <row r="12" spans="2:8" x14ac:dyDescent="0.25">
      <c r="C12" s="2"/>
      <c r="D12" s="2"/>
      <c r="E12" s="2"/>
      <c r="F12" s="2"/>
      <c r="G12" s="2"/>
      <c r="H12" s="2"/>
    </row>
    <row r="13" spans="2:8" x14ac:dyDescent="0.25">
      <c r="C13" s="2"/>
      <c r="D13" s="2"/>
      <c r="E13" s="2"/>
      <c r="F13" s="2"/>
      <c r="G13" s="2"/>
      <c r="H13" s="2"/>
    </row>
    <row r="14" spans="2:8" x14ac:dyDescent="0.25">
      <c r="C14" s="2"/>
      <c r="D14" s="2"/>
      <c r="E14" s="2"/>
      <c r="F14" s="2"/>
      <c r="G14" s="2"/>
      <c r="H14" s="2"/>
    </row>
    <row r="15" spans="2:8" x14ac:dyDescent="0.25">
      <c r="B15" s="1"/>
      <c r="C15" s="3"/>
      <c r="D15" s="3"/>
      <c r="E15" s="3"/>
      <c r="F15" s="3"/>
      <c r="G15" s="3"/>
      <c r="H15" s="3"/>
    </row>
    <row r="16" spans="2:8" x14ac:dyDescent="0.25">
      <c r="B16" s="1"/>
      <c r="C16" s="4"/>
      <c r="D16" s="3"/>
      <c r="E16" s="5"/>
      <c r="F16" s="2"/>
      <c r="G16" s="2"/>
      <c r="H16" s="2"/>
    </row>
    <row r="17" spans="2:8" x14ac:dyDescent="0.25">
      <c r="B17" s="1"/>
      <c r="C17" s="4"/>
      <c r="D17" s="2"/>
      <c r="E17" s="4"/>
      <c r="F17" s="2"/>
      <c r="G17" s="2"/>
      <c r="H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ALFREDO</dc:creator>
  <cp:lastModifiedBy>JAVIER ALFREDO</cp:lastModifiedBy>
  <dcterms:created xsi:type="dcterms:W3CDTF">2013-04-23T12:19:23Z</dcterms:created>
  <dcterms:modified xsi:type="dcterms:W3CDTF">2013-11-18T16:40:38Z</dcterms:modified>
</cp:coreProperties>
</file>